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rinterSettings/printerSettings1.bin" ContentType="application/vnd.openxmlformats-officedocument.spreadsheetml.printerSettings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8800" windowHeight="12540" tabRatio="788" activeTab="11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月'!$K$5</definedName>
    <definedName name="ColumnTitleRegion1..H12.1">'1 月'!$B$3</definedName>
    <definedName name="ColumnTitleRegion1..H12.10">'10 月'!$B$3</definedName>
    <definedName name="ColumnTitleRegion1..H12.11">'11 月'!$B$3</definedName>
    <definedName name="ColumnTitleRegion1..H12.12">'12 月'!$B$3</definedName>
    <definedName name="ColumnTitleRegion1..H12.2">'2 月'!$B$3</definedName>
    <definedName name="ColumnTitleRegion1..H12.3">'3 月'!$B$3</definedName>
    <definedName name="ColumnTitleRegion1..H12.4">'4 月'!$B$3</definedName>
    <definedName name="ColumnTitleRegion1..H12.5">'5 月'!$B$3</definedName>
    <definedName name="ColumnTitleRegion1..H12.6">'6 月'!$B$3</definedName>
    <definedName name="ColumnTitleRegion1..H12.7">'7 月'!$B$3</definedName>
    <definedName name="ColumnTitleRegion1..H12.8">'8 月'!$B$3</definedName>
    <definedName name="ColumnTitleRegion1..H12.9">'9 月'!$B$3</definedName>
    <definedName name="ColumnTitleRegion2..C14.1">'1 月'!$B$3</definedName>
    <definedName name="ColumnTitleRegion2..C14.10">'10 月'!$B$3</definedName>
    <definedName name="ColumnTitleRegion2..C14.11">'11 月'!$B$3</definedName>
    <definedName name="ColumnTitleRegion2..C14.12">'12 月'!$B$3</definedName>
    <definedName name="ColumnTitleRegion2..C14.2">'2 月'!$B$3</definedName>
    <definedName name="ColumnTitleRegion2..C14.3">'3 月'!$B$3</definedName>
    <definedName name="ColumnTitleRegion2..C14.4">'4 月'!$B$3</definedName>
    <definedName name="ColumnTitleRegion2..C14.5">'5 月'!$B$3</definedName>
    <definedName name="ColumnTitleRegion2..C14.6">'6 月'!$B$3</definedName>
    <definedName name="ColumnTitleRegion2..C14.7">'7 月'!$B$3</definedName>
    <definedName name="ColumnTitleRegion2..C14.8">'8 月'!$B$3</definedName>
    <definedName name="ColumnTitleRegion2..C14.9">'9 月'!$B$3</definedName>
    <definedName name="DaysAndWeeks">{0,1,2,3,4,5,6}+{0;1;2;3;4;5}*7</definedName>
    <definedName name="_xlnm.Print_Area" localSheetId="0">'1 月'!$A:$I</definedName>
    <definedName name="_xlnm.Print_Area" localSheetId="9">'10 月'!$A:$I</definedName>
    <definedName name="_xlnm.Print_Area" localSheetId="10">'11 月'!$A:$I</definedName>
    <definedName name="_xlnm.Print_Area" localSheetId="11">'12 月'!$A:$I</definedName>
    <definedName name="_xlnm.Print_Area" localSheetId="1">'2 月'!$A:$I</definedName>
    <definedName name="_xlnm.Print_Area" localSheetId="2">'3 月'!$A:$I</definedName>
    <definedName name="_xlnm.Print_Area" localSheetId="3">'4 月'!$A:$I</definedName>
    <definedName name="_xlnm.Print_Area" localSheetId="4">'5 月'!$A:$I</definedName>
    <definedName name="_xlnm.Print_Area" localSheetId="5">'6 月'!$A:$I</definedName>
    <definedName name="_xlnm.Print_Area" localSheetId="6">'7 月'!$A:$I</definedName>
    <definedName name="_xlnm.Print_Area" localSheetId="7">'8 月'!$A:$I</definedName>
    <definedName name="_xlnm.Print_Area" localSheetId="8">'9 月'!$A:$I</definedName>
    <definedName name="RowTitleRegion1..K3">'1 月'!$K$4</definedName>
    <definedName name="一周开始之日">'1 月'!$L$5</definedName>
  </definedNames>
  <calcPr calcId="152511" concurrentCalc="0"/>
</workbook>
</file>

<file path=xl/calcChain.xml><?xml version="1.0" encoding="utf-8"?>
<calcChain xmlns="http://schemas.openxmlformats.org/spreadsheetml/2006/main">
  <c r="B14" i="25" l="1" a="1"/>
  <c r="C14" i="25"/>
  <c r="B14" i="25"/>
  <c r="B12" i="25" a="1"/>
  <c r="C12" i="25"/>
  <c r="D12" i="25"/>
  <c r="E12" i="25"/>
  <c r="F12" i="25"/>
  <c r="G12" i="25"/>
  <c r="H12" i="25"/>
  <c r="B12" i="25"/>
  <c r="B10" i="25" a="1"/>
  <c r="C10" i="25"/>
  <c r="D10" i="25"/>
  <c r="E10" i="25"/>
  <c r="F10" i="25"/>
  <c r="G10" i="25"/>
  <c r="H10" i="25"/>
  <c r="B10" i="25"/>
  <c r="B8" i="25" a="1"/>
  <c r="C8" i="25"/>
  <c r="D8" i="25"/>
  <c r="E8" i="25"/>
  <c r="F8" i="25"/>
  <c r="G8" i="25"/>
  <c r="H8" i="25"/>
  <c r="B8" i="25"/>
  <c r="B6" i="25" a="1"/>
  <c r="C6" i="25"/>
  <c r="D6" i="25"/>
  <c r="E6" i="25"/>
  <c r="F6" i="25"/>
  <c r="G6" i="25"/>
  <c r="H6" i="25"/>
  <c r="B6" i="25"/>
  <c r="B4" i="25" a="1"/>
  <c r="C4" i="25"/>
  <c r="D4" i="25"/>
  <c r="E4" i="25"/>
  <c r="F4" i="25"/>
  <c r="G4" i="25"/>
  <c r="H4" i="25"/>
  <c r="B4" i="25"/>
  <c r="H3" i="25"/>
  <c r="G3" i="25"/>
  <c r="F3" i="25"/>
  <c r="E3" i="25"/>
  <c r="D3" i="25"/>
  <c r="C3" i="25"/>
  <c r="B3" i="25"/>
  <c r="B2" i="25"/>
  <c r="B14" i="24" a="1"/>
  <c r="C14" i="24"/>
  <c r="B14" i="24"/>
  <c r="B12" i="24" a="1"/>
  <c r="C12" i="24"/>
  <c r="D12" i="24"/>
  <c r="E12" i="24"/>
  <c r="F12" i="24"/>
  <c r="G12" i="24"/>
  <c r="H12" i="24"/>
  <c r="B12" i="24"/>
  <c r="B10" i="24" a="1"/>
  <c r="C10" i="24"/>
  <c r="D10" i="24"/>
  <c r="E10" i="24"/>
  <c r="F10" i="24"/>
  <c r="G10" i="24"/>
  <c r="H10" i="24"/>
  <c r="B10" i="24"/>
  <c r="B8" i="24" a="1"/>
  <c r="C8" i="24"/>
  <c r="D8" i="24"/>
  <c r="E8" i="24"/>
  <c r="F8" i="24"/>
  <c r="G8" i="24"/>
  <c r="H8" i="24"/>
  <c r="B8" i="24"/>
  <c r="B6" i="24" a="1"/>
  <c r="C6" i="24"/>
  <c r="D6" i="24"/>
  <c r="E6" i="24"/>
  <c r="F6" i="24"/>
  <c r="G6" i="24"/>
  <c r="H6" i="24"/>
  <c r="B6" i="24"/>
  <c r="B4" i="24" a="1"/>
  <c r="C4" i="24"/>
  <c r="D4" i="24"/>
  <c r="E4" i="24"/>
  <c r="F4" i="24"/>
  <c r="G4" i="24"/>
  <c r="H4" i="24"/>
  <c r="B4" i="24"/>
  <c r="H3" i="24"/>
  <c r="G3" i="24"/>
  <c r="F3" i="24"/>
  <c r="E3" i="24"/>
  <c r="D3" i="24"/>
  <c r="C3" i="24"/>
  <c r="B3" i="24"/>
  <c r="B2" i="24"/>
  <c r="B14" i="23" a="1"/>
  <c r="C14" i="23"/>
  <c r="B14" i="23"/>
  <c r="B12" i="23" a="1"/>
  <c r="C12" i="23"/>
  <c r="D12" i="23"/>
  <c r="E12" i="23"/>
  <c r="F12" i="23"/>
  <c r="G12" i="23"/>
  <c r="H12" i="23"/>
  <c r="B12" i="23"/>
  <c r="B10" i="23" a="1"/>
  <c r="C10" i="23"/>
  <c r="D10" i="23"/>
  <c r="E10" i="23"/>
  <c r="F10" i="23"/>
  <c r="G10" i="23"/>
  <c r="H10" i="23"/>
  <c r="B10" i="23"/>
  <c r="B8" i="23" a="1"/>
  <c r="C8" i="23"/>
  <c r="D8" i="23"/>
  <c r="E8" i="23"/>
  <c r="F8" i="23"/>
  <c r="G8" i="23"/>
  <c r="H8" i="23"/>
  <c r="B8" i="23"/>
  <c r="B6" i="23" a="1"/>
  <c r="C6" i="23"/>
  <c r="D6" i="23"/>
  <c r="E6" i="23"/>
  <c r="F6" i="23"/>
  <c r="G6" i="23"/>
  <c r="H6" i="23"/>
  <c r="B6" i="23"/>
  <c r="B4" i="23" a="1"/>
  <c r="C4" i="23"/>
  <c r="D4" i="23"/>
  <c r="E4" i="23"/>
  <c r="F4" i="23"/>
  <c r="G4" i="23"/>
  <c r="H4" i="23"/>
  <c r="B4" i="23"/>
  <c r="H3" i="23"/>
  <c r="G3" i="23"/>
  <c r="F3" i="23"/>
  <c r="E3" i="23"/>
  <c r="D3" i="23"/>
  <c r="C3" i="23"/>
  <c r="B3" i="23"/>
  <c r="B2" i="23"/>
  <c r="B14" i="22" a="1"/>
  <c r="C14" i="22"/>
  <c r="B14" i="22"/>
  <c r="B12" i="22" a="1"/>
  <c r="C12" i="22"/>
  <c r="D12" i="22"/>
  <c r="E12" i="22"/>
  <c r="F12" i="22"/>
  <c r="G12" i="22"/>
  <c r="H12" i="22"/>
  <c r="B12" i="22"/>
  <c r="B10" i="22" a="1"/>
  <c r="C10" i="22"/>
  <c r="D10" i="22"/>
  <c r="E10" i="22"/>
  <c r="F10" i="22"/>
  <c r="G10" i="22"/>
  <c r="H10" i="22"/>
  <c r="B10" i="22"/>
  <c r="B8" i="22" a="1"/>
  <c r="C8" i="22"/>
  <c r="D8" i="22"/>
  <c r="E8" i="22"/>
  <c r="F8" i="22"/>
  <c r="G8" i="22"/>
  <c r="H8" i="22"/>
  <c r="B8" i="22"/>
  <c r="B6" i="22" a="1"/>
  <c r="C6" i="22"/>
  <c r="D6" i="22"/>
  <c r="E6" i="22"/>
  <c r="F6" i="22"/>
  <c r="G6" i="22"/>
  <c r="H6" i="22"/>
  <c r="B6" i="22"/>
  <c r="B4" i="22" a="1"/>
  <c r="C4" i="22"/>
  <c r="D4" i="22"/>
  <c r="E4" i="22"/>
  <c r="F4" i="22"/>
  <c r="G4" i="22"/>
  <c r="H4" i="22"/>
  <c r="B4" i="22"/>
  <c r="H3" i="22"/>
  <c r="G3" i="22"/>
  <c r="F3" i="22"/>
  <c r="E3" i="22"/>
  <c r="D3" i="22"/>
  <c r="C3" i="22"/>
  <c r="B3" i="22"/>
  <c r="B2" i="22"/>
  <c r="B14" i="21" a="1"/>
  <c r="C14" i="21"/>
  <c r="B14" i="21"/>
  <c r="B12" i="21" a="1"/>
  <c r="C12" i="21"/>
  <c r="D12" i="21"/>
  <c r="E12" i="21"/>
  <c r="F12" i="21"/>
  <c r="G12" i="21"/>
  <c r="H12" i="21"/>
  <c r="B12" i="21"/>
  <c r="B10" i="21" a="1"/>
  <c r="C10" i="21"/>
  <c r="D10" i="21"/>
  <c r="E10" i="21"/>
  <c r="F10" i="21"/>
  <c r="G10" i="21"/>
  <c r="H10" i="21"/>
  <c r="B10" i="21"/>
  <c r="B8" i="21" a="1"/>
  <c r="C8" i="21"/>
  <c r="D8" i="21"/>
  <c r="E8" i="21"/>
  <c r="F8" i="21"/>
  <c r="G8" i="21"/>
  <c r="H8" i="21"/>
  <c r="B8" i="21"/>
  <c r="B6" i="21" a="1"/>
  <c r="C6" i="21"/>
  <c r="D6" i="21"/>
  <c r="E6" i="21"/>
  <c r="F6" i="21"/>
  <c r="G6" i="21"/>
  <c r="H6" i="21"/>
  <c r="B6" i="21"/>
  <c r="B4" i="21" a="1"/>
  <c r="C4" i="21"/>
  <c r="D4" i="21"/>
  <c r="E4" i="21"/>
  <c r="F4" i="21"/>
  <c r="G4" i="21"/>
  <c r="H4" i="21"/>
  <c r="B4" i="21"/>
  <c r="H3" i="21"/>
  <c r="G3" i="21"/>
  <c r="F3" i="21"/>
  <c r="E3" i="21"/>
  <c r="D3" i="21"/>
  <c r="C3" i="21"/>
  <c r="B3" i="21"/>
  <c r="B2" i="21"/>
  <c r="B14" i="20" a="1"/>
  <c r="C14" i="20"/>
  <c r="B14" i="20"/>
  <c r="B12" i="20" a="1"/>
  <c r="C12" i="20"/>
  <c r="D12" i="20"/>
  <c r="E12" i="20"/>
  <c r="F12" i="20"/>
  <c r="G12" i="20"/>
  <c r="H12" i="20"/>
  <c r="B12" i="20"/>
  <c r="B10" i="20" a="1"/>
  <c r="C10" i="20"/>
  <c r="D10" i="20"/>
  <c r="E10" i="20"/>
  <c r="F10" i="20"/>
  <c r="G10" i="20"/>
  <c r="H10" i="20"/>
  <c r="B10" i="20"/>
  <c r="B8" i="20" a="1"/>
  <c r="C8" i="20"/>
  <c r="D8" i="20"/>
  <c r="E8" i="20"/>
  <c r="F8" i="20"/>
  <c r="G8" i="20"/>
  <c r="H8" i="20"/>
  <c r="B8" i="20"/>
  <c r="B6" i="20" a="1"/>
  <c r="C6" i="20"/>
  <c r="D6" i="20"/>
  <c r="E6" i="20"/>
  <c r="F6" i="20"/>
  <c r="G6" i="20"/>
  <c r="H6" i="20"/>
  <c r="B6" i="20"/>
  <c r="B4" i="20" a="1"/>
  <c r="C4" i="20"/>
  <c r="D4" i="20"/>
  <c r="E4" i="20"/>
  <c r="F4" i="20"/>
  <c r="G4" i="20"/>
  <c r="H4" i="20"/>
  <c r="B4" i="20"/>
  <c r="H3" i="20"/>
  <c r="G3" i="20"/>
  <c r="F3" i="20"/>
  <c r="E3" i="20"/>
  <c r="D3" i="20"/>
  <c r="C3" i="20"/>
  <c r="B3" i="20"/>
  <c r="B2" i="20"/>
  <c r="B14" i="19" a="1"/>
  <c r="C14" i="19"/>
  <c r="B14" i="19"/>
  <c r="B12" i="19" a="1"/>
  <c r="C12" i="19"/>
  <c r="D12" i="19"/>
  <c r="E12" i="19"/>
  <c r="F12" i="19"/>
  <c r="G12" i="19"/>
  <c r="H12" i="19"/>
  <c r="B12" i="19"/>
  <c r="B10" i="19" a="1"/>
  <c r="C10" i="19"/>
  <c r="D10" i="19"/>
  <c r="E10" i="19"/>
  <c r="F10" i="19"/>
  <c r="G10" i="19"/>
  <c r="H10" i="19"/>
  <c r="B10" i="19"/>
  <c r="B8" i="19" a="1"/>
  <c r="C8" i="19"/>
  <c r="D8" i="19"/>
  <c r="E8" i="19"/>
  <c r="F8" i="19"/>
  <c r="G8" i="19"/>
  <c r="H8" i="19"/>
  <c r="B8" i="19"/>
  <c r="B6" i="19" a="1"/>
  <c r="C6" i="19"/>
  <c r="D6" i="19"/>
  <c r="E6" i="19"/>
  <c r="F6" i="19"/>
  <c r="G6" i="19"/>
  <c r="H6" i="19"/>
  <c r="B6" i="19"/>
  <c r="B4" i="19" a="1"/>
  <c r="C4" i="19"/>
  <c r="D4" i="19"/>
  <c r="E4" i="19"/>
  <c r="F4" i="19"/>
  <c r="G4" i="19"/>
  <c r="H4" i="19"/>
  <c r="B4" i="19"/>
  <c r="H3" i="19"/>
  <c r="G3" i="19"/>
  <c r="F3" i="19"/>
  <c r="E3" i="19"/>
  <c r="D3" i="19"/>
  <c r="C3" i="19"/>
  <c r="B3" i="19"/>
  <c r="B2" i="19"/>
  <c r="B14" i="18" a="1"/>
  <c r="C14" i="18"/>
  <c r="B14" i="18"/>
  <c r="B12" i="18" a="1"/>
  <c r="C12" i="18"/>
  <c r="D12" i="18"/>
  <c r="E12" i="18"/>
  <c r="F12" i="18"/>
  <c r="G12" i="18"/>
  <c r="H12" i="18"/>
  <c r="B12" i="18"/>
  <c r="B10" i="18" a="1"/>
  <c r="C10" i="18"/>
  <c r="D10" i="18"/>
  <c r="E10" i="18"/>
  <c r="F10" i="18"/>
  <c r="G10" i="18"/>
  <c r="H10" i="18"/>
  <c r="B10" i="18"/>
  <c r="B8" i="18" a="1"/>
  <c r="C8" i="18"/>
  <c r="D8" i="18"/>
  <c r="E8" i="18"/>
  <c r="F8" i="18"/>
  <c r="G8" i="18"/>
  <c r="H8" i="18"/>
  <c r="B8" i="18"/>
  <c r="B6" i="18" a="1"/>
  <c r="C6" i="18"/>
  <c r="D6" i="18"/>
  <c r="E6" i="18"/>
  <c r="F6" i="18"/>
  <c r="G6" i="18"/>
  <c r="H6" i="18"/>
  <c r="B6" i="18"/>
  <c r="B4" i="18" a="1"/>
  <c r="C4" i="18"/>
  <c r="D4" i="18"/>
  <c r="E4" i="18"/>
  <c r="F4" i="18"/>
  <c r="G4" i="18"/>
  <c r="H4" i="18"/>
  <c r="B4" i="18"/>
  <c r="H3" i="18"/>
  <c r="G3" i="18"/>
  <c r="F3" i="18"/>
  <c r="E3" i="18"/>
  <c r="D3" i="18"/>
  <c r="C3" i="18"/>
  <c r="B3" i="18"/>
  <c r="B2" i="18"/>
  <c r="B14" i="17" a="1"/>
  <c r="C14" i="17"/>
  <c r="B14" i="17"/>
  <c r="B12" i="17" a="1"/>
  <c r="C12" i="17"/>
  <c r="D12" i="17"/>
  <c r="E12" i="17"/>
  <c r="F12" i="17"/>
  <c r="G12" i="17"/>
  <c r="H12" i="17"/>
  <c r="B12" i="17"/>
  <c r="B10" i="17" a="1"/>
  <c r="C10" i="17"/>
  <c r="D10" i="17"/>
  <c r="E10" i="17"/>
  <c r="F10" i="17"/>
  <c r="G10" i="17"/>
  <c r="H10" i="17"/>
  <c r="B10" i="17"/>
  <c r="B8" i="17" a="1"/>
  <c r="C8" i="17"/>
  <c r="D8" i="17"/>
  <c r="E8" i="17"/>
  <c r="F8" i="17"/>
  <c r="G8" i="17"/>
  <c r="H8" i="17"/>
  <c r="B8" i="17"/>
  <c r="B6" i="17" a="1"/>
  <c r="C6" i="17"/>
  <c r="D6" i="17"/>
  <c r="E6" i="17"/>
  <c r="F6" i="17"/>
  <c r="G6" i="17"/>
  <c r="H6" i="17"/>
  <c r="B6" i="17"/>
  <c r="B4" i="17" a="1"/>
  <c r="C4" i="17"/>
  <c r="D4" i="17"/>
  <c r="E4" i="17"/>
  <c r="F4" i="17"/>
  <c r="G4" i="17"/>
  <c r="H4" i="17"/>
  <c r="B4" i="17"/>
  <c r="H3" i="17"/>
  <c r="G3" i="17"/>
  <c r="F3" i="17"/>
  <c r="E3" i="17"/>
  <c r="D3" i="17"/>
  <c r="C3" i="17"/>
  <c r="B3" i="17"/>
  <c r="B2" i="17"/>
  <c r="B14" i="16" a="1"/>
  <c r="C14" i="16"/>
  <c r="B14" i="16"/>
  <c r="B12" i="16" a="1"/>
  <c r="C12" i="16"/>
  <c r="D12" i="16"/>
  <c r="E12" i="16"/>
  <c r="F12" i="16"/>
  <c r="G12" i="16"/>
  <c r="H12" i="16"/>
  <c r="B12" i="16"/>
  <c r="B10" i="16" a="1"/>
  <c r="C10" i="16"/>
  <c r="D10" i="16"/>
  <c r="E10" i="16"/>
  <c r="F10" i="16"/>
  <c r="G10" i="16"/>
  <c r="H10" i="16"/>
  <c r="B10" i="16"/>
  <c r="B8" i="16" a="1"/>
  <c r="C8" i="16"/>
  <c r="D8" i="16"/>
  <c r="E8" i="16"/>
  <c r="F8" i="16"/>
  <c r="G8" i="16"/>
  <c r="H8" i="16"/>
  <c r="B8" i="16"/>
  <c r="B6" i="16" a="1"/>
  <c r="C6" i="16"/>
  <c r="D6" i="16"/>
  <c r="E6" i="16"/>
  <c r="F6" i="16"/>
  <c r="G6" i="16"/>
  <c r="H6" i="16"/>
  <c r="B6" i="16"/>
  <c r="B4" i="16" a="1"/>
  <c r="C4" i="16"/>
  <c r="D4" i="16"/>
  <c r="E4" i="16"/>
  <c r="F4" i="16"/>
  <c r="G4" i="16"/>
  <c r="H4" i="16"/>
  <c r="B4" i="16"/>
  <c r="H3" i="16"/>
  <c r="G3" i="16"/>
  <c r="F3" i="16"/>
  <c r="E3" i="16"/>
  <c r="D3" i="16"/>
  <c r="C3" i="16"/>
  <c r="B3" i="16"/>
  <c r="B2" i="16"/>
  <c r="B14" i="15" a="1"/>
  <c r="C14" i="15"/>
  <c r="B14" i="15"/>
  <c r="B12" i="15" a="1"/>
  <c r="C12" i="15"/>
  <c r="D12" i="15"/>
  <c r="E12" i="15"/>
  <c r="F12" i="15"/>
  <c r="G12" i="15"/>
  <c r="H12" i="15"/>
  <c r="B12" i="15"/>
  <c r="B10" i="15" a="1"/>
  <c r="C10" i="15"/>
  <c r="D10" i="15"/>
  <c r="E10" i="15"/>
  <c r="F10" i="15"/>
  <c r="G10" i="15"/>
  <c r="H10" i="15"/>
  <c r="B10" i="15"/>
  <c r="B8" i="15" a="1"/>
  <c r="C8" i="15"/>
  <c r="D8" i="15"/>
  <c r="E8" i="15"/>
  <c r="F8" i="15"/>
  <c r="G8" i="15"/>
  <c r="H8" i="15"/>
  <c r="B8" i="15"/>
  <c r="B6" i="15" a="1"/>
  <c r="C6" i="15"/>
  <c r="D6" i="15"/>
  <c r="E6" i="15"/>
  <c r="F6" i="15"/>
  <c r="G6" i="15"/>
  <c r="H6" i="15"/>
  <c r="B6" i="15"/>
  <c r="B4" i="15" a="1"/>
  <c r="C4" i="15"/>
  <c r="D4" i="15"/>
  <c r="E4" i="15"/>
  <c r="F4" i="15"/>
  <c r="G4" i="15"/>
  <c r="H4" i="15"/>
  <c r="B4" i="15"/>
  <c r="H3" i="15"/>
  <c r="G3" i="15"/>
  <c r="F3" i="15"/>
  <c r="E3" i="15"/>
  <c r="D3" i="15"/>
  <c r="C3" i="15"/>
  <c r="B3" i="15"/>
  <c r="B2" i="15"/>
  <c r="B14" i="14" a="1"/>
  <c r="C14" i="14"/>
  <c r="B14" i="14"/>
  <c r="B12" i="14" a="1"/>
  <c r="C12" i="14"/>
  <c r="D12" i="14"/>
  <c r="E12" i="14"/>
  <c r="F12" i="14"/>
  <c r="G12" i="14"/>
  <c r="H12" i="14"/>
  <c r="B12" i="14"/>
  <c r="B10" i="14" a="1"/>
  <c r="C10" i="14"/>
  <c r="D10" i="14"/>
  <c r="E10" i="14"/>
  <c r="F10" i="14"/>
  <c r="G10" i="14"/>
  <c r="H10" i="14"/>
  <c r="B10" i="14"/>
  <c r="B8" i="14" a="1"/>
  <c r="C8" i="14"/>
  <c r="D8" i="14"/>
  <c r="E8" i="14"/>
  <c r="F8" i="14"/>
  <c r="G8" i="14"/>
  <c r="H8" i="14"/>
  <c r="B8" i="14"/>
  <c r="B6" i="14" a="1"/>
  <c r="C6" i="14"/>
  <c r="D6" i="14"/>
  <c r="E6" i="14"/>
  <c r="F6" i="14"/>
  <c r="G6" i="14"/>
  <c r="H6" i="14"/>
  <c r="B6" i="14"/>
  <c r="B4" i="14" a="1"/>
  <c r="C4" i="14"/>
  <c r="D4" i="14"/>
  <c r="E4" i="14"/>
  <c r="F4" i="14"/>
  <c r="G4" i="14"/>
  <c r="H4" i="14"/>
  <c r="B4" i="14"/>
  <c r="H3" i="14"/>
  <c r="G3" i="14"/>
  <c r="F3" i="14"/>
  <c r="E3" i="14"/>
  <c r="D3" i="14"/>
  <c r="C3" i="14"/>
  <c r="B3" i="14"/>
  <c r="B2" i="14"/>
</calcChain>
</file>

<file path=xl/sharedStrings.xml><?xml version="1.0" encoding="utf-8"?>
<sst xmlns="http://schemas.openxmlformats.org/spreadsheetml/2006/main" count="168" uniqueCount="145">
  <si>
    <t xml:space="preserve"> </t>
  </si>
  <si>
    <t>日历设置</t>
  </si>
  <si>
    <t>年份</t>
  </si>
  <si>
    <t>一周开始之日</t>
  </si>
  <si>
    <t>星期日</t>
  </si>
  <si>
    <t>备注</t>
  </si>
  <si>
    <r>
      <rPr>
        <b/>
        <sz val="9"/>
        <color theme="1" tint="0.1498764000366222"/>
        <rFont val="Microsoft YaHei UI"/>
        <charset val="134"/>
      </rPr>
      <t>入职第一天</t>
    </r>
    <r>
      <rPr>
        <sz val="9"/>
        <color theme="1" tint="0.1498764000366222"/>
        <rFont val="Microsoft YaHei UI"/>
        <charset val="134"/>
      </rPr>
      <t xml:space="preserve">
1、签合同和各种文件事务
2、各种账号获取&amp;设置
3、各种文档阅读&amp;流程熟悉</t>
    </r>
  </si>
  <si>
    <t>1、开发环境搭建（由于加密系统的影响，通过npm安装的包解压出来的文件都会被自动加了后缀名，导致命令执行失败，寻求了IT同事的帮助来解决这个问题）
2、开会（讨论模块拓扑图页面的实现需求）</t>
  </si>
  <si>
    <t>1、项目架构实现（完成)
2、模块信息表页面样式实现（50%）</t>
  </si>
  <si>
    <t>1、mock数据构造（完成）
2、模块信息表页面样式实现（70%）
3、整体页面样式架构调整（完成）</t>
  </si>
  <si>
    <t>新人培训一整天</t>
  </si>
  <si>
    <t>1、模块信息表页面样式实现（80%，还差详细信息弹窗）
2、项目架构信息整理</t>
  </si>
  <si>
    <t>1、参与接口评审
2、根据接口，构造mock数据，编写数据处理代码（已完成getModuleData接口）</t>
  </si>
  <si>
    <t>1、模块信息表页面“全部展开/收起”功能实现
2、拓扑图实现插件选择</t>
  </si>
  <si>
    <t>1、拓扑图实现插件确定（d3）
2、d3插件学习和研究</t>
  </si>
  <si>
    <t>画拓扑图（完成了label）</t>
  </si>
  <si>
    <t>1、画拓扑图（画出了label和模块小方块）
2、参加概要设计评审
3、参加新人见面会</t>
  </si>
  <si>
    <t>1、拓扑图鼠标移入移出事件实现
2、表格页面调整</t>
  </si>
  <si>
    <t>1、拓扑图提示框实现（位置尚待优化）
2、使用div实现拓扑图
3、参加项目流程培训</t>
  </si>
  <si>
    <t>1、细节调整
2、模块背景色跟预警逻辑相关
3、添加搜索功能（已完成样式）
4、axios统一配置
5、参加云架构介绍培训</t>
  </si>
  <si>
    <t>1、完成axios统一配置和实例封装
2、搜索功能实现</t>
  </si>
  <si>
    <t>完成主机信息表页面中的节点刷新功能</t>
  </si>
  <si>
    <t>1、完成模块拓扑图页面中的节点刷新功能
2、elb路由表页面实现</t>
  </si>
  <si>
    <t>1、接口联调（完成）
2、页面细节调整
3、模块拓扑页面增加鼠标移入事件</t>
  </si>
  <si>
    <t>细节调整&amp;代码优化</t>
  </si>
  <si>
    <t>1、elb路由表页面搜索功能实现
2、模块拓扑图添加“点击单个节点查看详情”的功能
3、调整axios超时时间</t>
  </si>
  <si>
    <t>1、解决git图标显示的问题：先安装git，再安装TortoiseGit（图标显示是TortoiseGit的功能，git没有图标显示的功能）
2、项目部署
3、开发规范整理</t>
  </si>
  <si>
    <t>1、开发规范整理
2、增加eslint代码格式校验插件，以及项目代码规范
3、tomcat服务器设置允许跨域请求</t>
  </si>
  <si>
    <t>1、样式优化
2、菜单调整（调整成多级菜单，下级菜单在左侧显示）
3、开发规范整理</t>
  </si>
  <si>
    <t>1、菜单调整（已完成）
2、elb路由表页面增加“全部展开/全部折叠”的功能
3、开发规范整理</t>
  </si>
  <si>
    <t>elb页面在展开tab时抖动的bug修正（估计是滚动条的出现导致了页面宽度出现变化，页面内容不停刷新的原因。因为是chrome升级到75版本才会出现这个问题，推测是浏览器的bug，故不细究，只从宽度上做了“width:99.9%”的声明来修复</t>
  </si>
  <si>
    <t>1、elb搜索调整成模糊搜索
2、站点汇总页面实现
3、数据统计页面原型设计
4、数据统计接口初定</t>
  </si>
  <si>
    <t>echarts技术实现调研</t>
  </si>
  <si>
    <t>1、细节调整（模块拓扑图页面的其他层最右对齐）
2、菜单调整（主要增加数据监控菜单）
3、站点导航页面调整</t>
  </si>
  <si>
    <t>通用时间范围选择组件实现（60%）</t>
  </si>
  <si>
    <t>1、通用时间范围选择组件实现（100%）
2、redis统计页面实现(20%)</t>
  </si>
  <si>
    <t>redis统计页面图表实现(50%)</t>
  </si>
  <si>
    <t>redis统计页面图表实现（60%：下拉选择框实现）</t>
  </si>
  <si>
    <t>redis统计页面做调整（50%）</t>
  </si>
  <si>
    <t>redis统计页面做调整(100%)：优先显示表格</t>
  </si>
  <si>
    <t>协助pharos二期接口的定义</t>
  </si>
  <si>
    <t>1、redis统计页面重新实现（20%：实现了表头）
2、参与pharos二期概要设计评审</t>
  </si>
  <si>
    <t>1、redis统计页面实现（30%）
2、接入报警数显示接口
3、修正模块changelog不分行显示的bug</t>
  </si>
  <si>
    <t>redis统计页面实现（40%：完成了数据解析和格式转换）</t>
  </si>
  <si>
    <t>redis统计页面实现（60%：完成了弹出框中图表实现）</t>
  </si>
  <si>
    <t>redis统计页面实现（70%：完成了弹出框中图表调整：3个纵坐标和时间显示）</t>
  </si>
  <si>
    <t>redis统计页面实现（表格排序完成30%)</t>
  </si>
  <si>
    <t>redis统计页面实现（完成90%：还差弹出框中图表数据的按时间搜索）</t>
  </si>
  <si>
    <t>设备访问量页面实现（20%：web worker实现ing）</t>
  </si>
  <si>
    <t>设备访问量页面实现（40%：web worker完成）</t>
  </si>
  <si>
    <t>设备访问量页面实现（50%：图表实现了两版，还需调整）</t>
  </si>
  <si>
    <t>1、设备访问量页面实现（已完成）
2、mysql统计页面实现（完成50%）</t>
  </si>
  <si>
    <t>1、mysql统计页面实现（100%）
2、单品统计页面实现（100%）</t>
  </si>
  <si>
    <t>1、redis统计接口联调（未完成：接口需要调整）
2、appServer接口查看
3、排班页面实现（进度20%）</t>
  </si>
  <si>
    <t>1、排班页面实现（进度40%）</t>
  </si>
  <si>
    <t>排班页面实现（进度60%：还差修改功能）</t>
  </si>
  <si>
    <t>排班页面实现（进度100%）</t>
  </si>
  <si>
    <t>app访问量页面实现（进度40%）</t>
  </si>
  <si>
    <t>监控页面表格组件数据格式重构，使更通用（未完成）</t>
  </si>
  <si>
    <t>1、监控页面表格组件数据格式重构，使更通用（完成)
2、app访问量页面实现（进度50%：完成每天访问量的表格展示）</t>
  </si>
  <si>
    <t>研究elasticsearch接口获取slowlog日志（未完成）</t>
  </si>
  <si>
    <t>slowlog页面实现（进度70%）</t>
  </si>
  <si>
    <t>slowlog页面实现（进度85%）</t>
  </si>
  <si>
    <t>实现redis-slowlog展示（进度60%）</t>
  </si>
  <si>
    <t>实现redis-slowlog展示（进度100%）</t>
  </si>
  <si>
    <t>实现app实时访问量的展示（进度100%）</t>
  </si>
  <si>
    <t>1、数据库qps页面实现（思考页面展示方式&amp;数据mock）
2、优化slowlog数据请求时机（由一次请求两种slowlog修改为点击tab再请求第二种slowlog）</t>
  </si>
  <si>
    <t>数据库qps页面实现（worker实现and请求）</t>
  </si>
  <si>
    <t>数据库qps页面实现（本地mock数据失败，因为worker加载mock模块的问题）</t>
  </si>
  <si>
    <t>数据库qps页面实现（放弃本地mock数据，选择eays-mock.com，若是访问失败，则在错误响应函数中写固定的假数据。今天主要进行数据解析，图表尚未实现）</t>
  </si>
  <si>
    <t>中秋节放假</t>
  </si>
  <si>
    <t>数据库qps页面实现（已完成：图表已实现）</t>
  </si>
  <si>
    <t>1、填写岗位季度绩效考核表
2、画dashboard页面交互图（进度0%）</t>
  </si>
  <si>
    <t>画dashboard页面交互图（进度5%：画了设备实时数据chart）</t>
  </si>
  <si>
    <t>画dashboard页面交互图（已画设备实时数据chart、用户总数/单品数据量/mysql数据量/redis数据量、API实时访问量前10）</t>
  </si>
  <si>
    <t>131净化器售后邮件页面调整</t>
  </si>
  <si>
    <t>完成slowlog页面优化（按集群显示数据）</t>
  </si>
  <si>
    <t>slowlog按集群做聚合运算的优化（未能找到办法）</t>
  </si>
  <si>
    <t>1、slowlog查询优化（放弃在集群字段上做聚合运算，改为用集群值做查询条件来获取数据）
2、修正警告框的高度显示bug</t>
  </si>
  <si>
    <t>修正slowlog数据查询条件匹配bug（已完成）</t>
  </si>
  <si>
    <t>画dashboard页面交互图（PC端的已完成，包括：设备实时数据chart、用户总数/单品数据量/mysql数据量/redis数据量、API实时访问量前10、mysql/redis qps监控）</t>
  </si>
  <si>
    <t>dashboard TV端页面设计（未完成：进度10%）</t>
  </si>
  <si>
    <t>dashboard TV端页面设计（未完成：进度15%）</t>
  </si>
  <si>
    <t>dashboard TV端页面设计（未完成：进度70%，实现设备在线数柱形图，以及细节调整）</t>
  </si>
  <si>
    <t>1、dashboard TV端页面设计（未完成：进度75%，增加设备总数柱形图，以及细节调整）
2、完成VeSync邮件注册页面多语言版本的模板</t>
  </si>
  <si>
    <t>实现“模块日志查询”页面（还差接口联调）</t>
  </si>
  <si>
    <t>1、“模块日志查询”页面增加“日期”查询条件
2、实现了一个pharos站点部署脚本：pharos_web_publish.sh
3、增加“sql审核平台”到站点导航
4、面试（1个小时）</t>
  </si>
  <si>
    <t>写了篇blog（CSDN）</t>
  </si>
  <si>
    <t>学习</t>
  </si>
  <si>
    <t>VeSync邮件注册页面移动端兼容（未完成）</t>
  </si>
  <si>
    <t>VeSync邮件注册页面移动端兼容（已完成）</t>
  </si>
  <si>
    <t>数字动画切换组件实现</t>
  </si>
  <si>
    <t>dashboard PC端页面实现（还差接口联调&amp;定时获取新数据功能）</t>
  </si>
  <si>
    <t>【获取device全部单品数据量统计】接口联调（ok）</t>
  </si>
  <si>
    <t>接口联调【getOneMysqlCount、getAllMysqlCount、getAllRedisCountSize、getOneRedisCountSize、getOneDeviceCount】</t>
  </si>
  <si>
    <t>已联调的接口所在的页面部署上线（已完成）</t>
  </si>
  <si>
    <t>学习&amp;写转正总结</t>
  </si>
  <si>
    <t>1、修正数据量页面上某些日期的数据为空时所导致的排序bug
2、写转正答辩ppt</t>
  </si>
  <si>
    <t>1、写转正答辩ppt
2、参加网关项目启动会议</t>
  </si>
  <si>
    <t>1、写转正答辩ppt
2、数据量统计页面调整（未完成）</t>
  </si>
  <si>
    <t>【redis、mysql、单品数据量页面调整】
1、去掉“数据库”列，以tab的形式展现
2、“单品”页面不需要“数据库”tab
3、默认排序调整为按最新日期的数据降序排序
4、调整为显示最近7天的数据（原来为最近10天）
5、行样式调整
6、鼠标移过样式实现</t>
  </si>
  <si>
    <t>1、转正答辩
2、修正切换排序时排序项选中状态的bug</t>
  </si>
  <si>
    <t>webpack打包优化（未完成）</t>
  </si>
  <si>
    <t>webpack打包优化（完成：lodash加载优化、路由懒加载）</t>
  </si>
  <si>
    <t>网关项目原型图查看（未完成）</t>
  </si>
  <si>
    <t>1、网关项目原型图查看（完成）
2、webpack打包优化（CDN引入elementUI：未完成）</t>
  </si>
  <si>
    <t>webpack打包优化（已完成CDN引入elementUI、Vue、vue-router、vuex、axios）</t>
  </si>
  <si>
    <t>pharos项目webpack打包优化结果同步到线上</t>
  </si>
  <si>
    <t>1、pharos项目webpack打包优化（echarts拆分由CDN引入）
2、bug修复
3、细节优化
4、【vesync项目】help h5页面实现（未完成）</t>
  </si>
  <si>
    <t>【vesync项目】h5帮助页面实现（还差图片loading功能未实现）</t>
  </si>
  <si>
    <t>【vesync项目】h5帮助页面实现（loading功能实现：未有进展，寻求第三方插件实现不成功）</t>
  </si>
  <si>
    <t>【vesync项目】h5帮助页面实现（loading功能实现：完成！）</t>
  </si>
  <si>
    <t>【vesync项目】h5帮助页面实现（用php根据模板生成不同静态页面：完成！）</t>
  </si>
  <si>
    <t>1、bug修正
i.bug描述：“单品数据量-查看图表-查询当月”时，显示的折线图有问题
ii.bug原因：返回的数据中除了正确数据外，还包含了configModel为null的数据
iii.解决办法：过滤掉configModel为null的数据
2、默认排序调整：默认排序由最新日期的“日增量”调整为“当前数量”</t>
  </si>
  <si>
    <t>根据新调整的接口调整《app访问量》页面（未完成）</t>
  </si>
  <si>
    <t>研究echarts实现动态排名变化（未完成）</t>
  </si>
  <si>
    <t>【vesync项目】h5帮助页面实现（文案调整&amp;小屏适应）</t>
  </si>
  <si>
    <t>1、【vesync项目】h5帮助页面实现（不同宽度的浏览器显示不同图片：已完成）
2、《pharos》完成api实时访问量接口的联调</t>
  </si>
  <si>
    <t>排班页面改版实现（未完成：进度30%）</t>
  </si>
  <si>
    <t>排班页面改版实现（已完成）</t>
  </si>
  <si>
    <t>1、值班安排页面添加搜索功能
2、值班安排支持删除人员
3、app实时访问量页面细节调整</t>
  </si>
  <si>
    <t>1、网关项目交互原型初稿阅读
2、设备日志页面代码审批
3、app每日访问量页面重新实现&amp;接口联调（进度10%）
4、第三方实时qps页面实现&amp;接口联调（进度10%）</t>
  </si>
  <si>
    <t>参与网关项目B端Web原型审批会议</t>
  </si>
  <si>
    <t>1、API&amp;第三方实时访问量图表组件化整理&amp;dashboard的API实时访问量前10模块实现
2、设备总量接口联调
3、网关项目时间评估</t>
  </si>
  <si>
    <t>1、dashboard页面“设备总数”、“单品数据量”、“redis数据量”、“mysql数据量”实现
2、实时访问量组件增加“topN”传参</t>
  </si>
  <si>
    <t>API和第三方每天访问量组件实现（进度50%）</t>
  </si>
  <si>
    <t>1、API和第三方每天访问量组件实现（进度100%）
2、用户总数接口联调</t>
  </si>
  <si>
    <t>1、dashboard-单品数据量饼图实现
2、修正app&amp;第三方每天访问量的generic bug
3、修正app以及第三方访问量页面在窗口改变大小后，切换tab时图表不显示的bug（窗口改变大小触发图表对象调用resize方法，但是隐藏状态的图表调用了resize后，再切换到显示状态也渲染不出来）
4、网关项目功能列表整理以及工作量评估</t>
  </si>
  <si>
    <t>1、app第三方帮助页面多语言模板实现（进度40%）
2、pharos TV端dashboard页面实现（进度70%）
3、参加网关项目B端Web原型评审会议</t>
  </si>
  <si>
    <t>1、pharos TV端dashboard页面实现（进度95%）
2、dashboard新增“用户/设备每日新增量”、“app/第三方 总访问频率”
3、单品数据量饼图中文名映射</t>
  </si>
  <si>
    <t>1、pharos TV端dashboard页面实现&amp;上线（进度100%）
2、app第三方帮助页面多语言模板实现（进度45%）</t>
  </si>
  <si>
    <t>1、dashboard页面每天更新一次“用户/设备日增量”&amp;“mysql/redis数据量”
2、vuexy-admin 框架文档阅读</t>
    <phoneticPr fontId="24" type="noConversion"/>
  </si>
  <si>
    <t>1、vuexy-admin 框架文档阅读
2、网关项目B端web接口初步查看
3、登录安全机制预研</t>
    <phoneticPr fontId="24" type="noConversion"/>
  </si>
  <si>
    <t>1、vuexy-admin 框架文档阅读
2、网关项目B端web接口初步查看
3、登录安全机制预研
4、pharos代码审批&amp;部署</t>
    <phoneticPr fontId="24" type="noConversion"/>
  </si>
  <si>
    <t>1、增加echarts主题
2、调整设备总数接口和单品数据量接口的请求时机（调整为同时请求），以减少因为请求时间不同导致的数据差异
3、优化“实时总访问频率柱形图”中下方柱形图太短时label被上方柱形图遮挡的问题
4、日志查询环境切换代码审批</t>
    <phoneticPr fontId="24" type="noConversion"/>
  </si>
  <si>
    <t>1、vuexy-admin 框架文档阅读
2、网关项目B端web接口评审
3、登录安全机制预研
4、pharos代码审批</t>
    <phoneticPr fontId="24" type="noConversion"/>
  </si>
  <si>
    <t>1、pharos TV端dashboard页面适配TV（由于echarts等第三方组件难以做适配，放弃）
2、app第三方帮助页面多语言模板实现（进度100%）</t>
    <phoneticPr fontId="24" type="noConversion"/>
  </si>
  <si>
    <t>1、vuexy-admin 框架文档阅读
2、app第三方帮助页面部署
3、修正pharos-dashboard页面切换到其他页面后轮询不清除的bug</t>
    <phoneticPr fontId="24" type="noConversion"/>
  </si>
  <si>
    <t>《网关项目》
框架搭建（主要实现左侧菜单栏&amp;顶部状态栏&amp;主题设置）</t>
    <phoneticPr fontId="24" type="noConversion"/>
  </si>
  <si>
    <t>《pharos项目》：问题定位&amp;代码评审&amp;部署
《网关项目》：roboto字体样式添加、顶部状态栏实现（进度40%）</t>
    <phoneticPr fontId="24" type="noConversion"/>
  </si>
  <si>
    <t>重新搭建网关项目框架（进度10%）</t>
    <phoneticPr fontId="24" type="noConversion"/>
  </si>
  <si>
    <t>重新搭建网关项目框架（进度70%）</t>
    <phoneticPr fontId="24" type="noConversion"/>
  </si>
  <si>
    <t>1、重新搭建网关项目框架（进度100%）
2、在项目中使用svg sprite技术（已完成）</t>
    <phoneticPr fontId="24" type="noConversion"/>
  </si>
  <si>
    <t>《网关项目》
1、左侧菜单实现（进度50%）
2、在PM平台上申请项目&amp;创建任务</t>
    <phoneticPr fontId="24" type="noConversion"/>
  </si>
  <si>
    <t>《网关项目》
1、左侧菜单实现（进度100%）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</si>
</sst>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26" x14ac:knownFonts="1">
    <font>
      <sz val="11"/>
      <color theme="1" tint="0.24994659260841701"/>
      <name val="Microsoft YaHei UI"/>
      <charset val="134"/>
    </font>
    <font>
      <sz val="10"/>
      <color theme="1" tint="0.1498764000366222"/>
      <name val="Microsoft YaHei UI"/>
      <charset val="134"/>
    </font>
    <font>
      <sz val="12"/>
      <color theme="1" tint="0.1498764000366222"/>
      <name val="Microsoft YaHei UI"/>
      <charset val="134"/>
    </font>
    <font>
      <sz val="9"/>
      <color theme="1" tint="0.1498764000366222"/>
      <name val="Microsoft YaHei UI"/>
      <charset val="134"/>
    </font>
    <font>
      <sz val="11"/>
      <color theme="1" tint="0.1498764000366222"/>
      <name val="Microsoft YaHei UI"/>
      <charset val="134"/>
    </font>
    <font>
      <sz val="35"/>
      <color theme="8" tint="-0.499984740745262"/>
      <name val="Microsoft YaHei UI"/>
      <charset val="134"/>
    </font>
    <font>
      <sz val="35"/>
      <color theme="1" tint="0.1498764000366222"/>
      <name val="Microsoft YaHei UI"/>
      <charset val="134"/>
    </font>
    <font>
      <sz val="12"/>
      <color theme="8" tint="-0.499984740745262"/>
      <name val="Microsoft YaHei UI"/>
      <charset val="134"/>
    </font>
    <font>
      <sz val="12"/>
      <color theme="1" tint="0.1498458815271462"/>
      <name val="Microsoft YaHei UI"/>
      <charset val="134"/>
    </font>
    <font>
      <sz val="35"/>
      <color theme="5" tint="-0.499984740745262"/>
      <name val="Microsoft YaHei UI"/>
      <charset val="134"/>
    </font>
    <font>
      <sz val="12"/>
      <color theme="5" tint="-0.499984740745262"/>
      <name val="Microsoft YaHei UI"/>
      <charset val="134"/>
    </font>
    <font>
      <sz val="12"/>
      <color theme="4" tint="-0.24994659260841701"/>
      <name val="Microsoft YaHei UI"/>
      <charset val="134"/>
    </font>
    <font>
      <sz val="35"/>
      <color theme="7" tint="-0.499984740745262"/>
      <name val="Microsoft YaHei UI"/>
      <charset val="134"/>
    </font>
    <font>
      <sz val="12"/>
      <color theme="7" tint="-0.499984740745262"/>
      <name val="Microsoft YaHei UI"/>
      <charset val="134"/>
    </font>
    <font>
      <sz val="9"/>
      <color rgb="FF262626"/>
      <name val="Microsoft YaHei UI"/>
      <charset val="134"/>
    </font>
    <font>
      <sz val="35"/>
      <color theme="9" tint="-0.499984740745262"/>
      <name val="Microsoft YaHei UI"/>
      <charset val="134"/>
    </font>
    <font>
      <sz val="12"/>
      <color theme="9" tint="-0.499984740745262"/>
      <name val="Microsoft YaHei UI"/>
      <charset val="134"/>
    </font>
    <font>
      <sz val="12"/>
      <color theme="8" tint="-0.249977111117893"/>
      <name val="Microsoft YaHei UI"/>
      <charset val="134"/>
    </font>
    <font>
      <sz val="11"/>
      <color theme="4" tint="-0.24994659260841701"/>
      <name val="Microsoft YaHei UI"/>
      <charset val="134"/>
    </font>
    <font>
      <sz val="11"/>
      <name val="Microsoft YaHei UI"/>
      <charset val="134"/>
    </font>
    <font>
      <b/>
      <sz val="11"/>
      <color theme="1" tint="0.34998626667073579"/>
      <name val="Microsoft YaHei UI"/>
      <charset val="134"/>
    </font>
    <font>
      <sz val="35"/>
      <color theme="4"/>
      <name val="Microsoft YaHei UI"/>
      <charset val="134"/>
    </font>
    <font>
      <b/>
      <sz val="9"/>
      <color theme="1" tint="0.1498764000366222"/>
      <name val="Microsoft YaHei UI"/>
      <charset val="134"/>
    </font>
    <font>
      <sz val="11"/>
      <color theme="1" tint="0.24994659260841701"/>
      <name val="Microsoft YaHei UI"/>
      <charset val="134"/>
    </font>
    <font>
      <sz val="9"/>
      <name val="Microsoft YaHei UI"/>
      <family val="2"/>
      <charset val="134"/>
    </font>
    <font>
      <sz val="9"/>
      <color theme="1" tint="0.1498764000366222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-0.24994659260841701"/>
      </bottom>
      <diagonal/>
    </border>
  </borders>
  <cellStyleXfs count="9">
    <xf numFmtId="0" fontId="0" fillId="0" borderId="0">
      <alignment vertical="top"/>
    </xf>
    <xf numFmtId="0" fontId="11" fillId="0" borderId="0">
      <alignment horizontal="left" indent="1"/>
    </xf>
    <xf numFmtId="0" fontId="20" fillId="6" borderId="0" applyBorder="0" applyProtection="0">
      <alignment horizontal="left" vertical="top" wrapText="1" indent="1"/>
    </xf>
    <xf numFmtId="0" fontId="21" fillId="0" borderId="0" applyFill="0" applyBorder="0" applyProtection="0">
      <alignment vertical="center"/>
    </xf>
    <xf numFmtId="0" fontId="18" fillId="0" borderId="9" applyNumberFormat="0" applyFill="0" applyProtection="0">
      <alignment horizontal="left" vertical="center" indent="1"/>
    </xf>
    <xf numFmtId="0" fontId="18" fillId="0" borderId="0" applyFill="0" applyProtection="0"/>
    <xf numFmtId="0" fontId="23" fillId="0" borderId="0" applyFill="0" applyProtection="0"/>
    <xf numFmtId="0" fontId="19" fillId="6" borderId="0" applyNumberFormat="0" applyFont="0" applyBorder="0" applyAlignment="0">
      <alignment horizontal="left" vertical="center" indent="1"/>
    </xf>
    <xf numFmtId="176" fontId="8" fillId="0" borderId="0">
      <alignment horizontal="left" vertical="center" indent="1"/>
    </xf>
  </cellStyleXfs>
  <cellXfs count="40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>
      <alignment vertical="top"/>
    </xf>
    <xf numFmtId="0" fontId="4" fillId="0" borderId="0" xfId="4" applyFont="1" applyBorder="1" applyAlignment="1">
      <alignment vertical="center"/>
    </xf>
    <xf numFmtId="0" fontId="6" fillId="0" borderId="0" xfId="3" applyFont="1" applyAlignment="1">
      <alignment horizontal="left" vertical="center"/>
    </xf>
    <xf numFmtId="0" fontId="7" fillId="0" borderId="1" xfId="4" applyFont="1" applyBorder="1" applyAlignment="1">
      <alignment horizontal="left" vertical="top" indent="1"/>
    </xf>
    <xf numFmtId="176" fontId="8" fillId="0" borderId="0" xfId="8">
      <alignment horizontal="left" vertical="center" indent="1"/>
    </xf>
    <xf numFmtId="176" fontId="8" fillId="2" borderId="0" xfId="8" applyFill="1">
      <alignment horizontal="left" vertical="center" indent="1"/>
    </xf>
    <xf numFmtId="0" fontId="3" fillId="2" borderId="0" xfId="7" applyFont="1" applyFill="1" applyAlignment="1">
      <alignment horizontal="left" vertical="top" wrapText="1" indent="1"/>
    </xf>
    <xf numFmtId="0" fontId="10" fillId="0" borderId="2" xfId="4" applyFont="1" applyBorder="1" applyAlignment="1">
      <alignment horizontal="left" vertical="top" indent="1"/>
    </xf>
    <xf numFmtId="176" fontId="8" fillId="3" borderId="0" xfId="8" applyFill="1">
      <alignment horizontal="left" vertical="center" indent="1"/>
    </xf>
    <xf numFmtId="0" fontId="3" fillId="3" borderId="0" xfId="7" applyFont="1" applyFill="1" applyAlignment="1">
      <alignment horizontal="left" vertical="top" wrapText="1" indent="1"/>
    </xf>
    <xf numFmtId="0" fontId="11" fillId="0" borderId="0" xfId="1">
      <alignment horizontal="left" indent="1"/>
    </xf>
    <xf numFmtId="0" fontId="13" fillId="0" borderId="3" xfId="4" applyFont="1" applyBorder="1" applyAlignment="1">
      <alignment horizontal="left" vertical="top" indent="1"/>
    </xf>
    <xf numFmtId="176" fontId="8" fillId="4" borderId="0" xfId="8" applyFill="1">
      <alignment horizontal="left" vertical="center" indent="1"/>
    </xf>
    <xf numFmtId="0" fontId="3" fillId="4" borderId="0" xfId="7" applyFont="1" applyFill="1" applyAlignment="1">
      <alignment horizontal="left" vertical="top" wrapText="1" indent="1"/>
    </xf>
    <xf numFmtId="0" fontId="14" fillId="0" borderId="0" xfId="0" applyFont="1" applyAlignment="1">
      <alignment horizontal="left" vertical="top" wrapText="1" indent="1"/>
    </xf>
    <xf numFmtId="0" fontId="16" fillId="0" borderId="4" xfId="4" applyFont="1" applyBorder="1" applyAlignment="1">
      <alignment horizontal="left" vertical="top" indent="1"/>
    </xf>
    <xf numFmtId="176" fontId="8" fillId="5" borderId="0" xfId="8" applyFill="1">
      <alignment horizontal="left" vertical="center" indent="1"/>
    </xf>
    <xf numFmtId="0" fontId="3" fillId="5" borderId="0" xfId="7" applyFont="1" applyFill="1" applyAlignment="1">
      <alignment horizontal="left" vertical="top" wrapText="1" indent="1"/>
    </xf>
    <xf numFmtId="0" fontId="1" fillId="0" borderId="5" xfId="6" applyFont="1" applyBorder="1" applyAlignment="1">
      <alignment horizontal="center" vertical="center"/>
    </xf>
    <xf numFmtId="0" fontId="1" fillId="0" borderId="6" xfId="6" applyFont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top" wrapText="1" indent="1"/>
    </xf>
    <xf numFmtId="0" fontId="5" fillId="0" borderId="0" xfId="3" applyFont="1">
      <alignment vertical="center"/>
    </xf>
    <xf numFmtId="0" fontId="17" fillId="0" borderId="1" xfId="5" applyFont="1" applyBorder="1" applyAlignment="1">
      <alignment horizontal="center" vertical="top"/>
    </xf>
    <xf numFmtId="0" fontId="4" fillId="2" borderId="0" xfId="2" applyFont="1" applyFill="1" applyAlignment="1">
      <alignment horizontal="left" vertical="center" wrapText="1" indent="1"/>
    </xf>
    <xf numFmtId="0" fontId="3" fillId="2" borderId="0" xfId="2" applyFont="1" applyFill="1">
      <alignment horizontal="left" vertical="top" wrapText="1" indent="1"/>
    </xf>
    <xf numFmtId="0" fontId="15" fillId="0" borderId="0" xfId="3" applyFont="1">
      <alignment vertical="center"/>
    </xf>
    <xf numFmtId="0" fontId="4" fillId="5" borderId="0" xfId="2" applyFont="1" applyFill="1" applyAlignment="1">
      <alignment horizontal="left" vertical="center" wrapText="1" indent="1"/>
    </xf>
    <xf numFmtId="0" fontId="3" fillId="5" borderId="0" xfId="2" applyFont="1" applyFill="1">
      <alignment horizontal="left" vertical="top" wrapText="1" indent="1"/>
    </xf>
    <xf numFmtId="0" fontId="12" fillId="0" borderId="0" xfId="3" applyFont="1">
      <alignment vertical="center"/>
    </xf>
    <xf numFmtId="0" fontId="4" fillId="4" borderId="0" xfId="2" applyFont="1" applyFill="1" applyAlignment="1">
      <alignment horizontal="left" vertical="center" wrapText="1" indent="1"/>
    </xf>
    <xf numFmtId="0" fontId="3" fillId="4" borderId="0" xfId="2" applyFont="1" applyFill="1">
      <alignment horizontal="left" vertical="top" wrapText="1" indent="1"/>
    </xf>
    <xf numFmtId="0" fontId="9" fillId="0" borderId="0" xfId="3" applyFont="1">
      <alignment vertical="center"/>
    </xf>
    <xf numFmtId="0" fontId="4" fillId="3" borderId="0" xfId="2" applyFont="1" applyFill="1" applyAlignment="1">
      <alignment horizontal="left" vertical="center" wrapText="1" indent="1"/>
    </xf>
    <xf numFmtId="0" fontId="3" fillId="3" borderId="0" xfId="2" applyFont="1" applyFill="1">
      <alignment horizontal="left" vertical="top" wrapText="1" indent="1"/>
    </xf>
  </cellXfs>
  <cellStyles count="9">
    <cellStyle name="标题" xfId="3" builtinId="15"/>
    <cellStyle name="标题 1" xfId="4" builtinId="16"/>
    <cellStyle name="标题 2" xfId="5" builtinId="17"/>
    <cellStyle name="标题 3" xfId="6" builtinId="18"/>
    <cellStyle name="标题 4" xfId="2" builtinId="19"/>
    <cellStyle name="常规" xfId="0" builtinId="0"/>
    <cellStyle name="日" xfId="8"/>
    <cellStyle name="设置条目" xfId="1"/>
    <cellStyle name="镶边" xfId="7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冬天的建筑物和一棵树" title="Header Wint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冬天的建筑物和一棵树" title="Header Wint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春天的建筑物和一棵树" title="Header Spring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Header Spring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图片 1" descr="春天的建筑物和一棵树" title="Header Spring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609600</xdr:colOff>
      <xdr:row>1</xdr:row>
      <xdr:rowOff>1143000</xdr:rowOff>
    </xdr:to>
    <xdr:pic>
      <xdr:nvPicPr>
        <xdr:cNvPr id="3" name="图片 2" descr="夏天的建筑物和一棵树" title="Header Summ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813435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152400</xdr:colOff>
      <xdr:row>1</xdr:row>
      <xdr:rowOff>1143000</xdr:rowOff>
    </xdr:to>
    <xdr:pic>
      <xdr:nvPicPr>
        <xdr:cNvPr id="2" name="图片 1" descr="夏天的建筑物和一棵树" title="Header Summ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1435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200025</xdr:colOff>
      <xdr:row>1</xdr:row>
      <xdr:rowOff>1143000</xdr:rowOff>
    </xdr:to>
    <xdr:pic>
      <xdr:nvPicPr>
        <xdr:cNvPr id="2" name="图片 1" descr="夏天的建筑物和一棵树" title="Header Summ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58165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图片 2" descr="秋天的建筑物和一棵树" title="Header Fall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14010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8</xdr:col>
      <xdr:colOff>133350</xdr:colOff>
      <xdr:row>1</xdr:row>
      <xdr:rowOff>1143000</xdr:rowOff>
    </xdr:to>
    <xdr:pic>
      <xdr:nvPicPr>
        <xdr:cNvPr id="2" name="图片 1" descr="秋天的建筑物和一棵树" title="Header Fall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385435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8</xdr:col>
      <xdr:colOff>95250</xdr:colOff>
      <xdr:row>1</xdr:row>
      <xdr:rowOff>1143000</xdr:rowOff>
    </xdr:to>
    <xdr:pic>
      <xdr:nvPicPr>
        <xdr:cNvPr id="2" name="图片 1" descr="秋天的建筑物和一棵树" title="Header Fall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356860" y="114300"/>
          <a:ext cx="418719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47625</xdr:colOff>
      <xdr:row>1</xdr:row>
      <xdr:rowOff>1143000</xdr:rowOff>
    </xdr:to>
    <xdr:pic>
      <xdr:nvPicPr>
        <xdr:cNvPr id="2" name="图片 1" descr="冬天的建筑物和一棵树" title="Header Winter"/>
        <xdr:cNvPicPr>
          <a:picLocks noChangeAspect="1"/>
        </xdr:cNvPicPr>
      </xdr:nvPicPr>
      <xdr:blipFill>
        <a:blip xmlns:r="http://schemas.openxmlformats.org/officeDocument/2006/relationships" r:embed="rId1" cstate="hqprint"/>
        <a:srcRect/>
        <a:stretch>
          <a:fillRect/>
        </a:stretch>
      </xdr:blipFill>
      <xdr:spPr>
        <a:xfrm>
          <a:off x="5410200" y="114300"/>
          <a:ext cx="41529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L15"/>
  <sheetViews>
    <sheetView showGridLines="0" showRowColHeaders="0" workbookViewId="0">
      <selection activeCell="K9" sqref="K9"/>
    </sheetView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12" ht="9" customHeight="1" x14ac:dyDescent="0.3">
      <c r="I1" s="4" t="s">
        <v>0</v>
      </c>
    </row>
    <row r="2" spans="1:12" ht="100.5" customHeight="1" x14ac:dyDescent="0.3">
      <c r="B2" s="27" t="str">
        <f>CalendarYear&amp;" 年 "&amp;"1 月"</f>
        <v>2019 年 1 月</v>
      </c>
      <c r="C2" s="27"/>
      <c r="D2" s="27"/>
      <c r="E2" s="5"/>
      <c r="F2" s="5"/>
      <c r="G2" s="5"/>
      <c r="H2" s="6"/>
    </row>
    <row r="3" spans="1:12" s="1" customFormat="1" ht="19.5" customHeight="1" x14ac:dyDescent="0.3">
      <c r="A3" s="4"/>
      <c r="B3" s="7" t="str">
        <f>一周开始之日</f>
        <v>星期日</v>
      </c>
      <c r="C3" s="7" t="str">
        <f t="shared" ref="C3:H3" si="0">TEXT(C4,"aaaa")</f>
        <v>星期一</v>
      </c>
      <c r="D3" s="7" t="str">
        <f t="shared" si="0"/>
        <v>星期二</v>
      </c>
      <c r="E3" s="7" t="str">
        <f t="shared" si="0"/>
        <v>星期三</v>
      </c>
      <c r="F3" s="7" t="str">
        <f t="shared" si="0"/>
        <v>星期四</v>
      </c>
      <c r="G3" s="7" t="str">
        <f t="shared" si="0"/>
        <v>星期五</v>
      </c>
      <c r="H3" s="7" t="str">
        <f t="shared" si="0"/>
        <v>星期六</v>
      </c>
      <c r="K3" s="28" t="s">
        <v>1</v>
      </c>
      <c r="L3" s="28"/>
    </row>
    <row r="4" spans="1:12" s="2" customFormat="1" ht="19.5" customHeight="1" x14ac:dyDescent="0.3">
      <c r="B4" s="8">
        <f t="array" ref="B4:H4">DaysAndWeeks+DATE(CalendarYear,1,1)-WEEKDAY(DATE(CalendarYear,1,1),(一周开始之日="星期一")+1)+1</f>
        <v>43464</v>
      </c>
      <c r="C4" s="8">
        <v>43465</v>
      </c>
      <c r="D4" s="8">
        <v>43466</v>
      </c>
      <c r="E4" s="8">
        <v>43467</v>
      </c>
      <c r="F4" s="8">
        <v>43468</v>
      </c>
      <c r="G4" s="8">
        <v>43469</v>
      </c>
      <c r="H4" s="8">
        <v>43470</v>
      </c>
      <c r="K4" s="22" t="s">
        <v>2</v>
      </c>
      <c r="L4" s="23" t="s">
        <v>3</v>
      </c>
    </row>
    <row r="5" spans="1:12" s="3" customFormat="1" ht="48" customHeight="1" x14ac:dyDescent="0.3">
      <c r="K5" s="24">
        <v>2019</v>
      </c>
      <c r="L5" s="25" t="s">
        <v>4</v>
      </c>
    </row>
    <row r="6" spans="1:12" s="2" customFormat="1" ht="19.5" customHeight="1" x14ac:dyDescent="0.3">
      <c r="B6" s="9">
        <f t="array" ref="B6:H6">DaysAndWeeks+DATE(CalendarYear,1,1)-WEEKDAY(DATE(CalendarYear,1,1),(一周开始之日="星期一")+1)+8</f>
        <v>43471</v>
      </c>
      <c r="C6" s="9">
        <v>43472</v>
      </c>
      <c r="D6" s="9">
        <v>43473</v>
      </c>
      <c r="E6" s="9">
        <v>43474</v>
      </c>
      <c r="F6" s="9">
        <v>43475</v>
      </c>
      <c r="G6" s="9">
        <v>43476</v>
      </c>
      <c r="H6" s="9">
        <v>43477</v>
      </c>
    </row>
    <row r="7" spans="1:12" s="3" customFormat="1" ht="48" customHeight="1" x14ac:dyDescent="0.3">
      <c r="B7" s="10"/>
      <c r="C7" s="10"/>
      <c r="D7" s="10"/>
      <c r="E7" s="10"/>
      <c r="F7" s="10"/>
      <c r="G7" s="10"/>
      <c r="H7" s="10"/>
    </row>
    <row r="8" spans="1:12" s="2" customFormat="1" ht="19.5" customHeight="1" x14ac:dyDescent="0.3">
      <c r="B8" s="8">
        <f t="array" ref="B8:H8">DaysAndWeeks+DATE(CalendarYear,1,1)-WEEKDAY(DATE(CalendarYear,1,1),(一周开始之日="星期一")+1)+15</f>
        <v>43478</v>
      </c>
      <c r="C8" s="8">
        <v>43479</v>
      </c>
      <c r="D8" s="8">
        <v>43480</v>
      </c>
      <c r="E8" s="8">
        <v>43481</v>
      </c>
      <c r="F8" s="8">
        <v>43482</v>
      </c>
      <c r="G8" s="8">
        <v>43483</v>
      </c>
      <c r="H8" s="8">
        <v>43484</v>
      </c>
    </row>
    <row r="9" spans="1:12" s="3" customFormat="1" ht="48" customHeight="1" x14ac:dyDescent="0.3"/>
    <row r="10" spans="1:12" s="2" customFormat="1" ht="19.5" customHeight="1" x14ac:dyDescent="0.3">
      <c r="B10" s="9">
        <f t="array" ref="B10:H10">DaysAndWeeks+DATE(CalendarYear,1,1)-WEEKDAY(DATE(CalendarYear,1,1),(一周开始之日="星期一")+1)+22</f>
        <v>43485</v>
      </c>
      <c r="C10" s="9">
        <v>43486</v>
      </c>
      <c r="D10" s="9">
        <v>43487</v>
      </c>
      <c r="E10" s="9">
        <v>43488</v>
      </c>
      <c r="F10" s="9">
        <v>43489</v>
      </c>
      <c r="G10" s="9">
        <v>43490</v>
      </c>
      <c r="H10" s="9">
        <v>43491</v>
      </c>
    </row>
    <row r="11" spans="1:12" s="3" customFormat="1" ht="48" customHeight="1" x14ac:dyDescent="0.3">
      <c r="B11" s="10"/>
      <c r="C11" s="10"/>
      <c r="D11" s="10"/>
      <c r="E11" s="10"/>
      <c r="F11" s="10"/>
      <c r="G11" s="10"/>
      <c r="H11" s="10"/>
    </row>
    <row r="12" spans="1:12" s="2" customFormat="1" ht="19.5" customHeight="1" x14ac:dyDescent="0.3">
      <c r="B12" s="8">
        <f t="array" ref="B12:H12">DaysAndWeeks+DATE(CalendarYear,1,1)-WEEKDAY(DATE(CalendarYear,1,1),(一周开始之日="星期一")+1)+29</f>
        <v>43492</v>
      </c>
      <c r="C12" s="8">
        <v>43493</v>
      </c>
      <c r="D12" s="8">
        <v>43494</v>
      </c>
      <c r="E12" s="8">
        <v>43495</v>
      </c>
      <c r="F12" s="8">
        <v>43496</v>
      </c>
      <c r="G12" s="8">
        <v>43497</v>
      </c>
      <c r="H12" s="8">
        <v>43498</v>
      </c>
    </row>
    <row r="13" spans="1:12" s="3" customFormat="1" ht="48" customHeight="1" x14ac:dyDescent="0.3"/>
    <row r="14" spans="1:12" s="2" customFormat="1" ht="19.5" customHeight="1" x14ac:dyDescent="0.3">
      <c r="B14" s="9">
        <f t="array" ref="B14:C14">DaysAndWeeks+DATE(CalendarYear,1,1)-WEEKDAY(DATE(CalendarYear,1,1),(一周开始之日="星期一")+1)+36</f>
        <v>43499</v>
      </c>
      <c r="C14" s="9">
        <v>43500</v>
      </c>
      <c r="D14" s="29" t="s">
        <v>5</v>
      </c>
      <c r="E14" s="29"/>
      <c r="F14" s="29"/>
      <c r="G14" s="29"/>
      <c r="H14" s="29"/>
    </row>
    <row r="15" spans="1:12" s="3" customFormat="1" ht="48" customHeight="1" x14ac:dyDescent="0.3">
      <c r="B15" s="10"/>
      <c r="C15" s="10"/>
      <c r="D15" s="30"/>
      <c r="E15" s="30"/>
      <c r="F15" s="30"/>
      <c r="G15" s="30"/>
      <c r="H15" s="30"/>
    </row>
  </sheetData>
  <mergeCells count="4">
    <mergeCell ref="B2:D2"/>
    <mergeCell ref="K3:L3"/>
    <mergeCell ref="D14:H14"/>
    <mergeCell ref="D15:H15"/>
  </mergeCells>
  <phoneticPr fontId="24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allowBlank="1" showInputMessage="1" showErrorMessage="1" prompt="在下方单元格中输入年份" sqref="K4"/>
    <dataValidation allowBlank="1" showInputMessage="1" showErrorMessage="1" prompt="输入年份，并在下面的单元格中选择日历开始日期。这些日历设置单元格将不会打印" sqref="K3"/>
    <dataValidation allowBlank="1" showInputMessage="1" showErrorMessage="1" prompt="在此工作簿中创建自定义的单月日历。使用此“1 月”工作表自定义年份以及所有月份的周开始日期。每月均位于单独的工作表上。" sqref="A1"/>
    <dataValidation allowBlank="1" showInputMessage="1" showErrorMessage="1" prompt="根据单元格 K5 中输入的年份自动更新此单元格中的年份。下方的日历具有上个月和下个月的日期，字体底纹较浅。" sqref="B2:D2"/>
    <dataValidation allowBlank="1" showInputMessage="1" showErrorMessage="1" prompt="此行包含此日历的工作日名称。此单元格包含一周的开始日期。若要更改周开始日期，请在此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showErrorMessage="1" prompt="在下方单元格中选择周开始日期" sqref="L4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在此单元格中输入年份" sqref="K5"/>
    <dataValidation type="list" errorStyle="warning" allowBlank="1" showInputMessage="1" showErrorMessage="1" error="从列表中选择一天。选择“取消”，然后按 Alt+向下箭头键从下拉列表中选择一天" prompt="在此单元格中选择周开始日期。按 Alt+向下箭头键打开下拉列表，按向下箭头键，然后按 Enter 进行选择" sqref="L5">
      <formula1>"星期日, 星期一"</formula1>
    </dataValidation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customProperties>
    <customPr name="SheetChange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27" t="str">
        <f>CalendarYear&amp;" 年 "&amp;"2 月"</f>
        <v>2019 年 2 月</v>
      </c>
      <c r="C2" s="27"/>
      <c r="D2" s="27"/>
      <c r="E2" s="5"/>
      <c r="F2" s="5"/>
      <c r="G2" s="5"/>
      <c r="H2" s="6"/>
    </row>
    <row r="3" spans="1:9" s="1" customFormat="1" ht="19.5" customHeight="1" x14ac:dyDescent="0.3">
      <c r="A3" s="4"/>
      <c r="B3" s="7" t="str">
        <f>一周开始之日</f>
        <v>星期日</v>
      </c>
      <c r="C3" s="7" t="str">
        <f t="shared" ref="C3:H3" si="0">TEXT(C4,"aaaa")</f>
        <v>星期一</v>
      </c>
      <c r="D3" s="7" t="str">
        <f t="shared" si="0"/>
        <v>星期二</v>
      </c>
      <c r="E3" s="7" t="str">
        <f t="shared" si="0"/>
        <v>星期三</v>
      </c>
      <c r="F3" s="7" t="str">
        <f t="shared" si="0"/>
        <v>星期四</v>
      </c>
      <c r="G3" s="7" t="str">
        <f t="shared" si="0"/>
        <v>星期五</v>
      </c>
      <c r="H3" s="7" t="str">
        <f t="shared" si="0"/>
        <v>星期六</v>
      </c>
    </row>
    <row r="4" spans="1:9" s="2" customFormat="1" ht="19.5" customHeight="1" x14ac:dyDescent="0.3">
      <c r="B4" s="8">
        <f t="array" ref="B4:H4">DaysAndWeeks+DATE(CalendarYear,2,1)-WEEKDAY(DATE(CalendarYear,2,1),(一周开始之日="星期一")+1)+1</f>
        <v>43492</v>
      </c>
      <c r="C4" s="8">
        <v>43493</v>
      </c>
      <c r="D4" s="8">
        <v>43494</v>
      </c>
      <c r="E4" s="8">
        <v>43495</v>
      </c>
      <c r="F4" s="8">
        <v>43496</v>
      </c>
      <c r="G4" s="8">
        <v>43497</v>
      </c>
      <c r="H4" s="8">
        <v>43498</v>
      </c>
    </row>
    <row r="5" spans="1:9" s="3" customFormat="1" ht="48" customHeight="1" x14ac:dyDescent="0.3"/>
    <row r="6" spans="1:9" s="2" customFormat="1" ht="19.5" customHeight="1" x14ac:dyDescent="0.3">
      <c r="B6" s="9">
        <f t="array" ref="B6:H6">DaysAndWeeks+DATE(CalendarYear,2,1)-WEEKDAY(DATE(CalendarYear,2,1),(一周开始之日="星期一")+1)+8</f>
        <v>43499</v>
      </c>
      <c r="C6" s="9">
        <v>43500</v>
      </c>
      <c r="D6" s="9">
        <v>43501</v>
      </c>
      <c r="E6" s="9">
        <v>43502</v>
      </c>
      <c r="F6" s="9">
        <v>43503</v>
      </c>
      <c r="G6" s="9">
        <v>43504</v>
      </c>
      <c r="H6" s="9">
        <v>43505</v>
      </c>
    </row>
    <row r="7" spans="1:9" s="3" customFormat="1" ht="48" customHeight="1" x14ac:dyDescent="0.3">
      <c r="B7" s="10"/>
      <c r="C7" s="10"/>
      <c r="D7" s="10"/>
      <c r="E7" s="10"/>
      <c r="F7" s="10"/>
      <c r="G7" s="10"/>
      <c r="H7" s="10"/>
    </row>
    <row r="8" spans="1:9" s="2" customFormat="1" ht="19.5" customHeight="1" x14ac:dyDescent="0.3">
      <c r="B8" s="8">
        <f t="array" ref="B8:H8">DaysAndWeeks+DATE(CalendarYear,2,1)-WEEKDAY(DATE(CalendarYear,2,1),(一周开始之日="星期一")+1)+15</f>
        <v>43506</v>
      </c>
      <c r="C8" s="8">
        <v>43507</v>
      </c>
      <c r="D8" s="8">
        <v>43508</v>
      </c>
      <c r="E8" s="8">
        <v>43509</v>
      </c>
      <c r="F8" s="8">
        <v>43510</v>
      </c>
      <c r="G8" s="8">
        <v>43511</v>
      </c>
      <c r="H8" s="8">
        <v>43512</v>
      </c>
    </row>
    <row r="9" spans="1:9" s="3" customFormat="1" ht="48" customHeight="1" x14ac:dyDescent="0.3"/>
    <row r="10" spans="1:9" s="2" customFormat="1" ht="19.5" customHeight="1" x14ac:dyDescent="0.3">
      <c r="B10" s="9">
        <f t="array" ref="B10:H10">DaysAndWeeks+DATE(CalendarYear,2,1)-WEEKDAY(DATE(CalendarYear,2,1),(一周开始之日="星期一")+1)+22</f>
        <v>43513</v>
      </c>
      <c r="C10" s="9">
        <v>43514</v>
      </c>
      <c r="D10" s="9">
        <v>43515</v>
      </c>
      <c r="E10" s="9">
        <v>43516</v>
      </c>
      <c r="F10" s="9">
        <v>43517</v>
      </c>
      <c r="G10" s="9">
        <v>43518</v>
      </c>
      <c r="H10" s="9">
        <v>43519</v>
      </c>
    </row>
    <row r="11" spans="1:9" s="3" customFormat="1" ht="48" customHeight="1" x14ac:dyDescent="0.3">
      <c r="B11" s="10"/>
      <c r="C11" s="10"/>
      <c r="D11" s="10"/>
      <c r="E11" s="10"/>
      <c r="F11" s="10"/>
      <c r="G11" s="10"/>
      <c r="H11" s="10"/>
    </row>
    <row r="12" spans="1:9" s="2" customFormat="1" ht="19.5" customHeight="1" x14ac:dyDescent="0.3">
      <c r="B12" s="8">
        <f t="array" ref="B12:H12">DaysAndWeeks+DATE(CalendarYear,2,1)-WEEKDAY(DATE(CalendarYear,2,1),(一周开始之日="星期一")+1)+29</f>
        <v>43520</v>
      </c>
      <c r="C12" s="8">
        <v>43521</v>
      </c>
      <c r="D12" s="8">
        <v>43522</v>
      </c>
      <c r="E12" s="8">
        <v>43523</v>
      </c>
      <c r="F12" s="8">
        <v>43524</v>
      </c>
      <c r="G12" s="8">
        <v>43525</v>
      </c>
      <c r="H12" s="8">
        <v>43526</v>
      </c>
    </row>
    <row r="13" spans="1:9" s="3" customFormat="1" ht="48" customHeight="1" x14ac:dyDescent="0.3"/>
    <row r="14" spans="1:9" s="2" customFormat="1" ht="19.5" customHeight="1" x14ac:dyDescent="0.3">
      <c r="B14" s="9">
        <f t="array" ref="B14:C14">DaysAndWeeks+DATE(CalendarYear,2,1)-WEEKDAY(DATE(CalendarYear,2,1),(一周开始之日="星期一")+1)+36</f>
        <v>43527</v>
      </c>
      <c r="C14" s="9">
        <v>43528</v>
      </c>
      <c r="D14" s="29" t="s">
        <v>5</v>
      </c>
      <c r="E14" s="29"/>
      <c r="F14" s="29"/>
      <c r="G14" s="29"/>
      <c r="H14" s="29"/>
    </row>
    <row r="15" spans="1:9" s="3" customFormat="1" ht="48" customHeight="1" x14ac:dyDescent="0.3">
      <c r="B15" s="10"/>
      <c r="C15" s="10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prompt="在下方单元格中输入每月备注" sqref="D14:H14"/>
    <dataValidation allowBlank="1" showInputMessage="1" showErrorMessage="1" prompt="2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1" t="str">
        <f>CalendarYear&amp;" 年 "&amp;"3 月"</f>
        <v>2019 年 3 月</v>
      </c>
      <c r="C2" s="31"/>
      <c r="D2" s="31"/>
      <c r="E2" s="5"/>
      <c r="F2" s="5"/>
      <c r="G2" s="5"/>
      <c r="H2" s="6"/>
    </row>
    <row r="3" spans="1:9" s="1" customFormat="1" ht="19.5" customHeight="1" x14ac:dyDescent="0.3">
      <c r="A3" s="4"/>
      <c r="B3" s="19" t="str">
        <f>一周开始之日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2" customFormat="1" ht="19.5" customHeight="1" x14ac:dyDescent="0.3">
      <c r="B4" s="8">
        <f t="array" ref="B4:H4">DaysAndWeeks+DATE(CalendarYear,3,1)-WEEKDAY(DATE(CalendarYear,3,1),(一周开始之日="星期一")+1)+1</f>
        <v>43520</v>
      </c>
      <c r="C4" s="8">
        <v>43521</v>
      </c>
      <c r="D4" s="8">
        <v>43522</v>
      </c>
      <c r="E4" s="8">
        <v>43523</v>
      </c>
      <c r="F4" s="8">
        <v>43524</v>
      </c>
      <c r="G4" s="8">
        <v>43525</v>
      </c>
      <c r="H4" s="8">
        <v>43526</v>
      </c>
    </row>
    <row r="5" spans="1:9" s="3" customFormat="1" ht="48" customHeight="1" x14ac:dyDescent="0.3"/>
    <row r="6" spans="1:9" s="2" customFormat="1" ht="19.5" customHeight="1" x14ac:dyDescent="0.3">
      <c r="B6" s="20">
        <f t="array" ref="B6:H6">DaysAndWeeks+DATE(CalendarYear,3,1)-WEEKDAY(DATE(CalendarYear,3,1),(一周开始之日="星期一")+1)+8</f>
        <v>43527</v>
      </c>
      <c r="C6" s="20">
        <v>43528</v>
      </c>
      <c r="D6" s="20">
        <v>43529</v>
      </c>
      <c r="E6" s="20">
        <v>43530</v>
      </c>
      <c r="F6" s="20">
        <v>43531</v>
      </c>
      <c r="G6" s="20">
        <v>43532</v>
      </c>
      <c r="H6" s="20">
        <v>43533</v>
      </c>
    </row>
    <row r="7" spans="1:9" s="3" customFormat="1" ht="48" customHeight="1" x14ac:dyDescent="0.3">
      <c r="B7" s="21"/>
      <c r="C7" s="21"/>
      <c r="D7" s="21"/>
      <c r="E7" s="21"/>
      <c r="F7" s="21"/>
      <c r="G7" s="21"/>
      <c r="H7" s="21"/>
    </row>
    <row r="8" spans="1:9" s="2" customFormat="1" ht="19.5" customHeight="1" x14ac:dyDescent="0.3">
      <c r="B8" s="8">
        <f t="array" ref="B8:H8">DaysAndWeeks+DATE(CalendarYear,3,1)-WEEKDAY(DATE(CalendarYear,3,1),(一周开始之日="星期一")+1)+15</f>
        <v>43534</v>
      </c>
      <c r="C8" s="8">
        <v>43535</v>
      </c>
      <c r="D8" s="8">
        <v>43536</v>
      </c>
      <c r="E8" s="8">
        <v>43537</v>
      </c>
      <c r="F8" s="8">
        <v>43538</v>
      </c>
      <c r="G8" s="8">
        <v>43539</v>
      </c>
      <c r="H8" s="8">
        <v>43540</v>
      </c>
    </row>
    <row r="9" spans="1:9" s="3" customFormat="1" ht="48" customHeight="1" x14ac:dyDescent="0.3"/>
    <row r="10" spans="1:9" s="2" customFormat="1" ht="19.5" customHeight="1" x14ac:dyDescent="0.3">
      <c r="B10" s="20">
        <f t="array" ref="B10:H10">DaysAndWeeks+DATE(CalendarYear,3,1)-WEEKDAY(DATE(CalendarYear,3,1),(一周开始之日="星期一")+1)+22</f>
        <v>43541</v>
      </c>
      <c r="C10" s="20">
        <v>43542</v>
      </c>
      <c r="D10" s="20">
        <v>43543</v>
      </c>
      <c r="E10" s="20">
        <v>43544</v>
      </c>
      <c r="F10" s="20">
        <v>43545</v>
      </c>
      <c r="G10" s="20">
        <v>43546</v>
      </c>
      <c r="H10" s="20">
        <v>43547</v>
      </c>
    </row>
    <row r="11" spans="1:9" s="3" customFormat="1" ht="48" customHeight="1" x14ac:dyDescent="0.3">
      <c r="B11" s="21"/>
      <c r="C11" s="21"/>
      <c r="D11" s="21"/>
      <c r="E11" s="21"/>
      <c r="F11" s="21"/>
      <c r="G11" s="21"/>
      <c r="H11" s="21"/>
    </row>
    <row r="12" spans="1:9" s="2" customFormat="1" ht="19.5" customHeight="1" x14ac:dyDescent="0.3">
      <c r="B12" s="8">
        <f t="array" ref="B12:H12">DaysAndWeeks+DATE(CalendarYear,3,1)-WEEKDAY(DATE(CalendarYear,3,1),(一周开始之日="星期一")+1)+29</f>
        <v>43548</v>
      </c>
      <c r="C12" s="8">
        <v>43549</v>
      </c>
      <c r="D12" s="8">
        <v>43550</v>
      </c>
      <c r="E12" s="8">
        <v>43551</v>
      </c>
      <c r="F12" s="8">
        <v>43552</v>
      </c>
      <c r="G12" s="8">
        <v>43553</v>
      </c>
      <c r="H12" s="8">
        <v>43554</v>
      </c>
    </row>
    <row r="13" spans="1:9" s="3" customFormat="1" ht="48" customHeight="1" x14ac:dyDescent="0.3"/>
    <row r="14" spans="1:9" s="2" customFormat="1" ht="19.5" customHeight="1" x14ac:dyDescent="0.3">
      <c r="B14" s="20">
        <f t="array" ref="B14:C14">DaysAndWeeks+DATE(CalendarYear,3,1)-WEEKDAY(DATE(CalendarYear,3,1),(一周开始之日="星期一")+1)+36</f>
        <v>43555</v>
      </c>
      <c r="C14" s="20">
        <v>43556</v>
      </c>
      <c r="D14" s="32" t="s">
        <v>5</v>
      </c>
      <c r="E14" s="32"/>
      <c r="F14" s="32"/>
      <c r="G14" s="32"/>
      <c r="H14" s="32"/>
    </row>
    <row r="15" spans="1:9" s="3" customFormat="1" ht="48" customHeight="1" x14ac:dyDescent="0.3">
      <c r="B15" s="21"/>
      <c r="C15" s="21"/>
      <c r="D15" s="33"/>
      <c r="E15" s="33"/>
      <c r="F15" s="33"/>
      <c r="G15" s="33"/>
      <c r="H15" s="33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3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1" t="str">
        <f>CalendarYear&amp;" 年 "&amp;"4 月"</f>
        <v>2019 年 4 月</v>
      </c>
      <c r="C2" s="31"/>
      <c r="D2" s="31"/>
      <c r="E2" s="5"/>
      <c r="F2" s="5"/>
      <c r="G2" s="5"/>
      <c r="H2" s="6"/>
    </row>
    <row r="3" spans="1:9" s="1" customFormat="1" ht="19.5" customHeight="1" x14ac:dyDescent="0.3">
      <c r="A3" s="4"/>
      <c r="B3" s="19" t="str">
        <f>一周开始之日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2" customFormat="1" ht="19.5" customHeight="1" x14ac:dyDescent="0.3">
      <c r="B4" s="8">
        <f t="array" ref="B4:H4">DaysAndWeeks+DATE(CalendarYear,4,1)-WEEKDAY(DATE(CalendarYear,4,1),(一周开始之日="星期一")+1)+1</f>
        <v>43555</v>
      </c>
      <c r="C4" s="8">
        <v>43556</v>
      </c>
      <c r="D4" s="8">
        <v>43557</v>
      </c>
      <c r="E4" s="8">
        <v>43558</v>
      </c>
      <c r="F4" s="8">
        <v>43559</v>
      </c>
      <c r="G4" s="8">
        <v>43560</v>
      </c>
      <c r="H4" s="8">
        <v>43561</v>
      </c>
    </row>
    <row r="5" spans="1:9" s="3" customFormat="1" ht="48" customHeight="1" x14ac:dyDescent="0.3"/>
    <row r="6" spans="1:9" s="2" customFormat="1" ht="19.5" customHeight="1" x14ac:dyDescent="0.3">
      <c r="B6" s="20">
        <f t="array" ref="B6:H6">DaysAndWeeks+DATE(CalendarYear,4,1)-WEEKDAY(DATE(CalendarYear,4,1),(一周开始之日="星期一")+1)+8</f>
        <v>43562</v>
      </c>
      <c r="C6" s="20">
        <v>43563</v>
      </c>
      <c r="D6" s="20">
        <v>43564</v>
      </c>
      <c r="E6" s="20">
        <v>43565</v>
      </c>
      <c r="F6" s="20">
        <v>43566</v>
      </c>
      <c r="G6" s="20">
        <v>43567</v>
      </c>
      <c r="H6" s="20">
        <v>43568</v>
      </c>
    </row>
    <row r="7" spans="1:9" s="3" customFormat="1" ht="48" customHeight="1" x14ac:dyDescent="0.3">
      <c r="B7" s="21"/>
      <c r="C7" s="21"/>
      <c r="D7" s="21"/>
      <c r="E7" s="21"/>
      <c r="F7" s="21"/>
      <c r="G7" s="21"/>
      <c r="H7" s="21"/>
    </row>
    <row r="8" spans="1:9" s="2" customFormat="1" ht="19.5" customHeight="1" x14ac:dyDescent="0.3">
      <c r="B8" s="8">
        <f t="array" ref="B8:H8">DaysAndWeeks+DATE(CalendarYear,4,1)-WEEKDAY(DATE(CalendarYear,4,1),(一周开始之日="星期一")+1)+15</f>
        <v>43569</v>
      </c>
      <c r="C8" s="8">
        <v>43570</v>
      </c>
      <c r="D8" s="8">
        <v>43571</v>
      </c>
      <c r="E8" s="8">
        <v>43572</v>
      </c>
      <c r="F8" s="8">
        <v>43573</v>
      </c>
      <c r="G8" s="8">
        <v>43574</v>
      </c>
      <c r="H8" s="8">
        <v>43575</v>
      </c>
    </row>
    <row r="9" spans="1:9" s="3" customFormat="1" ht="48" customHeight="1" x14ac:dyDescent="0.3"/>
    <row r="10" spans="1:9" s="2" customFormat="1" ht="19.5" customHeight="1" x14ac:dyDescent="0.3">
      <c r="B10" s="20">
        <f t="array" ref="B10:H10">DaysAndWeeks+DATE(CalendarYear,4,1)-WEEKDAY(DATE(CalendarYear,4,1),(一周开始之日="星期一")+1)+22</f>
        <v>43576</v>
      </c>
      <c r="C10" s="20">
        <v>43577</v>
      </c>
      <c r="D10" s="20">
        <v>43578</v>
      </c>
      <c r="E10" s="20">
        <v>43579</v>
      </c>
      <c r="F10" s="20">
        <v>43580</v>
      </c>
      <c r="G10" s="20">
        <v>43581</v>
      </c>
      <c r="H10" s="20">
        <v>43582</v>
      </c>
    </row>
    <row r="11" spans="1:9" s="3" customFormat="1" ht="48" customHeight="1" x14ac:dyDescent="0.3">
      <c r="B11" s="21"/>
      <c r="C11" s="21"/>
      <c r="D11" s="21"/>
      <c r="E11" s="21"/>
      <c r="F11" s="21"/>
      <c r="G11" s="21"/>
      <c r="H11" s="21"/>
    </row>
    <row r="12" spans="1:9" s="2" customFormat="1" ht="19.5" customHeight="1" x14ac:dyDescent="0.3">
      <c r="B12" s="8">
        <f t="array" ref="B12:H12">DaysAndWeeks+DATE(CalendarYear,4,1)-WEEKDAY(DATE(CalendarYear,4,1),(一周开始之日="星期一")+1)+29</f>
        <v>43583</v>
      </c>
      <c r="C12" s="8">
        <v>43584</v>
      </c>
      <c r="D12" s="8">
        <v>43585</v>
      </c>
      <c r="E12" s="8">
        <v>43586</v>
      </c>
      <c r="F12" s="8">
        <v>43587</v>
      </c>
      <c r="G12" s="8">
        <v>43588</v>
      </c>
      <c r="H12" s="8">
        <v>43589</v>
      </c>
    </row>
    <row r="13" spans="1:9" s="3" customFormat="1" ht="48" customHeight="1" x14ac:dyDescent="0.3"/>
    <row r="14" spans="1:9" s="2" customFormat="1" ht="19.5" customHeight="1" x14ac:dyDescent="0.3">
      <c r="B14" s="20">
        <f t="array" ref="B14:C14">DaysAndWeeks+DATE(CalendarYear,4,1)-WEEKDAY(DATE(CalendarYear,4,1),(一周开始之日="星期一")+1)+36</f>
        <v>43590</v>
      </c>
      <c r="C14" s="20">
        <v>43591</v>
      </c>
      <c r="D14" s="32" t="s">
        <v>5</v>
      </c>
      <c r="E14" s="32"/>
      <c r="F14" s="32"/>
      <c r="G14" s="32"/>
      <c r="H14" s="32"/>
    </row>
    <row r="15" spans="1:9" s="3" customFormat="1" ht="48" customHeight="1" x14ac:dyDescent="0.3">
      <c r="B15" s="21"/>
      <c r="C15" s="21"/>
      <c r="D15" s="33"/>
      <c r="E15" s="33"/>
      <c r="F15" s="33"/>
      <c r="G15" s="33"/>
      <c r="H15" s="33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prompt="在此单元格中输入每月备注" sqref="D15:H15"/>
    <dataValidation allowBlank="1" showInputMessage="1" showErrorMessage="1" prompt="4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I15"/>
  <sheetViews>
    <sheetView showGridLines="0" showRowColHeaders="0" workbookViewId="0"/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1" t="str">
        <f>CalendarYear&amp;" 年 "&amp;"5 月"</f>
        <v>2019 年 5 月</v>
      </c>
      <c r="C2" s="31"/>
      <c r="D2" s="31"/>
      <c r="E2" s="5"/>
      <c r="F2" s="5"/>
      <c r="G2" s="5"/>
      <c r="H2" s="6"/>
    </row>
    <row r="3" spans="1:9" s="1" customFormat="1" ht="19.5" customHeight="1" x14ac:dyDescent="0.3">
      <c r="A3" s="4"/>
      <c r="B3" s="19" t="str">
        <f>一周开始之日</f>
        <v>星期日</v>
      </c>
      <c r="C3" s="19" t="str">
        <f t="shared" ref="C3:H3" si="0">TEXT(C4,"aaaa")</f>
        <v>星期一</v>
      </c>
      <c r="D3" s="19" t="str">
        <f t="shared" si="0"/>
        <v>星期二</v>
      </c>
      <c r="E3" s="19" t="str">
        <f t="shared" si="0"/>
        <v>星期三</v>
      </c>
      <c r="F3" s="19" t="str">
        <f t="shared" si="0"/>
        <v>星期四</v>
      </c>
      <c r="G3" s="19" t="str">
        <f t="shared" si="0"/>
        <v>星期五</v>
      </c>
      <c r="H3" s="19" t="str">
        <f t="shared" si="0"/>
        <v>星期六</v>
      </c>
    </row>
    <row r="4" spans="1:9" s="2" customFormat="1" ht="19.5" customHeight="1" x14ac:dyDescent="0.3">
      <c r="B4" s="8">
        <f t="array" ref="B4:H4">DaysAndWeeks+DATE(CalendarYear,5,1)-WEEKDAY(DATE(CalendarYear,5,1),(一周开始之日="星期一")+1)+1</f>
        <v>43583</v>
      </c>
      <c r="C4" s="8">
        <v>43584</v>
      </c>
      <c r="D4" s="8">
        <v>43585</v>
      </c>
      <c r="E4" s="8">
        <v>43586</v>
      </c>
      <c r="F4" s="8">
        <v>43587</v>
      </c>
      <c r="G4" s="8">
        <v>43588</v>
      </c>
      <c r="H4" s="8">
        <v>43589</v>
      </c>
    </row>
    <row r="5" spans="1:9" s="3" customFormat="1" ht="48" customHeight="1" x14ac:dyDescent="0.3"/>
    <row r="6" spans="1:9" s="2" customFormat="1" ht="19.5" customHeight="1" x14ac:dyDescent="0.3">
      <c r="B6" s="20">
        <f t="array" ref="B6:H6">DaysAndWeeks+DATE(CalendarYear,5,1)-WEEKDAY(DATE(CalendarYear,5,1),(一周开始之日="星期一")+1)+8</f>
        <v>43590</v>
      </c>
      <c r="C6" s="20">
        <v>43591</v>
      </c>
      <c r="D6" s="20">
        <v>43592</v>
      </c>
      <c r="E6" s="20">
        <v>43593</v>
      </c>
      <c r="F6" s="20">
        <v>43594</v>
      </c>
      <c r="G6" s="20">
        <v>43595</v>
      </c>
      <c r="H6" s="20">
        <v>43596</v>
      </c>
    </row>
    <row r="7" spans="1:9" s="3" customFormat="1" ht="48" customHeight="1" x14ac:dyDescent="0.3">
      <c r="B7" s="21"/>
      <c r="C7" s="21"/>
      <c r="D7" s="21"/>
      <c r="E7" s="21"/>
      <c r="F7" s="21"/>
      <c r="G7" s="21"/>
      <c r="H7" s="21"/>
    </row>
    <row r="8" spans="1:9" s="2" customFormat="1" ht="19.5" customHeight="1" x14ac:dyDescent="0.3">
      <c r="B8" s="8">
        <f t="array" ref="B8:H8">DaysAndWeeks+DATE(CalendarYear,5,1)-WEEKDAY(DATE(CalendarYear,5,1),(一周开始之日="星期一")+1)+15</f>
        <v>43597</v>
      </c>
      <c r="C8" s="8">
        <v>43598</v>
      </c>
      <c r="D8" s="8">
        <v>43599</v>
      </c>
      <c r="E8" s="8">
        <v>43600</v>
      </c>
      <c r="F8" s="8">
        <v>43601</v>
      </c>
      <c r="G8" s="8">
        <v>43602</v>
      </c>
      <c r="H8" s="8">
        <v>43603</v>
      </c>
    </row>
    <row r="9" spans="1:9" s="3" customFormat="1" ht="48" customHeight="1" x14ac:dyDescent="0.3"/>
    <row r="10" spans="1:9" s="2" customFormat="1" ht="19.5" customHeight="1" x14ac:dyDescent="0.3">
      <c r="B10" s="20">
        <f t="array" ref="B10:H10">DaysAndWeeks+DATE(CalendarYear,5,1)-WEEKDAY(DATE(CalendarYear,5,1),(一周开始之日="星期一")+1)+22</f>
        <v>43604</v>
      </c>
      <c r="C10" s="20">
        <v>43605</v>
      </c>
      <c r="D10" s="20">
        <v>43606</v>
      </c>
      <c r="E10" s="20">
        <v>43607</v>
      </c>
      <c r="F10" s="20">
        <v>43608</v>
      </c>
      <c r="G10" s="20">
        <v>43609</v>
      </c>
      <c r="H10" s="20">
        <v>43610</v>
      </c>
    </row>
    <row r="11" spans="1:9" s="3" customFormat="1" ht="48" customHeight="1" x14ac:dyDescent="0.3">
      <c r="B11" s="21"/>
      <c r="C11" s="21"/>
      <c r="D11" s="21"/>
      <c r="E11" s="21"/>
      <c r="F11" s="21"/>
      <c r="G11" s="21"/>
      <c r="H11" s="21"/>
    </row>
    <row r="12" spans="1:9" s="2" customFormat="1" ht="19.5" customHeight="1" x14ac:dyDescent="0.3">
      <c r="B12" s="8">
        <f t="array" ref="B12:H12">DaysAndWeeks+DATE(CalendarYear,5,1)-WEEKDAY(DATE(CalendarYear,5,1),(一周开始之日="星期一")+1)+29</f>
        <v>43611</v>
      </c>
      <c r="C12" s="8">
        <v>43612</v>
      </c>
      <c r="D12" s="8">
        <v>43613</v>
      </c>
      <c r="E12" s="8">
        <v>43614</v>
      </c>
      <c r="F12" s="8">
        <v>43615</v>
      </c>
      <c r="G12" s="8">
        <v>43616</v>
      </c>
      <c r="H12" s="8">
        <v>43617</v>
      </c>
    </row>
    <row r="13" spans="1:9" s="3" customFormat="1" ht="48" customHeight="1" x14ac:dyDescent="0.3"/>
    <row r="14" spans="1:9" s="2" customFormat="1" ht="19.5" customHeight="1" x14ac:dyDescent="0.3">
      <c r="B14" s="20">
        <f t="array" ref="B14:C14">DaysAndWeeks+DATE(CalendarYear,5,1)-WEEKDAY(DATE(CalendarYear,5,1),(一周开始之日="星期一")+1)+36</f>
        <v>43618</v>
      </c>
      <c r="C14" s="20">
        <v>43619</v>
      </c>
      <c r="D14" s="32" t="s">
        <v>5</v>
      </c>
      <c r="E14" s="32"/>
      <c r="F14" s="32"/>
      <c r="G14" s="32"/>
      <c r="H14" s="32"/>
    </row>
    <row r="15" spans="1:9" s="3" customFormat="1" ht="48" customHeight="1" x14ac:dyDescent="0.3">
      <c r="B15" s="21"/>
      <c r="C15" s="21"/>
      <c r="D15" s="33"/>
      <c r="E15" s="33"/>
      <c r="F15" s="33"/>
      <c r="G15" s="33"/>
      <c r="H15" s="33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5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15"/>
  <sheetViews>
    <sheetView showGridLines="0" showRowColHeaders="0" topLeftCell="A7" workbookViewId="0">
      <selection activeCell="G13" sqref="G13"/>
    </sheetView>
  </sheetViews>
  <sheetFormatPr defaultColWidth="8.88671875" defaultRowHeight="16.5" x14ac:dyDescent="0.3"/>
  <cols>
    <col min="1" max="1" width="1.77734375" style="4" customWidth="1"/>
    <col min="2" max="2" width="4.88671875" style="4" customWidth="1"/>
    <col min="3" max="3" width="17.21875" style="4" customWidth="1"/>
    <col min="4" max="4" width="52.88671875" style="4" customWidth="1"/>
    <col min="5" max="5" width="18.109375" style="4" customWidth="1"/>
    <col min="6" max="6" width="22.21875" style="4" customWidth="1"/>
    <col min="7" max="7" width="12.21875" style="4" customWidth="1"/>
    <col min="8" max="8" width="4.88671875" style="4" customWidth="1"/>
    <col min="9" max="9" width="2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4" t="str">
        <f>CalendarYear&amp;" 年 "&amp;"6 月"</f>
        <v>2019 年 6 月</v>
      </c>
      <c r="C2" s="34"/>
      <c r="D2" s="34"/>
      <c r="E2" s="5"/>
      <c r="F2" s="5"/>
      <c r="G2" s="5"/>
      <c r="H2" s="6"/>
    </row>
    <row r="3" spans="1:9" s="1" customFormat="1" ht="19.5" customHeight="1" x14ac:dyDescent="0.3">
      <c r="A3" s="4"/>
      <c r="B3" s="15" t="str">
        <f>一周开始之日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2" customFormat="1" ht="19.5" customHeight="1" x14ac:dyDescent="0.3">
      <c r="B4" s="8">
        <f t="array" ref="B4:H4">DaysAndWeeks+DATE(CalendarYear,6,1)-WEEKDAY(DATE(CalendarYear,6,1),(一周开始之日="星期一")+1)+1</f>
        <v>43611</v>
      </c>
      <c r="C4" s="8">
        <v>43612</v>
      </c>
      <c r="D4" s="8">
        <v>43613</v>
      </c>
      <c r="E4" s="8">
        <v>43614</v>
      </c>
      <c r="F4" s="8">
        <v>43615</v>
      </c>
      <c r="G4" s="8">
        <v>43616</v>
      </c>
      <c r="H4" s="8">
        <v>43617</v>
      </c>
    </row>
    <row r="5" spans="1:9" s="3" customFormat="1" ht="48" customHeight="1" x14ac:dyDescent="0.3"/>
    <row r="6" spans="1:9" s="2" customFormat="1" ht="19.5" customHeight="1" x14ac:dyDescent="0.3">
      <c r="B6" s="16">
        <f t="array" ref="B6:H6">DaysAndWeeks+DATE(CalendarYear,6,1)-WEEKDAY(DATE(CalendarYear,6,1),(一周开始之日="星期一")+1)+8</f>
        <v>43618</v>
      </c>
      <c r="C6" s="16">
        <v>43619</v>
      </c>
      <c r="D6" s="16">
        <v>43620</v>
      </c>
      <c r="E6" s="16">
        <v>43621</v>
      </c>
      <c r="F6" s="16">
        <v>43622</v>
      </c>
      <c r="G6" s="16">
        <v>43623</v>
      </c>
      <c r="H6" s="16">
        <v>43624</v>
      </c>
    </row>
    <row r="7" spans="1:9" s="3" customFormat="1" ht="48" customHeight="1" x14ac:dyDescent="0.3">
      <c r="B7" s="17"/>
      <c r="C7" s="17"/>
      <c r="D7" s="17"/>
      <c r="E7" s="17"/>
      <c r="F7" s="17"/>
      <c r="G7" s="17"/>
      <c r="H7" s="17"/>
    </row>
    <row r="8" spans="1:9" s="2" customFormat="1" ht="19.5" customHeight="1" x14ac:dyDescent="0.3">
      <c r="B8" s="8">
        <f t="array" ref="B8:H8">DaysAndWeeks+DATE(CalendarYear,6,1)-WEEKDAY(DATE(CalendarYear,6,1),(一周开始之日="星期一")+1)+15</f>
        <v>43625</v>
      </c>
      <c r="C8" s="8">
        <v>43626</v>
      </c>
      <c r="D8" s="8">
        <v>43627</v>
      </c>
      <c r="E8" s="8">
        <v>43628</v>
      </c>
      <c r="F8" s="8">
        <v>43629</v>
      </c>
      <c r="G8" s="8">
        <v>43630</v>
      </c>
      <c r="H8" s="8">
        <v>43631</v>
      </c>
    </row>
    <row r="9" spans="1:9" s="3" customFormat="1" ht="48" customHeight="1" x14ac:dyDescent="0.3"/>
    <row r="10" spans="1:9" s="2" customFormat="1" ht="17.25" x14ac:dyDescent="0.3">
      <c r="B10" s="16">
        <f t="array" ref="B10:H10">DaysAndWeeks+DATE(CalendarYear,6,1)-WEEKDAY(DATE(CalendarYear,6,1),(一周开始之日="星期一")+1)+22</f>
        <v>43632</v>
      </c>
      <c r="C10" s="16">
        <v>43633</v>
      </c>
      <c r="D10" s="16">
        <v>43634</v>
      </c>
      <c r="E10" s="16">
        <v>43635</v>
      </c>
      <c r="F10" s="16">
        <v>43636</v>
      </c>
      <c r="G10" s="16">
        <v>43637</v>
      </c>
      <c r="H10" s="16">
        <v>43638</v>
      </c>
    </row>
    <row r="11" spans="1:9" s="3" customFormat="1" ht="85.5" x14ac:dyDescent="0.3">
      <c r="B11" s="17"/>
      <c r="C11" s="17" t="s">
        <v>6</v>
      </c>
      <c r="D11" s="17" t="s">
        <v>7</v>
      </c>
      <c r="E11" s="17" t="s">
        <v>8</v>
      </c>
      <c r="F11" s="17" t="s">
        <v>9</v>
      </c>
      <c r="G11" s="17" t="s">
        <v>10</v>
      </c>
      <c r="H11" s="17"/>
    </row>
    <row r="12" spans="1:9" s="2" customFormat="1" ht="17.25" x14ac:dyDescent="0.3">
      <c r="B12" s="8">
        <f t="array" ref="B12:H12">DaysAndWeeks+DATE(CalendarYear,6,1)-WEEKDAY(DATE(CalendarYear,6,1),(一周开始之日="星期一")+1)+29</f>
        <v>43639</v>
      </c>
      <c r="C12" s="8">
        <v>43640</v>
      </c>
      <c r="D12" s="8">
        <v>43641</v>
      </c>
      <c r="E12" s="8">
        <v>43642</v>
      </c>
      <c r="F12" s="8">
        <v>43643</v>
      </c>
      <c r="G12" s="8">
        <v>43644</v>
      </c>
      <c r="H12" s="8">
        <v>43645</v>
      </c>
    </row>
    <row r="13" spans="1:9" s="3" customFormat="1" ht="57" x14ac:dyDescent="0.3"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</row>
    <row r="14" spans="1:9" s="2" customFormat="1" ht="19.5" customHeight="1" x14ac:dyDescent="0.3">
      <c r="B14" s="16">
        <f t="array" ref="B14:C14">DaysAndWeeks+DATE(CalendarYear,6,1)-WEEKDAY(DATE(CalendarYear,6,1),(一周开始之日="星期一")+1)+36</f>
        <v>43646</v>
      </c>
      <c r="C14" s="16">
        <v>43647</v>
      </c>
      <c r="D14" s="35" t="s">
        <v>5</v>
      </c>
      <c r="E14" s="35"/>
      <c r="F14" s="35"/>
      <c r="G14" s="35"/>
      <c r="H14" s="35"/>
    </row>
    <row r="15" spans="1:9" s="3" customFormat="1" ht="48" customHeight="1" x14ac:dyDescent="0.3">
      <c r="B15" s="17"/>
      <c r="C15" s="17"/>
      <c r="D15" s="36"/>
      <c r="E15" s="36"/>
      <c r="F15" s="36"/>
      <c r="G15" s="36"/>
      <c r="H15" s="36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6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20"/>
  <sheetViews>
    <sheetView showGridLines="0" showRowColHeaders="0" topLeftCell="A10" workbookViewId="0">
      <selection activeCell="G9" sqref="G9"/>
    </sheetView>
  </sheetViews>
  <sheetFormatPr defaultColWidth="8.88671875" defaultRowHeight="16.5" x14ac:dyDescent="0.3"/>
  <cols>
    <col min="1" max="1" width="1.77734375" style="4" customWidth="1"/>
    <col min="2" max="2" width="15.44140625" style="4" customWidth="1"/>
    <col min="3" max="3" width="13.77734375" style="4" customWidth="1"/>
    <col min="4" max="4" width="14.21875" style="4" customWidth="1"/>
    <col min="5" max="5" width="14.77734375" style="4" customWidth="1"/>
    <col min="6" max="6" width="14.5546875" style="4" customWidth="1"/>
    <col min="7" max="7" width="14.88671875" style="4" customWidth="1"/>
    <col min="8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4" t="str">
        <f>CalendarYear&amp;" 年 "&amp;"7 月"</f>
        <v>2019 年 7 月</v>
      </c>
      <c r="C2" s="34"/>
      <c r="D2" s="34"/>
      <c r="E2" s="5"/>
      <c r="F2" s="5"/>
      <c r="G2" s="5"/>
      <c r="H2" s="6"/>
    </row>
    <row r="3" spans="1:9" s="1" customFormat="1" ht="19.5" customHeight="1" x14ac:dyDescent="0.3">
      <c r="A3" s="4"/>
      <c r="B3" s="15" t="str">
        <f>一周开始之日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2" customFormat="1" ht="19.5" customHeight="1" x14ac:dyDescent="0.3">
      <c r="B4" s="8">
        <f t="array" ref="B4:H4">DaysAndWeeks+DATE(CalendarYear,7,1)-WEEKDAY(DATE(CalendarYear,7,1),(一周开始之日="星期一")+1)+1</f>
        <v>43646</v>
      </c>
      <c r="C4" s="8">
        <v>43647</v>
      </c>
      <c r="D4" s="8">
        <v>43648</v>
      </c>
      <c r="E4" s="8">
        <v>43649</v>
      </c>
      <c r="F4" s="8">
        <v>43650</v>
      </c>
      <c r="G4" s="8">
        <v>43651</v>
      </c>
      <c r="H4" s="8">
        <v>43652</v>
      </c>
    </row>
    <row r="5" spans="1:9" s="3" customFormat="1" ht="114" x14ac:dyDescent="0.3"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9" s="2" customFormat="1" ht="17.25" x14ac:dyDescent="0.3">
      <c r="B6" s="16">
        <f t="array" ref="B6:H6">DaysAndWeeks+DATE(CalendarYear,7,1)-WEEKDAY(DATE(CalendarYear,7,1),(一周开始之日="星期一")+1)+8</f>
        <v>43653</v>
      </c>
      <c r="C6" s="16">
        <v>43654</v>
      </c>
      <c r="D6" s="16">
        <v>43655</v>
      </c>
      <c r="E6" s="16">
        <v>43656</v>
      </c>
      <c r="F6" s="16">
        <v>43657</v>
      </c>
      <c r="G6" s="16">
        <v>43658</v>
      </c>
      <c r="H6" s="16">
        <v>43659</v>
      </c>
    </row>
    <row r="7" spans="1:9" s="3" customFormat="1" ht="99.75" x14ac:dyDescent="0.3">
      <c r="B7" s="17"/>
      <c r="C7" s="17" t="s">
        <v>21</v>
      </c>
      <c r="D7" s="17" t="s">
        <v>22</v>
      </c>
      <c r="E7" s="17" t="s">
        <v>23</v>
      </c>
      <c r="F7" s="17" t="s">
        <v>24</v>
      </c>
      <c r="G7" s="17" t="s">
        <v>25</v>
      </c>
      <c r="H7" s="17"/>
    </row>
    <row r="8" spans="1:9" s="2" customFormat="1" ht="17.25" x14ac:dyDescent="0.3">
      <c r="B8" s="8">
        <f t="array" ref="B8:H8">DaysAndWeeks+DATE(CalendarYear,7,1)-WEEKDAY(DATE(CalendarYear,7,1),(一周开始之日="星期一")+1)+15</f>
        <v>43660</v>
      </c>
      <c r="C8" s="8">
        <v>43661</v>
      </c>
      <c r="D8" s="8">
        <v>43662</v>
      </c>
      <c r="E8" s="8">
        <v>43663</v>
      </c>
      <c r="F8" s="8">
        <v>43664</v>
      </c>
      <c r="G8" s="8">
        <v>43665</v>
      </c>
      <c r="H8" s="8">
        <v>43666</v>
      </c>
    </row>
    <row r="9" spans="1:9" s="3" customFormat="1" ht="185.25" x14ac:dyDescent="0.3"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</row>
    <row r="10" spans="1:9" s="2" customFormat="1" ht="17.25" x14ac:dyDescent="0.3">
      <c r="B10" s="16">
        <f t="array" ref="B10:H10">DaysAndWeeks+DATE(CalendarYear,7,1)-WEEKDAY(DATE(CalendarYear,7,1),(一周开始之日="星期一")+1)+22</f>
        <v>43667</v>
      </c>
      <c r="C10" s="16">
        <v>43668</v>
      </c>
      <c r="D10" s="16">
        <v>43669</v>
      </c>
      <c r="E10" s="16">
        <v>43670</v>
      </c>
      <c r="F10" s="16">
        <v>43671</v>
      </c>
      <c r="G10" s="16">
        <v>43672</v>
      </c>
      <c r="H10" s="16">
        <v>43673</v>
      </c>
    </row>
    <row r="11" spans="1:9" s="3" customFormat="1" ht="114" x14ac:dyDescent="0.3">
      <c r="B11" s="17"/>
      <c r="C11" s="17" t="s">
        <v>31</v>
      </c>
      <c r="D11" s="17" t="s">
        <v>32</v>
      </c>
      <c r="E11" s="17" t="s">
        <v>33</v>
      </c>
      <c r="F11" s="17" t="s">
        <v>34</v>
      </c>
      <c r="G11" s="17" t="s">
        <v>35</v>
      </c>
      <c r="H11" s="17"/>
    </row>
    <row r="12" spans="1:9" s="2" customFormat="1" ht="17.25" x14ac:dyDescent="0.3">
      <c r="B12" s="8">
        <f t="array" ref="B12:H12">DaysAndWeeks+DATE(CalendarYear,7,1)-WEEKDAY(DATE(CalendarYear,7,1),(一周开始之日="星期一")+1)+29</f>
        <v>43674</v>
      </c>
      <c r="C12" s="8">
        <v>43675</v>
      </c>
      <c r="D12" s="8">
        <v>43676</v>
      </c>
      <c r="E12" s="8">
        <v>43677</v>
      </c>
      <c r="F12" s="8">
        <v>43678</v>
      </c>
      <c r="G12" s="8">
        <v>43679</v>
      </c>
      <c r="H12" s="8">
        <v>43680</v>
      </c>
    </row>
    <row r="13" spans="1:9" s="3" customFormat="1" ht="42.75" x14ac:dyDescent="0.3">
      <c r="C13" s="18" t="s">
        <v>36</v>
      </c>
      <c r="D13" s="18" t="s">
        <v>37</v>
      </c>
      <c r="E13" s="18" t="s">
        <v>38</v>
      </c>
      <c r="F13"/>
      <c r="G13"/>
    </row>
    <row r="14" spans="1:9" s="2" customFormat="1" ht="19.5" customHeight="1" x14ac:dyDescent="0.3">
      <c r="B14" s="16">
        <f t="array" ref="B14:C14">DaysAndWeeks+DATE(CalendarYear,7,1)-WEEKDAY(DATE(CalendarYear,7,1),(一周开始之日="星期一")+1)+36</f>
        <v>43681</v>
      </c>
      <c r="C14" s="16">
        <v>43682</v>
      </c>
      <c r="D14" s="35" t="s">
        <v>5</v>
      </c>
      <c r="E14" s="35"/>
      <c r="F14" s="35"/>
      <c r="G14" s="35"/>
      <c r="H14" s="35"/>
    </row>
    <row r="15" spans="1:9" s="3" customFormat="1" ht="48" customHeight="1" x14ac:dyDescent="0.3">
      <c r="B15" s="17"/>
      <c r="C15" s="17"/>
      <c r="D15" s="36"/>
      <c r="E15" s="36"/>
      <c r="F15" s="36"/>
      <c r="G15" s="36"/>
      <c r="H15" s="36"/>
    </row>
    <row r="20" spans="5:5" x14ac:dyDescent="0.3">
      <c r="E20" s="4" t="s">
        <v>0</v>
      </c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7 月日历" sqref="A1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I15"/>
  <sheetViews>
    <sheetView showGridLines="0" showRowColHeaders="0" topLeftCell="A10" workbookViewId="0">
      <selection activeCell="G13" sqref="G13"/>
    </sheetView>
  </sheetViews>
  <sheetFormatPr defaultColWidth="8.88671875" defaultRowHeight="16.5" x14ac:dyDescent="0.3"/>
  <cols>
    <col min="1" max="1" width="1.77734375" style="4" customWidth="1"/>
    <col min="2" max="2" width="15.44140625" style="4" customWidth="1"/>
    <col min="3" max="3" width="14.5546875" style="4" customWidth="1"/>
    <col min="4" max="4" width="18.109375" style="4" customWidth="1"/>
    <col min="5" max="5" width="15.21875" style="4" customWidth="1"/>
    <col min="6" max="6" width="13.6640625" style="4" customWidth="1"/>
    <col min="7" max="7" width="15.21875" style="4" customWidth="1"/>
    <col min="8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4" t="str">
        <f>CalendarYear&amp;" 年 "&amp;"8 月"</f>
        <v>2019 年 8 月</v>
      </c>
      <c r="C2" s="34"/>
      <c r="D2" s="34"/>
      <c r="E2" s="5"/>
      <c r="F2" s="5"/>
      <c r="G2" s="5"/>
      <c r="H2" s="6"/>
    </row>
    <row r="3" spans="1:9" s="1" customFormat="1" ht="19.5" customHeight="1" x14ac:dyDescent="0.3">
      <c r="A3" s="4"/>
      <c r="B3" s="15" t="str">
        <f>一周开始之日</f>
        <v>星期日</v>
      </c>
      <c r="C3" s="15" t="str">
        <f t="shared" ref="C3:H3" si="0">TEXT(C4,"aaaa")</f>
        <v>星期一</v>
      </c>
      <c r="D3" s="15" t="str">
        <f t="shared" si="0"/>
        <v>星期二</v>
      </c>
      <c r="E3" s="15" t="str">
        <f t="shared" si="0"/>
        <v>星期三</v>
      </c>
      <c r="F3" s="15" t="str">
        <f t="shared" si="0"/>
        <v>星期四</v>
      </c>
      <c r="G3" s="15" t="str">
        <f t="shared" si="0"/>
        <v>星期五</v>
      </c>
      <c r="H3" s="15" t="str">
        <f t="shared" si="0"/>
        <v>星期六</v>
      </c>
    </row>
    <row r="4" spans="1:9" s="2" customFormat="1" ht="19.5" customHeight="1" x14ac:dyDescent="0.3">
      <c r="B4" s="8">
        <f t="array" ref="B4:H4">DaysAndWeeks+DATE(CalendarYear,8,1)-WEEKDAY(DATE(CalendarYear,8,1),(一周开始之日="星期一")+1)+1</f>
        <v>43674</v>
      </c>
      <c r="C4" s="8">
        <v>43675</v>
      </c>
      <c r="D4" s="8">
        <v>43676</v>
      </c>
      <c r="E4" s="8">
        <v>43677</v>
      </c>
      <c r="F4" s="8">
        <v>43678</v>
      </c>
      <c r="G4" s="8">
        <v>43679</v>
      </c>
      <c r="H4" s="8">
        <v>43680</v>
      </c>
    </row>
    <row r="5" spans="1:9" s="3" customFormat="1" ht="48" customHeight="1" x14ac:dyDescent="0.3">
      <c r="F5" s="3" t="s">
        <v>39</v>
      </c>
      <c r="G5" s="3" t="s">
        <v>40</v>
      </c>
    </row>
    <row r="6" spans="1:9" s="2" customFormat="1" ht="17.25" x14ac:dyDescent="0.3">
      <c r="B6" s="16">
        <f t="array" ref="B6:H6">DaysAndWeeks+DATE(CalendarYear,8,1)-WEEKDAY(DATE(CalendarYear,8,1),(一周开始之日="星期一")+1)+8</f>
        <v>43681</v>
      </c>
      <c r="C6" s="16">
        <v>43682</v>
      </c>
      <c r="D6" s="16">
        <v>43683</v>
      </c>
      <c r="E6" s="16">
        <v>43684</v>
      </c>
      <c r="F6" s="16">
        <v>43685</v>
      </c>
      <c r="G6" s="16">
        <v>43686</v>
      </c>
      <c r="H6" s="16">
        <v>43687</v>
      </c>
    </row>
    <row r="7" spans="1:9" s="3" customFormat="1" ht="71.25" x14ac:dyDescent="0.3">
      <c r="B7" s="17"/>
      <c r="C7" s="17" t="s">
        <v>41</v>
      </c>
      <c r="D7" s="17" t="s">
        <v>42</v>
      </c>
      <c r="E7" s="17" t="s">
        <v>43</v>
      </c>
      <c r="F7" s="17" t="s">
        <v>44</v>
      </c>
      <c r="G7" s="17" t="s">
        <v>45</v>
      </c>
      <c r="H7" s="17"/>
    </row>
    <row r="8" spans="1:9" s="2" customFormat="1" ht="17.25" x14ac:dyDescent="0.3">
      <c r="B8" s="8">
        <f t="array" ref="B8:H8">DaysAndWeeks+DATE(CalendarYear,8,1)-WEEKDAY(DATE(CalendarYear,8,1),(一周开始之日="星期一")+1)+15</f>
        <v>43688</v>
      </c>
      <c r="C8" s="8">
        <v>43689</v>
      </c>
      <c r="D8" s="8">
        <v>43690</v>
      </c>
      <c r="E8" s="8">
        <v>43691</v>
      </c>
      <c r="F8" s="8">
        <v>43692</v>
      </c>
      <c r="G8" s="8">
        <v>43693</v>
      </c>
      <c r="H8" s="8">
        <v>43694</v>
      </c>
    </row>
    <row r="9" spans="1:9" s="3" customFormat="1" ht="42.75" x14ac:dyDescent="0.3"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</row>
    <row r="10" spans="1:9" s="2" customFormat="1" ht="17.25" x14ac:dyDescent="0.3">
      <c r="B10" s="16">
        <f t="array" ref="B10:H10">DaysAndWeeks+DATE(CalendarYear,8,1)-WEEKDAY(DATE(CalendarYear,8,1),(一周开始之日="星期一")+1)+22</f>
        <v>43695</v>
      </c>
      <c r="C10" s="16">
        <v>43696</v>
      </c>
      <c r="D10" s="16">
        <v>43697</v>
      </c>
      <c r="E10" s="16">
        <v>43698</v>
      </c>
      <c r="F10" s="16">
        <v>43699</v>
      </c>
      <c r="G10" s="16">
        <v>43700</v>
      </c>
      <c r="H10" s="16">
        <v>43701</v>
      </c>
    </row>
    <row r="11" spans="1:9" s="3" customFormat="1" ht="99.75" x14ac:dyDescent="0.3">
      <c r="B11" s="17"/>
      <c r="C11" s="17" t="s">
        <v>51</v>
      </c>
      <c r="D11" s="17" t="s">
        <v>52</v>
      </c>
      <c r="E11" s="17" t="s">
        <v>53</v>
      </c>
      <c r="F11" s="17" t="s">
        <v>54</v>
      </c>
      <c r="G11" s="17" t="s">
        <v>55</v>
      </c>
      <c r="H11" s="17"/>
    </row>
    <row r="12" spans="1:9" s="2" customFormat="1" ht="19.5" customHeight="1" x14ac:dyDescent="0.3">
      <c r="B12" s="8">
        <f t="array" ref="B12:H12">DaysAndWeeks+DATE(CalendarYear,8,1)-WEEKDAY(DATE(CalendarYear,8,1),(一周开始之日="星期一")+1)+29</f>
        <v>43702</v>
      </c>
      <c r="C12" s="8">
        <v>43703</v>
      </c>
      <c r="D12" s="8">
        <v>43704</v>
      </c>
      <c r="E12" s="8">
        <v>43705</v>
      </c>
      <c r="F12" s="8">
        <v>43706</v>
      </c>
      <c r="G12" s="8">
        <v>43707</v>
      </c>
      <c r="H12" s="8">
        <v>43708</v>
      </c>
    </row>
    <row r="13" spans="1:9" s="3" customFormat="1" ht="99.75" x14ac:dyDescent="0.3"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</row>
    <row r="14" spans="1:9" s="2" customFormat="1" ht="19.5" customHeight="1" x14ac:dyDescent="0.3">
      <c r="B14" s="16">
        <f t="array" ref="B14:C14">DaysAndWeeks+DATE(CalendarYear,8,1)-WEEKDAY(DATE(CalendarYear,8,1),(一周开始之日="星期一")+1)+36</f>
        <v>43709</v>
      </c>
      <c r="C14" s="16">
        <v>43710</v>
      </c>
      <c r="D14" s="35" t="s">
        <v>5</v>
      </c>
      <c r="E14" s="35"/>
      <c r="F14" s="35"/>
      <c r="G14" s="35"/>
      <c r="H14" s="35"/>
    </row>
    <row r="15" spans="1:9" s="3" customFormat="1" ht="48" customHeight="1" x14ac:dyDescent="0.3">
      <c r="B15" s="17"/>
      <c r="C15" s="17"/>
      <c r="D15" s="36"/>
      <c r="E15" s="36"/>
      <c r="F15" s="36"/>
      <c r="G15" s="36"/>
      <c r="H15" s="36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8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I15"/>
  <sheetViews>
    <sheetView showGridLines="0" showRowColHeaders="0" topLeftCell="A4" workbookViewId="0">
      <selection activeCell="G11" sqref="G11"/>
    </sheetView>
  </sheetViews>
  <sheetFormatPr defaultColWidth="8.88671875" defaultRowHeight="16.5" x14ac:dyDescent="0.3"/>
  <cols>
    <col min="1" max="1" width="1.77734375" style="4" customWidth="1"/>
    <col min="2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7" t="str">
        <f>CalendarYear&amp;" 年 "&amp;"9 月"</f>
        <v>2019 年 9 月</v>
      </c>
      <c r="C2" s="37"/>
      <c r="D2" s="37"/>
      <c r="E2" s="5"/>
      <c r="F2" s="5"/>
      <c r="G2" s="5"/>
      <c r="H2" s="6"/>
    </row>
    <row r="3" spans="1:9" s="1" customFormat="1" ht="19.5" customHeight="1" x14ac:dyDescent="0.3">
      <c r="A3" s="4"/>
      <c r="B3" s="11" t="str">
        <f>一周开始之日</f>
        <v>星期日</v>
      </c>
      <c r="C3" s="11" t="str">
        <f t="shared" ref="C3:H3" si="0">TEXT(C4,"aaaa")</f>
        <v>星期一</v>
      </c>
      <c r="D3" s="11" t="str">
        <f t="shared" si="0"/>
        <v>星期二</v>
      </c>
      <c r="E3" s="11" t="str">
        <f t="shared" si="0"/>
        <v>星期三</v>
      </c>
      <c r="F3" s="11" t="str">
        <f t="shared" si="0"/>
        <v>星期四</v>
      </c>
      <c r="G3" s="11" t="str">
        <f t="shared" si="0"/>
        <v>星期五</v>
      </c>
      <c r="H3" s="11" t="str">
        <f t="shared" si="0"/>
        <v>星期六</v>
      </c>
    </row>
    <row r="4" spans="1:9" s="2" customFormat="1" ht="19.5" customHeight="1" x14ac:dyDescent="0.3">
      <c r="B4" s="8">
        <f t="array" ref="B4:H4">DaysAndWeeks+DATE(CalendarYear,9,1)-WEEKDAY(DATE(CalendarYear,9,1),(一周开始之日="星期一")+1)+1</f>
        <v>43709</v>
      </c>
      <c r="C4" s="8">
        <v>43710</v>
      </c>
      <c r="D4" s="8">
        <v>43711</v>
      </c>
      <c r="E4" s="8">
        <v>43712</v>
      </c>
      <c r="F4" s="8">
        <v>43713</v>
      </c>
      <c r="G4" s="8">
        <v>43714</v>
      </c>
      <c r="H4" s="8">
        <v>43715</v>
      </c>
    </row>
    <row r="5" spans="1:9" s="3" customFormat="1" ht="48" customHeight="1" x14ac:dyDescent="0.3"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</row>
    <row r="6" spans="1:9" s="2" customFormat="1" ht="19.5" customHeight="1" x14ac:dyDescent="0.3">
      <c r="B6" s="12">
        <f t="array" ref="B6:H6">DaysAndWeeks+DATE(CalendarYear,9,1)-WEEKDAY(DATE(CalendarYear,9,1),(一周开始之日="星期一")+1)+8</f>
        <v>43716</v>
      </c>
      <c r="C6" s="12">
        <v>43717</v>
      </c>
      <c r="D6" s="12">
        <v>43718</v>
      </c>
      <c r="E6" s="12">
        <v>43719</v>
      </c>
      <c r="F6" s="12">
        <v>43720</v>
      </c>
      <c r="G6" s="12">
        <v>43721</v>
      </c>
      <c r="H6" s="12">
        <v>43722</v>
      </c>
    </row>
    <row r="7" spans="1:9" s="3" customFormat="1" ht="114" x14ac:dyDescent="0.3">
      <c r="B7" s="13"/>
      <c r="C7" s="13" t="s">
        <v>66</v>
      </c>
      <c r="D7" s="13" t="s">
        <v>67</v>
      </c>
      <c r="E7" s="13" t="s">
        <v>68</v>
      </c>
      <c r="F7" s="13" t="s">
        <v>69</v>
      </c>
      <c r="G7" s="13" t="s">
        <v>70</v>
      </c>
      <c r="H7" s="13"/>
    </row>
    <row r="8" spans="1:9" s="2" customFormat="1" ht="19.5" customHeight="1" x14ac:dyDescent="0.3">
      <c r="B8" s="8">
        <f t="array" ref="B8:H8">DaysAndWeeks+DATE(CalendarYear,9,1)-WEEKDAY(DATE(CalendarYear,9,1),(一周开始之日="星期一")+1)+15</f>
        <v>43723</v>
      </c>
      <c r="C8" s="8">
        <v>43724</v>
      </c>
      <c r="D8" s="8">
        <v>43725</v>
      </c>
      <c r="E8" s="8">
        <v>43726</v>
      </c>
      <c r="F8" s="8">
        <v>43727</v>
      </c>
      <c r="G8" s="8">
        <v>43728</v>
      </c>
      <c r="H8" s="8">
        <v>43729</v>
      </c>
    </row>
    <row r="9" spans="1:9" s="3" customFormat="1" ht="85.5" x14ac:dyDescent="0.3"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</row>
    <row r="10" spans="1:9" s="2" customFormat="1" ht="19.5" customHeight="1" x14ac:dyDescent="0.3">
      <c r="B10" s="12">
        <f t="array" ref="B10:H10">DaysAndWeeks+DATE(CalendarYear,9,1)-WEEKDAY(DATE(CalendarYear,9,1),(一周开始之日="星期一")+1)+22</f>
        <v>43730</v>
      </c>
      <c r="C10" s="12">
        <v>43731</v>
      </c>
      <c r="D10" s="12">
        <v>43732</v>
      </c>
      <c r="E10" s="12">
        <v>43733</v>
      </c>
      <c r="F10" s="12">
        <v>43734</v>
      </c>
      <c r="G10" s="12">
        <v>43735</v>
      </c>
      <c r="H10" s="12">
        <v>43736</v>
      </c>
    </row>
    <row r="11" spans="1:9" s="3" customFormat="1" ht="128.25" x14ac:dyDescent="0.3">
      <c r="B11" s="13"/>
      <c r="C11" s="13" t="s">
        <v>76</v>
      </c>
      <c r="D11" s="13" t="s">
        <v>77</v>
      </c>
      <c r="E11" s="13" t="s">
        <v>78</v>
      </c>
      <c r="F11" s="13" t="s">
        <v>79</v>
      </c>
      <c r="G11" s="13" t="s">
        <v>80</v>
      </c>
      <c r="H11" s="13"/>
    </row>
    <row r="12" spans="1:9" s="2" customFormat="1" ht="19.5" customHeight="1" x14ac:dyDescent="0.3">
      <c r="B12" s="8">
        <f t="array" ref="B12:H12">DaysAndWeeks+DATE(CalendarYear,9,1)-WEEKDAY(DATE(CalendarYear,9,1),(一周开始之日="星期一")+1)+29</f>
        <v>43737</v>
      </c>
      <c r="C12" s="8">
        <v>43738</v>
      </c>
      <c r="D12" s="8">
        <v>43739</v>
      </c>
      <c r="E12" s="8">
        <v>43740</v>
      </c>
      <c r="F12" s="8">
        <v>43741</v>
      </c>
      <c r="G12" s="8">
        <v>43742</v>
      </c>
      <c r="H12" s="8">
        <v>43743</v>
      </c>
    </row>
    <row r="13" spans="1:9" s="3" customFormat="1" ht="48" customHeight="1" x14ac:dyDescent="0.3">
      <c r="B13" s="3" t="s">
        <v>81</v>
      </c>
      <c r="C13" s="3" t="s">
        <v>82</v>
      </c>
    </row>
    <row r="14" spans="1:9" s="2" customFormat="1" ht="19.5" customHeight="1" x14ac:dyDescent="0.3">
      <c r="B14" s="12">
        <f t="array" ref="B14:C14">DaysAndWeeks+DATE(CalendarYear,9,1)-WEEKDAY(DATE(CalendarYear,9,1),(一周开始之日="星期一")+1)+36</f>
        <v>43744</v>
      </c>
      <c r="C14" s="12">
        <v>43745</v>
      </c>
      <c r="D14" s="38" t="s">
        <v>5</v>
      </c>
      <c r="E14" s="38"/>
      <c r="F14" s="38"/>
      <c r="G14" s="38"/>
      <c r="H14" s="38"/>
    </row>
    <row r="15" spans="1:9" s="3" customFormat="1" ht="48" customHeight="1" x14ac:dyDescent="0.3">
      <c r="B15" s="13"/>
      <c r="C15" s="13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自动确定工作日" sqref="C3:H3"/>
    <dataValidation allowBlank="1" showInputMessage="1" showErrorMessage="1" prompt="9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O15"/>
  <sheetViews>
    <sheetView showGridLines="0" showRowColHeaders="0" topLeftCell="A7" workbookViewId="0">
      <selection activeCell="H13" sqref="H13"/>
    </sheetView>
  </sheetViews>
  <sheetFormatPr defaultColWidth="8.88671875" defaultRowHeight="16.5" x14ac:dyDescent="0.3"/>
  <cols>
    <col min="1" max="1" width="1.77734375" style="4" customWidth="1"/>
    <col min="2" max="2" width="15.44140625" style="4" customWidth="1"/>
    <col min="3" max="3" width="14.5546875" style="4" customWidth="1"/>
    <col min="4" max="5" width="16" style="4" customWidth="1"/>
    <col min="6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15" ht="9" customHeight="1" x14ac:dyDescent="0.3">
      <c r="I1" s="4" t="s">
        <v>0</v>
      </c>
    </row>
    <row r="2" spans="1:15" ht="100.5" customHeight="1" x14ac:dyDescent="0.3">
      <c r="B2" s="37" t="str">
        <f>CalendarYear&amp;" 年 "&amp;"10 月"</f>
        <v>2019 年 10 月</v>
      </c>
      <c r="C2" s="37"/>
      <c r="D2" s="37"/>
      <c r="E2" s="5"/>
      <c r="F2" s="5"/>
      <c r="G2" s="5"/>
      <c r="H2" s="6"/>
    </row>
    <row r="3" spans="1:15" s="1" customFormat="1" ht="19.5" customHeight="1" x14ac:dyDescent="0.3">
      <c r="A3" s="4"/>
      <c r="B3" s="11" t="str">
        <f>一周开始之日</f>
        <v>星期日</v>
      </c>
      <c r="C3" s="11" t="str">
        <f t="shared" ref="C3:H3" si="0">TEXT(C4,"aaaa")</f>
        <v>星期一</v>
      </c>
      <c r="D3" s="11" t="str">
        <f t="shared" si="0"/>
        <v>星期二</v>
      </c>
      <c r="E3" s="11" t="str">
        <f t="shared" si="0"/>
        <v>星期三</v>
      </c>
      <c r="F3" s="11" t="str">
        <f t="shared" si="0"/>
        <v>星期四</v>
      </c>
      <c r="G3" s="11" t="str">
        <f t="shared" si="0"/>
        <v>星期五</v>
      </c>
      <c r="H3" s="11" t="str">
        <f t="shared" si="0"/>
        <v>星期六</v>
      </c>
    </row>
    <row r="4" spans="1:15" s="2" customFormat="1" ht="19.5" customHeight="1" x14ac:dyDescent="0.3">
      <c r="B4" s="8">
        <f t="array" ref="B4:H4">DaysAndWeeks+DATE(CalendarYear,10,1)-WEEKDAY(DATE(CalendarYear,10,1),(一周开始之日="星期一")+1)+1</f>
        <v>43737</v>
      </c>
      <c r="C4" s="8">
        <v>43738</v>
      </c>
      <c r="D4" s="8">
        <v>43739</v>
      </c>
      <c r="E4" s="8">
        <v>43740</v>
      </c>
      <c r="F4" s="8">
        <v>43741</v>
      </c>
      <c r="G4" s="8">
        <v>43742</v>
      </c>
      <c r="H4" s="8">
        <v>43743</v>
      </c>
    </row>
    <row r="5" spans="1:15" s="3" customFormat="1" ht="48" customHeight="1" x14ac:dyDescent="0.3"/>
    <row r="6" spans="1:15" s="2" customFormat="1" ht="19.5" customHeight="1" x14ac:dyDescent="0.3">
      <c r="B6" s="12">
        <f t="array" ref="B6:H6">DaysAndWeeks+DATE(CalendarYear,10,1)-WEEKDAY(DATE(CalendarYear,10,1),(一周开始之日="星期一")+1)+8</f>
        <v>43744</v>
      </c>
      <c r="C6" s="12">
        <v>43745</v>
      </c>
      <c r="D6" s="12">
        <v>43746</v>
      </c>
      <c r="E6" s="12">
        <v>43747</v>
      </c>
      <c r="F6" s="12">
        <v>43748</v>
      </c>
      <c r="G6" s="12">
        <v>43749</v>
      </c>
      <c r="H6" s="12">
        <v>43750</v>
      </c>
    </row>
    <row r="7" spans="1:15" s="3" customFormat="1" ht="128.25" x14ac:dyDescent="0.3">
      <c r="B7" s="13"/>
      <c r="C7" s="13"/>
      <c r="D7" s="13" t="s">
        <v>83</v>
      </c>
      <c r="E7" s="13" t="s">
        <v>84</v>
      </c>
      <c r="F7" s="13" t="s">
        <v>85</v>
      </c>
      <c r="G7" s="13" t="s">
        <v>86</v>
      </c>
      <c r="H7" s="13" t="s">
        <v>87</v>
      </c>
      <c r="O7" s="14"/>
    </row>
    <row r="8" spans="1:15" s="2" customFormat="1" ht="19.5" customHeight="1" x14ac:dyDescent="0.3">
      <c r="B8" s="8">
        <f t="array" ref="B8:H8">DaysAndWeeks+DATE(CalendarYear,10,1)-WEEKDAY(DATE(CalendarYear,10,1),(一周开始之日="星期一")+1)+15</f>
        <v>43751</v>
      </c>
      <c r="C8" s="8">
        <v>43752</v>
      </c>
      <c r="D8" s="8">
        <v>43753</v>
      </c>
      <c r="E8" s="8">
        <v>43754</v>
      </c>
      <c r="F8" s="8">
        <v>43755</v>
      </c>
      <c r="G8" s="8">
        <v>43756</v>
      </c>
      <c r="H8" s="8">
        <v>43757</v>
      </c>
    </row>
    <row r="9" spans="1:15" s="3" customFormat="1" ht="48" customHeight="1" x14ac:dyDescent="0.3">
      <c r="C9" s="3" t="s">
        <v>88</v>
      </c>
      <c r="D9" s="3" t="s">
        <v>89</v>
      </c>
      <c r="E9" s="3" t="s">
        <v>90</v>
      </c>
      <c r="F9" s="3" t="s">
        <v>91</v>
      </c>
      <c r="G9" s="3" t="s">
        <v>92</v>
      </c>
    </row>
    <row r="10" spans="1:15" s="2" customFormat="1" ht="19.5" customHeight="1" x14ac:dyDescent="0.3">
      <c r="B10" s="12">
        <f t="array" ref="B10:H10">DaysAndWeeks+DATE(CalendarYear,10,1)-WEEKDAY(DATE(CalendarYear,10,1),(一周开始之日="星期一")+1)+22</f>
        <v>43758</v>
      </c>
      <c r="C10" s="12">
        <v>43759</v>
      </c>
      <c r="D10" s="12">
        <v>43760</v>
      </c>
      <c r="E10" s="12">
        <v>43761</v>
      </c>
      <c r="F10" s="12">
        <v>43762</v>
      </c>
      <c r="G10" s="12">
        <v>43763</v>
      </c>
      <c r="H10" s="12">
        <v>43764</v>
      </c>
    </row>
    <row r="11" spans="1:15" s="3" customFormat="1" ht="114" x14ac:dyDescent="0.3">
      <c r="B11" s="13"/>
      <c r="C11" s="13" t="s">
        <v>93</v>
      </c>
      <c r="D11" s="13" t="s">
        <v>94</v>
      </c>
      <c r="E11" s="13" t="s">
        <v>95</v>
      </c>
      <c r="F11" s="13" t="s">
        <v>96</v>
      </c>
      <c r="G11" s="13" t="s">
        <v>97</v>
      </c>
      <c r="H11" s="13"/>
    </row>
    <row r="12" spans="1:15" s="2" customFormat="1" ht="19.5" customHeight="1" x14ac:dyDescent="0.3">
      <c r="B12" s="8">
        <f t="array" ref="B12:H12">DaysAndWeeks+DATE(CalendarYear,10,1)-WEEKDAY(DATE(CalendarYear,10,1),(一周开始之日="星期一")+1)+29</f>
        <v>43765</v>
      </c>
      <c r="C12" s="8">
        <v>43766</v>
      </c>
      <c r="D12" s="8">
        <v>43767</v>
      </c>
      <c r="E12" s="8">
        <v>43768</v>
      </c>
      <c r="F12" s="8">
        <v>43769</v>
      </c>
      <c r="G12" s="8">
        <v>43770</v>
      </c>
      <c r="H12" s="8">
        <v>43771</v>
      </c>
    </row>
    <row r="13" spans="1:15" s="3" customFormat="1" ht="185.25" x14ac:dyDescent="0.3">
      <c r="C13" s="3" t="s">
        <v>98</v>
      </c>
      <c r="D13" s="3" t="s">
        <v>99</v>
      </c>
      <c r="E13" s="3" t="s">
        <v>100</v>
      </c>
      <c r="F13" s="3" t="s">
        <v>101</v>
      </c>
    </row>
    <row r="14" spans="1:15" s="2" customFormat="1" ht="19.5" customHeight="1" x14ac:dyDescent="0.3">
      <c r="B14" s="12">
        <f t="array" ref="B14:C14">DaysAndWeeks+DATE(CalendarYear,10,1)-WEEKDAY(DATE(CalendarYear,10,1),(一周开始之日="星期一")+1)+36</f>
        <v>43772</v>
      </c>
      <c r="C14" s="12">
        <v>43773</v>
      </c>
      <c r="D14" s="38" t="s">
        <v>5</v>
      </c>
      <c r="E14" s="38"/>
      <c r="F14" s="38"/>
      <c r="G14" s="38"/>
      <c r="H14" s="38"/>
    </row>
    <row r="15" spans="1:15" s="3" customFormat="1" ht="48" customHeight="1" x14ac:dyDescent="0.3">
      <c r="B15" s="13"/>
      <c r="C15" s="13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10 月日历" sqref="A1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I15"/>
  <sheetViews>
    <sheetView showGridLines="0" showRowColHeaders="0" topLeftCell="A10" workbookViewId="0">
      <selection activeCell="H13" sqref="H13"/>
    </sheetView>
  </sheetViews>
  <sheetFormatPr defaultColWidth="8.88671875" defaultRowHeight="16.5" x14ac:dyDescent="0.3"/>
  <cols>
    <col min="1" max="1" width="1.77734375" style="4" customWidth="1"/>
    <col min="2" max="2" width="15.44140625" style="4" customWidth="1"/>
    <col min="3" max="3" width="16.5546875" style="4" customWidth="1"/>
    <col min="4" max="4" width="13.6640625" style="4" customWidth="1"/>
    <col min="5" max="5" width="16" style="4" customWidth="1"/>
    <col min="6" max="7" width="15.6640625" style="4" customWidth="1"/>
    <col min="8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37" t="str">
        <f>CalendarYear&amp;" 年 "&amp;"11 月"</f>
        <v>2019 年 11 月</v>
      </c>
      <c r="C2" s="37"/>
      <c r="D2" s="37"/>
      <c r="E2" s="5"/>
      <c r="F2" s="5"/>
      <c r="G2" s="5"/>
      <c r="H2" s="6"/>
    </row>
    <row r="3" spans="1:9" s="1" customFormat="1" ht="19.5" customHeight="1" x14ac:dyDescent="0.3">
      <c r="A3" s="4"/>
      <c r="B3" s="11" t="str">
        <f>一周开始之日</f>
        <v>星期日</v>
      </c>
      <c r="C3" s="11" t="str">
        <f t="shared" ref="C3:H3" si="0">TEXT(C4,"aaaa")</f>
        <v>星期一</v>
      </c>
      <c r="D3" s="11" t="str">
        <f t="shared" si="0"/>
        <v>星期二</v>
      </c>
      <c r="E3" s="11" t="str">
        <f t="shared" si="0"/>
        <v>星期三</v>
      </c>
      <c r="F3" s="11" t="str">
        <f t="shared" si="0"/>
        <v>星期四</v>
      </c>
      <c r="G3" s="11" t="str">
        <f t="shared" si="0"/>
        <v>星期五</v>
      </c>
      <c r="H3" s="11" t="str">
        <f t="shared" si="0"/>
        <v>星期六</v>
      </c>
    </row>
    <row r="4" spans="1:9" s="2" customFormat="1" ht="19.5" customHeight="1" x14ac:dyDescent="0.3">
      <c r="B4" s="8">
        <f t="array" ref="B4:H4">DaysAndWeeks+DATE(CalendarYear,11,1)-WEEKDAY(DATE(CalendarYear,11,1),(一周开始之日="星期一")+1)+1</f>
        <v>43765</v>
      </c>
      <c r="C4" s="8">
        <v>43766</v>
      </c>
      <c r="D4" s="8">
        <v>43767</v>
      </c>
      <c r="E4" s="8">
        <v>43768</v>
      </c>
      <c r="F4" s="8">
        <v>43769</v>
      </c>
      <c r="G4" s="8">
        <v>43770</v>
      </c>
      <c r="H4" s="8">
        <v>43771</v>
      </c>
    </row>
    <row r="5" spans="1:9" s="3" customFormat="1" ht="48" customHeight="1" x14ac:dyDescent="0.3">
      <c r="G5" s="3" t="s">
        <v>102</v>
      </c>
    </row>
    <row r="6" spans="1:9" s="2" customFormat="1" ht="19.5" customHeight="1" x14ac:dyDescent="0.3">
      <c r="B6" s="12">
        <f t="array" ref="B6:H6">DaysAndWeeks+DATE(CalendarYear,11,1)-WEEKDAY(DATE(CalendarYear,11,1),(一周开始之日="星期一")+1)+8</f>
        <v>43772</v>
      </c>
      <c r="C6" s="12">
        <v>43773</v>
      </c>
      <c r="D6" s="12">
        <v>43774</v>
      </c>
      <c r="E6" s="12">
        <v>43775</v>
      </c>
      <c r="F6" s="12">
        <v>43776</v>
      </c>
      <c r="G6" s="12">
        <v>43777</v>
      </c>
      <c r="H6" s="12">
        <v>43778</v>
      </c>
    </row>
    <row r="7" spans="1:9" s="3" customFormat="1" ht="71.25" x14ac:dyDescent="0.3">
      <c r="B7" s="13"/>
      <c r="C7" s="13" t="s">
        <v>103</v>
      </c>
      <c r="D7" s="13" t="s">
        <v>104</v>
      </c>
      <c r="E7" s="13" t="s">
        <v>105</v>
      </c>
      <c r="F7" s="13" t="s">
        <v>106</v>
      </c>
      <c r="G7" s="13" t="s">
        <v>107</v>
      </c>
      <c r="H7" s="13"/>
    </row>
    <row r="8" spans="1:9" s="2" customFormat="1" ht="19.5" customHeight="1" x14ac:dyDescent="0.3">
      <c r="B8" s="8">
        <f t="array" ref="B8:H8">DaysAndWeeks+DATE(CalendarYear,11,1)-WEEKDAY(DATE(CalendarYear,11,1),(一周开始之日="星期一")+1)+15</f>
        <v>43779</v>
      </c>
      <c r="C8" s="8">
        <v>43780</v>
      </c>
      <c r="D8" s="8">
        <v>43781</v>
      </c>
      <c r="E8" s="8">
        <v>43782</v>
      </c>
      <c r="F8" s="8">
        <v>43783</v>
      </c>
      <c r="G8" s="8">
        <v>43784</v>
      </c>
      <c r="H8" s="8">
        <v>43785</v>
      </c>
    </row>
    <row r="9" spans="1:9" s="3" customFormat="1" ht="114" x14ac:dyDescent="0.3"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</row>
    <row r="10" spans="1:9" s="2" customFormat="1" ht="19.5" customHeight="1" x14ac:dyDescent="0.3">
      <c r="B10" s="12">
        <f t="array" ref="B10:H10">DaysAndWeeks+DATE(CalendarYear,11,1)-WEEKDAY(DATE(CalendarYear,11,1),(一周开始之日="星期一")+1)+22</f>
        <v>43786</v>
      </c>
      <c r="C10" s="12">
        <v>43787</v>
      </c>
      <c r="D10" s="12">
        <v>43788</v>
      </c>
      <c r="E10" s="12">
        <v>43789</v>
      </c>
      <c r="F10" s="12">
        <v>43790</v>
      </c>
      <c r="G10" s="12">
        <v>43791</v>
      </c>
      <c r="H10" s="12">
        <v>43792</v>
      </c>
    </row>
    <row r="11" spans="1:9" s="3" customFormat="1" ht="199.5" x14ac:dyDescent="0.3">
      <c r="B11" s="13"/>
      <c r="C11" s="13" t="s">
        <v>113</v>
      </c>
      <c r="D11" s="13" t="s">
        <v>114</v>
      </c>
      <c r="E11" s="13" t="s">
        <v>115</v>
      </c>
      <c r="F11" s="13" t="s">
        <v>116</v>
      </c>
      <c r="G11" s="13" t="s">
        <v>117</v>
      </c>
      <c r="H11" s="13"/>
    </row>
    <row r="12" spans="1:9" s="2" customFormat="1" ht="19.5" customHeight="1" x14ac:dyDescent="0.3">
      <c r="B12" s="8">
        <f t="array" ref="B12:H12">DaysAndWeeks+DATE(CalendarYear,11,1)-WEEKDAY(DATE(CalendarYear,11,1),(一周开始之日="星期一")+1)+29</f>
        <v>43793</v>
      </c>
      <c r="C12" s="8">
        <v>43794</v>
      </c>
      <c r="D12" s="8">
        <v>43795</v>
      </c>
      <c r="E12" s="8">
        <v>43796</v>
      </c>
      <c r="F12" s="8">
        <v>43797</v>
      </c>
      <c r="G12" s="8">
        <v>43798</v>
      </c>
      <c r="H12" s="8">
        <v>43799</v>
      </c>
    </row>
    <row r="13" spans="1:9" s="3" customFormat="1" ht="142.5" x14ac:dyDescent="0.3">
      <c r="C13" s="3" t="s">
        <v>118</v>
      </c>
      <c r="D13" s="3" t="s">
        <v>119</v>
      </c>
      <c r="E13" s="3" t="s">
        <v>120</v>
      </c>
      <c r="F13" s="3" t="s">
        <v>121</v>
      </c>
      <c r="G13" s="3" t="s">
        <v>122</v>
      </c>
    </row>
    <row r="14" spans="1:9" s="2" customFormat="1" ht="19.5" customHeight="1" x14ac:dyDescent="0.3">
      <c r="B14" s="12">
        <f t="array" ref="B14:C14">DaysAndWeeks+DATE(CalendarYear,11,1)-WEEKDAY(DATE(CalendarYear,11,1),(一周开始之日="星期一")+1)+36</f>
        <v>43800</v>
      </c>
      <c r="C14" s="12">
        <v>43801</v>
      </c>
      <c r="D14" s="38" t="s">
        <v>5</v>
      </c>
      <c r="E14" s="38"/>
      <c r="F14" s="38"/>
      <c r="G14" s="38"/>
      <c r="H14" s="38"/>
    </row>
    <row r="15" spans="1:9" s="3" customFormat="1" ht="48" customHeight="1" x14ac:dyDescent="0.3">
      <c r="B15" s="13"/>
      <c r="C15" s="13"/>
      <c r="D15" s="39"/>
      <c r="E15" s="39"/>
      <c r="F15" s="39"/>
      <c r="G15" s="39"/>
      <c r="H15" s="39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prompt="在此单元格中输入每月备注" sqref="D15:H15"/>
    <dataValidation allowBlank="1" showInputMessage="1" showErrorMessage="1" prompt="11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下方单元格中输入每月备注" sqref="D14:H14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I15"/>
  <sheetViews>
    <sheetView showGridLines="0" showRowColHeaders="0" tabSelected="1" topLeftCell="A10" workbookViewId="0">
      <selection activeCell="F13" sqref="F13:G13"/>
    </sheetView>
  </sheetViews>
  <sheetFormatPr defaultColWidth="8.88671875" defaultRowHeight="16.5" x14ac:dyDescent="0.3"/>
  <cols>
    <col min="1" max="1" width="1.77734375" style="4" customWidth="1"/>
    <col min="2" max="2" width="15.44140625" style="4" customWidth="1"/>
    <col min="3" max="3" width="15.109375" style="4" customWidth="1"/>
    <col min="4" max="4" width="16" style="4" customWidth="1"/>
    <col min="5" max="6" width="15.109375" style="4" customWidth="1"/>
    <col min="7" max="7" width="17.33203125" style="4" customWidth="1"/>
    <col min="8" max="8" width="15.44140625" style="4" customWidth="1"/>
    <col min="9" max="9" width="1.77734375" style="4" customWidth="1"/>
    <col min="10" max="10" width="10.6640625" style="4" customWidth="1"/>
    <col min="11" max="12" width="12.77734375" style="4" customWidth="1"/>
    <col min="13" max="14" width="10.6640625" style="4" customWidth="1"/>
    <col min="15" max="16384" width="8.88671875" style="4"/>
  </cols>
  <sheetData>
    <row r="1" spans="1:9" ht="9" customHeight="1" x14ac:dyDescent="0.3">
      <c r="I1" s="4" t="s">
        <v>0</v>
      </c>
    </row>
    <row r="2" spans="1:9" ht="100.5" customHeight="1" x14ac:dyDescent="0.3">
      <c r="B2" s="27" t="str">
        <f>CalendarYear&amp;" 年 "&amp;"12 月"</f>
        <v>2019 年 12 月</v>
      </c>
      <c r="C2" s="27"/>
      <c r="D2" s="27"/>
      <c r="E2" s="5"/>
      <c r="F2" s="5"/>
      <c r="G2" s="5"/>
      <c r="H2" s="6"/>
    </row>
    <row r="3" spans="1:9" s="1" customFormat="1" ht="19.5" customHeight="1" x14ac:dyDescent="0.3">
      <c r="A3" s="4"/>
      <c r="B3" s="7" t="str">
        <f>一周开始之日</f>
        <v>星期日</v>
      </c>
      <c r="C3" s="7" t="str">
        <f t="shared" ref="C3:H3" si="0">TEXT(C4,"aaaa")</f>
        <v>星期一</v>
      </c>
      <c r="D3" s="7" t="str">
        <f t="shared" si="0"/>
        <v>星期二</v>
      </c>
      <c r="E3" s="7" t="str">
        <f t="shared" si="0"/>
        <v>星期三</v>
      </c>
      <c r="F3" s="7" t="str">
        <f t="shared" si="0"/>
        <v>星期四</v>
      </c>
      <c r="G3" s="7" t="str">
        <f t="shared" si="0"/>
        <v>星期五</v>
      </c>
      <c r="H3" s="7" t="str">
        <f t="shared" si="0"/>
        <v>星期六</v>
      </c>
    </row>
    <row r="4" spans="1:9" s="2" customFormat="1" ht="19.5" customHeight="1" x14ac:dyDescent="0.3">
      <c r="B4" s="8">
        <f t="array" ref="B4:H4">DaysAndWeeks+DATE(CalendarYear,12,1)-WEEKDAY(DATE(CalendarYear,12,1),(一周开始之日="星期一")+1)+1</f>
        <v>43800</v>
      </c>
      <c r="C4" s="8">
        <v>43801</v>
      </c>
      <c r="D4" s="8">
        <v>43802</v>
      </c>
      <c r="E4" s="8">
        <v>43803</v>
      </c>
      <c r="F4" s="8">
        <v>43804</v>
      </c>
      <c r="G4" s="8">
        <v>43805</v>
      </c>
      <c r="H4" s="8">
        <v>43806</v>
      </c>
    </row>
    <row r="5" spans="1:9" s="3" customFormat="1" ht="213.75" x14ac:dyDescent="0.3">
      <c r="C5" s="3" t="s">
        <v>123</v>
      </c>
      <c r="D5" s="3" t="s">
        <v>124</v>
      </c>
      <c r="E5" s="3" t="s">
        <v>125</v>
      </c>
      <c r="F5" s="3" t="s">
        <v>126</v>
      </c>
      <c r="G5" s="3" t="s">
        <v>127</v>
      </c>
    </row>
    <row r="6" spans="1:9" s="2" customFormat="1" ht="17.25" x14ac:dyDescent="0.3">
      <c r="B6" s="9">
        <f t="array" ref="B6:H6">DaysAndWeeks+DATE(CalendarYear,12,1)-WEEKDAY(DATE(CalendarYear,12,1),(一周开始之日="星期一")+1)+8</f>
        <v>43807</v>
      </c>
      <c r="C6" s="9">
        <v>43808</v>
      </c>
      <c r="D6" s="9">
        <v>43809</v>
      </c>
      <c r="E6" s="9">
        <v>43810</v>
      </c>
      <c r="F6" s="9">
        <v>43811</v>
      </c>
      <c r="G6" s="9">
        <v>43812</v>
      </c>
      <c r="H6" s="9">
        <v>43813</v>
      </c>
    </row>
    <row r="7" spans="1:9" s="3" customFormat="1" ht="171" x14ac:dyDescent="0.3">
      <c r="B7" s="10"/>
      <c r="C7" s="10" t="s">
        <v>128</v>
      </c>
      <c r="D7" s="10" t="s">
        <v>129</v>
      </c>
      <c r="E7" s="10" t="s">
        <v>130</v>
      </c>
      <c r="F7" s="10" t="s">
        <v>136</v>
      </c>
      <c r="G7" s="10" t="s">
        <v>134</v>
      </c>
      <c r="H7" s="10"/>
    </row>
    <row r="8" spans="1:9" s="2" customFormat="1" ht="19.5" customHeight="1" x14ac:dyDescent="0.3">
      <c r="B8" s="8">
        <f t="array" ref="B8:H8">DaysAndWeeks+DATE(CalendarYear,12,1)-WEEKDAY(DATE(CalendarYear,12,1),(一周开始之日="星期一")+1)+15</f>
        <v>43814</v>
      </c>
      <c r="C8" s="8">
        <v>43815</v>
      </c>
      <c r="D8" s="8">
        <v>43816</v>
      </c>
      <c r="E8" s="8">
        <v>43817</v>
      </c>
      <c r="F8" s="8">
        <v>43818</v>
      </c>
      <c r="G8" s="8">
        <v>43819</v>
      </c>
      <c r="H8" s="8">
        <v>43820</v>
      </c>
    </row>
    <row r="9" spans="1:9" s="3" customFormat="1" ht="114" x14ac:dyDescent="0.3">
      <c r="C9" s="3" t="s">
        <v>131</v>
      </c>
      <c r="D9" s="3" t="s">
        <v>132</v>
      </c>
      <c r="E9" s="3" t="s">
        <v>133</v>
      </c>
      <c r="F9" s="3" t="s">
        <v>135</v>
      </c>
      <c r="G9" s="3" t="s">
        <v>137</v>
      </c>
    </row>
    <row r="10" spans="1:9" s="2" customFormat="1" ht="19.5" customHeight="1" x14ac:dyDescent="0.3">
      <c r="B10" s="9">
        <f t="array" ref="B10:H10">DaysAndWeeks+DATE(CalendarYear,12,1)-WEEKDAY(DATE(CalendarYear,12,1),(一周开始之日="星期一")+1)+22</f>
        <v>43821</v>
      </c>
      <c r="C10" s="9">
        <v>43822</v>
      </c>
      <c r="D10" s="9">
        <v>43823</v>
      </c>
      <c r="E10" s="9">
        <v>43824</v>
      </c>
      <c r="F10" s="9">
        <v>43825</v>
      </c>
      <c r="G10" s="9">
        <v>43826</v>
      </c>
      <c r="H10" s="9">
        <v>43827</v>
      </c>
    </row>
    <row r="11" spans="1:9" s="3" customFormat="1" ht="71.25" x14ac:dyDescent="0.3">
      <c r="B11" s="10"/>
      <c r="C11" s="10" t="s">
        <v>138</v>
      </c>
      <c r="D11" s="10" t="s">
        <v>139</v>
      </c>
      <c r="E11" s="10" t="s">
        <v>140</v>
      </c>
      <c r="F11" s="10" t="s">
        <v>141</v>
      </c>
      <c r="G11" s="10" t="s">
        <v>142</v>
      </c>
      <c r="H11" s="10"/>
    </row>
    <row r="12" spans="1:9" s="2" customFormat="1" ht="19.5" customHeight="1" x14ac:dyDescent="0.3">
      <c r="B12" s="8">
        <f t="array" ref="B12:H12">DaysAndWeeks+DATE(CalendarYear,12,1)-WEEKDAY(DATE(CalendarYear,12,1),(一周开始之日="星期一")+1)+29</f>
        <v>43828</v>
      </c>
      <c r="C12" s="8">
        <v>43829</v>
      </c>
      <c r="D12" s="8">
        <v>43830</v>
      </c>
      <c r="E12" s="8">
        <v>43831</v>
      </c>
      <c r="F12" s="8">
        <v>43832</v>
      </c>
      <c r="G12" s="8">
        <v>43833</v>
      </c>
      <c r="H12" s="8">
        <v>43834</v>
      </c>
    </row>
    <row r="13" spans="1:9" s="3" customFormat="1" ht="71.25" x14ac:dyDescent="0.3">
      <c r="C13" s="26" t="s">
        <v>143</v>
      </c>
      <c r="D13" s="3" t="s">
        <v>144</v>
      </c>
      <c r="F13" s="26"/>
      <c r="G13" s="26"/>
    </row>
    <row r="14" spans="1:9" s="2" customFormat="1" ht="19.5" customHeight="1" x14ac:dyDescent="0.3">
      <c r="B14" s="9">
        <f t="array" ref="B14:C14">DaysAndWeeks+DATE(CalendarYear,12,1)-WEEKDAY(DATE(CalendarYear,12,1),(一周开始之日="星期一")+1)+36</f>
        <v>43835</v>
      </c>
      <c r="C14" s="9">
        <v>43836</v>
      </c>
      <c r="D14" s="29" t="s">
        <v>5</v>
      </c>
      <c r="E14" s="29"/>
      <c r="F14" s="29"/>
      <c r="G14" s="29"/>
      <c r="H14" s="29"/>
    </row>
    <row r="15" spans="1:9" s="3" customFormat="1" ht="48" customHeight="1" x14ac:dyDescent="0.3">
      <c r="B15" s="10"/>
      <c r="C15" s="10"/>
      <c r="D15" s="30"/>
      <c r="E15" s="30"/>
      <c r="F15" s="30"/>
      <c r="G15" s="30"/>
      <c r="H15" s="30"/>
    </row>
  </sheetData>
  <mergeCells count="3">
    <mergeCell ref="B2:D2"/>
    <mergeCell ref="D14:H14"/>
    <mergeCell ref="D15:H15"/>
  </mergeCells>
  <phoneticPr fontId="24" type="noConversion"/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prompt="在下方单元格中输入每月备注" sqref="D14:H14"/>
    <dataValidation allowBlank="1" showInputMessage="1" showErrorMessage="1" prompt="12 月日历" sqref="A1"/>
    <dataValidation allowBlank="1" showInputMessage="1" showErrorMessage="1" prompt="根据“1 月”工作表中输入的年份自动更新此单元格中的年份。下方的日历具有上个月和下个月的日期，字体底纹较浅" sqref="B2:D2"/>
    <dataValidation allowBlank="1" showInputMessage="1" showErrorMessage="1" prompt="此行和第 7、9、11、13 和 15 行包含的单元格用于输入与上述单元格中的日历日相关的每日备注。" sqref="B5"/>
    <dataValidation allowBlank="1" showInputMessage="1" showErrorMessage="1" prompt="此行包含此日历的工作日名称。此单元格包含一周的开始日期。若要更改周开始日期，请在“1 月”工作表的单元格 L5 中输入一个新的工作日。" sqref="B3"/>
    <dataValidation allowBlank="1" showInputMessage="1" showErrorMessage="1" prompt="自动确定工作日" sqref="C3:H3"/>
    <dataValidation allowBlank="1" showInputMessage="1" showErrorMessage="1" prompt="此行和第 6、8、10、12 和 14 行包含一周的日历日。若此单元格不包含数字 1，则为上个月的某一天。在单元格 D15 中输入备注。" sqref="B4"/>
    <dataValidation allowBlank="1" showInputMessage="1" prompt="在此单元格中输入每月备注" sqref="D15:H15"/>
  </dataValidations>
  <printOptions horizontalCentered="1"/>
  <pageMargins left="0.25" right="0.25" top="0.5" bottom="0.5" header="0.3" footer="0.3"/>
  <pageSetup paperSize="9" orientation="landscape"/>
  <headerFooter differentFirst="1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>2019工作日志</MediaServiceKeyPoint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01469-543E-4ECF-99B3-50F59D3BB66E}">
  <ds:schemaRefs/>
</ds:datastoreItem>
</file>

<file path=customXml/itemProps2.xml><?xml version="1.0" encoding="utf-8"?>
<ds:datastoreItem xmlns:ds="http://schemas.openxmlformats.org/officeDocument/2006/customXml" ds:itemID="{13D21365-C633-41AF-AFCA-4E29F60F1391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6c05727-aa75-4e4a-9b5f-8a80a1165891"/>
    <ds:schemaRef ds:uri="http://purl.org/dc/dcmitype/"/>
    <ds:schemaRef ds:uri="http://www.w3.org/XML/1998/namespace"/>
    <ds:schemaRef ds:uri="71af3243-3dd4-4a8d-8c0d-dd76da1f02a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6CC3E5D-B587-4053-A3C4-C2DF55688C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39</vt:i4>
      </vt:variant>
    </vt:vector>
  </HeadingPairs>
  <TitlesOfParts>
    <vt:vector size="51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'10 月'!Print_Area</vt:lpstr>
      <vt:lpstr>'11 月'!Print_Area</vt:lpstr>
      <vt:lpstr>'12 月'!Print_Area</vt:lpstr>
      <vt:lpstr>'2 月'!Print_Area</vt:lpstr>
      <vt:lpstr>'3 月'!Print_Area</vt:lpstr>
      <vt:lpstr>'4 月'!Print_Area</vt:lpstr>
      <vt:lpstr>'5 月'!Print_Area</vt:lpstr>
      <vt:lpstr>'6 月'!Print_Area</vt:lpstr>
      <vt:lpstr>'7 月'!Print_Area</vt:lpstr>
      <vt:lpstr>'8 月'!Print_Area</vt:lpstr>
      <vt:lpstr>'9 月'!Print_Area</vt:lpstr>
      <vt:lpstr>RowTitleRegion1..K3</vt:lpstr>
      <vt:lpstr>一周开始之日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2019工作日志</dc:title>
  <cp:lastModifiedBy>XZOS</cp:lastModifiedBy>
  <dcterms:created xsi:type="dcterms:W3CDTF">2018-10-01T01:18:00Z</dcterms:created>
  <dcterms:modified xsi:type="dcterms:W3CDTF">2020-01-06T12:39:11Z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KSOProductBuildVer">
    <vt:lpwstr>2052-11.1.0.9305</vt:lpwstr>
  </property>
</Properties>
</file>