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734694b0a9443e58/Desktop/Excel/"/>
    </mc:Choice>
  </mc:AlternateContent>
  <xr:revisionPtr revIDLastSave="151" documentId="13_ncr:1_{D65129F6-054E-43D7-AE27-11888EFCE762}" xr6:coauthVersionLast="47" xr6:coauthVersionMax="47" xr10:uidLastSave="{352BA574-76AE-45FD-AF06-5D2DA0CF9654}"/>
  <bookViews>
    <workbookView xWindow="-28920" yWindow="-3690" windowWidth="29040" windowHeight="15720" firstSheet="2" activeTab="2" xr2:uid="{3F396370-2144-4D01-B693-F4E0D3CB5C02}"/>
  </bookViews>
  <sheets>
    <sheet name="Sheet1" sheetId="12" r:id="rId1"/>
    <sheet name="Master" sheetId="1" r:id="rId2"/>
    <sheet name="1" sheetId="2" r:id="rId3"/>
    <sheet name="2.a" sheetId="3" r:id="rId4"/>
    <sheet name="2.b" sheetId="4" r:id="rId5"/>
    <sheet name="3.a" sheetId="5" r:id="rId6"/>
    <sheet name="3.b" sheetId="6" r:id="rId7"/>
    <sheet name="4.a" sheetId="7" r:id="rId8"/>
    <sheet name="4.b" sheetId="8" r:id="rId9"/>
    <sheet name="5" sheetId="10" r:id="rId10"/>
    <sheet name="6" sheetId="11" r:id="rId11"/>
  </sheets>
  <definedNames>
    <definedName name="Slicer_Country">#N/A</definedName>
    <definedName name="Slicer_Country1">#N/A</definedName>
    <definedName name="Slicer_Department">#N/A</definedName>
    <definedName name="Slicer_Department1">#N/A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3" l="1"/>
  <c r="E5" i="3"/>
  <c r="E3" i="3"/>
  <c r="D3" i="3"/>
  <c r="D4" i="3"/>
  <c r="G6" i="10"/>
  <c r="H6" i="10" s="1"/>
  <c r="G5" i="10"/>
  <c r="G7" i="10"/>
  <c r="G8" i="10"/>
  <c r="G9" i="10"/>
  <c r="G10" i="10"/>
  <c r="G11" i="10"/>
  <c r="G12" i="10"/>
  <c r="H12" i="10" s="1"/>
  <c r="G13" i="10"/>
  <c r="H13" i="10" s="1"/>
  <c r="G14" i="10"/>
  <c r="G15" i="10"/>
  <c r="G16" i="10"/>
  <c r="G17" i="10"/>
  <c r="G18" i="10"/>
  <c r="G19" i="10"/>
  <c r="G20" i="10"/>
  <c r="H20" i="10" s="1"/>
  <c r="G21" i="10"/>
  <c r="H21" i="10" s="1"/>
  <c r="G22" i="10"/>
  <c r="H22" i="10" s="1"/>
  <c r="G23" i="10"/>
  <c r="G24" i="10"/>
  <c r="G25" i="10"/>
  <c r="G26" i="10"/>
  <c r="G27" i="10"/>
  <c r="G28" i="10"/>
  <c r="H28" i="10" s="1"/>
  <c r="G29" i="10"/>
  <c r="G30" i="10"/>
  <c r="G31" i="10"/>
  <c r="G32" i="10"/>
  <c r="G33" i="10"/>
  <c r="G34" i="10"/>
  <c r="G35" i="10"/>
  <c r="G36" i="10"/>
  <c r="G37" i="10"/>
  <c r="H37" i="10" s="1"/>
  <c r="G38" i="10"/>
  <c r="H38" i="10" s="1"/>
  <c r="G39" i="10"/>
  <c r="H39" i="10" s="1"/>
  <c r="G40" i="10"/>
  <c r="G41" i="10"/>
  <c r="G42" i="10"/>
  <c r="H42" i="10" s="1"/>
  <c r="G43" i="10"/>
  <c r="G44" i="10"/>
  <c r="H44" i="10" s="1"/>
  <c r="G45" i="10"/>
  <c r="H45" i="10" s="1"/>
  <c r="G46" i="10"/>
  <c r="H46" i="10" s="1"/>
  <c r="G47" i="10"/>
  <c r="G48" i="10"/>
  <c r="G49" i="10"/>
  <c r="G50" i="10"/>
  <c r="H50" i="10" s="1"/>
  <c r="G51" i="10"/>
  <c r="G52" i="10"/>
  <c r="H52" i="10" s="1"/>
  <c r="G53" i="10"/>
  <c r="H53" i="10" s="1"/>
  <c r="G54" i="10"/>
  <c r="H9" i="10"/>
  <c r="H11" i="10"/>
  <c r="H17" i="10"/>
  <c r="H19" i="10"/>
  <c r="H25" i="10"/>
  <c r="H27" i="10"/>
  <c r="H33" i="10"/>
  <c r="H35" i="10"/>
  <c r="H41" i="10"/>
  <c r="H43" i="10"/>
  <c r="H49" i="10"/>
  <c r="H51" i="10"/>
  <c r="H8" i="10"/>
  <c r="H10" i="10"/>
  <c r="H16" i="10"/>
  <c r="H18" i="10"/>
  <c r="H24" i="10"/>
  <c r="H26" i="10"/>
  <c r="H32" i="10"/>
  <c r="H34" i="10"/>
  <c r="H36" i="10"/>
  <c r="H40" i="10"/>
  <c r="H48" i="10"/>
  <c r="H5" i="10"/>
  <c r="H7" i="10"/>
  <c r="H14" i="10"/>
  <c r="H15" i="10"/>
  <c r="H23" i="10"/>
  <c r="H29" i="10"/>
  <c r="H30" i="10"/>
  <c r="H31" i="10"/>
  <c r="H47" i="10"/>
  <c r="H54" i="10"/>
  <c r="D5" i="3" l="1"/>
  <c r="D8" i="2" l="1"/>
  <c r="D7" i="2"/>
  <c r="D6" i="2"/>
  <c r="D5" i="2"/>
  <c r="D4" i="2"/>
  <c r="D3" i="2"/>
  <c r="E54" i="1"/>
</calcChain>
</file>

<file path=xl/sharedStrings.xml><?xml version="1.0" encoding="utf-8"?>
<sst xmlns="http://schemas.openxmlformats.org/spreadsheetml/2006/main" count="630" uniqueCount="158">
  <si>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</si>
  <si>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</si>
  <si>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</si>
  <si>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</si>
  <si>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</si>
  <si>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</si>
  <si>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</si>
  <si>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</si>
  <si>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</si>
  <si>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</si>
  <si>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</si>
  <si>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</si>
  <si>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</si>
  <si>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</si>
  <si>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</si>
  <si>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</si>
  <si>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</si>
  <si>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</si>
  <si>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</si>
  <si>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</si>
  <si>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</si>
  <si>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</si>
  <si>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</si>
  <si>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</si>
  <si>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</si>
  <si>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</si>
  <si>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</si>
  <si>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</si>
  <si>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</si>
  <si>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</si>
  <si>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</si>
  <si>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</si>
  <si>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</si>
  <si>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</si>
  <si>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</si>
  <si>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</si>
  <si>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</si>
  <si>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</si>
  <si>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</si>
  <si>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</si>
  <si>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</si>
  <si>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</si>
  <si>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</si>
  <si>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</si>
  <si>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</si>
  <si>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</si>
  <si>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</si>
  <si>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</si>
  <si>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</si>
  <si>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</si>
  <si>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</si>
  <si>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</si>
  <si>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</si>
  <si>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</si>
  <si>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</si>
  <si>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</si>
  <si>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</si>
  <si>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</si>
  <si>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</si>
  <si>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</si>
  <si>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</si>
  <si>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</si>
  <si>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</si>
  <si>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</si>
  <si>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</si>
  <si>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</si>
  <si>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</si>
  <si>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</si>
  <si>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</si>
  <si>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</si>
  <si>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</si>
  <si>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</si>
  <si>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</si>
  <si>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</si>
  <si>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</si>
  <si>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</si>
  <si>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</si>
  <si>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</si>
  <si>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</si>
  <si>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</si>
  <si>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</si>
  <si>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</si>
  <si>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</si>
  <si>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</si>
  <si>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</si>
  <si>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</si>
  <si>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</si>
  <si>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</si>
  <si>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</si>
  <si>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</si>
  <si>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</si>
  <si>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</si>
  <si>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</si>
  <si>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</si>
  <si>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</si>
  <si>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</si>
  <si>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</si>
  <si>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</si>
  <si>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</si>
  <si>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</si>
  <si>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</si>
  <si>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</si>
  <si>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</si>
  <si>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</si>
  <si>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</si>
  <si>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</si>
  <si>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</si>
  <si>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</si>
  <si>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</si>
  <si>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</si>
  <si>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</si>
  <si>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</si>
  <si>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</si>
  <si>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</si>
  <si>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</si>
  <si>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</si>
  <si>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</si>
  <si>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</si>
  <si>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</si>
  <si>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</si>
  <si>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</si>
  <si>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</si>
  <si>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</si>
  <si>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</si>
  <si>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</si>
  <si>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</si>
  <si>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</si>
  <si>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</si>
  <si>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</si>
  <si>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</si>
  <si>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</si>
  <si>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</si>
  <si>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</si>
  <si>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</si>
  <si>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</si>
  <si>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</si>
  <si>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</si>
  <si>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</si>
  <si>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</si>
  <si>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</si>
  <si>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</si>
  <si>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</si>
  <si>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Output should look like below</t>
  </si>
  <si>
    <t>Output should look like below.</t>
  </si>
  <si>
    <t>Statistical Methods - Emp Salary</t>
  </si>
  <si>
    <t>Tim Watson</t>
  </si>
  <si>
    <t>Emp Salary</t>
  </si>
  <si>
    <t>Avarage</t>
  </si>
  <si>
    <t>Mode</t>
  </si>
  <si>
    <t>#</t>
  </si>
  <si>
    <t>Sum Of Salaries</t>
  </si>
  <si>
    <t>Sum of Yearly Sal</t>
  </si>
  <si>
    <t>Salary</t>
  </si>
  <si>
    <t>Bonus $5</t>
  </si>
  <si>
    <t>Sum of Bonus $5</t>
  </si>
  <si>
    <t>Grand Total</t>
  </si>
  <si>
    <t>a</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</si>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</sst>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sz val="11"/>
      <name val="Calibri"/>
      <family val="2"/>
      <scheme val="minor"/>
    </font>
    <font>
      <b/>
      <sz val="11"/>
      <color theme="2"/>
      <name val="Calibri"/>
      <family val="2"/>
      <scheme val="minor"/>
    </font>
    <font>
      <b/>
      <sz val="11"/>
      <color theme="0"/>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0" tint="-0.14999847407452621"/>
        <bgColor theme="0" tint="-0.14999847407452621"/>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medium">
        <color theme="1"/>
      </top>
      <bottom/>
      <diagonal/>
    </border>
    <border>
      <left style="thin">
        <color theme="1"/>
      </left>
      <right/>
      <top style="medium">
        <color theme="1"/>
      </top>
      <bottom style="thin">
        <color theme="1"/>
      </bottom>
      <diagonal/>
    </border>
    <border>
      <left/>
      <right style="thin">
        <color theme="1"/>
      </right>
      <top style="medium">
        <color theme="1"/>
      </top>
      <bottom style="thin">
        <color theme="1"/>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theme="1"/>
      </left>
      <right style="thin">
        <color theme="1"/>
      </right>
      <top style="medium">
        <color theme="1"/>
      </top>
      <bottom/>
      <diagonal/>
    </border>
    <border>
      <left style="thin">
        <color theme="1"/>
      </left>
      <right/>
      <top style="thin">
        <color theme="1"/>
      </top>
      <bottom style="medium">
        <color theme="1"/>
      </bottom>
      <diagonal/>
    </border>
    <border>
      <left/>
      <right style="thin">
        <color theme="1"/>
      </right>
      <top style="thin">
        <color theme="1"/>
      </top>
      <bottom style="medium">
        <color theme="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0" fontId="3" fillId="0" borderId="0" xfId="0" applyFont="1"/>
    <xf numFmtId="44" fontId="0" fillId="0" borderId="0" xfId="2" applyFont="1" applyAlignment="1">
      <alignment vertical="center"/>
    </xf>
    <xf numFmtId="0" fontId="0" fillId="4" borderId="12" xfId="0" applyFill="1" applyBorder="1" applyAlignment="1">
      <alignment horizontal="center" vertical="center"/>
    </xf>
    <xf numFmtId="0" fontId="0" fillId="4" borderId="12" xfId="0" applyFill="1" applyBorder="1" applyAlignment="1">
      <alignment vertical="center"/>
    </xf>
    <xf numFmtId="44" fontId="0" fillId="4" borderId="13" xfId="2" applyFont="1" applyFill="1" applyBorder="1" applyAlignment="1">
      <alignment vertical="center"/>
    </xf>
    <xf numFmtId="0" fontId="0" fillId="4" borderId="10" xfId="0" applyFill="1" applyBorder="1" applyAlignment="1">
      <alignment horizontal="center" vertical="center"/>
    </xf>
    <xf numFmtId="0" fontId="0" fillId="4" borderId="10" xfId="0" applyFill="1" applyBorder="1" applyAlignment="1">
      <alignment vertical="center"/>
    </xf>
    <xf numFmtId="44" fontId="0" fillId="4" borderId="11" xfId="2" applyFont="1" applyFill="1" applyBorder="1" applyAlignment="1">
      <alignment vertical="center"/>
    </xf>
    <xf numFmtId="0" fontId="2" fillId="5" borderId="14" xfId="0" applyFont="1" applyFill="1" applyBorder="1" applyAlignment="1">
      <alignment horizontal="center" vertical="center"/>
    </xf>
    <xf numFmtId="0" fontId="5" fillId="0" borderId="0" xfId="0" applyFont="1"/>
    <xf numFmtId="44" fontId="5" fillId="4" borderId="0" xfId="2" applyFont="1" applyFill="1" applyBorder="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center" vertical="center"/>
    </xf>
    <xf numFmtId="0" fontId="7" fillId="8" borderId="1" xfId="0" applyFont="1" applyFill="1" applyBorder="1"/>
    <xf numFmtId="164" fontId="7" fillId="8" borderId="1" xfId="0" applyNumberFormat="1" applyFont="1" applyFill="1" applyBorder="1"/>
    <xf numFmtId="0" fontId="0" fillId="7" borderId="1" xfId="0" applyFill="1" applyBorder="1"/>
    <xf numFmtId="164" fontId="0" fillId="7" borderId="1" xfId="1" applyNumberFormat="1" applyFont="1" applyFill="1" applyBorder="1"/>
    <xf numFmtId="164" fontId="0" fillId="0" borderId="1" xfId="1" applyNumberFormat="1" applyFont="1" applyBorder="1"/>
    <xf numFmtId="0" fontId="0" fillId="0" borderId="18" xfId="0" applyBorder="1"/>
    <xf numFmtId="164" fontId="0" fillId="0" borderId="18" xfId="1" applyNumberFormat="1" applyFont="1" applyBorder="1"/>
    <xf numFmtId="164" fontId="0" fillId="0" borderId="9" xfId="0" applyNumberFormat="1" applyBorder="1"/>
    <xf numFmtId="9" fontId="0" fillId="0" borderId="0" xfId="3" applyFont="1" applyAlignment="1">
      <alignment horizontal="center"/>
    </xf>
    <xf numFmtId="0" fontId="7" fillId="8" borderId="17" xfId="0" applyFont="1" applyFill="1" applyBorder="1"/>
    <xf numFmtId="0" fontId="7" fillId="8" borderId="2" xfId="0" applyFont="1" applyFill="1" applyBorder="1"/>
    <xf numFmtId="0" fontId="0" fillId="7" borderId="2" xfId="0" applyFill="1" applyBorder="1"/>
    <xf numFmtId="0" fontId="0" fillId="0" borderId="19" xfId="0" applyBorder="1"/>
    <xf numFmtId="0" fontId="6" fillId="6" borderId="12" xfId="0" applyFont="1" applyFill="1" applyBorder="1" applyAlignment="1">
      <alignment horizontal="left" vertical="center"/>
    </xf>
    <xf numFmtId="0" fontId="5" fillId="4" borderId="14" xfId="0" applyFont="1" applyFill="1" applyBorder="1"/>
    <xf numFmtId="44" fontId="5" fillId="4" borderId="14" xfId="2" applyFont="1" applyFill="1" applyBorder="1"/>
    <xf numFmtId="44" fontId="5" fillId="4" borderId="20" xfId="2" applyFont="1" applyFill="1" applyBorder="1"/>
    <xf numFmtId="0" fontId="5" fillId="0" borderId="12" xfId="0" applyFont="1" applyBorder="1"/>
    <xf numFmtId="44" fontId="5" fillId="0" borderId="12" xfId="2" applyFont="1" applyBorder="1"/>
    <xf numFmtId="44" fontId="5" fillId="4" borderId="13" xfId="2" applyFont="1" applyFill="1" applyBorder="1"/>
    <xf numFmtId="0" fontId="5" fillId="4" borderId="10" xfId="0" applyFont="1" applyFill="1" applyBorder="1"/>
    <xf numFmtId="44" fontId="5" fillId="4" borderId="10" xfId="2" applyFont="1" applyFill="1" applyBorder="1"/>
    <xf numFmtId="44" fontId="5" fillId="4" borderId="11" xfId="2" applyFont="1" applyFill="1" applyBorder="1"/>
    <xf numFmtId="0" fontId="2" fillId="5" borderId="15" xfId="0" applyFont="1" applyFill="1" applyBorder="1" applyAlignment="1">
      <alignment horizontal="center"/>
    </xf>
    <xf numFmtId="0" fontId="2" fillId="5" borderId="16" xfId="0" applyFont="1" applyFill="1" applyBorder="1" applyAlignment="1">
      <alignment horizontal="center"/>
    </xf>
    <xf numFmtId="0" fontId="6" fillId="6" borderId="21" xfId="0" applyFont="1" applyFill="1" applyBorder="1" applyAlignment="1">
      <alignment horizontal="center" vertical="top"/>
    </xf>
    <xf numFmtId="0" fontId="6" fillId="6" borderId="22" xfId="0" applyFont="1" applyFill="1" applyBorder="1" applyAlignment="1">
      <alignment horizontal="center" vertical="top"/>
    </xf>
  </cellXfs>
  <cellStyles count="4">
    <cellStyle name="Comma" xfId="1" builtinId="3"/>
    <cellStyle name="Currency" xfId="2" builtinId="4"/>
    <cellStyle name="Normal" xfId="0" builtinId="0"/>
    <cellStyle name="Percent" xfId="3" builtinId="5"/>
  </cellStyles>
  <dxfs count="37">
    <dxf>
      <numFmt numFmtId="34" formatCode="_(&quot;$&quot;* #,##0.00_);_(&quot;$&quot;* \(#,##0.00\);_(&quot;$&quot;* &quot;-&quot;??_);_(@_)"/>
    </dxf>
    <dxf>
      <numFmt numFmtId="164" formatCode="_([$$-409]* #,##0.00_);_([$$-409]* \(#,##0.00\);_([$$-409]* &quot;-&quot;??_);_(@_)"/>
    </dxf>
    <dxf>
      <font>
        <b val="0"/>
        <i val="0"/>
        <strike val="0"/>
        <condense val="0"/>
        <extend val="0"/>
        <outline val="0"/>
        <shadow val="0"/>
        <u val="none"/>
        <vertAlign val="baseline"/>
        <sz val="11"/>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left style="thin">
          <color indexed="64"/>
        </left>
      </border>
    </dxf>
    <dxf>
      <alignment horizontal="center"/>
    </dxf>
    <dxf>
      <alignment vertic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15875</xdr:colOff>
      <xdr:row>8</xdr:row>
      <xdr:rowOff>38100</xdr:rowOff>
    </xdr:from>
    <xdr:to>
      <xdr:col>7</xdr:col>
      <xdr:colOff>762266</xdr:colOff>
      <xdr:row>18</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15875" y="2400300"/>
          <a:ext cx="5070741" cy="1949547"/>
        </a:xfrm>
        <a:prstGeom prst="rect">
          <a:avLst/>
        </a:prstGeom>
      </xdr:spPr>
    </xdr:pic>
    <xdr:clientData/>
  </xdr:twoCellAnchor>
  <xdr:twoCellAnchor editAs="oneCell">
    <xdr:from>
      <xdr:col>0</xdr:col>
      <xdr:colOff>0</xdr:colOff>
      <xdr:row>8</xdr:row>
      <xdr:rowOff>47625</xdr:rowOff>
    </xdr:from>
    <xdr:to>
      <xdr:col>7</xdr:col>
      <xdr:colOff>746391</xdr:colOff>
      <xdr:row>18</xdr:row>
      <xdr:rowOff>92172</xdr:rowOff>
    </xdr:to>
    <xdr:pic>
      <xdr:nvPicPr>
        <xdr:cNvPr id="3" name="Picture 2">
          <a:extLst>
            <a:ext uri="{FF2B5EF4-FFF2-40B4-BE49-F238E27FC236}">
              <a16:creationId xmlns:a16="http://schemas.microsoft.com/office/drawing/2014/main" id="{5BB849E4-073E-23F3-DF5C-54FA174F8854}"/>
            </a:ext>
          </a:extLst>
        </xdr:cNvPr>
        <xdr:cNvPicPr>
          <a:picLocks noChangeAspect="1"/>
        </xdr:cNvPicPr>
      </xdr:nvPicPr>
      <xdr:blipFill>
        <a:blip xmlns:r="http://schemas.openxmlformats.org/officeDocument/2006/relationships" r:embed="rId1"/>
        <a:stretch>
          <a:fillRect/>
        </a:stretch>
      </xdr:blipFill>
      <xdr:spPr>
        <a:xfrm>
          <a:off x="0" y="2028825"/>
          <a:ext cx="5070741" cy="1949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6350</xdr:rowOff>
    </xdr:from>
    <xdr:to>
      <xdr:col>8</xdr:col>
      <xdr:colOff>279749</xdr:colOff>
      <xdr:row>15</xdr:row>
      <xdr:rowOff>171515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0" y="1987550"/>
          <a:ext cx="6671024" cy="1308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9</xdr:col>
      <xdr:colOff>409938</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273409</xdr:colOff>
      <xdr:row>25</xdr:row>
      <xdr:rowOff>25515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0" y="2667000"/>
          <a:ext cx="6991709" cy="2235315"/>
        </a:xfrm>
        <a:prstGeom prst="rect">
          <a:avLst/>
        </a:prstGeom>
      </xdr:spPr>
    </xdr:pic>
    <xdr:clientData/>
  </xdr:twoCellAnchor>
  <xdr:twoCellAnchor editAs="oneCell">
    <xdr:from>
      <xdr:col>3</xdr:col>
      <xdr:colOff>238125</xdr:colOff>
      <xdr:row>1</xdr:row>
      <xdr:rowOff>114300</xdr:rowOff>
    </xdr:from>
    <xdr:to>
      <xdr:col>6</xdr:col>
      <xdr:colOff>238125</xdr:colOff>
      <xdr:row>7</xdr:row>
      <xdr:rowOff>142875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86916757-24C4-C663-D53C-3D815C94025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90800" y="5715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8</xdr:col>
      <xdr:colOff>286039</xdr:colOff>
      <xdr:row>22</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575014</xdr:colOff>
      <xdr:row>25</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oneCell">
    <xdr:from>
      <xdr:col>3</xdr:col>
      <xdr:colOff>381000</xdr:colOff>
      <xdr:row>2</xdr:row>
      <xdr:rowOff>19051</xdr:rowOff>
    </xdr:from>
    <xdr:to>
      <xdr:col>6</xdr:col>
      <xdr:colOff>381000</xdr:colOff>
      <xdr:row>8</xdr:row>
      <xdr:rowOff>38101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6BDE3E78-9799-AE35-2CB2-F1CCC6D30CA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733675" y="66675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463835</xdr:colOff>
      <xdr:row>22</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57150</xdr:colOff>
      <xdr:row>57</xdr:row>
      <xdr:rowOff>171450</xdr:rowOff>
    </xdr:from>
    <xdr:to>
      <xdr:col>7</xdr:col>
      <xdr:colOff>648067</xdr:colOff>
      <xdr:row>77</xdr:row>
      <xdr:rowOff>31932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57150" y="11296650"/>
          <a:ext cx="6848842" cy="36704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57</xdr:row>
      <xdr:rowOff>95250</xdr:rowOff>
    </xdr:from>
    <xdr:to>
      <xdr:col>5</xdr:col>
      <xdr:colOff>695325</xdr:colOff>
      <xdr:row>73</xdr:row>
      <xdr:rowOff>123825</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11220450"/>
          <a:ext cx="4762500" cy="3076575"/>
        </a:xfrm>
        <a:prstGeom prst="rect">
          <a:avLst/>
        </a:prstGeom>
      </xdr:spPr>
    </xdr:pic>
    <xdr:clientData/>
  </xdr:twoCellAnchor>
  <xdr:twoCellAnchor editAs="oneCell">
    <xdr:from>
      <xdr:col>4</xdr:col>
      <xdr:colOff>47625</xdr:colOff>
      <xdr:row>2</xdr:row>
      <xdr:rowOff>19051</xdr:rowOff>
    </xdr:from>
    <xdr:to>
      <xdr:col>6</xdr:col>
      <xdr:colOff>400050</xdr:colOff>
      <xdr:row>8</xdr:row>
      <xdr:rowOff>133351</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89555983-9E40-4007-DBF2-5A5DF032247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505200" y="6667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2</xdr:row>
      <xdr:rowOff>1</xdr:rowOff>
    </xdr:from>
    <xdr:to>
      <xdr:col>9</xdr:col>
      <xdr:colOff>95250</xdr:colOff>
      <xdr:row>8</xdr:row>
      <xdr:rowOff>57151</xdr:rowOff>
    </xdr:to>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AC396068-960D-13FF-3D57-710DB3A51B4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553075" y="6477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ka apuri" refreshedDate="45552.459388657408" createdVersion="8" refreshedVersion="8" minRefreshableVersion="3" recordCount="50" xr:uid="{CFEE653D-83F6-4963-9DF1-2752931A66C4}">
  <cacheSource type="worksheet">
    <worksheetSource name="EMPData"/>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8206823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ka apuri" refreshedDate="45553.939026967593" createdVersion="8" refreshedVersion="8" minRefreshableVersion="3" recordCount="50" xr:uid="{A4B42F03-8844-468A-9185-330B3EC79521}">
  <cacheSource type="worksheet">
    <worksheetSource name="Table4"/>
  </cacheSource>
  <cacheFields count="7">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 name="Bonus %" numFmtId="9">
      <sharedItems containsSemiMixedTypes="0" containsString="0" containsNumber="1" minValue="0" maxValue="0.27"/>
    </cacheField>
    <cacheField name="Bonus $5" numFmtId="164">
      <sharedItems containsSemiMixedTypes="0" containsString="0" containsNumber="1" minValue="0" maxValue="28000"/>
    </cacheField>
  </cacheFields>
  <extLst>
    <ext xmlns:x14="http://schemas.microsoft.com/office/spreadsheetml/2009/9/main" uri="{725AE2AE-9491-48be-B2B4-4EB974FC3084}">
      <x14:pivotCacheDefinition pivotCacheId="1602728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x v="0"/>
  </r>
  <r>
    <s v="ID8"/>
    <x v="0"/>
    <x v="1"/>
    <x v="1"/>
    <x v="1"/>
  </r>
  <r>
    <s v="ID24"/>
    <x v="0"/>
    <x v="2"/>
    <x v="2"/>
    <x v="2"/>
  </r>
  <r>
    <s v="ID23"/>
    <x v="0"/>
    <x v="3"/>
    <x v="2"/>
    <x v="3"/>
  </r>
  <r>
    <s v="ID13"/>
    <x v="0"/>
    <x v="4"/>
    <x v="1"/>
    <x v="4"/>
  </r>
  <r>
    <s v="ID7"/>
    <x v="0"/>
    <x v="5"/>
    <x v="1"/>
    <x v="5"/>
  </r>
  <r>
    <s v="ID19"/>
    <x v="0"/>
    <x v="6"/>
    <x v="2"/>
    <x v="6"/>
  </r>
  <r>
    <s v="ID22"/>
    <x v="0"/>
    <x v="7"/>
    <x v="2"/>
    <x v="7"/>
  </r>
  <r>
    <s v="ID5"/>
    <x v="0"/>
    <x v="8"/>
    <x v="2"/>
    <x v="8"/>
  </r>
  <r>
    <s v="ID9"/>
    <x v="0"/>
    <x v="9"/>
    <x v="0"/>
    <x v="9"/>
  </r>
  <r>
    <s v="ID17"/>
    <x v="0"/>
    <x v="10"/>
    <x v="0"/>
    <x v="10"/>
  </r>
  <r>
    <s v="ID10"/>
    <x v="0"/>
    <x v="11"/>
    <x v="2"/>
    <x v="11"/>
  </r>
  <r>
    <s v="ID21"/>
    <x v="0"/>
    <x v="12"/>
    <x v="1"/>
    <x v="12"/>
  </r>
  <r>
    <s v="ID3"/>
    <x v="1"/>
    <x v="13"/>
    <x v="2"/>
    <x v="13"/>
  </r>
  <r>
    <s v="ID29"/>
    <x v="1"/>
    <x v="14"/>
    <x v="1"/>
    <x v="14"/>
  </r>
  <r>
    <s v="ID30"/>
    <x v="1"/>
    <x v="15"/>
    <x v="2"/>
    <x v="15"/>
  </r>
  <r>
    <s v="ID14"/>
    <x v="1"/>
    <x v="16"/>
    <x v="0"/>
    <x v="16"/>
  </r>
  <r>
    <s v="ID16"/>
    <x v="1"/>
    <x v="17"/>
    <x v="2"/>
    <x v="17"/>
  </r>
  <r>
    <s v="ID27"/>
    <x v="1"/>
    <x v="18"/>
    <x v="2"/>
    <x v="7"/>
  </r>
  <r>
    <s v="ID4"/>
    <x v="2"/>
    <x v="19"/>
    <x v="0"/>
    <x v="8"/>
  </r>
  <r>
    <s v="ID12"/>
    <x v="2"/>
    <x v="20"/>
    <x v="2"/>
    <x v="18"/>
  </r>
  <r>
    <s v="ID20"/>
    <x v="2"/>
    <x v="21"/>
    <x v="1"/>
    <x v="10"/>
  </r>
  <r>
    <s v="ID28"/>
    <x v="2"/>
    <x v="22"/>
    <x v="2"/>
    <x v="19"/>
  </r>
  <r>
    <s v="ID25"/>
    <x v="2"/>
    <x v="23"/>
    <x v="0"/>
    <x v="20"/>
  </r>
  <r>
    <s v="ID1"/>
    <x v="2"/>
    <x v="24"/>
    <x v="2"/>
    <x v="21"/>
  </r>
  <r>
    <s v="ID15"/>
    <x v="2"/>
    <x v="25"/>
    <x v="2"/>
    <x v="11"/>
  </r>
  <r>
    <s v="ID2"/>
    <x v="2"/>
    <x v="26"/>
    <x v="1"/>
    <x v="12"/>
  </r>
  <r>
    <s v="ID11"/>
    <x v="2"/>
    <x v="27"/>
    <x v="0"/>
    <x v="13"/>
  </r>
  <r>
    <s v="ID26"/>
    <x v="2"/>
    <x v="28"/>
    <x v="2"/>
    <x v="22"/>
  </r>
  <r>
    <s v="ID6"/>
    <x v="2"/>
    <x v="29"/>
    <x v="1"/>
    <x v="23"/>
  </r>
  <r>
    <s v="ID31"/>
    <x v="2"/>
    <x v="30"/>
    <x v="2"/>
    <x v="24"/>
  </r>
  <r>
    <s v="ID32"/>
    <x v="2"/>
    <x v="31"/>
    <x v="0"/>
    <x v="17"/>
  </r>
  <r>
    <s v="ID33"/>
    <x v="2"/>
    <x v="32"/>
    <x v="2"/>
    <x v="15"/>
  </r>
  <r>
    <s v="ID34"/>
    <x v="2"/>
    <x v="33"/>
    <x v="1"/>
    <x v="16"/>
  </r>
  <r>
    <s v="ID35"/>
    <x v="2"/>
    <x v="34"/>
    <x v="2"/>
    <x v="17"/>
  </r>
  <r>
    <s v="ID36"/>
    <x v="2"/>
    <x v="35"/>
    <x v="0"/>
    <x v="7"/>
  </r>
  <r>
    <s v="ID37"/>
    <x v="1"/>
    <x v="36"/>
    <x v="2"/>
    <x v="8"/>
  </r>
  <r>
    <s v="ID38"/>
    <x v="1"/>
    <x v="37"/>
    <x v="1"/>
    <x v="18"/>
  </r>
  <r>
    <s v="ID39"/>
    <x v="1"/>
    <x v="38"/>
    <x v="1"/>
    <x v="10"/>
  </r>
  <r>
    <s v="ID40"/>
    <x v="1"/>
    <x v="39"/>
    <x v="0"/>
    <x v="19"/>
  </r>
  <r>
    <s v="ID41"/>
    <x v="0"/>
    <x v="40"/>
    <x v="2"/>
    <x v="20"/>
  </r>
  <r>
    <s v="ID42"/>
    <x v="0"/>
    <x v="41"/>
    <x v="2"/>
    <x v="21"/>
  </r>
  <r>
    <s v="ID43"/>
    <x v="1"/>
    <x v="42"/>
    <x v="1"/>
    <x v="25"/>
  </r>
  <r>
    <s v="ID44"/>
    <x v="1"/>
    <x v="43"/>
    <x v="2"/>
    <x v="8"/>
  </r>
  <r>
    <s v="ID45"/>
    <x v="1"/>
    <x v="44"/>
    <x v="0"/>
    <x v="26"/>
  </r>
  <r>
    <s v="ID46"/>
    <x v="1"/>
    <x v="45"/>
    <x v="2"/>
    <x v="10"/>
  </r>
  <r>
    <s v="ID47"/>
    <x v="0"/>
    <x v="46"/>
    <x v="1"/>
    <x v="19"/>
  </r>
  <r>
    <s v="ID48"/>
    <x v="0"/>
    <x v="47"/>
    <x v="0"/>
    <x v="27"/>
  </r>
  <r>
    <s v="ID49"/>
    <x v="0"/>
    <x v="48"/>
    <x v="2"/>
    <x v="28"/>
  </r>
  <r>
    <s v="ID50"/>
    <x v="0"/>
    <x v="49"/>
    <x v="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n v="60270"/>
    <n v="0"/>
    <n v="0"/>
  </r>
  <r>
    <s v="ID8"/>
    <x v="0"/>
    <x v="1"/>
    <x v="1"/>
    <n v="39627"/>
    <n v="0.23"/>
    <n v="9114.2100000000009"/>
  </r>
  <r>
    <s v="ID24"/>
    <x v="0"/>
    <x v="2"/>
    <x v="2"/>
    <n v="29726"/>
    <n v="0.1"/>
    <n v="2972.6000000000004"/>
  </r>
  <r>
    <s v="ID23"/>
    <x v="0"/>
    <x v="3"/>
    <x v="2"/>
    <n v="93668"/>
    <n v="0"/>
    <n v="0"/>
  </r>
  <r>
    <s v="ID13"/>
    <x v="0"/>
    <x v="4"/>
    <x v="1"/>
    <n v="134000"/>
    <n v="0.08"/>
    <n v="10720"/>
  </r>
  <r>
    <s v="ID7"/>
    <x v="0"/>
    <x v="5"/>
    <x v="1"/>
    <n v="34808"/>
    <n v="0.27"/>
    <n v="9398.16"/>
  </r>
  <r>
    <s v="ID19"/>
    <x v="0"/>
    <x v="6"/>
    <x v="2"/>
    <n v="135000"/>
    <n v="0.14000000000000001"/>
    <n v="18900"/>
  </r>
  <r>
    <s v="ID22"/>
    <x v="0"/>
    <x v="7"/>
    <x v="2"/>
    <n v="45000"/>
    <n v="0.09"/>
    <n v="4050"/>
  </r>
  <r>
    <s v="ID5"/>
    <x v="0"/>
    <x v="8"/>
    <x v="2"/>
    <n v="89500"/>
    <n v="0.06"/>
    <n v="5370"/>
  </r>
  <r>
    <s v="ID9"/>
    <x v="0"/>
    <x v="9"/>
    <x v="0"/>
    <n v="21971"/>
    <n v="0.23"/>
    <n v="5053.33"/>
  </r>
  <r>
    <s v="ID17"/>
    <x v="0"/>
    <x v="10"/>
    <x v="0"/>
    <n v="80000"/>
    <n v="0.06"/>
    <n v="4800"/>
  </r>
  <r>
    <s v="ID10"/>
    <x v="0"/>
    <x v="11"/>
    <x v="2"/>
    <n v="45117"/>
    <n v="0.24"/>
    <n v="10828.08"/>
  </r>
  <r>
    <s v="ID21"/>
    <x v="0"/>
    <x v="12"/>
    <x v="1"/>
    <n v="50545"/>
    <n v="0.25"/>
    <n v="12636.25"/>
  </r>
  <r>
    <s v="ID3"/>
    <x v="1"/>
    <x v="13"/>
    <x v="2"/>
    <n v="140000"/>
    <n v="0.1"/>
    <n v="14000"/>
  </r>
  <r>
    <s v="ID29"/>
    <x v="1"/>
    <x v="14"/>
    <x v="1"/>
    <n v="110000"/>
    <n v="0.18"/>
    <n v="19800"/>
  </r>
  <r>
    <s v="ID30"/>
    <x v="1"/>
    <x v="15"/>
    <x v="2"/>
    <n v="68357"/>
    <n v="0"/>
    <n v="0"/>
  </r>
  <r>
    <s v="ID14"/>
    <x v="1"/>
    <x v="16"/>
    <x v="0"/>
    <n v="51800"/>
    <n v="0.09"/>
    <n v="4662"/>
  </r>
  <r>
    <s v="ID16"/>
    <x v="1"/>
    <x v="17"/>
    <x v="2"/>
    <n v="97000"/>
    <n v="0.19"/>
    <n v="18430"/>
  </r>
  <r>
    <s v="ID27"/>
    <x v="1"/>
    <x v="18"/>
    <x v="2"/>
    <n v="45000"/>
    <n v="0.18"/>
    <n v="8100"/>
  </r>
  <r>
    <s v="ID4"/>
    <x v="2"/>
    <x v="19"/>
    <x v="0"/>
    <n v="89500"/>
    <n v="0.24"/>
    <n v="21480"/>
  </r>
  <r>
    <s v="ID12"/>
    <x v="2"/>
    <x v="20"/>
    <x v="2"/>
    <n v="35971"/>
    <n v="0.14000000000000001"/>
    <n v="5035.9400000000005"/>
  </r>
  <r>
    <s v="ID20"/>
    <x v="2"/>
    <x v="21"/>
    <x v="1"/>
    <n v="80000"/>
    <n v="0.25"/>
    <n v="20000"/>
  </r>
  <r>
    <s v="ID28"/>
    <x v="2"/>
    <x v="22"/>
    <x v="2"/>
    <n v="55117"/>
    <n v="0"/>
    <n v="0"/>
  </r>
  <r>
    <s v="ID25"/>
    <x v="2"/>
    <x v="23"/>
    <x v="0"/>
    <n v="58445"/>
    <n v="0.25"/>
    <n v="14611.25"/>
  </r>
  <r>
    <s v="ID1"/>
    <x v="2"/>
    <x v="24"/>
    <x v="2"/>
    <n v="120000"/>
    <n v="0.21"/>
    <n v="25200"/>
  </r>
  <r>
    <s v="ID15"/>
    <x v="2"/>
    <x v="25"/>
    <x v="2"/>
    <n v="45117"/>
    <n v="0.17"/>
    <n v="7669.89"/>
  </r>
  <r>
    <s v="ID2"/>
    <x v="2"/>
    <x v="26"/>
    <x v="1"/>
    <n v="50545"/>
    <n v="0"/>
    <n v="0"/>
  </r>
  <r>
    <s v="ID11"/>
    <x v="2"/>
    <x v="27"/>
    <x v="0"/>
    <n v="140000"/>
    <n v="0.2"/>
    <n v="28000"/>
  </r>
  <r>
    <s v="ID26"/>
    <x v="2"/>
    <x v="28"/>
    <x v="2"/>
    <n v="90000"/>
    <n v="0.25"/>
    <n v="22500"/>
  </r>
  <r>
    <s v="ID6"/>
    <x v="2"/>
    <x v="29"/>
    <x v="1"/>
    <n v="88357"/>
    <n v="0"/>
    <n v="0"/>
  </r>
  <r>
    <s v="ID31"/>
    <x v="2"/>
    <x v="30"/>
    <x v="2"/>
    <n v="59200"/>
    <n v="0.06"/>
    <n v="3552"/>
  </r>
  <r>
    <s v="ID32"/>
    <x v="2"/>
    <x v="31"/>
    <x v="0"/>
    <n v="97000"/>
    <n v="0.15"/>
    <n v="14550"/>
  </r>
  <r>
    <s v="ID33"/>
    <x v="2"/>
    <x v="32"/>
    <x v="2"/>
    <n v="68357"/>
    <n v="0.15"/>
    <n v="10253.549999999999"/>
  </r>
  <r>
    <s v="ID34"/>
    <x v="2"/>
    <x v="33"/>
    <x v="1"/>
    <n v="51800"/>
    <n v="0.19"/>
    <n v="9842"/>
  </r>
  <r>
    <s v="ID35"/>
    <x v="2"/>
    <x v="34"/>
    <x v="2"/>
    <n v="97000"/>
    <n v="0.18"/>
    <n v="17460"/>
  </r>
  <r>
    <s v="ID36"/>
    <x v="2"/>
    <x v="35"/>
    <x v="0"/>
    <n v="45000"/>
    <n v="0.18"/>
    <n v="8100"/>
  </r>
  <r>
    <s v="ID37"/>
    <x v="1"/>
    <x v="36"/>
    <x v="2"/>
    <n v="89500"/>
    <n v="0.21"/>
    <n v="18795"/>
  </r>
  <r>
    <s v="ID38"/>
    <x v="1"/>
    <x v="37"/>
    <x v="1"/>
    <n v="35971"/>
    <n v="0.14000000000000001"/>
    <n v="5035.9400000000005"/>
  </r>
  <r>
    <s v="ID39"/>
    <x v="1"/>
    <x v="38"/>
    <x v="1"/>
    <n v="80000"/>
    <n v="0.16"/>
    <n v="12800"/>
  </r>
  <r>
    <s v="ID40"/>
    <x v="1"/>
    <x v="39"/>
    <x v="0"/>
    <n v="55117"/>
    <n v="0.14000000000000001"/>
    <n v="7716.380000000001"/>
  </r>
  <r>
    <s v="ID41"/>
    <x v="0"/>
    <x v="40"/>
    <x v="2"/>
    <n v="58445"/>
    <n v="0.22"/>
    <n v="12857.9"/>
  </r>
  <r>
    <s v="ID42"/>
    <x v="0"/>
    <x v="41"/>
    <x v="2"/>
    <n v="120000"/>
    <n v="0.13"/>
    <n v="15600"/>
  </r>
  <r>
    <s v="ID43"/>
    <x v="1"/>
    <x v="42"/>
    <x v="1"/>
    <n v="45450"/>
    <n v="0.16"/>
    <n v="7272"/>
  </r>
  <r>
    <s v="ID44"/>
    <x v="1"/>
    <x v="43"/>
    <x v="2"/>
    <n v="89500"/>
    <n v="0.09"/>
    <n v="8055"/>
  </r>
  <r>
    <s v="ID45"/>
    <x v="1"/>
    <x v="44"/>
    <x v="0"/>
    <n v="65971"/>
    <n v="0.1"/>
    <n v="6597.1"/>
  </r>
  <r>
    <s v="ID46"/>
    <x v="1"/>
    <x v="45"/>
    <x v="2"/>
    <n v="80000"/>
    <n v="0.18"/>
    <n v="14400"/>
  </r>
  <r>
    <s v="ID47"/>
    <x v="0"/>
    <x v="46"/>
    <x v="1"/>
    <n v="55117"/>
    <n v="0.13"/>
    <n v="7165.21"/>
  </r>
  <r>
    <s v="ID48"/>
    <x v="0"/>
    <x v="47"/>
    <x v="0"/>
    <n v="60445"/>
    <n v="0.19"/>
    <n v="11484.55"/>
  </r>
  <r>
    <s v="ID49"/>
    <x v="0"/>
    <x v="48"/>
    <x v="2"/>
    <n v="83117"/>
    <n v="0.2"/>
    <n v="16623.400000000001"/>
  </r>
  <r>
    <s v="ID50"/>
    <x v="0"/>
    <x v="49"/>
    <x v="0"/>
    <n v="58445"/>
    <n v="0.11"/>
    <n v="6428.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86206A-6224-4580-A050-C3D281DDDF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5">
    <pivotField showAll="0"/>
    <pivotField showAll="0" maxSubtotal="1">
      <items count="4">
        <item x="2"/>
        <item x="1"/>
        <item x="0"/>
        <item t="max"/>
      </items>
    </pivotField>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3">
    <i>
      <x v="28"/>
    </i>
    <i>
      <x v="8"/>
    </i>
    <i t="grand">
      <x/>
    </i>
  </rowItems>
  <colItems count="1">
    <i/>
  </colItems>
  <dataFields count="1">
    <dataField name="Sum of Yearly Sal" fld="4" baseField="2" baseItem="0"/>
  </dataField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B98C50-B5EF-4677-AE51-FB8D952E3D3C}"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epartment">
  <location ref="B2:C5"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0" baseItem="0" numFmtId="44"/>
  </dataFields>
  <formats count="1">
    <format dxfId="15">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0182AD-6CA0-405B-8161-B69AB9D18CA9}"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Employee">
  <location ref="B3:C5" firstHeaderRow="1" firstDataRow="1" firstDataCol="1"/>
  <pivotFields count="5">
    <pivotField showAll="0"/>
    <pivotField showAll="0">
      <items count="4">
        <item x="2"/>
        <item x="1"/>
        <item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2">
    <i>
      <x v="8"/>
    </i>
    <i>
      <x v="28"/>
    </i>
  </rowItems>
  <colItems count="1">
    <i/>
  </colItems>
  <dataFields count="1">
    <dataField name="Salary" fld="4" subtotal="max" baseField="2" baseItem="0"/>
  </dataFields>
  <formats count="1">
    <format dxfId="14">
      <pivotArea collapsedLevelsAreSubtotals="1" fieldPosition="0">
        <references count="1">
          <reference field="2" count="2">
            <x v="8"/>
            <x v="28"/>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60A9B9-38D2-4E61-80CE-589DBE480C15}"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Employee">
  <location ref="B4:C6"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2">
    <i>
      <x v="29"/>
    </i>
    <i>
      <x v="32"/>
    </i>
  </rowItems>
  <colItems count="1">
    <i/>
  </colItems>
  <dataFields count="1">
    <dataField name="Salary" fld="4" subtotal="min" baseField="2" baseItem="0" numFmtId="44"/>
  </dataFields>
  <formats count="1">
    <format dxfId="13">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18833B-0A8E-49D8-8E23-F317C14E53A0}"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Employee">
  <location ref="B3:C5"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h="1" x="1"/>
        <item h="1" x="2"/>
        <item t="default"/>
      </items>
    </pivotField>
    <pivotField dataField="1" numFmtId="164" showAll="0"/>
  </pivotFields>
  <rowFields count="1">
    <field x="2"/>
  </rowFields>
  <rowItems count="2">
    <i>
      <x v="2"/>
    </i>
    <i>
      <x v="8"/>
    </i>
  </rowItems>
  <colItems count="1">
    <i/>
  </colItems>
  <dataFields count="1">
    <dataField name="Salary" fld="4" subtotal="max" baseField="2" baseItem="0" numFmtId="44"/>
  </dataFields>
  <formats count="1">
    <format dxfId="12">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B46E70-1E88-4116-A9E4-298E3B898AAD}"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Employee">
  <location ref="B3:C5" firstHeaderRow="1" firstDataRow="1" firstDataCol="1"/>
  <pivotFields count="5">
    <pivotField showAll="0"/>
    <pivotField showAll="0"/>
    <pivotField axis="axisRow" showAll="0" measureFilter="1" includeNewItemsIn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2">
    <i>
      <x v="29"/>
    </i>
    <i>
      <x v="32"/>
    </i>
  </rowItems>
  <colItems count="1">
    <i/>
  </colItems>
  <dataFields count="1">
    <dataField name="Salary" fld="4" subtotal="min" baseField="2" baseItem="0" numFmtId="44"/>
  </dataFields>
  <formats count="3">
    <format dxfId="11">
      <pivotArea outline="0" collapsedLevelsAreSubtotals="1" fieldPosition="0"/>
    </format>
    <format dxfId="10">
      <pivotArea dataOnly="0" labelOnly="1" outline="0" axis="axisValues" fieldPosition="0"/>
    </format>
    <format dxfId="9">
      <pivotArea dataOnly="0" labelOnly="1" outline="0" axis="axisValues" fieldPosition="0"/>
    </format>
  </formats>
  <pivotTableStyleInfo name="PivotStyleLight16" showRowHeaders="1" showColHeaders="1" showRowStripes="0" showColStripes="0" showLastColumn="1"/>
  <filters count="1">
    <filter fld="2" type="count" evalOrder="-1" id="2"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E42B93-C508-4F42-894A-0ABFD8913E9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Name">
  <location ref="B3:C54" firstHeaderRow="1" firstDataRow="1" firstDataCol="1"/>
  <pivotFields count="7">
    <pivotField showAll="0"/>
    <pivotField showAll="0">
      <items count="4">
        <item x="2"/>
        <item x="1"/>
        <item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numFmtId="164" showAll="0"/>
    <pivotField numFmtId="9" showAll="0"/>
    <pivotField dataField="1" numFmtId="164"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Bonus $5" fld="6"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9E844CE-4495-4CC7-9EC6-907F94963562}" sourceName="Department">
  <pivotTables>
    <pivotTable tabId="5" name="PivotTable7"/>
  </pivotTables>
  <data>
    <tabular pivotCacheId="82068237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692AFEB-9AE9-41B3-AEFC-4D31E20E66E6}" sourceName="Country">
  <pivotTables>
    <pivotTable tabId="7" name="PivotTable9"/>
  </pivotTables>
  <data>
    <tabular pivotCacheId="820682375">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12421CC-6C95-465C-9E00-77E5161212DA}" sourceName="Country">
  <pivotTables>
    <pivotTable tabId="11" name="PivotTable4"/>
  </pivotTables>
  <data>
    <tabular pivotCacheId="160272820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4261CFFF-4354-41ED-9F90-CF8CDE021381}" sourceName="Department">
  <pivotTables>
    <pivotTable tabId="11" name="PivotTable4"/>
  </pivotTables>
  <data>
    <tabular pivotCacheId="160272820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D078F97-8511-44AA-A071-5ABD089F02A4}"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7CDEB14-CE9B-48C9-915B-1C475C339CE7}"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090597D-7C4B-4F44-AEF4-80FE39AA6D79}" cache="Slicer_Country1" caption="Country" rowHeight="241300"/>
  <slicer name="Department 1" xr10:uid="{DA45314B-4BE1-4FC9-91A8-0DCC4D99C61F}" cache="Slicer_Department1"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36" headerRowBorderDxfId="35" tableBorderDxfId="34" totalsRowBorderDxfId="33">
  <autoFilter ref="A3:E53" xr:uid="{639A0B6B-6E58-4D92-8D16-18CA1495B923}"/>
  <sortState xmlns:xlrd2="http://schemas.microsoft.com/office/spreadsheetml/2017/richdata2" ref="A4:E53">
    <sortCondition ref="C3:C53"/>
  </sortState>
  <tableColumns count="5">
    <tableColumn id="1" xr3:uid="{10D75C25-E46F-46DC-B77B-6A24CBC96659}" name="Employee ID" totalsRowLabel="Total" dataDxfId="32" totalsRowDxfId="31"/>
    <tableColumn id="2" xr3:uid="{A9A1B7BF-B67F-4E3D-B05D-1CA5084E6220}" name="Department" dataDxfId="30" totalsRowDxfId="29"/>
    <tableColumn id="3" xr3:uid="{1D69A06F-FBE8-4CD9-B408-A67965E2C5A9}" name="a" dataDxfId="28" totalsRowDxfId="27"/>
    <tableColumn id="4" xr3:uid="{045F1C44-E03F-4B14-B0C4-5F1F2D740C6F}" name="Country" dataDxfId="26" totalsRowDxfId="25"/>
    <tableColumn id="5" xr3:uid="{4CA34F10-A491-4D0F-A008-9A622A58741E}" name="Yearly Sal" totalsRowFunction="sum" dataDxfId="24" totalsRowDxfId="23"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G3:I47" totalsRowShown="0" headerRowDxfId="22" headerRowBorderDxfId="21" tableBorderDxfId="20" totalsRowBorderDxfId="19">
  <autoFilter ref="G3:I47" xr:uid="{7D32404A-711D-42A0-B943-BEC4B7997172}"/>
  <tableColumns count="3">
    <tableColumn id="1" xr3:uid="{3A445AE6-0460-4262-B97F-11D049E0AA42}" name="EmployeID" dataDxfId="18"/>
    <tableColumn id="2" xr3:uid="{8ACCE417-C3B1-4070-8842-52BB9F3BF8D1}" name="Bonus %" dataDxfId="17"/>
    <tableColumn id="3" xr3:uid="{57087C48-7625-4AFB-8DDB-2F22CEBA3E30}" name="Employee Name"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4A7579-3AC0-4E8B-AAA7-9D0C6A646E97}" name="Table4" displayName="Table4" ref="B4:H54" totalsRowShown="0" tableBorderDxfId="8">
  <autoFilter ref="B4:H54" xr:uid="{464A7579-3AC0-4E8B-AAA7-9D0C6A646E97}"/>
  <tableColumns count="7">
    <tableColumn id="1" xr3:uid="{F5EF7609-4A59-4EF8-BC2B-729EF8E04A5E}" name="Employee ID" dataDxfId="7"/>
    <tableColumn id="2" xr3:uid="{F13F6514-407D-473D-B41B-20C23F20B0FB}" name="Department" dataDxfId="6"/>
    <tableColumn id="3" xr3:uid="{5285088A-D59E-4EEC-8348-B657EAAD51BA}" name="Employee" dataDxfId="5"/>
    <tableColumn id="4" xr3:uid="{ADED4EC7-673F-463A-87C8-BBBF9AA79FAC}" name="Country" dataDxfId="4"/>
    <tableColumn id="5" xr3:uid="{BFA23756-7572-4F02-9E05-457791000C8D}" name="Yearly Sal" dataDxfId="3" dataCellStyle="Comma"/>
    <tableColumn id="6" xr3:uid="{F3BE153D-77A7-4E5A-A8EF-54318BE38394}" name="Bonus %" dataDxfId="2" dataCellStyle="Percent">
      <calculatedColumnFormula>_xlfn.XLOOKUP(B5,EmpBonus[EmployeID],EmpBonus[Bonus %],0)</calculatedColumnFormula>
    </tableColumn>
    <tableColumn id="7" xr3:uid="{EF55D0D7-170C-45E1-9B03-5EDDE7243AA9}" name="Bonus $5" dataDxfId="1">
      <calculatedColumnFormula>F5*G5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19C0-3CE9-4AFD-BFAA-F79F62809AEE}">
  <dimension ref="A3:B6"/>
  <sheetViews>
    <sheetView workbookViewId="0">
      <selection activeCell="A4" sqref="A4:A5"/>
      <pivotSelection pane="bottomRight" showHeader="1" activeRow="3" click="1" r:id="rId1">
        <pivotArea dataOnly="0" labelOnly="1" fieldPosition="0">
          <references count="1">
            <reference field="2" count="0"/>
          </references>
        </pivotArea>
      </pivotSelection>
    </sheetView>
  </sheetViews>
  <sheetFormatPr defaultRowHeight="15" x14ac:dyDescent="0.25"/>
  <cols>
    <col min="1" max="1" width="13.5703125" bestFit="1" customWidth="1"/>
    <col min="2" max="2" width="16.28515625" bestFit="1" customWidth="1"/>
  </cols>
  <sheetData>
    <row r="3" spans="1:2" x14ac:dyDescent="0.25">
      <c r="A3" s="32" t="s">
        <v>157</v>
      </c>
      <c r="B3" t="s">
        <v>151</v>
      </c>
    </row>
    <row r="4" spans="1:2" x14ac:dyDescent="0.25">
      <c r="A4" s="33" t="s">
        <v>31</v>
      </c>
      <c r="B4">
        <v>140000</v>
      </c>
    </row>
    <row r="5" spans="1:2" x14ac:dyDescent="0.25">
      <c r="A5" s="33" t="s">
        <v>60</v>
      </c>
      <c r="B5">
        <v>140000</v>
      </c>
    </row>
    <row r="6" spans="1:2" x14ac:dyDescent="0.25">
      <c r="A6" s="33" t="s">
        <v>155</v>
      </c>
      <c r="B6">
        <v>280000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R57"/>
  <sheetViews>
    <sheetView topLeftCell="B1" workbookViewId="0">
      <selection activeCell="B1" sqref="B1"/>
    </sheetView>
  </sheetViews>
  <sheetFormatPr defaultRowHeight="15" x14ac:dyDescent="0.25"/>
  <cols>
    <col min="2" max="2" width="14.28515625" customWidth="1"/>
    <col min="3" max="3" width="13.85546875" customWidth="1"/>
    <col min="4" max="4" width="16.5703125" customWidth="1"/>
    <col min="5" max="5" width="11.140625" customWidth="1"/>
    <col min="6" max="6" width="13.140625" customWidth="1"/>
    <col min="7" max="7" width="15.7109375" style="17" customWidth="1"/>
    <col min="8" max="8" width="13.42578125" customWidth="1"/>
    <col min="10" max="10" width="12.140625" hidden="1" customWidth="1"/>
    <col min="11" max="11" width="10.140625" hidden="1" customWidth="1"/>
    <col min="12" max="12" width="16.7109375" hidden="1" customWidth="1"/>
    <col min="20" max="20" width="20.42578125" customWidth="1"/>
    <col min="21" max="21" width="25.140625" customWidth="1"/>
    <col min="22" max="22" width="22.42578125" customWidth="1"/>
    <col min="24" max="24" width="17.5703125" customWidth="1"/>
  </cols>
  <sheetData>
    <row r="1" spans="1:18" ht="36" x14ac:dyDescent="0.55000000000000004">
      <c r="A1" s="18"/>
      <c r="B1" s="19" t="s">
        <v>129</v>
      </c>
      <c r="C1" s="19"/>
      <c r="D1" s="19"/>
      <c r="E1" s="19"/>
      <c r="F1" s="19"/>
      <c r="G1" s="19"/>
      <c r="H1" s="19"/>
      <c r="I1" s="19"/>
      <c r="J1" s="19"/>
      <c r="K1" s="19"/>
      <c r="L1" s="19"/>
      <c r="M1" s="19"/>
      <c r="N1" s="19"/>
      <c r="O1" s="19"/>
      <c r="P1" s="19"/>
      <c r="Q1" s="19"/>
      <c r="R1" s="19"/>
    </row>
    <row r="4" spans="1:18" x14ac:dyDescent="0.25">
      <c r="B4" s="46" t="s">
        <v>0</v>
      </c>
      <c r="C4" s="36" t="s">
        <v>1</v>
      </c>
      <c r="D4" s="36" t="s">
        <v>2</v>
      </c>
      <c r="E4" s="36" t="s">
        <v>117</v>
      </c>
      <c r="F4" s="37" t="s">
        <v>108</v>
      </c>
      <c r="G4" s="17" t="s">
        <v>68</v>
      </c>
      <c r="H4" s="45" t="s">
        <v>153</v>
      </c>
    </row>
    <row r="5" spans="1:18" x14ac:dyDescent="0.25">
      <c r="B5" s="47" t="s">
        <v>3</v>
      </c>
      <c r="C5" s="38" t="s">
        <v>4</v>
      </c>
      <c r="D5" s="38" t="s">
        <v>5</v>
      </c>
      <c r="E5" s="38" t="s">
        <v>118</v>
      </c>
      <c r="F5" s="39">
        <v>60270</v>
      </c>
      <c r="G5" s="44">
        <f>_xlfn.XLOOKUP(B5,EmpBonus[EmployeID],EmpBonus[Bonus %],0)</f>
        <v>0</v>
      </c>
      <c r="H5" s="15">
        <f>F5*G5</f>
        <v>0</v>
      </c>
    </row>
    <row r="6" spans="1:18" x14ac:dyDescent="0.25">
      <c r="B6" s="3" t="s">
        <v>6</v>
      </c>
      <c r="C6" s="1" t="s">
        <v>4</v>
      </c>
      <c r="D6" s="1" t="s">
        <v>7</v>
      </c>
      <c r="E6" s="1" t="s">
        <v>119</v>
      </c>
      <c r="F6" s="40">
        <v>39627</v>
      </c>
      <c r="G6" s="44">
        <f>_xlfn.XLOOKUP(B6,EmpBonus[EmployeID],EmpBonus[Bonus %],0)</f>
        <v>0.23</v>
      </c>
      <c r="H6" s="15">
        <f>F6*G6</f>
        <v>9114.2100000000009</v>
      </c>
    </row>
    <row r="7" spans="1:18" x14ac:dyDescent="0.25">
      <c r="B7" s="47" t="s">
        <v>8</v>
      </c>
      <c r="C7" s="38" t="s">
        <v>4</v>
      </c>
      <c r="D7" s="38" t="s">
        <v>9</v>
      </c>
      <c r="E7" s="38" t="s">
        <v>120</v>
      </c>
      <c r="F7" s="39">
        <v>29726</v>
      </c>
      <c r="G7" s="44">
        <f>_xlfn.XLOOKUP(B7,EmpBonus[EmployeID],EmpBonus[Bonus %],0)</f>
        <v>0.1</v>
      </c>
      <c r="H7" s="15">
        <f t="shared" ref="H7:H54" si="0">F7*G7</f>
        <v>2972.6000000000004</v>
      </c>
    </row>
    <row r="8" spans="1:18" x14ac:dyDescent="0.25">
      <c r="B8" s="3" t="s">
        <v>10</v>
      </c>
      <c r="C8" s="1" t="s">
        <v>4</v>
      </c>
      <c r="D8" s="1" t="s">
        <v>73</v>
      </c>
      <c r="E8" s="1" t="s">
        <v>120</v>
      </c>
      <c r="F8" s="40">
        <v>93668</v>
      </c>
      <c r="G8" s="44">
        <f>_xlfn.XLOOKUP(B8,EmpBonus[EmployeID],EmpBonus[Bonus %],0)</f>
        <v>0</v>
      </c>
      <c r="H8" s="15">
        <f t="shared" si="0"/>
        <v>0</v>
      </c>
    </row>
    <row r="9" spans="1:18" x14ac:dyDescent="0.25">
      <c r="B9" s="47" t="s">
        <v>11</v>
      </c>
      <c r="C9" s="38" t="s">
        <v>4</v>
      </c>
      <c r="D9" s="38" t="s">
        <v>12</v>
      </c>
      <c r="E9" s="38" t="s">
        <v>119</v>
      </c>
      <c r="F9" s="39">
        <v>134000</v>
      </c>
      <c r="G9" s="44">
        <f>_xlfn.XLOOKUP(B9,EmpBonus[EmployeID],EmpBonus[Bonus %],0)</f>
        <v>0.08</v>
      </c>
      <c r="H9" s="15">
        <f t="shared" si="0"/>
        <v>10720</v>
      </c>
    </row>
    <row r="10" spans="1:18" x14ac:dyDescent="0.25">
      <c r="B10" s="3" t="s">
        <v>13</v>
      </c>
      <c r="C10" s="1" t="s">
        <v>4</v>
      </c>
      <c r="D10" s="1" t="s">
        <v>14</v>
      </c>
      <c r="E10" s="1" t="s">
        <v>119</v>
      </c>
      <c r="F10" s="40">
        <v>34808</v>
      </c>
      <c r="G10" s="44">
        <f>_xlfn.XLOOKUP(B10,EmpBonus[EmployeID],EmpBonus[Bonus %],0)</f>
        <v>0.27</v>
      </c>
      <c r="H10" s="15">
        <f t="shared" si="0"/>
        <v>9398.16</v>
      </c>
    </row>
    <row r="11" spans="1:18" x14ac:dyDescent="0.25">
      <c r="B11" s="47" t="s">
        <v>15</v>
      </c>
      <c r="C11" s="38" t="s">
        <v>4</v>
      </c>
      <c r="D11" s="38" t="s">
        <v>16</v>
      </c>
      <c r="E11" s="38" t="s">
        <v>120</v>
      </c>
      <c r="F11" s="39">
        <v>135000</v>
      </c>
      <c r="G11" s="44">
        <f>_xlfn.XLOOKUP(B11,EmpBonus[EmployeID],EmpBonus[Bonus %],0)</f>
        <v>0.14000000000000001</v>
      </c>
      <c r="H11" s="15">
        <f t="shared" si="0"/>
        <v>18900</v>
      </c>
    </row>
    <row r="12" spans="1:18" x14ac:dyDescent="0.25">
      <c r="B12" s="3" t="s">
        <v>17</v>
      </c>
      <c r="C12" s="1" t="s">
        <v>4</v>
      </c>
      <c r="D12" s="1" t="s">
        <v>18</v>
      </c>
      <c r="E12" s="1" t="s">
        <v>120</v>
      </c>
      <c r="F12" s="40">
        <v>45000</v>
      </c>
      <c r="G12" s="44">
        <f>_xlfn.XLOOKUP(B12,EmpBonus[EmployeID],EmpBonus[Bonus %],0)</f>
        <v>0.09</v>
      </c>
      <c r="H12" s="15">
        <f t="shared" si="0"/>
        <v>4050</v>
      </c>
    </row>
    <row r="13" spans="1:18" x14ac:dyDescent="0.25">
      <c r="B13" s="47" t="s">
        <v>19</v>
      </c>
      <c r="C13" s="38" t="s">
        <v>4</v>
      </c>
      <c r="D13" s="38" t="s">
        <v>20</v>
      </c>
      <c r="E13" s="38" t="s">
        <v>120</v>
      </c>
      <c r="F13" s="39">
        <v>89500</v>
      </c>
      <c r="G13" s="44">
        <f>_xlfn.XLOOKUP(B13,EmpBonus[EmployeID],EmpBonus[Bonus %],0)</f>
        <v>0.06</v>
      </c>
      <c r="H13" s="15">
        <f t="shared" si="0"/>
        <v>5370</v>
      </c>
    </row>
    <row r="14" spans="1:18" x14ac:dyDescent="0.25">
      <c r="B14" s="3" t="s">
        <v>21</v>
      </c>
      <c r="C14" s="1" t="s">
        <v>4</v>
      </c>
      <c r="D14" s="1" t="s">
        <v>22</v>
      </c>
      <c r="E14" s="1" t="s">
        <v>118</v>
      </c>
      <c r="F14" s="40">
        <v>21971</v>
      </c>
      <c r="G14" s="44">
        <f>_xlfn.XLOOKUP(B14,EmpBonus[EmployeID],EmpBonus[Bonus %],0)</f>
        <v>0.23</v>
      </c>
      <c r="H14" s="15">
        <f t="shared" si="0"/>
        <v>5053.33</v>
      </c>
    </row>
    <row r="15" spans="1:18" x14ac:dyDescent="0.25">
      <c r="B15" s="47" t="s">
        <v>23</v>
      </c>
      <c r="C15" s="38" t="s">
        <v>4</v>
      </c>
      <c r="D15" s="38" t="s">
        <v>24</v>
      </c>
      <c r="E15" s="38" t="s">
        <v>118</v>
      </c>
      <c r="F15" s="39">
        <v>80000</v>
      </c>
      <c r="G15" s="44">
        <f>_xlfn.XLOOKUP(B15,EmpBonus[EmployeID],EmpBonus[Bonus %],0)</f>
        <v>0.06</v>
      </c>
      <c r="H15" s="15">
        <f t="shared" si="0"/>
        <v>4800</v>
      </c>
    </row>
    <row r="16" spans="1:18" x14ac:dyDescent="0.25">
      <c r="B16" s="3" t="s">
        <v>25</v>
      </c>
      <c r="C16" s="1" t="s">
        <v>4</v>
      </c>
      <c r="D16" s="1" t="s">
        <v>26</v>
      </c>
      <c r="E16" s="1" t="s">
        <v>120</v>
      </c>
      <c r="F16" s="40">
        <v>45117</v>
      </c>
      <c r="G16" s="44">
        <f>_xlfn.XLOOKUP(B16,EmpBonus[EmployeID],EmpBonus[Bonus %],0)</f>
        <v>0.24</v>
      </c>
      <c r="H16" s="15">
        <f t="shared" si="0"/>
        <v>10828.08</v>
      </c>
    </row>
    <row r="17" spans="2:8" x14ac:dyDescent="0.25">
      <c r="B17" s="47" t="s">
        <v>27</v>
      </c>
      <c r="C17" s="38" t="s">
        <v>4</v>
      </c>
      <c r="D17" s="38" t="s">
        <v>28</v>
      </c>
      <c r="E17" s="38" t="s">
        <v>119</v>
      </c>
      <c r="F17" s="39">
        <v>50545</v>
      </c>
      <c r="G17" s="44">
        <f>_xlfn.XLOOKUP(B17,EmpBonus[EmployeID],EmpBonus[Bonus %],0)</f>
        <v>0.25</v>
      </c>
      <c r="H17" s="15">
        <f t="shared" si="0"/>
        <v>12636.25</v>
      </c>
    </row>
    <row r="18" spans="2:8" x14ac:dyDescent="0.25">
      <c r="B18" s="3" t="s">
        <v>29</v>
      </c>
      <c r="C18" s="1" t="s">
        <v>30</v>
      </c>
      <c r="D18" s="1" t="s">
        <v>31</v>
      </c>
      <c r="E18" s="1" t="s">
        <v>120</v>
      </c>
      <c r="F18" s="40">
        <v>140000</v>
      </c>
      <c r="G18" s="44">
        <f>_xlfn.XLOOKUP(B18,EmpBonus[EmployeID],EmpBonus[Bonus %],0)</f>
        <v>0.1</v>
      </c>
      <c r="H18" s="15">
        <f t="shared" si="0"/>
        <v>14000</v>
      </c>
    </row>
    <row r="19" spans="2:8" x14ac:dyDescent="0.25">
      <c r="B19" s="47" t="s">
        <v>32</v>
      </c>
      <c r="C19" s="38" t="s">
        <v>30</v>
      </c>
      <c r="D19" s="38" t="s">
        <v>33</v>
      </c>
      <c r="E19" s="38" t="s">
        <v>119</v>
      </c>
      <c r="F19" s="39">
        <v>110000</v>
      </c>
      <c r="G19" s="44">
        <f>_xlfn.XLOOKUP(B19,EmpBonus[EmployeID],EmpBonus[Bonus %],0)</f>
        <v>0.18</v>
      </c>
      <c r="H19" s="15">
        <f t="shared" si="0"/>
        <v>19800</v>
      </c>
    </row>
    <row r="20" spans="2:8" x14ac:dyDescent="0.25">
      <c r="B20" s="3" t="s">
        <v>34</v>
      </c>
      <c r="C20" s="1" t="s">
        <v>30</v>
      </c>
      <c r="D20" s="1" t="s">
        <v>35</v>
      </c>
      <c r="E20" s="1" t="s">
        <v>120</v>
      </c>
      <c r="F20" s="40">
        <v>68357</v>
      </c>
      <c r="G20" s="44">
        <f>_xlfn.XLOOKUP(B20,EmpBonus[EmployeID],EmpBonus[Bonus %],0)</f>
        <v>0</v>
      </c>
      <c r="H20" s="15">
        <f t="shared" si="0"/>
        <v>0</v>
      </c>
    </row>
    <row r="21" spans="2:8" x14ac:dyDescent="0.25">
      <c r="B21" s="47" t="s">
        <v>36</v>
      </c>
      <c r="C21" s="38" t="s">
        <v>30</v>
      </c>
      <c r="D21" s="38" t="s">
        <v>37</v>
      </c>
      <c r="E21" s="38" t="s">
        <v>118</v>
      </c>
      <c r="F21" s="39">
        <v>51800</v>
      </c>
      <c r="G21" s="44">
        <f>_xlfn.XLOOKUP(B21,EmpBonus[EmployeID],EmpBonus[Bonus %],0)</f>
        <v>0.09</v>
      </c>
      <c r="H21" s="15">
        <f t="shared" si="0"/>
        <v>4662</v>
      </c>
    </row>
    <row r="22" spans="2:8" x14ac:dyDescent="0.25">
      <c r="B22" s="3" t="s">
        <v>38</v>
      </c>
      <c r="C22" s="1" t="s">
        <v>30</v>
      </c>
      <c r="D22" s="1" t="s">
        <v>39</v>
      </c>
      <c r="E22" s="1" t="s">
        <v>120</v>
      </c>
      <c r="F22" s="40">
        <v>97000</v>
      </c>
      <c r="G22" s="44">
        <f>_xlfn.XLOOKUP(B22,EmpBonus[EmployeID],EmpBonus[Bonus %],0)</f>
        <v>0.19</v>
      </c>
      <c r="H22" s="15">
        <f t="shared" si="0"/>
        <v>18430</v>
      </c>
    </row>
    <row r="23" spans="2:8" x14ac:dyDescent="0.25">
      <c r="B23" s="47" t="s">
        <v>40</v>
      </c>
      <c r="C23" s="38" t="s">
        <v>30</v>
      </c>
      <c r="D23" s="38" t="s">
        <v>41</v>
      </c>
      <c r="E23" s="38" t="s">
        <v>120</v>
      </c>
      <c r="F23" s="39">
        <v>45000</v>
      </c>
      <c r="G23" s="44">
        <f>_xlfn.XLOOKUP(B23,EmpBonus[EmployeID],EmpBonus[Bonus %],0)</f>
        <v>0.18</v>
      </c>
      <c r="H23" s="15">
        <f t="shared" si="0"/>
        <v>8100</v>
      </c>
    </row>
    <row r="24" spans="2:8" x14ac:dyDescent="0.25">
      <c r="B24" s="3" t="s">
        <v>42</v>
      </c>
      <c r="C24" s="1" t="s">
        <v>43</v>
      </c>
      <c r="D24" s="1" t="s">
        <v>44</v>
      </c>
      <c r="E24" s="1" t="s">
        <v>118</v>
      </c>
      <c r="F24" s="40">
        <v>89500</v>
      </c>
      <c r="G24" s="44">
        <f>_xlfn.XLOOKUP(B24,EmpBonus[EmployeID],EmpBonus[Bonus %],0)</f>
        <v>0.24</v>
      </c>
      <c r="H24" s="15">
        <f t="shared" si="0"/>
        <v>21480</v>
      </c>
    </row>
    <row r="25" spans="2:8" x14ac:dyDescent="0.25">
      <c r="B25" s="47" t="s">
        <v>45</v>
      </c>
      <c r="C25" s="38" t="s">
        <v>43</v>
      </c>
      <c r="D25" s="38" t="s">
        <v>46</v>
      </c>
      <c r="E25" s="38" t="s">
        <v>120</v>
      </c>
      <c r="F25" s="39">
        <v>35971</v>
      </c>
      <c r="G25" s="44">
        <f>_xlfn.XLOOKUP(B25,EmpBonus[EmployeID],EmpBonus[Bonus %],0)</f>
        <v>0.14000000000000001</v>
      </c>
      <c r="H25" s="15">
        <f t="shared" si="0"/>
        <v>5035.9400000000005</v>
      </c>
    </row>
    <row r="26" spans="2:8" x14ac:dyDescent="0.25">
      <c r="B26" s="3" t="s">
        <v>47</v>
      </c>
      <c r="C26" s="1" t="s">
        <v>43</v>
      </c>
      <c r="D26" s="1" t="s">
        <v>48</v>
      </c>
      <c r="E26" s="1" t="s">
        <v>119</v>
      </c>
      <c r="F26" s="40">
        <v>80000</v>
      </c>
      <c r="G26" s="44">
        <f>_xlfn.XLOOKUP(B26,EmpBonus[EmployeID],EmpBonus[Bonus %],0)</f>
        <v>0.25</v>
      </c>
      <c r="H26" s="15">
        <f t="shared" si="0"/>
        <v>20000</v>
      </c>
    </row>
    <row r="27" spans="2:8" x14ac:dyDescent="0.25">
      <c r="B27" s="47" t="s">
        <v>49</v>
      </c>
      <c r="C27" s="38" t="s">
        <v>43</v>
      </c>
      <c r="D27" s="38" t="s">
        <v>50</v>
      </c>
      <c r="E27" s="38" t="s">
        <v>120</v>
      </c>
      <c r="F27" s="39">
        <v>55117</v>
      </c>
      <c r="G27" s="44">
        <f>_xlfn.XLOOKUP(B27,EmpBonus[EmployeID],EmpBonus[Bonus %],0)</f>
        <v>0</v>
      </c>
      <c r="H27" s="15">
        <f t="shared" si="0"/>
        <v>0</v>
      </c>
    </row>
    <row r="28" spans="2:8" x14ac:dyDescent="0.25">
      <c r="B28" s="3" t="s">
        <v>51</v>
      </c>
      <c r="C28" s="1" t="s">
        <v>43</v>
      </c>
      <c r="D28" s="1" t="s">
        <v>52</v>
      </c>
      <c r="E28" s="1" t="s">
        <v>118</v>
      </c>
      <c r="F28" s="40">
        <v>58445</v>
      </c>
      <c r="G28" s="44">
        <f>_xlfn.XLOOKUP(B28,EmpBonus[EmployeID],EmpBonus[Bonus %],0)</f>
        <v>0.25</v>
      </c>
      <c r="H28" s="15">
        <f t="shared" si="0"/>
        <v>14611.25</v>
      </c>
    </row>
    <row r="29" spans="2:8" x14ac:dyDescent="0.25">
      <c r="B29" s="47" t="s">
        <v>53</v>
      </c>
      <c r="C29" s="38" t="s">
        <v>43</v>
      </c>
      <c r="D29" s="38" t="s">
        <v>54</v>
      </c>
      <c r="E29" s="38" t="s">
        <v>120</v>
      </c>
      <c r="F29" s="39">
        <v>120000</v>
      </c>
      <c r="G29" s="44">
        <f>_xlfn.XLOOKUP(B29,EmpBonus[EmployeID],EmpBonus[Bonus %],0)</f>
        <v>0.21</v>
      </c>
      <c r="H29" s="15">
        <f t="shared" si="0"/>
        <v>25200</v>
      </c>
    </row>
    <row r="30" spans="2:8" x14ac:dyDescent="0.25">
      <c r="B30" s="3" t="s">
        <v>55</v>
      </c>
      <c r="C30" s="1" t="s">
        <v>43</v>
      </c>
      <c r="D30" s="1" t="s">
        <v>56</v>
      </c>
      <c r="E30" s="1" t="s">
        <v>120</v>
      </c>
      <c r="F30" s="40">
        <v>45117</v>
      </c>
      <c r="G30" s="44">
        <f>_xlfn.XLOOKUP(B30,EmpBonus[EmployeID],EmpBonus[Bonus %],0)</f>
        <v>0.17</v>
      </c>
      <c r="H30" s="15">
        <f t="shared" si="0"/>
        <v>7669.89</v>
      </c>
    </row>
    <row r="31" spans="2:8" x14ac:dyDescent="0.25">
      <c r="B31" s="47" t="s">
        <v>57</v>
      </c>
      <c r="C31" s="38" t="s">
        <v>43</v>
      </c>
      <c r="D31" s="38" t="s">
        <v>58</v>
      </c>
      <c r="E31" s="38" t="s">
        <v>119</v>
      </c>
      <c r="F31" s="39">
        <v>50545</v>
      </c>
      <c r="G31" s="44">
        <f>_xlfn.XLOOKUP(B31,EmpBonus[EmployeID],EmpBonus[Bonus %],0)</f>
        <v>0</v>
      </c>
      <c r="H31" s="15">
        <f t="shared" si="0"/>
        <v>0</v>
      </c>
    </row>
    <row r="32" spans="2:8" x14ac:dyDescent="0.25">
      <c r="B32" s="3" t="s">
        <v>59</v>
      </c>
      <c r="C32" s="1" t="s">
        <v>43</v>
      </c>
      <c r="D32" s="1" t="s">
        <v>60</v>
      </c>
      <c r="E32" s="1" t="s">
        <v>118</v>
      </c>
      <c r="F32" s="40">
        <v>140000</v>
      </c>
      <c r="G32" s="44">
        <f>_xlfn.XLOOKUP(B32,EmpBonus[EmployeID],EmpBonus[Bonus %],0)</f>
        <v>0.2</v>
      </c>
      <c r="H32" s="15">
        <f t="shared" si="0"/>
        <v>28000</v>
      </c>
    </row>
    <row r="33" spans="2:8" x14ac:dyDescent="0.25">
      <c r="B33" s="47" t="s">
        <v>61</v>
      </c>
      <c r="C33" s="38" t="s">
        <v>43</v>
      </c>
      <c r="D33" s="38" t="s">
        <v>62</v>
      </c>
      <c r="E33" s="38" t="s">
        <v>120</v>
      </c>
      <c r="F33" s="39">
        <v>90000</v>
      </c>
      <c r="G33" s="44">
        <f>_xlfn.XLOOKUP(B33,EmpBonus[EmployeID],EmpBonus[Bonus %],0)</f>
        <v>0.25</v>
      </c>
      <c r="H33" s="15">
        <f t="shared" si="0"/>
        <v>22500</v>
      </c>
    </row>
    <row r="34" spans="2:8" x14ac:dyDescent="0.25">
      <c r="B34" s="3" t="s">
        <v>63</v>
      </c>
      <c r="C34" s="1" t="s">
        <v>43</v>
      </c>
      <c r="D34" s="1" t="s">
        <v>64</v>
      </c>
      <c r="E34" s="1" t="s">
        <v>119</v>
      </c>
      <c r="F34" s="40">
        <v>88357</v>
      </c>
      <c r="G34" s="44">
        <f>_xlfn.XLOOKUP(B34,EmpBonus[EmployeID],EmpBonus[Bonus %],0)</f>
        <v>0</v>
      </c>
      <c r="H34" s="15">
        <f t="shared" si="0"/>
        <v>0</v>
      </c>
    </row>
    <row r="35" spans="2:8" x14ac:dyDescent="0.25">
      <c r="B35" s="47" t="s">
        <v>65</v>
      </c>
      <c r="C35" s="38" t="s">
        <v>43</v>
      </c>
      <c r="D35" s="38" t="s">
        <v>66</v>
      </c>
      <c r="E35" s="38" t="s">
        <v>120</v>
      </c>
      <c r="F35" s="39">
        <v>59200</v>
      </c>
      <c r="G35" s="44">
        <f>_xlfn.XLOOKUP(B35,EmpBonus[EmployeID],EmpBonus[Bonus %],0)</f>
        <v>0.06</v>
      </c>
      <c r="H35" s="15">
        <f t="shared" si="0"/>
        <v>3552</v>
      </c>
    </row>
    <row r="36" spans="2:8" x14ac:dyDescent="0.25">
      <c r="B36" s="3" t="s">
        <v>70</v>
      </c>
      <c r="C36" s="1" t="s">
        <v>43</v>
      </c>
      <c r="D36" s="1" t="s">
        <v>71</v>
      </c>
      <c r="E36" s="1" t="s">
        <v>118</v>
      </c>
      <c r="F36" s="40">
        <v>97000</v>
      </c>
      <c r="G36" s="44">
        <f>_xlfn.XLOOKUP(B36,EmpBonus[EmployeID],EmpBonus[Bonus %],0)</f>
        <v>0.15</v>
      </c>
      <c r="H36" s="15">
        <f t="shared" si="0"/>
        <v>14550</v>
      </c>
    </row>
    <row r="37" spans="2:8" x14ac:dyDescent="0.25">
      <c r="B37" s="47" t="s">
        <v>72</v>
      </c>
      <c r="C37" s="38" t="s">
        <v>43</v>
      </c>
      <c r="D37" s="38" t="s">
        <v>145</v>
      </c>
      <c r="E37" s="38" t="s">
        <v>120</v>
      </c>
      <c r="F37" s="39">
        <v>68357</v>
      </c>
      <c r="G37" s="44">
        <f>_xlfn.XLOOKUP(B37,EmpBonus[EmployeID],EmpBonus[Bonus %],0)</f>
        <v>0.15</v>
      </c>
      <c r="H37" s="15">
        <f t="shared" si="0"/>
        <v>10253.549999999999</v>
      </c>
    </row>
    <row r="38" spans="2:8" x14ac:dyDescent="0.25">
      <c r="B38" s="3" t="s">
        <v>74</v>
      </c>
      <c r="C38" s="1" t="s">
        <v>43</v>
      </c>
      <c r="D38" s="1" t="s">
        <v>75</v>
      </c>
      <c r="E38" s="1" t="s">
        <v>119</v>
      </c>
      <c r="F38" s="40">
        <v>51800</v>
      </c>
      <c r="G38" s="44">
        <f>_xlfn.XLOOKUP(B38,EmpBonus[EmployeID],EmpBonus[Bonus %],0)</f>
        <v>0.19</v>
      </c>
      <c r="H38" s="15">
        <f t="shared" si="0"/>
        <v>9842</v>
      </c>
    </row>
    <row r="39" spans="2:8" x14ac:dyDescent="0.25">
      <c r="B39" s="47" t="s">
        <v>76</v>
      </c>
      <c r="C39" s="38" t="s">
        <v>43</v>
      </c>
      <c r="D39" s="38" t="s">
        <v>77</v>
      </c>
      <c r="E39" s="38" t="s">
        <v>120</v>
      </c>
      <c r="F39" s="39">
        <v>97000</v>
      </c>
      <c r="G39" s="44">
        <f>_xlfn.XLOOKUP(B39,EmpBonus[EmployeID],EmpBonus[Bonus %],0)</f>
        <v>0.18</v>
      </c>
      <c r="H39" s="15">
        <f t="shared" si="0"/>
        <v>17460</v>
      </c>
    </row>
    <row r="40" spans="2:8" x14ac:dyDescent="0.25">
      <c r="B40" s="3" t="s">
        <v>78</v>
      </c>
      <c r="C40" s="1" t="s">
        <v>43</v>
      </c>
      <c r="D40" s="1" t="s">
        <v>79</v>
      </c>
      <c r="E40" s="1" t="s">
        <v>118</v>
      </c>
      <c r="F40" s="40">
        <v>45000</v>
      </c>
      <c r="G40" s="44">
        <f>_xlfn.XLOOKUP(B40,EmpBonus[EmployeID],EmpBonus[Bonus %],0)</f>
        <v>0.18</v>
      </c>
      <c r="H40" s="15">
        <f t="shared" si="0"/>
        <v>8100</v>
      </c>
    </row>
    <row r="41" spans="2:8" x14ac:dyDescent="0.25">
      <c r="B41" s="47" t="s">
        <v>80</v>
      </c>
      <c r="C41" s="38" t="s">
        <v>30</v>
      </c>
      <c r="D41" s="38" t="s">
        <v>81</v>
      </c>
      <c r="E41" s="38" t="s">
        <v>120</v>
      </c>
      <c r="F41" s="39">
        <v>89500</v>
      </c>
      <c r="G41" s="44">
        <f>_xlfn.XLOOKUP(B41,EmpBonus[EmployeID],EmpBonus[Bonus %],0)</f>
        <v>0.21</v>
      </c>
      <c r="H41" s="15">
        <f t="shared" si="0"/>
        <v>18795</v>
      </c>
    </row>
    <row r="42" spans="2:8" x14ac:dyDescent="0.25">
      <c r="B42" s="3" t="s">
        <v>82</v>
      </c>
      <c r="C42" s="1" t="s">
        <v>30</v>
      </c>
      <c r="D42" s="1" t="s">
        <v>83</v>
      </c>
      <c r="E42" s="1" t="s">
        <v>119</v>
      </c>
      <c r="F42" s="40">
        <v>35971</v>
      </c>
      <c r="G42" s="44">
        <f>_xlfn.XLOOKUP(B42,EmpBonus[EmployeID],EmpBonus[Bonus %],0)</f>
        <v>0.14000000000000001</v>
      </c>
      <c r="H42" s="15">
        <f t="shared" si="0"/>
        <v>5035.9400000000005</v>
      </c>
    </row>
    <row r="43" spans="2:8" x14ac:dyDescent="0.25">
      <c r="B43" s="47" t="s">
        <v>84</v>
      </c>
      <c r="C43" s="38" t="s">
        <v>30</v>
      </c>
      <c r="D43" s="38" t="s">
        <v>85</v>
      </c>
      <c r="E43" s="38" t="s">
        <v>119</v>
      </c>
      <c r="F43" s="39">
        <v>80000</v>
      </c>
      <c r="G43" s="44">
        <f>_xlfn.XLOOKUP(B43,EmpBonus[EmployeID],EmpBonus[Bonus %],0)</f>
        <v>0.16</v>
      </c>
      <c r="H43" s="15">
        <f t="shared" si="0"/>
        <v>12800</v>
      </c>
    </row>
    <row r="44" spans="2:8" x14ac:dyDescent="0.25">
      <c r="B44" s="3" t="s">
        <v>86</v>
      </c>
      <c r="C44" s="1" t="s">
        <v>30</v>
      </c>
      <c r="D44" s="1" t="s">
        <v>87</v>
      </c>
      <c r="E44" s="1" t="s">
        <v>118</v>
      </c>
      <c r="F44" s="40">
        <v>55117</v>
      </c>
      <c r="G44" s="44">
        <f>_xlfn.XLOOKUP(B44,EmpBonus[EmployeID],EmpBonus[Bonus %],0)</f>
        <v>0.14000000000000001</v>
      </c>
      <c r="H44" s="15">
        <f t="shared" si="0"/>
        <v>7716.380000000001</v>
      </c>
    </row>
    <row r="45" spans="2:8" x14ac:dyDescent="0.25">
      <c r="B45" s="47" t="s">
        <v>88</v>
      </c>
      <c r="C45" s="38" t="s">
        <v>4</v>
      </c>
      <c r="D45" s="38" t="s">
        <v>89</v>
      </c>
      <c r="E45" s="38" t="s">
        <v>120</v>
      </c>
      <c r="F45" s="39">
        <v>58445</v>
      </c>
      <c r="G45" s="44">
        <f>_xlfn.XLOOKUP(B45,EmpBonus[EmployeID],EmpBonus[Bonus %],0)</f>
        <v>0.22</v>
      </c>
      <c r="H45" s="15">
        <f t="shared" si="0"/>
        <v>12857.9</v>
      </c>
    </row>
    <row r="46" spans="2:8" x14ac:dyDescent="0.25">
      <c r="B46" s="3" t="s">
        <v>90</v>
      </c>
      <c r="C46" s="1" t="s">
        <v>4</v>
      </c>
      <c r="D46" s="1" t="s">
        <v>91</v>
      </c>
      <c r="E46" s="1" t="s">
        <v>120</v>
      </c>
      <c r="F46" s="40">
        <v>120000</v>
      </c>
      <c r="G46" s="44">
        <f>_xlfn.XLOOKUP(B46,EmpBonus[EmployeID],EmpBonus[Bonus %],0)</f>
        <v>0.13</v>
      </c>
      <c r="H46" s="15">
        <f t="shared" si="0"/>
        <v>15600</v>
      </c>
    </row>
    <row r="47" spans="2:8" x14ac:dyDescent="0.25">
      <c r="B47" s="47" t="s">
        <v>92</v>
      </c>
      <c r="C47" s="38" t="s">
        <v>30</v>
      </c>
      <c r="D47" s="38" t="s">
        <v>93</v>
      </c>
      <c r="E47" s="38" t="s">
        <v>119</v>
      </c>
      <c r="F47" s="39">
        <v>45450</v>
      </c>
      <c r="G47" s="44">
        <f>_xlfn.XLOOKUP(B47,EmpBonus[EmployeID],EmpBonus[Bonus %],0)</f>
        <v>0.16</v>
      </c>
      <c r="H47" s="15">
        <f t="shared" si="0"/>
        <v>7272</v>
      </c>
    </row>
    <row r="48" spans="2:8" x14ac:dyDescent="0.25">
      <c r="B48" s="3" t="s">
        <v>94</v>
      </c>
      <c r="C48" s="1" t="s">
        <v>30</v>
      </c>
      <c r="D48" s="1" t="s">
        <v>95</v>
      </c>
      <c r="E48" s="1" t="s">
        <v>120</v>
      </c>
      <c r="F48" s="40">
        <v>89500</v>
      </c>
      <c r="G48" s="44">
        <f>_xlfn.XLOOKUP(B48,EmpBonus[EmployeID],EmpBonus[Bonus %],0)</f>
        <v>0.09</v>
      </c>
      <c r="H48" s="15">
        <f t="shared" si="0"/>
        <v>8055</v>
      </c>
    </row>
    <row r="49" spans="1:8" x14ac:dyDescent="0.25">
      <c r="B49" s="47" t="s">
        <v>96</v>
      </c>
      <c r="C49" s="38" t="s">
        <v>30</v>
      </c>
      <c r="D49" s="38" t="s">
        <v>97</v>
      </c>
      <c r="E49" s="38" t="s">
        <v>118</v>
      </c>
      <c r="F49" s="39">
        <v>65971</v>
      </c>
      <c r="G49" s="44">
        <f>_xlfn.XLOOKUP(B49,EmpBonus[EmployeID],EmpBonus[Bonus %],0)</f>
        <v>0.1</v>
      </c>
      <c r="H49" s="15">
        <f t="shared" si="0"/>
        <v>6597.1</v>
      </c>
    </row>
    <row r="50" spans="1:8" x14ac:dyDescent="0.25">
      <c r="B50" s="3" t="s">
        <v>98</v>
      </c>
      <c r="C50" s="1" t="s">
        <v>30</v>
      </c>
      <c r="D50" s="1" t="s">
        <v>99</v>
      </c>
      <c r="E50" s="1" t="s">
        <v>120</v>
      </c>
      <c r="F50" s="40">
        <v>80000</v>
      </c>
      <c r="G50" s="44">
        <f>_xlfn.XLOOKUP(B50,EmpBonus[EmployeID],EmpBonus[Bonus %],0)</f>
        <v>0.18</v>
      </c>
      <c r="H50" s="15">
        <f t="shared" si="0"/>
        <v>14400</v>
      </c>
    </row>
    <row r="51" spans="1:8" x14ac:dyDescent="0.25">
      <c r="B51" s="47" t="s">
        <v>100</v>
      </c>
      <c r="C51" s="38" t="s">
        <v>4</v>
      </c>
      <c r="D51" s="38" t="s">
        <v>101</v>
      </c>
      <c r="E51" s="38" t="s">
        <v>119</v>
      </c>
      <c r="F51" s="39">
        <v>55117</v>
      </c>
      <c r="G51" s="44">
        <f>_xlfn.XLOOKUP(B51,EmpBonus[EmployeID],EmpBonus[Bonus %],0)</f>
        <v>0.13</v>
      </c>
      <c r="H51" s="15">
        <f t="shared" si="0"/>
        <v>7165.21</v>
      </c>
    </row>
    <row r="52" spans="1:8" x14ac:dyDescent="0.25">
      <c r="B52" s="3" t="s">
        <v>102</v>
      </c>
      <c r="C52" s="1" t="s">
        <v>4</v>
      </c>
      <c r="D52" s="1" t="s">
        <v>103</v>
      </c>
      <c r="E52" s="1" t="s">
        <v>118</v>
      </c>
      <c r="F52" s="40">
        <v>60445</v>
      </c>
      <c r="G52" s="44">
        <f>_xlfn.XLOOKUP(B52,EmpBonus[EmployeID],EmpBonus[Bonus %],0)</f>
        <v>0.19</v>
      </c>
      <c r="H52" s="15">
        <f t="shared" si="0"/>
        <v>11484.55</v>
      </c>
    </row>
    <row r="53" spans="1:8" x14ac:dyDescent="0.25">
      <c r="B53" s="47" t="s">
        <v>104</v>
      </c>
      <c r="C53" s="38" t="s">
        <v>4</v>
      </c>
      <c r="D53" s="38" t="s">
        <v>105</v>
      </c>
      <c r="E53" s="38" t="s">
        <v>120</v>
      </c>
      <c r="F53" s="39">
        <v>83117</v>
      </c>
      <c r="G53" s="44">
        <f>_xlfn.XLOOKUP(B53,EmpBonus[EmployeID],EmpBonus[Bonus %],0)</f>
        <v>0.2</v>
      </c>
      <c r="H53" s="15">
        <f t="shared" si="0"/>
        <v>16623.400000000001</v>
      </c>
    </row>
    <row r="54" spans="1:8" x14ac:dyDescent="0.25">
      <c r="B54" s="48" t="s">
        <v>106</v>
      </c>
      <c r="C54" s="41" t="s">
        <v>4</v>
      </c>
      <c r="D54" s="41" t="s">
        <v>107</v>
      </c>
      <c r="E54" s="41" t="s">
        <v>118</v>
      </c>
      <c r="F54" s="42">
        <v>58445</v>
      </c>
      <c r="G54" s="44">
        <f>_xlfn.XLOOKUP(B54,EmpBonus[EmployeID],EmpBonus[Bonus %],0)</f>
        <v>0.11</v>
      </c>
      <c r="H54" s="15">
        <f t="shared" si="0"/>
        <v>6428.95</v>
      </c>
    </row>
    <row r="57" spans="1:8" x14ac:dyDescent="0.25">
      <c r="A57" t="s">
        <v>142</v>
      </c>
    </row>
  </sheetData>
  <pageMargins left="0.7" right="0.7" top="0.75" bottom="0.75" header="0.3" footer="0.3"/>
  <pageSetup orientation="portrait" verticalDpi="300"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R54"/>
  <sheetViews>
    <sheetView topLeftCell="A35" workbookViewId="0">
      <selection activeCell="I80" sqref="I80"/>
    </sheetView>
  </sheetViews>
  <sheetFormatPr defaultRowHeight="15" x14ac:dyDescent="0.25"/>
  <cols>
    <col min="2" max="2" width="18" bestFit="1" customWidth="1"/>
    <col min="3" max="3" width="15.5703125" style="20" bestFit="1" customWidth="1"/>
    <col min="6" max="6" width="13" customWidth="1"/>
    <col min="8" max="8" width="14.5703125" customWidth="1"/>
    <col min="9" max="9" width="11.5703125" bestFit="1" customWidth="1"/>
  </cols>
  <sheetData>
    <row r="1" spans="1:18" ht="36" x14ac:dyDescent="0.55000000000000004">
      <c r="A1" s="18"/>
      <c r="B1" s="19" t="s">
        <v>130</v>
      </c>
      <c r="C1" s="19"/>
      <c r="D1" s="19"/>
      <c r="E1" s="19"/>
      <c r="F1" s="19"/>
      <c r="G1" s="19"/>
      <c r="H1" s="19"/>
      <c r="I1" s="19"/>
      <c r="J1" s="19"/>
      <c r="K1" s="19"/>
      <c r="L1" s="19"/>
      <c r="M1" s="19"/>
      <c r="N1" s="19"/>
      <c r="O1" s="19"/>
      <c r="P1" s="19"/>
      <c r="Q1" s="19"/>
      <c r="R1" s="19"/>
    </row>
    <row r="3" spans="1:18" x14ac:dyDescent="0.25">
      <c r="B3" s="32" t="s">
        <v>69</v>
      </c>
      <c r="C3" t="s">
        <v>154</v>
      </c>
    </row>
    <row r="4" spans="1:18" x14ac:dyDescent="0.25">
      <c r="B4" s="33" t="s">
        <v>33</v>
      </c>
      <c r="C4" s="34">
        <v>19800</v>
      </c>
    </row>
    <row r="5" spans="1:18" x14ac:dyDescent="0.25">
      <c r="B5" s="33" t="s">
        <v>37</v>
      </c>
      <c r="C5" s="34">
        <v>4662</v>
      </c>
    </row>
    <row r="6" spans="1:18" x14ac:dyDescent="0.25">
      <c r="B6" s="33" t="s">
        <v>71</v>
      </c>
      <c r="C6" s="34">
        <v>14550</v>
      </c>
    </row>
    <row r="7" spans="1:18" x14ac:dyDescent="0.25">
      <c r="B7" s="33" t="s">
        <v>56</v>
      </c>
      <c r="C7" s="34">
        <v>7669.89</v>
      </c>
    </row>
    <row r="8" spans="1:18" x14ac:dyDescent="0.25">
      <c r="B8" s="33" t="s">
        <v>26</v>
      </c>
      <c r="C8" s="34">
        <v>10828.08</v>
      </c>
    </row>
    <row r="9" spans="1:18" x14ac:dyDescent="0.25">
      <c r="B9" s="33" t="s">
        <v>97</v>
      </c>
      <c r="C9" s="34">
        <v>6597.1</v>
      </c>
    </row>
    <row r="10" spans="1:18" x14ac:dyDescent="0.25">
      <c r="B10" s="33" t="s">
        <v>39</v>
      </c>
      <c r="C10" s="34">
        <v>18430</v>
      </c>
    </row>
    <row r="11" spans="1:18" x14ac:dyDescent="0.25">
      <c r="B11" s="33" t="s">
        <v>54</v>
      </c>
      <c r="C11" s="34">
        <v>25200</v>
      </c>
    </row>
    <row r="12" spans="1:18" x14ac:dyDescent="0.25">
      <c r="B12" s="33" t="s">
        <v>60</v>
      </c>
      <c r="C12" s="34">
        <v>28000</v>
      </c>
    </row>
    <row r="13" spans="1:18" x14ac:dyDescent="0.25">
      <c r="A13" t="s">
        <v>143</v>
      </c>
      <c r="B13" s="33" t="s">
        <v>50</v>
      </c>
      <c r="C13" s="34">
        <v>0</v>
      </c>
    </row>
    <row r="14" spans="1:18" x14ac:dyDescent="0.25">
      <c r="B14" s="33" t="s">
        <v>58</v>
      </c>
      <c r="C14" s="34">
        <v>0</v>
      </c>
    </row>
    <row r="15" spans="1:18" x14ac:dyDescent="0.25">
      <c r="B15" s="33" t="s">
        <v>101</v>
      </c>
      <c r="C15" s="34">
        <v>7165.21</v>
      </c>
    </row>
    <row r="16" spans="1:18" x14ac:dyDescent="0.25">
      <c r="B16" s="33" t="s">
        <v>18</v>
      </c>
      <c r="C16" s="34">
        <v>4050</v>
      </c>
    </row>
    <row r="17" spans="2:3" x14ac:dyDescent="0.25">
      <c r="B17" s="33" t="s">
        <v>44</v>
      </c>
      <c r="C17" s="34">
        <v>21480</v>
      </c>
    </row>
    <row r="18" spans="2:3" x14ac:dyDescent="0.25">
      <c r="B18" s="33" t="s">
        <v>83</v>
      </c>
      <c r="C18" s="34">
        <v>5035.9400000000005</v>
      </c>
    </row>
    <row r="19" spans="2:3" x14ac:dyDescent="0.25">
      <c r="B19" s="33" t="s">
        <v>89</v>
      </c>
      <c r="C19" s="34">
        <v>12857.9</v>
      </c>
    </row>
    <row r="20" spans="2:3" x14ac:dyDescent="0.25">
      <c r="B20" s="33" t="s">
        <v>5</v>
      </c>
      <c r="C20" s="34">
        <v>0</v>
      </c>
    </row>
    <row r="21" spans="2:3" x14ac:dyDescent="0.25">
      <c r="B21" s="33" t="s">
        <v>77</v>
      </c>
      <c r="C21" s="34">
        <v>17460</v>
      </c>
    </row>
    <row r="22" spans="2:3" x14ac:dyDescent="0.25">
      <c r="B22" s="33" t="s">
        <v>85</v>
      </c>
      <c r="C22" s="34">
        <v>12800</v>
      </c>
    </row>
    <row r="23" spans="2:3" x14ac:dyDescent="0.25">
      <c r="B23" s="33" t="s">
        <v>87</v>
      </c>
      <c r="C23" s="34">
        <v>7716.380000000001</v>
      </c>
    </row>
    <row r="24" spans="2:3" x14ac:dyDescent="0.25">
      <c r="B24" s="33" t="s">
        <v>79</v>
      </c>
      <c r="C24" s="34">
        <v>8100</v>
      </c>
    </row>
    <row r="25" spans="2:3" x14ac:dyDescent="0.25">
      <c r="B25" s="33" t="s">
        <v>12</v>
      </c>
      <c r="C25" s="34">
        <v>10720</v>
      </c>
    </row>
    <row r="26" spans="2:3" x14ac:dyDescent="0.25">
      <c r="B26" s="33" t="s">
        <v>105</v>
      </c>
      <c r="C26" s="34">
        <v>16623.400000000001</v>
      </c>
    </row>
    <row r="27" spans="2:3" x14ac:dyDescent="0.25">
      <c r="B27" s="33" t="s">
        <v>66</v>
      </c>
      <c r="C27" s="34">
        <v>3552</v>
      </c>
    </row>
    <row r="28" spans="2:3" x14ac:dyDescent="0.25">
      <c r="B28" s="33" t="s">
        <v>95</v>
      </c>
      <c r="C28" s="34">
        <v>8055</v>
      </c>
    </row>
    <row r="29" spans="2:3" x14ac:dyDescent="0.25">
      <c r="B29" s="33" t="s">
        <v>28</v>
      </c>
      <c r="C29" s="34">
        <v>12636.25</v>
      </c>
    </row>
    <row r="30" spans="2:3" x14ac:dyDescent="0.25">
      <c r="B30" s="33" t="s">
        <v>75</v>
      </c>
      <c r="C30" s="34">
        <v>9842</v>
      </c>
    </row>
    <row r="31" spans="2:3" x14ac:dyDescent="0.25">
      <c r="B31" s="33" t="s">
        <v>41</v>
      </c>
      <c r="C31" s="34">
        <v>8100</v>
      </c>
    </row>
    <row r="32" spans="2:3" x14ac:dyDescent="0.25">
      <c r="B32" s="33" t="s">
        <v>31</v>
      </c>
      <c r="C32" s="34">
        <v>14000</v>
      </c>
    </row>
    <row r="33" spans="2:3" x14ac:dyDescent="0.25">
      <c r="B33" s="33" t="s">
        <v>9</v>
      </c>
      <c r="C33" s="34">
        <v>2972.6000000000004</v>
      </c>
    </row>
    <row r="34" spans="2:3" x14ac:dyDescent="0.25">
      <c r="B34" s="33" t="s">
        <v>52</v>
      </c>
      <c r="C34" s="34">
        <v>14611.25</v>
      </c>
    </row>
    <row r="35" spans="2:3" x14ac:dyDescent="0.25">
      <c r="B35" s="33" t="s">
        <v>16</v>
      </c>
      <c r="C35" s="34">
        <v>18900</v>
      </c>
    </row>
    <row r="36" spans="2:3" x14ac:dyDescent="0.25">
      <c r="B36" s="33" t="s">
        <v>22</v>
      </c>
      <c r="C36" s="34">
        <v>5053.33</v>
      </c>
    </row>
    <row r="37" spans="2:3" x14ac:dyDescent="0.25">
      <c r="B37" s="33" t="s">
        <v>46</v>
      </c>
      <c r="C37" s="34">
        <v>5035.9400000000005</v>
      </c>
    </row>
    <row r="38" spans="2:3" x14ac:dyDescent="0.25">
      <c r="B38" s="33" t="s">
        <v>64</v>
      </c>
      <c r="C38" s="34">
        <v>0</v>
      </c>
    </row>
    <row r="39" spans="2:3" x14ac:dyDescent="0.25">
      <c r="B39" s="33" t="s">
        <v>35</v>
      </c>
      <c r="C39" s="34">
        <v>0</v>
      </c>
    </row>
    <row r="40" spans="2:3" x14ac:dyDescent="0.25">
      <c r="B40" s="33" t="s">
        <v>62</v>
      </c>
      <c r="C40" s="34">
        <v>22500</v>
      </c>
    </row>
    <row r="41" spans="2:3" x14ac:dyDescent="0.25">
      <c r="B41" s="33" t="s">
        <v>7</v>
      </c>
      <c r="C41" s="34">
        <v>9114.2100000000009</v>
      </c>
    </row>
    <row r="42" spans="2:3" x14ac:dyDescent="0.25">
      <c r="B42" s="33" t="s">
        <v>48</v>
      </c>
      <c r="C42" s="34">
        <v>20000</v>
      </c>
    </row>
    <row r="43" spans="2:3" x14ac:dyDescent="0.25">
      <c r="B43" s="33" t="s">
        <v>103</v>
      </c>
      <c r="C43" s="34">
        <v>11484.55</v>
      </c>
    </row>
    <row r="44" spans="2:3" x14ac:dyDescent="0.25">
      <c r="B44" s="33" t="s">
        <v>107</v>
      </c>
      <c r="C44" s="34">
        <v>6428.95</v>
      </c>
    </row>
    <row r="45" spans="2:3" x14ac:dyDescent="0.25">
      <c r="B45" s="33" t="s">
        <v>81</v>
      </c>
      <c r="C45" s="34">
        <v>18795</v>
      </c>
    </row>
    <row r="46" spans="2:3" x14ac:dyDescent="0.25">
      <c r="B46" s="33" t="s">
        <v>99</v>
      </c>
      <c r="C46" s="34">
        <v>14400</v>
      </c>
    </row>
    <row r="47" spans="2:3" x14ac:dyDescent="0.25">
      <c r="B47" s="33" t="s">
        <v>93</v>
      </c>
      <c r="C47" s="34">
        <v>7272</v>
      </c>
    </row>
    <row r="48" spans="2:3" x14ac:dyDescent="0.25">
      <c r="B48" s="33" t="s">
        <v>91</v>
      </c>
      <c r="C48" s="34">
        <v>15600</v>
      </c>
    </row>
    <row r="49" spans="2:3" x14ac:dyDescent="0.25">
      <c r="B49" s="33" t="s">
        <v>14</v>
      </c>
      <c r="C49" s="34">
        <v>9398.16</v>
      </c>
    </row>
    <row r="50" spans="2:3" x14ac:dyDescent="0.25">
      <c r="B50" s="33" t="s">
        <v>145</v>
      </c>
      <c r="C50" s="34">
        <v>10253.549999999999</v>
      </c>
    </row>
    <row r="51" spans="2:3" x14ac:dyDescent="0.25">
      <c r="B51" s="33" t="s">
        <v>73</v>
      </c>
      <c r="C51" s="34">
        <v>0</v>
      </c>
    </row>
    <row r="52" spans="2:3" x14ac:dyDescent="0.25">
      <c r="B52" s="33" t="s">
        <v>20</v>
      </c>
      <c r="C52" s="34">
        <v>5370</v>
      </c>
    </row>
    <row r="53" spans="2:3" x14ac:dyDescent="0.25">
      <c r="B53" s="33" t="s">
        <v>24</v>
      </c>
      <c r="C53" s="34">
        <v>4800</v>
      </c>
    </row>
    <row r="54" spans="2:3" x14ac:dyDescent="0.25">
      <c r="B54" s="33" t="s">
        <v>155</v>
      </c>
      <c r="C54" s="34">
        <v>517920.69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topLeftCell="A4" workbookViewId="0">
      <selection activeCell="A3" sqref="A3:E53"/>
    </sheetView>
  </sheetViews>
  <sheetFormatPr defaultRowHeight="15" x14ac:dyDescent="0.25"/>
  <cols>
    <col min="1" max="1" width="12.5703125" customWidth="1"/>
    <col min="2" max="2" width="13.140625" customWidth="1"/>
    <col min="3" max="3" width="16.28515625" bestFit="1" customWidth="1"/>
    <col min="4" max="4" width="11" bestFit="1" customWidth="1"/>
    <col min="5" max="5" width="14.42578125" style="15" customWidth="1"/>
    <col min="6" max="6" width="18.140625" customWidth="1"/>
    <col min="8" max="8" width="11.85546875" customWidth="1"/>
    <col min="9" max="9" width="9.85546875" customWidth="1"/>
    <col min="10" max="10" width="16.42578125" customWidth="1"/>
    <col min="12" max="12" width="52.140625" bestFit="1" customWidth="1"/>
  </cols>
  <sheetData>
    <row r="1" spans="1:18" ht="36" x14ac:dyDescent="0.55000000000000004">
      <c r="A1" s="18"/>
      <c r="B1" s="19" t="s">
        <v>133</v>
      </c>
      <c r="C1" s="19"/>
      <c r="D1" s="19"/>
      <c r="E1" s="19"/>
      <c r="F1" s="19"/>
      <c r="G1" s="19"/>
      <c r="H1" s="19"/>
      <c r="I1" s="19"/>
      <c r="J1" s="19"/>
      <c r="K1" s="19"/>
      <c r="L1" s="19"/>
      <c r="M1" s="19"/>
      <c r="N1" s="19"/>
      <c r="O1" s="19"/>
      <c r="P1" s="19"/>
      <c r="Q1" s="19"/>
      <c r="R1" s="19"/>
    </row>
    <row r="2" spans="1:18" ht="14.45" customHeight="1" x14ac:dyDescent="0.5">
      <c r="A2" s="21"/>
      <c r="B2" s="21"/>
      <c r="C2" s="21"/>
      <c r="D2" s="21"/>
      <c r="E2" s="21"/>
      <c r="F2" s="21"/>
      <c r="G2" s="21"/>
      <c r="H2" s="21"/>
      <c r="I2" s="21"/>
      <c r="J2" s="21"/>
      <c r="K2" s="21"/>
      <c r="L2" s="21"/>
      <c r="M2" s="21"/>
      <c r="N2" s="21"/>
      <c r="O2" s="21"/>
      <c r="P2" s="21"/>
      <c r="Q2" s="21"/>
    </row>
    <row r="3" spans="1:18" x14ac:dyDescent="0.25">
      <c r="A3" s="4" t="s">
        <v>0</v>
      </c>
      <c r="B3" s="5" t="s">
        <v>1</v>
      </c>
      <c r="C3" s="5" t="s">
        <v>156</v>
      </c>
      <c r="D3" s="5" t="s">
        <v>117</v>
      </c>
      <c r="E3" s="12" t="s">
        <v>108</v>
      </c>
      <c r="G3" s="4" t="s">
        <v>67</v>
      </c>
      <c r="H3" s="5" t="s">
        <v>68</v>
      </c>
      <c r="I3" s="9" t="s">
        <v>69</v>
      </c>
    </row>
    <row r="4" spans="1:18" x14ac:dyDescent="0.25">
      <c r="A4" s="3" t="s">
        <v>32</v>
      </c>
      <c r="B4" s="1" t="s">
        <v>30</v>
      </c>
      <c r="C4" s="1" t="s">
        <v>33</v>
      </c>
      <c r="D4" s="1" t="s">
        <v>119</v>
      </c>
      <c r="E4" s="13">
        <v>110000</v>
      </c>
      <c r="G4" s="3" t="s">
        <v>13</v>
      </c>
      <c r="H4" s="2">
        <v>0.27</v>
      </c>
      <c r="I4" s="8" t="s">
        <v>14</v>
      </c>
      <c r="J4">
        <v>1</v>
      </c>
      <c r="K4" t="s">
        <v>144</v>
      </c>
    </row>
    <row r="5" spans="1:18" x14ac:dyDescent="0.25">
      <c r="A5" s="3" t="s">
        <v>36</v>
      </c>
      <c r="B5" s="1" t="s">
        <v>30</v>
      </c>
      <c r="C5" s="1" t="s">
        <v>37</v>
      </c>
      <c r="D5" s="1" t="s">
        <v>118</v>
      </c>
      <c r="E5" s="13">
        <v>51800</v>
      </c>
      <c r="G5" s="3" t="s">
        <v>47</v>
      </c>
      <c r="H5" s="2">
        <v>0.25</v>
      </c>
      <c r="I5" s="8" t="s">
        <v>48</v>
      </c>
      <c r="K5" t="s">
        <v>110</v>
      </c>
    </row>
    <row r="6" spans="1:18" x14ac:dyDescent="0.25">
      <c r="A6" s="3" t="s">
        <v>70</v>
      </c>
      <c r="B6" s="1" t="s">
        <v>43</v>
      </c>
      <c r="C6" s="1" t="s">
        <v>71</v>
      </c>
      <c r="D6" s="1" t="s">
        <v>118</v>
      </c>
      <c r="E6" s="13">
        <v>97000</v>
      </c>
      <c r="G6" s="3" t="s">
        <v>51</v>
      </c>
      <c r="H6" s="2">
        <v>0.25</v>
      </c>
      <c r="I6" s="8" t="s">
        <v>52</v>
      </c>
      <c r="K6" t="s">
        <v>111</v>
      </c>
    </row>
    <row r="7" spans="1:18" x14ac:dyDescent="0.25">
      <c r="A7" s="3" t="s">
        <v>55</v>
      </c>
      <c r="B7" s="1" t="s">
        <v>43</v>
      </c>
      <c r="C7" s="1" t="s">
        <v>56</v>
      </c>
      <c r="D7" s="1" t="s">
        <v>120</v>
      </c>
      <c r="E7" s="13">
        <v>45117</v>
      </c>
      <c r="G7" s="3" t="s">
        <v>61</v>
      </c>
      <c r="H7" s="2">
        <v>0.25</v>
      </c>
      <c r="I7" s="8" t="s">
        <v>62</v>
      </c>
      <c r="K7" t="s">
        <v>112</v>
      </c>
    </row>
    <row r="8" spans="1:18" x14ac:dyDescent="0.25">
      <c r="A8" s="3" t="s">
        <v>25</v>
      </c>
      <c r="B8" s="1" t="s">
        <v>4</v>
      </c>
      <c r="C8" s="1" t="s">
        <v>26</v>
      </c>
      <c r="D8" s="1" t="s">
        <v>120</v>
      </c>
      <c r="E8" s="13">
        <v>45117</v>
      </c>
      <c r="G8" s="3" t="s">
        <v>27</v>
      </c>
      <c r="H8" s="2">
        <v>0.25</v>
      </c>
      <c r="I8" s="8" t="s">
        <v>28</v>
      </c>
      <c r="K8" t="s">
        <v>113</v>
      </c>
    </row>
    <row r="9" spans="1:18" x14ac:dyDescent="0.25">
      <c r="A9" s="3" t="s">
        <v>96</v>
      </c>
      <c r="B9" s="1" t="s">
        <v>30</v>
      </c>
      <c r="C9" s="1" t="s">
        <v>97</v>
      </c>
      <c r="D9" s="1" t="s">
        <v>118</v>
      </c>
      <c r="E9" s="13">
        <v>65971</v>
      </c>
      <c r="G9" s="3" t="s">
        <v>42</v>
      </c>
      <c r="H9" s="2">
        <v>0.24</v>
      </c>
      <c r="I9" s="8" t="s">
        <v>44</v>
      </c>
      <c r="K9" t="s">
        <v>114</v>
      </c>
    </row>
    <row r="10" spans="1:18" x14ac:dyDescent="0.25">
      <c r="A10" s="3" t="s">
        <v>38</v>
      </c>
      <c r="B10" s="1" t="s">
        <v>30</v>
      </c>
      <c r="C10" s="1" t="s">
        <v>39</v>
      </c>
      <c r="D10" s="1" t="s">
        <v>120</v>
      </c>
      <c r="E10" s="13">
        <v>97000</v>
      </c>
      <c r="G10" s="3" t="s">
        <v>25</v>
      </c>
      <c r="H10" s="2">
        <v>0.24</v>
      </c>
      <c r="I10" s="8" t="s">
        <v>26</v>
      </c>
      <c r="K10" t="s">
        <v>115</v>
      </c>
    </row>
    <row r="11" spans="1:18" x14ac:dyDescent="0.25">
      <c r="A11" s="3" t="s">
        <v>53</v>
      </c>
      <c r="B11" s="1" t="s">
        <v>43</v>
      </c>
      <c r="C11" s="1" t="s">
        <v>54</v>
      </c>
      <c r="D11" s="1" t="s">
        <v>120</v>
      </c>
      <c r="E11" s="13">
        <v>120000</v>
      </c>
      <c r="G11" s="3" t="s">
        <v>6</v>
      </c>
      <c r="H11" s="2">
        <v>0.23</v>
      </c>
      <c r="I11" s="8" t="s">
        <v>7</v>
      </c>
      <c r="J11">
        <v>2</v>
      </c>
      <c r="K11" t="s">
        <v>116</v>
      </c>
    </row>
    <row r="12" spans="1:18" x14ac:dyDescent="0.25">
      <c r="A12" s="3" t="s">
        <v>59</v>
      </c>
      <c r="B12" s="1" t="s">
        <v>43</v>
      </c>
      <c r="C12" s="1" t="s">
        <v>60</v>
      </c>
      <c r="D12" s="1" t="s">
        <v>118</v>
      </c>
      <c r="E12" s="13">
        <v>140000</v>
      </c>
      <c r="G12" s="3" t="s">
        <v>21</v>
      </c>
      <c r="H12" s="2">
        <v>0.23</v>
      </c>
      <c r="I12" s="8" t="s">
        <v>22</v>
      </c>
      <c r="K12" t="s">
        <v>122</v>
      </c>
    </row>
    <row r="13" spans="1:18" x14ac:dyDescent="0.25">
      <c r="A13" s="3" t="s">
        <v>49</v>
      </c>
      <c r="B13" s="1" t="s">
        <v>43</v>
      </c>
      <c r="C13" s="1" t="s">
        <v>50</v>
      </c>
      <c r="D13" s="1" t="s">
        <v>120</v>
      </c>
      <c r="E13" s="13">
        <v>55117</v>
      </c>
      <c r="G13" s="3" t="s">
        <v>53</v>
      </c>
      <c r="H13" s="2">
        <v>0.21</v>
      </c>
      <c r="I13" s="8" t="s">
        <v>54</v>
      </c>
      <c r="K13" t="s">
        <v>123</v>
      </c>
    </row>
    <row r="14" spans="1:18" x14ac:dyDescent="0.25">
      <c r="A14" s="3" t="s">
        <v>57</v>
      </c>
      <c r="B14" s="1" t="s">
        <v>43</v>
      </c>
      <c r="C14" s="1" t="s">
        <v>58</v>
      </c>
      <c r="D14" s="1" t="s">
        <v>119</v>
      </c>
      <c r="E14" s="13">
        <v>50545</v>
      </c>
      <c r="G14" s="3" t="s">
        <v>59</v>
      </c>
      <c r="H14" s="2">
        <v>0.2</v>
      </c>
      <c r="I14" s="8" t="s">
        <v>60</v>
      </c>
      <c r="J14">
        <v>3</v>
      </c>
      <c r="K14" t="s">
        <v>126</v>
      </c>
    </row>
    <row r="15" spans="1:18" x14ac:dyDescent="0.25">
      <c r="A15" s="3" t="s">
        <v>100</v>
      </c>
      <c r="B15" s="1" t="s">
        <v>4</v>
      </c>
      <c r="C15" s="1" t="s">
        <v>101</v>
      </c>
      <c r="D15" s="1" t="s">
        <v>119</v>
      </c>
      <c r="E15" s="13">
        <v>55117</v>
      </c>
      <c r="G15" s="3" t="s">
        <v>38</v>
      </c>
      <c r="H15" s="2">
        <v>0.19</v>
      </c>
      <c r="I15" s="8" t="s">
        <v>39</v>
      </c>
      <c r="K15" t="s">
        <v>124</v>
      </c>
    </row>
    <row r="16" spans="1:18" x14ac:dyDescent="0.25">
      <c r="A16" s="3" t="s">
        <v>17</v>
      </c>
      <c r="B16" s="1" t="s">
        <v>4</v>
      </c>
      <c r="C16" s="1" t="s">
        <v>18</v>
      </c>
      <c r="D16" s="1" t="s">
        <v>120</v>
      </c>
      <c r="E16" s="13">
        <v>45000</v>
      </c>
      <c r="G16" s="3" t="s">
        <v>32</v>
      </c>
      <c r="H16" s="2">
        <v>0.18</v>
      </c>
      <c r="I16" s="8" t="s">
        <v>33</v>
      </c>
      <c r="J16">
        <v>4</v>
      </c>
      <c r="K16" t="s">
        <v>121</v>
      </c>
    </row>
    <row r="17" spans="1:11" x14ac:dyDescent="0.25">
      <c r="A17" s="3" t="s">
        <v>42</v>
      </c>
      <c r="B17" s="1" t="s">
        <v>43</v>
      </c>
      <c r="C17" s="1" t="s">
        <v>44</v>
      </c>
      <c r="D17" s="1" t="s">
        <v>118</v>
      </c>
      <c r="E17" s="13">
        <v>89500</v>
      </c>
      <c r="G17" s="3" t="s">
        <v>40</v>
      </c>
      <c r="H17" s="2">
        <v>0.18</v>
      </c>
      <c r="I17" s="8" t="s">
        <v>41</v>
      </c>
      <c r="K17" t="s">
        <v>127</v>
      </c>
    </row>
    <row r="18" spans="1:11" x14ac:dyDescent="0.25">
      <c r="A18" s="3" t="s">
        <v>82</v>
      </c>
      <c r="B18" s="1" t="s">
        <v>30</v>
      </c>
      <c r="C18" s="1" t="s">
        <v>83</v>
      </c>
      <c r="D18" s="1" t="s">
        <v>119</v>
      </c>
      <c r="E18" s="13">
        <v>35971</v>
      </c>
      <c r="G18" s="3" t="s">
        <v>55</v>
      </c>
      <c r="H18" s="2">
        <v>0.17</v>
      </c>
      <c r="I18" s="8" t="s">
        <v>56</v>
      </c>
      <c r="K18" t="s">
        <v>125</v>
      </c>
    </row>
    <row r="19" spans="1:11" x14ac:dyDescent="0.25">
      <c r="A19" s="3" t="s">
        <v>88</v>
      </c>
      <c r="B19" s="1" t="s">
        <v>4</v>
      </c>
      <c r="C19" s="1" t="s">
        <v>89</v>
      </c>
      <c r="D19" s="1" t="s">
        <v>120</v>
      </c>
      <c r="E19" s="13">
        <v>58445</v>
      </c>
      <c r="G19" s="3" t="s">
        <v>45</v>
      </c>
      <c r="H19" s="2">
        <v>0.14000000000000001</v>
      </c>
      <c r="I19" s="8" t="s">
        <v>46</v>
      </c>
      <c r="J19">
        <v>5</v>
      </c>
      <c r="K19" t="s">
        <v>132</v>
      </c>
    </row>
    <row r="20" spans="1:11" x14ac:dyDescent="0.25">
      <c r="A20" s="3" t="s">
        <v>3</v>
      </c>
      <c r="B20" s="1" t="s">
        <v>4</v>
      </c>
      <c r="C20" s="1" t="s">
        <v>5</v>
      </c>
      <c r="D20" s="1" t="s">
        <v>118</v>
      </c>
      <c r="E20" s="13">
        <v>60270</v>
      </c>
      <c r="G20" s="3" t="s">
        <v>15</v>
      </c>
      <c r="H20" s="2">
        <v>0.14000000000000001</v>
      </c>
      <c r="I20" s="8" t="s">
        <v>16</v>
      </c>
      <c r="J20">
        <v>6</v>
      </c>
      <c r="K20" t="s">
        <v>131</v>
      </c>
    </row>
    <row r="21" spans="1:11" x14ac:dyDescent="0.25">
      <c r="A21" s="3" t="s">
        <v>76</v>
      </c>
      <c r="B21" s="1" t="s">
        <v>43</v>
      </c>
      <c r="C21" s="1" t="s">
        <v>77</v>
      </c>
      <c r="D21" s="1" t="s">
        <v>120</v>
      </c>
      <c r="E21" s="13">
        <v>97000</v>
      </c>
      <c r="G21" s="3" t="s">
        <v>8</v>
      </c>
      <c r="H21" s="2">
        <v>0.1</v>
      </c>
      <c r="I21" s="8" t="s">
        <v>9</v>
      </c>
    </row>
    <row r="22" spans="1:11" x14ac:dyDescent="0.25">
      <c r="A22" s="3" t="s">
        <v>84</v>
      </c>
      <c r="B22" s="1" t="s">
        <v>30</v>
      </c>
      <c r="C22" s="1" t="s">
        <v>85</v>
      </c>
      <c r="D22" s="1" t="s">
        <v>119</v>
      </c>
      <c r="E22" s="13">
        <v>80000</v>
      </c>
      <c r="G22" s="3" t="s">
        <v>29</v>
      </c>
      <c r="H22" s="2">
        <v>0.1</v>
      </c>
      <c r="I22" s="8" t="s">
        <v>31</v>
      </c>
    </row>
    <row r="23" spans="1:11" x14ac:dyDescent="0.25">
      <c r="A23" s="3" t="s">
        <v>86</v>
      </c>
      <c r="B23" s="1" t="s">
        <v>30</v>
      </c>
      <c r="C23" s="1" t="s">
        <v>87</v>
      </c>
      <c r="D23" s="1" t="s">
        <v>118</v>
      </c>
      <c r="E23" s="13">
        <v>55117</v>
      </c>
      <c r="G23" s="3" t="s">
        <v>36</v>
      </c>
      <c r="H23" s="2">
        <v>0.09</v>
      </c>
      <c r="I23" s="8" t="s">
        <v>37</v>
      </c>
    </row>
    <row r="24" spans="1:11" x14ac:dyDescent="0.25">
      <c r="A24" s="3" t="s">
        <v>78</v>
      </c>
      <c r="B24" s="1" t="s">
        <v>43</v>
      </c>
      <c r="C24" s="1" t="s">
        <v>79</v>
      </c>
      <c r="D24" s="1" t="s">
        <v>118</v>
      </c>
      <c r="E24" s="13">
        <v>45000</v>
      </c>
      <c r="G24" s="3" t="s">
        <v>17</v>
      </c>
      <c r="H24" s="2">
        <v>0.09</v>
      </c>
      <c r="I24" s="8" t="s">
        <v>18</v>
      </c>
    </row>
    <row r="25" spans="1:11" x14ac:dyDescent="0.25">
      <c r="A25" s="3" t="s">
        <v>11</v>
      </c>
      <c r="B25" s="1" t="s">
        <v>4</v>
      </c>
      <c r="C25" s="1" t="s">
        <v>12</v>
      </c>
      <c r="D25" s="1" t="s">
        <v>119</v>
      </c>
      <c r="E25" s="13">
        <v>134000</v>
      </c>
      <c r="G25" s="3" t="s">
        <v>11</v>
      </c>
      <c r="H25" s="2">
        <v>0.08</v>
      </c>
      <c r="I25" s="8" t="s">
        <v>12</v>
      </c>
    </row>
    <row r="26" spans="1:11" x14ac:dyDescent="0.25">
      <c r="A26" s="3" t="s">
        <v>104</v>
      </c>
      <c r="B26" s="1" t="s">
        <v>4</v>
      </c>
      <c r="C26" s="1" t="s">
        <v>105</v>
      </c>
      <c r="D26" s="1" t="s">
        <v>120</v>
      </c>
      <c r="E26" s="13">
        <v>83117</v>
      </c>
      <c r="G26" s="3" t="s">
        <v>19</v>
      </c>
      <c r="H26" s="2">
        <v>0.06</v>
      </c>
      <c r="I26" s="8" t="s">
        <v>20</v>
      </c>
    </row>
    <row r="27" spans="1:11" x14ac:dyDescent="0.25">
      <c r="A27" s="3" t="s">
        <v>65</v>
      </c>
      <c r="B27" s="1" t="s">
        <v>43</v>
      </c>
      <c r="C27" s="1" t="s">
        <v>66</v>
      </c>
      <c r="D27" s="1" t="s">
        <v>120</v>
      </c>
      <c r="E27" s="13">
        <v>59200</v>
      </c>
      <c r="G27" s="3" t="s">
        <v>23</v>
      </c>
      <c r="H27" s="2">
        <v>0.06</v>
      </c>
      <c r="I27" s="8" t="s">
        <v>24</v>
      </c>
    </row>
    <row r="28" spans="1:11" x14ac:dyDescent="0.25">
      <c r="A28" s="3" t="s">
        <v>94</v>
      </c>
      <c r="B28" s="1" t="s">
        <v>30</v>
      </c>
      <c r="C28" s="1" t="s">
        <v>95</v>
      </c>
      <c r="D28" s="1" t="s">
        <v>120</v>
      </c>
      <c r="E28" s="13">
        <v>89500</v>
      </c>
      <c r="G28" s="3" t="s">
        <v>65</v>
      </c>
      <c r="H28" s="2">
        <v>0.06</v>
      </c>
      <c r="I28" s="8" t="s">
        <v>66</v>
      </c>
    </row>
    <row r="29" spans="1:11" x14ac:dyDescent="0.25">
      <c r="A29" s="3" t="s">
        <v>27</v>
      </c>
      <c r="B29" s="1" t="s">
        <v>4</v>
      </c>
      <c r="C29" s="1" t="s">
        <v>28</v>
      </c>
      <c r="D29" s="1" t="s">
        <v>119</v>
      </c>
      <c r="E29" s="13">
        <v>50545</v>
      </c>
      <c r="G29" s="3" t="s">
        <v>70</v>
      </c>
      <c r="H29" s="2">
        <v>0.15</v>
      </c>
      <c r="I29" s="8" t="s">
        <v>71</v>
      </c>
    </row>
    <row r="30" spans="1:11" x14ac:dyDescent="0.25">
      <c r="A30" s="3" t="s">
        <v>74</v>
      </c>
      <c r="B30" s="1" t="s">
        <v>43</v>
      </c>
      <c r="C30" s="1" t="s">
        <v>75</v>
      </c>
      <c r="D30" s="1" t="s">
        <v>119</v>
      </c>
      <c r="E30" s="13">
        <v>51800</v>
      </c>
      <c r="G30" s="3" t="s">
        <v>72</v>
      </c>
      <c r="H30" s="2">
        <v>0.15</v>
      </c>
      <c r="I30" s="8" t="s">
        <v>73</v>
      </c>
    </row>
    <row r="31" spans="1:11" x14ac:dyDescent="0.25">
      <c r="A31" s="3" t="s">
        <v>40</v>
      </c>
      <c r="B31" s="1" t="s">
        <v>30</v>
      </c>
      <c r="C31" s="1" t="s">
        <v>41</v>
      </c>
      <c r="D31" s="1" t="s">
        <v>120</v>
      </c>
      <c r="E31" s="13">
        <v>45000</v>
      </c>
      <c r="G31" s="3" t="s">
        <v>74</v>
      </c>
      <c r="H31" s="2">
        <v>0.19</v>
      </c>
      <c r="I31" s="8" t="s">
        <v>75</v>
      </c>
    </row>
    <row r="32" spans="1:11" x14ac:dyDescent="0.25">
      <c r="A32" s="3" t="s">
        <v>29</v>
      </c>
      <c r="B32" s="1" t="s">
        <v>30</v>
      </c>
      <c r="C32" s="1" t="s">
        <v>31</v>
      </c>
      <c r="D32" s="1" t="s">
        <v>120</v>
      </c>
      <c r="E32" s="13">
        <v>140000</v>
      </c>
      <c r="G32" s="3" t="s">
        <v>76</v>
      </c>
      <c r="H32" s="2">
        <v>0.18</v>
      </c>
      <c r="I32" s="8" t="s">
        <v>77</v>
      </c>
    </row>
    <row r="33" spans="1:9" x14ac:dyDescent="0.25">
      <c r="A33" s="3" t="s">
        <v>8</v>
      </c>
      <c r="B33" s="1" t="s">
        <v>4</v>
      </c>
      <c r="C33" s="1" t="s">
        <v>9</v>
      </c>
      <c r="D33" s="1" t="s">
        <v>120</v>
      </c>
      <c r="E33" s="13">
        <v>29726</v>
      </c>
      <c r="G33" s="3" t="s">
        <v>78</v>
      </c>
      <c r="H33" s="2">
        <v>0.18</v>
      </c>
      <c r="I33" s="8" t="s">
        <v>79</v>
      </c>
    </row>
    <row r="34" spans="1:9" x14ac:dyDescent="0.25">
      <c r="A34" s="3" t="s">
        <v>51</v>
      </c>
      <c r="B34" s="1" t="s">
        <v>43</v>
      </c>
      <c r="C34" s="1" t="s">
        <v>52</v>
      </c>
      <c r="D34" s="1" t="s">
        <v>118</v>
      </c>
      <c r="E34" s="13">
        <v>58445</v>
      </c>
      <c r="G34" s="3" t="s">
        <v>80</v>
      </c>
      <c r="H34" s="2">
        <v>0.21</v>
      </c>
      <c r="I34" s="8" t="s">
        <v>81</v>
      </c>
    </row>
    <row r="35" spans="1:9" x14ac:dyDescent="0.25">
      <c r="A35" s="3" t="s">
        <v>15</v>
      </c>
      <c r="B35" s="1" t="s">
        <v>4</v>
      </c>
      <c r="C35" s="1" t="s">
        <v>16</v>
      </c>
      <c r="D35" s="1" t="s">
        <v>120</v>
      </c>
      <c r="E35" s="13">
        <v>135000</v>
      </c>
      <c r="G35" s="3" t="s">
        <v>82</v>
      </c>
      <c r="H35" s="2">
        <v>0.14000000000000001</v>
      </c>
      <c r="I35" s="8" t="s">
        <v>83</v>
      </c>
    </row>
    <row r="36" spans="1:9" x14ac:dyDescent="0.25">
      <c r="A36" s="3" t="s">
        <v>21</v>
      </c>
      <c r="B36" s="1" t="s">
        <v>4</v>
      </c>
      <c r="C36" s="1" t="s">
        <v>22</v>
      </c>
      <c r="D36" s="1" t="s">
        <v>118</v>
      </c>
      <c r="E36" s="13">
        <v>21971</v>
      </c>
      <c r="G36" s="3" t="s">
        <v>84</v>
      </c>
      <c r="H36" s="2">
        <v>0.16</v>
      </c>
      <c r="I36" s="8" t="s">
        <v>85</v>
      </c>
    </row>
    <row r="37" spans="1:9" x14ac:dyDescent="0.25">
      <c r="A37" s="3" t="s">
        <v>45</v>
      </c>
      <c r="B37" s="1" t="s">
        <v>43</v>
      </c>
      <c r="C37" s="1" t="s">
        <v>46</v>
      </c>
      <c r="D37" s="1" t="s">
        <v>120</v>
      </c>
      <c r="E37" s="13">
        <v>35971</v>
      </c>
      <c r="G37" s="3" t="s">
        <v>86</v>
      </c>
      <c r="H37" s="2">
        <v>0.14000000000000001</v>
      </c>
      <c r="I37" s="8" t="s">
        <v>87</v>
      </c>
    </row>
    <row r="38" spans="1:9" x14ac:dyDescent="0.25">
      <c r="A38" s="3" t="s">
        <v>63</v>
      </c>
      <c r="B38" s="1" t="s">
        <v>43</v>
      </c>
      <c r="C38" s="1" t="s">
        <v>64</v>
      </c>
      <c r="D38" s="1" t="s">
        <v>119</v>
      </c>
      <c r="E38" s="13">
        <v>88357</v>
      </c>
      <c r="G38" s="3" t="s">
        <v>88</v>
      </c>
      <c r="H38" s="2">
        <v>0.22</v>
      </c>
      <c r="I38" s="8" t="s">
        <v>89</v>
      </c>
    </row>
    <row r="39" spans="1:9" x14ac:dyDescent="0.25">
      <c r="A39" s="3" t="s">
        <v>34</v>
      </c>
      <c r="B39" s="1" t="s">
        <v>30</v>
      </c>
      <c r="C39" s="1" t="s">
        <v>35</v>
      </c>
      <c r="D39" s="1" t="s">
        <v>120</v>
      </c>
      <c r="E39" s="13">
        <v>68357</v>
      </c>
      <c r="G39" s="3" t="s">
        <v>90</v>
      </c>
      <c r="H39" s="2">
        <v>0.13</v>
      </c>
      <c r="I39" s="8" t="s">
        <v>91</v>
      </c>
    </row>
    <row r="40" spans="1:9" x14ac:dyDescent="0.25">
      <c r="A40" s="3" t="s">
        <v>61</v>
      </c>
      <c r="B40" s="1" t="s">
        <v>43</v>
      </c>
      <c r="C40" s="1" t="s">
        <v>62</v>
      </c>
      <c r="D40" s="1" t="s">
        <v>120</v>
      </c>
      <c r="E40" s="13">
        <v>90000</v>
      </c>
      <c r="G40" s="3" t="s">
        <v>92</v>
      </c>
      <c r="H40" s="2">
        <v>0.16</v>
      </c>
      <c r="I40" s="8" t="s">
        <v>93</v>
      </c>
    </row>
    <row r="41" spans="1:9" x14ac:dyDescent="0.25">
      <c r="A41" s="3" t="s">
        <v>6</v>
      </c>
      <c r="B41" s="1" t="s">
        <v>4</v>
      </c>
      <c r="C41" s="1" t="s">
        <v>7</v>
      </c>
      <c r="D41" s="1" t="s">
        <v>119</v>
      </c>
      <c r="E41" s="13">
        <v>39627</v>
      </c>
      <c r="G41" s="3" t="s">
        <v>94</v>
      </c>
      <c r="H41" s="2">
        <v>0.09</v>
      </c>
      <c r="I41" s="8" t="s">
        <v>95</v>
      </c>
    </row>
    <row r="42" spans="1:9" x14ac:dyDescent="0.25">
      <c r="A42" s="3" t="s">
        <v>47</v>
      </c>
      <c r="B42" s="1" t="s">
        <v>43</v>
      </c>
      <c r="C42" s="1" t="s">
        <v>48</v>
      </c>
      <c r="D42" s="1" t="s">
        <v>119</v>
      </c>
      <c r="E42" s="13">
        <v>80000</v>
      </c>
      <c r="G42" s="3" t="s">
        <v>96</v>
      </c>
      <c r="H42" s="2">
        <v>0.1</v>
      </c>
      <c r="I42" s="8" t="s">
        <v>97</v>
      </c>
    </row>
    <row r="43" spans="1:9" x14ac:dyDescent="0.25">
      <c r="A43" s="3" t="s">
        <v>102</v>
      </c>
      <c r="B43" s="1" t="s">
        <v>4</v>
      </c>
      <c r="C43" s="1" t="s">
        <v>103</v>
      </c>
      <c r="D43" s="1" t="s">
        <v>118</v>
      </c>
      <c r="E43" s="13">
        <v>60445</v>
      </c>
      <c r="G43" s="3" t="s">
        <v>98</v>
      </c>
      <c r="H43" s="2">
        <v>0.18</v>
      </c>
      <c r="I43" s="8" t="s">
        <v>99</v>
      </c>
    </row>
    <row r="44" spans="1:9" x14ac:dyDescent="0.25">
      <c r="A44" s="3" t="s">
        <v>106</v>
      </c>
      <c r="B44" s="1" t="s">
        <v>4</v>
      </c>
      <c r="C44" s="1" t="s">
        <v>107</v>
      </c>
      <c r="D44" s="1" t="s">
        <v>118</v>
      </c>
      <c r="E44" s="13">
        <v>58445</v>
      </c>
      <c r="G44" s="3" t="s">
        <v>100</v>
      </c>
      <c r="H44" s="2">
        <v>0.13</v>
      </c>
      <c r="I44" s="8" t="s">
        <v>101</v>
      </c>
    </row>
    <row r="45" spans="1:9" x14ac:dyDescent="0.25">
      <c r="A45" s="3" t="s">
        <v>80</v>
      </c>
      <c r="B45" s="1" t="s">
        <v>30</v>
      </c>
      <c r="C45" s="1" t="s">
        <v>81</v>
      </c>
      <c r="D45" s="1" t="s">
        <v>120</v>
      </c>
      <c r="E45" s="13">
        <v>89500</v>
      </c>
      <c r="G45" s="3" t="s">
        <v>102</v>
      </c>
      <c r="H45" s="2">
        <v>0.19</v>
      </c>
      <c r="I45" s="8" t="s">
        <v>103</v>
      </c>
    </row>
    <row r="46" spans="1:9" x14ac:dyDescent="0.25">
      <c r="A46" s="3" t="s">
        <v>98</v>
      </c>
      <c r="B46" s="1" t="s">
        <v>30</v>
      </c>
      <c r="C46" s="1" t="s">
        <v>99</v>
      </c>
      <c r="D46" s="1" t="s">
        <v>120</v>
      </c>
      <c r="E46" s="13">
        <v>80000</v>
      </c>
      <c r="G46" s="3" t="s">
        <v>104</v>
      </c>
      <c r="H46" s="2">
        <v>0.2</v>
      </c>
      <c r="I46" s="8" t="s">
        <v>105</v>
      </c>
    </row>
    <row r="47" spans="1:9" x14ac:dyDescent="0.25">
      <c r="A47" s="3" t="s">
        <v>92</v>
      </c>
      <c r="B47" s="1" t="s">
        <v>30</v>
      </c>
      <c r="C47" s="1" t="s">
        <v>93</v>
      </c>
      <c r="D47" s="1" t="s">
        <v>119</v>
      </c>
      <c r="E47" s="13">
        <v>45450</v>
      </c>
      <c r="G47" s="6" t="s">
        <v>106</v>
      </c>
      <c r="H47" s="10">
        <v>0.11</v>
      </c>
      <c r="I47" s="11" t="s">
        <v>107</v>
      </c>
    </row>
    <row r="48" spans="1:9" x14ac:dyDescent="0.25">
      <c r="A48" s="3" t="s">
        <v>90</v>
      </c>
      <c r="B48" s="1" t="s">
        <v>4</v>
      </c>
      <c r="C48" s="1" t="s">
        <v>91</v>
      </c>
      <c r="D48" s="1" t="s">
        <v>120</v>
      </c>
      <c r="E48" s="13">
        <v>120000</v>
      </c>
    </row>
    <row r="49" spans="1:5" x14ac:dyDescent="0.25">
      <c r="A49" s="3" t="s">
        <v>13</v>
      </c>
      <c r="B49" s="1" t="s">
        <v>4</v>
      </c>
      <c r="C49" s="1" t="s">
        <v>14</v>
      </c>
      <c r="D49" s="1" t="s">
        <v>119</v>
      </c>
      <c r="E49" s="13">
        <v>34808</v>
      </c>
    </row>
    <row r="50" spans="1:5" x14ac:dyDescent="0.25">
      <c r="A50" s="3" t="s">
        <v>72</v>
      </c>
      <c r="B50" s="1" t="s">
        <v>43</v>
      </c>
      <c r="C50" s="1" t="s">
        <v>145</v>
      </c>
      <c r="D50" s="1" t="s">
        <v>120</v>
      </c>
      <c r="E50" s="13">
        <v>68357</v>
      </c>
    </row>
    <row r="51" spans="1:5" x14ac:dyDescent="0.25">
      <c r="A51" s="3" t="s">
        <v>10</v>
      </c>
      <c r="B51" s="1" t="s">
        <v>4</v>
      </c>
      <c r="C51" s="1" t="s">
        <v>73</v>
      </c>
      <c r="D51" s="1" t="s">
        <v>120</v>
      </c>
      <c r="E51" s="13">
        <v>93668</v>
      </c>
    </row>
    <row r="52" spans="1:5" x14ac:dyDescent="0.25">
      <c r="A52" s="3" t="s">
        <v>19</v>
      </c>
      <c r="B52" s="1" t="s">
        <v>4</v>
      </c>
      <c r="C52" s="1" t="s">
        <v>20</v>
      </c>
      <c r="D52" s="1" t="s">
        <v>120</v>
      </c>
      <c r="E52" s="13">
        <v>89500</v>
      </c>
    </row>
    <row r="53" spans="1:5" x14ac:dyDescent="0.25">
      <c r="A53" s="6" t="s">
        <v>23</v>
      </c>
      <c r="B53" s="7" t="s">
        <v>4</v>
      </c>
      <c r="C53" s="7" t="s">
        <v>24</v>
      </c>
      <c r="D53" s="7" t="s">
        <v>118</v>
      </c>
      <c r="E53" s="14">
        <v>80000</v>
      </c>
    </row>
    <row r="54" spans="1:5" x14ac:dyDescent="0.25">
      <c r="A54" s="6" t="s">
        <v>128</v>
      </c>
      <c r="B54" s="7"/>
      <c r="C54" s="7"/>
      <c r="D54" s="7"/>
      <c r="E54" s="43">
        <f>SUBTOTAL(109,EMPData[Yearly Sal])</f>
        <v>3619876</v>
      </c>
    </row>
  </sheetData>
  <pageMargins left="0.7" right="0.7" top="0.75" bottom="0.75" header="0.3" footer="0.3"/>
  <pageSetup orientation="portrait"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8"/>
  <sheetViews>
    <sheetView tabSelected="1" workbookViewId="0">
      <selection activeCell="H7" sqref="H7"/>
    </sheetView>
  </sheetViews>
  <sheetFormatPr defaultRowHeight="15" x14ac:dyDescent="0.25"/>
  <cols>
    <col min="2" max="2" width="6.7109375" style="17" customWidth="1"/>
    <col min="3" max="3" width="8.5703125" customWidth="1"/>
    <col min="4" max="4" width="14.28515625" bestFit="1" customWidth="1"/>
    <col min="7" max="7" width="7.85546875" customWidth="1"/>
    <col min="8" max="8" width="16.5703125" bestFit="1" customWidth="1"/>
    <col min="9" max="10" width="11" customWidth="1"/>
    <col min="11" max="11" width="15.5703125" customWidth="1"/>
  </cols>
  <sheetData>
    <row r="1" spans="1:17" ht="36.75" thickBot="1" x14ac:dyDescent="0.6">
      <c r="A1" s="18"/>
      <c r="B1" s="19" t="s">
        <v>109</v>
      </c>
      <c r="C1" s="19"/>
      <c r="D1" s="19"/>
      <c r="E1" s="19"/>
      <c r="F1" s="19"/>
      <c r="G1" s="19"/>
      <c r="H1" s="19"/>
      <c r="I1" s="19"/>
      <c r="J1" s="19"/>
      <c r="K1" s="19"/>
      <c r="L1" s="19"/>
      <c r="M1" s="19"/>
      <c r="N1" s="19"/>
      <c r="O1" s="19"/>
      <c r="P1" s="19"/>
      <c r="Q1" s="19"/>
    </row>
    <row r="2" spans="1:17" x14ac:dyDescent="0.25">
      <c r="B2" s="29" t="s">
        <v>149</v>
      </c>
      <c r="C2" s="59" t="s">
        <v>146</v>
      </c>
      <c r="D2" s="60"/>
    </row>
    <row r="3" spans="1:17" x14ac:dyDescent="0.25">
      <c r="B3" s="23">
        <v>1</v>
      </c>
      <c r="C3" s="24" t="s">
        <v>147</v>
      </c>
      <c r="D3" s="25">
        <f>AVERAGE(EMPData[Yearly Sal])</f>
        <v>72397.52</v>
      </c>
      <c r="I3" s="22"/>
    </row>
    <row r="4" spans="1:17" x14ac:dyDescent="0.25">
      <c r="B4" s="23">
        <v>2</v>
      </c>
      <c r="C4" s="24" t="s">
        <v>111</v>
      </c>
      <c r="D4" s="25">
        <f>MEDIAN(EMPData[Yearly Sal])</f>
        <v>63208</v>
      </c>
    </row>
    <row r="5" spans="1:17" x14ac:dyDescent="0.25">
      <c r="B5" s="23">
        <v>3</v>
      </c>
      <c r="C5" s="24" t="s">
        <v>148</v>
      </c>
      <c r="D5" s="25">
        <f>MODE(EMPData[Yearly Sal])</f>
        <v>89500</v>
      </c>
    </row>
    <row r="6" spans="1:17" x14ac:dyDescent="0.25">
      <c r="B6" s="23">
        <v>4</v>
      </c>
      <c r="C6" s="24" t="s">
        <v>113</v>
      </c>
      <c r="D6" s="25">
        <f>MAX(EMPData[Yearly Sal])</f>
        <v>140000</v>
      </c>
    </row>
    <row r="7" spans="1:17" x14ac:dyDescent="0.25">
      <c r="B7" s="23">
        <v>5</v>
      </c>
      <c r="C7" s="24" t="s">
        <v>114</v>
      </c>
      <c r="D7" s="25">
        <f>MIN(EMPData[Yearly Sal])</f>
        <v>21971</v>
      </c>
    </row>
    <row r="8" spans="1:17" x14ac:dyDescent="0.25">
      <c r="B8" s="26">
        <v>6</v>
      </c>
      <c r="C8" s="27" t="s">
        <v>115</v>
      </c>
      <c r="D8" s="28">
        <f>SUM(EMPData[Yearly Sal])</f>
        <v>3619876</v>
      </c>
    </row>
  </sheetData>
  <mergeCells count="1">
    <mergeCell ref="C2:D2"/>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I8" sqref="I8"/>
    </sheetView>
  </sheetViews>
  <sheetFormatPr defaultRowHeight="15" x14ac:dyDescent="0.25"/>
  <cols>
    <col min="1" max="1" width="4.85546875" customWidth="1"/>
    <col min="2" max="2" width="13.28515625" customWidth="1"/>
    <col min="3" max="3" width="13.85546875" customWidth="1"/>
    <col min="4" max="4" width="16.85546875" customWidth="1"/>
    <col min="5" max="5" width="19.5703125" customWidth="1"/>
    <col min="12" max="12" width="2.140625" customWidth="1"/>
  </cols>
  <sheetData>
    <row r="1" spans="1:18" ht="36" x14ac:dyDescent="0.55000000000000004">
      <c r="A1" s="18"/>
      <c r="B1" s="19" t="s">
        <v>134</v>
      </c>
      <c r="C1" s="19"/>
      <c r="D1" s="19"/>
      <c r="E1" s="19"/>
      <c r="F1" s="19"/>
      <c r="G1" s="19"/>
      <c r="H1" s="19"/>
      <c r="I1" s="19"/>
      <c r="J1" s="19"/>
      <c r="K1" s="19"/>
      <c r="L1" s="19"/>
      <c r="M1" s="19"/>
      <c r="N1" s="19"/>
      <c r="O1" s="19"/>
      <c r="P1" s="19"/>
      <c r="Q1" s="19"/>
      <c r="R1" s="19"/>
    </row>
    <row r="2" spans="1:18" ht="15.75" thickBot="1" x14ac:dyDescent="0.3">
      <c r="C2" s="49" t="s">
        <v>1</v>
      </c>
      <c r="D2" s="61" t="s">
        <v>150</v>
      </c>
      <c r="E2" s="62"/>
    </row>
    <row r="3" spans="1:18" x14ac:dyDescent="0.25">
      <c r="C3" s="50" t="s">
        <v>4</v>
      </c>
      <c r="D3" s="51">
        <f ca="1">SUMIF(EMPData[[Department]:[Yearly Sal]],C3,EMPData[Yearly Sal])</f>
        <v>1294801</v>
      </c>
      <c r="E3" s="52">
        <f ca="1">SUMIF(EMPData[[Department]:[Yearly Sal]],C3,EMPData[Yearly Sal])</f>
        <v>1294801</v>
      </c>
      <c r="F3" s="31"/>
    </row>
    <row r="4" spans="1:18" x14ac:dyDescent="0.25">
      <c r="C4" s="53" t="s">
        <v>30</v>
      </c>
      <c r="D4" s="54">
        <f ca="1">SUMIF(EMPData[[Department]:[Yearly Sal]],C4,EMPData[Yearly Sal])</f>
        <v>1053666</v>
      </c>
      <c r="E4" s="55">
        <f ca="1">SUMIF(EMPData[[Department]:[Yearly Sal]],C4,EMPData[Yearly Sal])</f>
        <v>1053666</v>
      </c>
    </row>
    <row r="5" spans="1:18" x14ac:dyDescent="0.25">
      <c r="C5" s="56" t="s">
        <v>43</v>
      </c>
      <c r="D5" s="57">
        <f ca="1">SUMIF(EMPData[[Department]:[Yearly Sal]],C5,EMPData[Yearly Sal])</f>
        <v>1271409</v>
      </c>
      <c r="E5" s="58">
        <f ca="1">SUMIF(EMPData[[Department]:[Yearly Sal]],C5,EMPData[Yearly Sal])</f>
        <v>1271409</v>
      </c>
    </row>
    <row r="7" spans="1:18" x14ac:dyDescent="0.25">
      <c r="K7" s="30"/>
    </row>
    <row r="9" spans="1:18" x14ac:dyDescent="0.25">
      <c r="A9" t="s">
        <v>140</v>
      </c>
    </row>
  </sheetData>
  <mergeCells count="1">
    <mergeCell ref="D2:E2"/>
  </mergeCells>
  <conditionalFormatting sqref="E3:E5">
    <cfRule type="dataBar" priority="2">
      <dataBar showValue="0">
        <cfvo type="min"/>
        <cfvo type="max"/>
        <color rgb="FF008AEF"/>
      </dataBar>
      <extLst>
        <ext xmlns:x14="http://schemas.microsoft.com/office/spreadsheetml/2009/9/main" uri="{B025F937-C7B1-47D3-B67F-A62EFF666E3E}">
          <x14:id>{D9448E68-61C2-4F67-9222-202A8FDA2682}</x14:id>
        </ext>
      </extLst>
    </cfRule>
    <cfRule type="dataBar" priority="3">
      <dataBar>
        <cfvo type="min"/>
        <cfvo type="max"/>
        <color rgb="FF008AEF"/>
      </dataBar>
      <extLst>
        <ext xmlns:x14="http://schemas.microsoft.com/office/spreadsheetml/2009/9/main" uri="{B025F937-C7B1-47D3-B67F-A62EFF666E3E}">
          <x14:id>{8E99CCD2-228F-42AF-9B27-8EF0E59D0573}</x14:id>
        </ext>
      </extLst>
    </cfRule>
  </conditionalFormatting>
  <conditionalFormatting sqref="F3">
    <cfRule type="dataBar" priority="1">
      <dataBar>
        <cfvo type="min"/>
        <cfvo type="max"/>
        <color rgb="FF008AEF"/>
      </dataBar>
      <extLst>
        <ext xmlns:x14="http://schemas.microsoft.com/office/spreadsheetml/2009/9/main" uri="{B025F937-C7B1-47D3-B67F-A62EFF666E3E}">
          <x14:id>{13363D5C-2013-4544-9269-8098002C24B1}</x14:id>
        </ext>
      </extLst>
    </cfRule>
  </conditionalFormatting>
  <conditionalFormatting sqref="O10:O11">
    <cfRule type="colorScale" priority="12">
      <colorScale>
        <cfvo type="min"/>
        <cfvo type="percentile" val="50"/>
        <cfvo type="max"/>
        <color rgb="FFF8696B"/>
        <color rgb="FFFFEB84"/>
        <color rgb="FF63BE7B"/>
      </colorScale>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D9448E68-61C2-4F67-9222-202A8FDA2682}">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8E99CCD2-228F-42AF-9B27-8EF0E59D0573}">
            <x14:dataBar minLength="0" maxLength="100" border="1" negativeBarBorderColorSameAsPositive="0">
              <x14:cfvo type="autoMin"/>
              <x14:cfvo type="autoMax"/>
              <x14:borderColor rgb="FF008AEF"/>
              <x14:negativeFillColor rgb="FFFF0000"/>
              <x14:negativeBorderColor rgb="FFFF0000"/>
              <x14:axisColor rgb="FF000000"/>
            </x14:dataBar>
          </x14:cfRule>
          <xm:sqref>E3:E5</xm:sqref>
        </x14:conditionalFormatting>
        <x14:conditionalFormatting xmlns:xm="http://schemas.microsoft.com/office/excel/2006/main">
          <x14:cfRule type="dataBar" id="{13363D5C-2013-4544-9269-8098002C24B1}">
            <x14:dataBar minLength="0" maxLength="100" border="1" negativeBarBorderColorSameAsPositive="0">
              <x14:cfvo type="autoMin"/>
              <x14:cfvo type="autoMax"/>
              <x14:borderColor rgb="FF008AEF"/>
              <x14:negativeFillColor rgb="FFFF0000"/>
              <x14:negativeBorderColor rgb="FFFF0000"/>
              <x14:axisColor rgb="FF000000"/>
            </x14:dataBar>
          </x14:cfRule>
          <xm:sqref>F3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9"/>
  <sheetViews>
    <sheetView workbookViewId="0">
      <selection activeCell="B1" sqref="B1"/>
    </sheetView>
  </sheetViews>
  <sheetFormatPr defaultRowHeight="15" x14ac:dyDescent="0.25"/>
  <cols>
    <col min="2" max="2" width="15" customWidth="1"/>
    <col min="3" max="3" width="19.140625" style="16" customWidth="1"/>
  </cols>
  <sheetData>
    <row r="1" spans="1:18" ht="36" x14ac:dyDescent="0.55000000000000004">
      <c r="A1" s="18"/>
      <c r="B1" s="19" t="s">
        <v>135</v>
      </c>
      <c r="C1" s="19"/>
      <c r="D1" s="19"/>
      <c r="E1" s="19"/>
      <c r="F1" s="19"/>
      <c r="G1" s="19"/>
      <c r="H1" s="19"/>
      <c r="I1" s="19"/>
      <c r="J1" s="19"/>
      <c r="K1" s="19"/>
      <c r="L1" s="19"/>
      <c r="M1" s="19"/>
      <c r="N1" s="19"/>
      <c r="O1" s="19"/>
      <c r="P1" s="19"/>
      <c r="Q1" s="19"/>
      <c r="R1" s="19"/>
    </row>
    <row r="2" spans="1:18" x14ac:dyDescent="0.25">
      <c r="B2" s="32" t="s">
        <v>1</v>
      </c>
      <c r="C2" t="s">
        <v>151</v>
      </c>
    </row>
    <row r="3" spans="1:18" x14ac:dyDescent="0.25">
      <c r="B3" s="33" t="s">
        <v>43</v>
      </c>
      <c r="C3" s="34">
        <v>1271409</v>
      </c>
    </row>
    <row r="4" spans="1:18" x14ac:dyDescent="0.25">
      <c r="B4" s="33" t="s">
        <v>30</v>
      </c>
      <c r="C4" s="34">
        <v>1053666</v>
      </c>
    </row>
    <row r="5" spans="1:18" x14ac:dyDescent="0.25">
      <c r="B5" s="33" t="s">
        <v>4</v>
      </c>
      <c r="C5" s="34">
        <v>1294801</v>
      </c>
    </row>
    <row r="6" spans="1:18" x14ac:dyDescent="0.25">
      <c r="C6"/>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sheetData>
  <conditionalFormatting pivot="1" sqref="C3:C5">
    <cfRule type="dataBar" priority="1">
      <dataBar>
        <cfvo type="min"/>
        <cfvo type="max"/>
        <color rgb="FF63C384"/>
      </dataBar>
      <extLst>
        <ext xmlns:x14="http://schemas.microsoft.com/office/spreadsheetml/2009/9/main" uri="{B025F937-C7B1-47D3-B67F-A62EFF666E3E}">
          <x14:id>{C6BC7E2B-0466-4478-B514-F9ED36221457}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6BC7E2B-0466-4478-B514-F9ED36221457}">
            <x14:dataBar minLength="0" maxLength="100" border="1" negativeBarBorderColorSameAsPositive="0">
              <x14:cfvo type="autoMin"/>
              <x14:cfvo type="autoMax"/>
              <x14:borderColor rgb="FF63C384"/>
              <x14:negativeFillColor rgb="FFFF0000"/>
              <x14:negativeBorderColor rgb="FFFF0000"/>
              <x14:axisColor rgb="FF000000"/>
            </x14:dataBar>
          </x14:cfRule>
          <xm:sqref>C3:C5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54"/>
  <sheetViews>
    <sheetView workbookViewId="0">
      <selection activeCell="B1" sqref="B1"/>
    </sheetView>
  </sheetViews>
  <sheetFormatPr defaultRowHeight="15" x14ac:dyDescent="0.25"/>
  <cols>
    <col min="2" max="2" width="13.5703125" bestFit="1" customWidth="1"/>
    <col min="3" max="3" width="12.5703125" style="16" bestFit="1" customWidth="1"/>
  </cols>
  <sheetData>
    <row r="1" spans="1:18" ht="36" x14ac:dyDescent="0.55000000000000004">
      <c r="A1" s="18"/>
      <c r="B1" s="19" t="s">
        <v>136</v>
      </c>
      <c r="C1" s="19"/>
      <c r="D1" s="19"/>
      <c r="E1" s="19"/>
      <c r="F1" s="19"/>
      <c r="G1" s="19"/>
      <c r="H1" s="19"/>
      <c r="I1" s="19"/>
      <c r="J1" s="19"/>
      <c r="K1" s="19"/>
      <c r="L1" s="19"/>
      <c r="M1" s="19"/>
      <c r="N1" s="19"/>
      <c r="O1" s="19"/>
      <c r="P1" s="19"/>
      <c r="Q1" s="19"/>
      <c r="R1" s="19"/>
    </row>
    <row r="3" spans="1:18" x14ac:dyDescent="0.25">
      <c r="B3" s="32" t="s">
        <v>2</v>
      </c>
      <c r="C3" t="s">
        <v>152</v>
      </c>
    </row>
    <row r="4" spans="1:18" x14ac:dyDescent="0.25">
      <c r="B4" s="33" t="s">
        <v>60</v>
      </c>
      <c r="C4" s="34">
        <v>140000</v>
      </c>
    </row>
    <row r="5" spans="1:18" x14ac:dyDescent="0.25">
      <c r="B5" s="33" t="s">
        <v>31</v>
      </c>
      <c r="C5" s="34">
        <v>140000</v>
      </c>
    </row>
    <row r="6" spans="1:18" x14ac:dyDescent="0.25">
      <c r="C6"/>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A13" t="s">
        <v>141</v>
      </c>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55"/>
  <sheetViews>
    <sheetView workbookViewId="0">
      <selection activeCell="C5" sqref="C5"/>
    </sheetView>
  </sheetViews>
  <sheetFormatPr defaultRowHeight="15" x14ac:dyDescent="0.25"/>
  <cols>
    <col min="2" max="2" width="12.140625" bestFit="1" customWidth="1"/>
    <col min="3" max="3" width="11.5703125" style="16" bestFit="1" customWidth="1"/>
  </cols>
  <sheetData>
    <row r="1" spans="1:18" ht="36" x14ac:dyDescent="0.55000000000000004">
      <c r="A1" s="18"/>
      <c r="B1" s="19" t="s">
        <v>137</v>
      </c>
      <c r="C1" s="19"/>
      <c r="D1" s="19"/>
      <c r="E1" s="19"/>
      <c r="F1" s="19"/>
      <c r="G1" s="19"/>
      <c r="H1" s="19"/>
      <c r="I1" s="19"/>
      <c r="J1" s="19"/>
      <c r="K1" s="19"/>
      <c r="L1" s="19"/>
      <c r="M1" s="19"/>
      <c r="N1" s="19"/>
      <c r="O1" s="19"/>
      <c r="P1" s="19"/>
      <c r="Q1" s="19"/>
      <c r="R1" s="19"/>
    </row>
    <row r="4" spans="1:18" x14ac:dyDescent="0.25">
      <c r="B4" s="32" t="s">
        <v>2</v>
      </c>
      <c r="C4" t="s">
        <v>152</v>
      </c>
    </row>
    <row r="5" spans="1:18" x14ac:dyDescent="0.25">
      <c r="B5" s="33" t="s">
        <v>9</v>
      </c>
      <c r="C5" s="34">
        <v>29726</v>
      </c>
    </row>
    <row r="6" spans="1:18" x14ac:dyDescent="0.25">
      <c r="B6" s="33" t="s">
        <v>22</v>
      </c>
      <c r="C6" s="34">
        <v>21971</v>
      </c>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A14" t="s">
        <v>141</v>
      </c>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54"/>
  <sheetViews>
    <sheetView workbookViewId="0">
      <selection activeCell="C4" sqref="C4"/>
    </sheetView>
  </sheetViews>
  <sheetFormatPr defaultRowHeight="15" x14ac:dyDescent="0.25"/>
  <cols>
    <col min="2" max="2" width="12.140625" bestFit="1" customWidth="1"/>
    <col min="3" max="3" width="12.5703125" style="16" bestFit="1" customWidth="1"/>
  </cols>
  <sheetData>
    <row r="1" spans="1:18" ht="36" x14ac:dyDescent="0.55000000000000004">
      <c r="A1" s="18"/>
      <c r="B1" s="19" t="s">
        <v>138</v>
      </c>
      <c r="C1" s="19"/>
      <c r="D1" s="19"/>
      <c r="E1" s="19"/>
      <c r="F1" s="19"/>
      <c r="G1" s="19"/>
      <c r="H1" s="19"/>
      <c r="I1" s="19"/>
      <c r="J1" s="19"/>
      <c r="K1" s="19"/>
      <c r="L1" s="19"/>
      <c r="M1" s="19"/>
      <c r="N1" s="19"/>
      <c r="O1" s="19"/>
      <c r="P1" s="19"/>
      <c r="Q1" s="19"/>
      <c r="R1" s="19"/>
    </row>
    <row r="2" spans="1:18" x14ac:dyDescent="0.25">
      <c r="C2"/>
    </row>
    <row r="3" spans="1:18" x14ac:dyDescent="0.25">
      <c r="B3" s="32" t="s">
        <v>2</v>
      </c>
      <c r="C3" t="s">
        <v>152</v>
      </c>
    </row>
    <row r="4" spans="1:18" x14ac:dyDescent="0.25">
      <c r="B4" s="33" t="s">
        <v>71</v>
      </c>
      <c r="C4" s="34">
        <v>97000</v>
      </c>
    </row>
    <row r="5" spans="1:18" x14ac:dyDescent="0.25">
      <c r="B5" s="33" t="s">
        <v>60</v>
      </c>
      <c r="C5" s="34">
        <v>140000</v>
      </c>
    </row>
    <row r="6" spans="1:18" x14ac:dyDescent="0.25">
      <c r="C6"/>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A14" t="s">
        <v>141</v>
      </c>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14"/>
  <sheetViews>
    <sheetView workbookViewId="0">
      <selection activeCell="C4" sqref="C4"/>
    </sheetView>
  </sheetViews>
  <sheetFormatPr defaultRowHeight="15" x14ac:dyDescent="0.25"/>
  <cols>
    <col min="2" max="2" width="13.140625" bestFit="1" customWidth="1"/>
    <col min="3" max="3" width="16" bestFit="1" customWidth="1"/>
  </cols>
  <sheetData>
    <row r="1" spans="1:18" ht="36" x14ac:dyDescent="0.55000000000000004">
      <c r="A1" s="18"/>
      <c r="B1" s="19" t="s">
        <v>139</v>
      </c>
      <c r="C1" s="19"/>
      <c r="D1" s="19"/>
      <c r="E1" s="19"/>
      <c r="F1" s="19"/>
      <c r="G1" s="19"/>
      <c r="H1" s="19"/>
      <c r="I1" s="19"/>
      <c r="J1" s="19"/>
      <c r="K1" s="19"/>
      <c r="L1" s="19"/>
      <c r="M1" s="19"/>
      <c r="N1" s="19"/>
      <c r="O1" s="19"/>
      <c r="P1" s="19"/>
      <c r="Q1" s="19"/>
      <c r="R1" s="19"/>
    </row>
    <row r="3" spans="1:18" x14ac:dyDescent="0.25">
      <c r="B3" s="32" t="s">
        <v>2</v>
      </c>
      <c r="C3" s="35" t="s">
        <v>152</v>
      </c>
    </row>
    <row r="4" spans="1:18" x14ac:dyDescent="0.25">
      <c r="B4" s="33" t="s">
        <v>9</v>
      </c>
      <c r="C4" s="34">
        <v>29726</v>
      </c>
    </row>
    <row r="5" spans="1:18" x14ac:dyDescent="0.25">
      <c r="B5" s="33" t="s">
        <v>22</v>
      </c>
      <c r="C5" s="34">
        <v>21971</v>
      </c>
    </row>
    <row r="14" spans="1:18" x14ac:dyDescent="0.25">
      <c r="A14" t="s">
        <v>142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7 5 s 3 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v m z 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5 s 3 W S i K R 7 g O A A A A E Q A A A B M A H A B G b 3 J t d W x h c y 9 T Z W N 0 a W 9 u M S 5 t I K I Y A C i g F A A A A A A A A A A A A A A A A A A A A A A A A A A A A C t O T S 7 J z M 9 T C I b Q h t Y A U E s B A i 0 A F A A C A A g A 7 5 s 3 W U U E 8 i C j A A A A 9 g A A A B I A A A A A A A A A A A A A A A A A A A A A A E N v b m Z p Z y 9 Q Y W N r Y W d l L n h t b F B L A Q I t A B Q A A g A I A O + b N 1 k P y u m r p A A A A O k A A A A T A A A A A A A A A A A A A A A A A O 8 A A A B b Q 2 9 u d G V u d F 9 U e X B l c 1 0 u e G 1 s U E s B A i 0 A F A A C A A g A 7 5 s 3 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M n O 0 1 c 7 Q l N j j r u 8 P B 8 P Z A A A A A A A g A A A A A A E G Y A A A A B A A A g A A A A 3 h O / 8 V E E 6 g N b G H I Z i r 3 X a 5 D k N 9 S L a S I W r B 4 X / k 3 6 z l M A A A A A D o A A A A A C A A A g A A A A A p W q 5 W f n Y k 6 l d M K 6 0 S k R G H x H X g w g 7 C E O n X 4 x k I n c h J V Q A A A A A v u W O I b S 1 w r 8 8 L c + K S Q n K p w O a 4 I Q P A D C V V k i G R q U 9 o h K b P A V v + o Y 4 Z F w z f W o 3 O 5 o U T s R r 4 7 s D V y r v J R t C I O 6 R 7 N t o 0 b z e O S A B q j g 7 R M u D c 1 A A A A A n 7 b X F 6 Y 4 R N n T y m f m 5 d I E 7 n B y 6 C o s o 6 P e y o q Y R K U p T l A 8 a X o 1 + a l z J z e R y S K J 8 m a M F 1 g h P G H 7 6 l U z x w f h z W w s T w = = < / D a t a M a s h u p > 
</file>

<file path=customXml/itemProps1.xml><?xml version="1.0" encoding="utf-8"?>
<ds:datastoreItem xmlns:ds="http://schemas.openxmlformats.org/officeDocument/2006/customXml" ds:itemID="{88C3A673-4A2E-4E6D-B429-559016AC74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Master</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harika Kilaru</cp:lastModifiedBy>
  <dcterms:created xsi:type="dcterms:W3CDTF">2022-04-18T02:07:21Z</dcterms:created>
  <dcterms:modified xsi:type="dcterms:W3CDTF">2024-11-08T21:10:15Z</dcterms:modified>
</cp:coreProperties>
</file>