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NelsonShared\Harley\NelsonLab_EXPERIMENTS\Exp722\PlyCB.Bradford.quantification\"/>
    </mc:Choice>
  </mc:AlternateContent>
  <xr:revisionPtr revIDLastSave="0" documentId="13_ncr:1_{A8E1F886-E87B-4EEE-BAAD-BED80C3489BB}" xr6:coauthVersionLast="40" xr6:coauthVersionMax="40" xr10:uidLastSave="{00000000-0000-0000-0000-000000000000}"/>
  <bookViews>
    <workbookView xWindow="945" yWindow="0" windowWidth="27855" windowHeight="12750" xr2:uid="{D3F9AF53-D4C9-4726-A6E1-E3A683F5745C}"/>
  </bookViews>
  <sheets>
    <sheet name="cal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8" i="1" l="1"/>
  <c r="P37" i="1"/>
  <c r="P36" i="1"/>
  <c r="P35" i="1"/>
  <c r="P34" i="1"/>
  <c r="P33" i="1"/>
  <c r="P32" i="1"/>
  <c r="O33" i="1"/>
  <c r="O34" i="1"/>
  <c r="O35" i="1"/>
  <c r="O36" i="1"/>
  <c r="O37" i="1"/>
  <c r="O32" i="1"/>
  <c r="M32" i="1"/>
  <c r="N32" i="1"/>
  <c r="M33" i="1"/>
  <c r="N33" i="1"/>
  <c r="M34" i="1"/>
  <c r="N34" i="1"/>
  <c r="M35" i="1"/>
  <c r="N35" i="1"/>
  <c r="M36" i="1"/>
  <c r="N36" i="1"/>
  <c r="M37" i="1"/>
  <c r="N37" i="1"/>
  <c r="M31" i="1"/>
  <c r="N31" i="1"/>
  <c r="J85" i="1"/>
  <c r="J79" i="1"/>
  <c r="J80" i="1"/>
  <c r="J81" i="1"/>
  <c r="J82" i="1"/>
  <c r="J83" i="1"/>
  <c r="J84" i="1"/>
  <c r="J78" i="1"/>
  <c r="J76" i="1"/>
  <c r="I79" i="1"/>
  <c r="I80" i="1"/>
  <c r="I81" i="1"/>
  <c r="I82" i="1"/>
  <c r="I83" i="1"/>
  <c r="I84" i="1"/>
  <c r="I85" i="1"/>
  <c r="I78" i="1"/>
  <c r="I76" i="1"/>
  <c r="H76" i="1"/>
  <c r="L32" i="1" l="1"/>
  <c r="L33" i="1"/>
  <c r="L34" i="1"/>
  <c r="L35" i="1"/>
  <c r="L36" i="1"/>
  <c r="L37" i="1"/>
  <c r="L31" i="1"/>
  <c r="G32" i="1"/>
  <c r="G33" i="1"/>
  <c r="G34" i="1"/>
  <c r="G35" i="1"/>
  <c r="G36" i="1"/>
  <c r="G37" i="1"/>
  <c r="G38" i="1"/>
  <c r="G39" i="1"/>
  <c r="G31" i="1"/>
  <c r="K32" i="1"/>
  <c r="K33" i="1"/>
  <c r="K34" i="1"/>
  <c r="K35" i="1"/>
  <c r="K36" i="1"/>
  <c r="K37" i="1"/>
  <c r="K31" i="1"/>
  <c r="F37" i="1"/>
  <c r="F32" i="1"/>
  <c r="F33" i="1"/>
  <c r="F34" i="1"/>
  <c r="F35" i="1"/>
  <c r="F36" i="1"/>
  <c r="F38" i="1"/>
  <c r="F39" i="1"/>
  <c r="F31" i="1"/>
</calcChain>
</file>

<file path=xl/sharedStrings.xml><?xml version="1.0" encoding="utf-8"?>
<sst xmlns="http://schemas.openxmlformats.org/spreadsheetml/2006/main" count="152" uniqueCount="80">
  <si>
    <t>Used Bradford assay to quantify PlyCB protein concentration.</t>
  </si>
  <si>
    <t>Nanodrop</t>
  </si>
  <si>
    <t>9.974ng/ul</t>
  </si>
  <si>
    <t xml:space="preserve">This value is important because it's the value I used for NanoITC reaction. </t>
  </si>
  <si>
    <t>##BLOCKS= 1</t>
  </si>
  <si>
    <t>Plate:</t>
  </si>
  <si>
    <t>Plate1</t>
  </si>
  <si>
    <t>PlateFormat</t>
  </si>
  <si>
    <t>Endpoint</t>
  </si>
  <si>
    <t>Absorbance</t>
  </si>
  <si>
    <t>Raw</t>
  </si>
  <si>
    <t>Temperature(¡C)</t>
  </si>
  <si>
    <t xml:space="preserve"> </t>
  </si>
  <si>
    <t>~End</t>
  </si>
  <si>
    <t>Original Filename: PlyCB.protein.w.stds; Date Last Saved: 2/5/2019 2:56:33 PM</t>
  </si>
  <si>
    <t>A</t>
  </si>
  <si>
    <t>B</t>
  </si>
  <si>
    <t>C</t>
  </si>
  <si>
    <t>D</t>
  </si>
  <si>
    <t>E</t>
  </si>
  <si>
    <t>F</t>
  </si>
  <si>
    <t>G</t>
  </si>
  <si>
    <t>H</t>
  </si>
  <si>
    <t>I</t>
  </si>
  <si>
    <t>Expected</t>
  </si>
  <si>
    <t>https://www.thermofisher.com/document-connect/document-connect.html?url=https://assets.thermofisher.com/TFS-Assets/LSG/manuals/MAN0011203_CoomassiePlus_Bradford_Asy_UG.pdf&amp;title=VXNlciBHdWlkZTogIENvb21hc3NpZSBQbHVzIChCcmFkZm9yZCkgQXNzYXkgS2l0</t>
  </si>
  <si>
    <t>Rxn1</t>
  </si>
  <si>
    <t>Rxn2</t>
  </si>
  <si>
    <t>Sample1</t>
  </si>
  <si>
    <t>Sample_AVG</t>
  </si>
  <si>
    <t>Rxn_AVG</t>
  </si>
  <si>
    <t>Sample2</t>
  </si>
  <si>
    <t>DilutionFactor</t>
  </si>
  <si>
    <t>1/2</t>
  </si>
  <si>
    <t>1/5</t>
  </si>
  <si>
    <t>1/10</t>
  </si>
  <si>
    <t>undil</t>
  </si>
  <si>
    <t>1/100</t>
  </si>
  <si>
    <t>1/500</t>
  </si>
  <si>
    <t>1/1000</t>
  </si>
  <si>
    <t>Rxn_AVG-BASE</t>
  </si>
  <si>
    <t>Sample_AVG-BASE</t>
  </si>
  <si>
    <t>Tube</t>
  </si>
  <si>
    <t>One phase decay in GraphPad Prism provides best fit.</t>
  </si>
  <si>
    <t>One phase decay</t>
  </si>
  <si>
    <t>Best-fit values</t>
  </si>
  <si>
    <t>Y0</t>
  </si>
  <si>
    <t>Plateau</t>
  </si>
  <si>
    <t>K</t>
  </si>
  <si>
    <t>Half Life</t>
  </si>
  <si>
    <t>Tau</t>
  </si>
  <si>
    <t>Span</t>
  </si>
  <si>
    <t>Std. Error</t>
  </si>
  <si>
    <t>95% CI (profile likelihood)</t>
  </si>
  <si>
    <t>-0.07682 to 0.05143</t>
  </si>
  <si>
    <t>1.069 to 1.33</t>
  </si>
  <si>
    <t>0.0009251 to 0.001584</t>
  </si>
  <si>
    <t>437.5 to 749.3</t>
  </si>
  <si>
    <t>631.2 to 1081</t>
  </si>
  <si>
    <t>Goodness of Fit</t>
  </si>
  <si>
    <t>Degrees of Freedom</t>
  </si>
  <si>
    <t>R square</t>
  </si>
  <si>
    <t>Absolute Sum of Squares</t>
  </si>
  <si>
    <t>Sy.x</t>
  </si>
  <si>
    <t>Constraints</t>
  </si>
  <si>
    <t>K &gt; 0</t>
  </si>
  <si>
    <t>Number of points</t>
  </si>
  <si>
    <t># of X values</t>
  </si>
  <si>
    <t># Y values analyzed</t>
  </si>
  <si>
    <t>Y=(Y0 - Plateau)*exp(-K*X) + Plateau</t>
  </si>
  <si>
    <t>test</t>
  </si>
  <si>
    <t>input x</t>
  </si>
  <si>
    <t>input y</t>
  </si>
  <si>
    <t>WolframAlpha</t>
  </si>
  <si>
    <t>HK_eqn</t>
  </si>
  <si>
    <t>WA_eqn</t>
  </si>
  <si>
    <t>AVG</t>
  </si>
  <si>
    <t>OrigConc (mg/ml)</t>
  </si>
  <si>
    <t>mg/ml</t>
  </si>
  <si>
    <t>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</si>
</sst>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0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calcs!$C$31:$C$38</c:f>
              <c:numCache>
                <c:formatCode>General</c:formatCode>
                <c:ptCount val="8"/>
                <c:pt idx="0">
                  <c:v>2000</c:v>
                </c:pt>
                <c:pt idx="1">
                  <c:v>1500</c:v>
                </c:pt>
                <c:pt idx="2">
                  <c:v>1000</c:v>
                </c:pt>
                <c:pt idx="3">
                  <c:v>750</c:v>
                </c:pt>
                <c:pt idx="4">
                  <c:v>500</c:v>
                </c:pt>
                <c:pt idx="5">
                  <c:v>250</c:v>
                </c:pt>
                <c:pt idx="6">
                  <c:v>125</c:v>
                </c:pt>
                <c:pt idx="7">
                  <c:v>25</c:v>
                </c:pt>
              </c:numCache>
            </c:numRef>
          </c:xVal>
          <c:yVal>
            <c:numRef>
              <c:f>calcs!$F$31:$F$38</c:f>
              <c:numCache>
                <c:formatCode>General</c:formatCode>
                <c:ptCount val="8"/>
                <c:pt idx="0">
                  <c:v>1.45875</c:v>
                </c:pt>
                <c:pt idx="1">
                  <c:v>1.3559999999999999</c:v>
                </c:pt>
                <c:pt idx="2">
                  <c:v>1.2250999999999999</c:v>
                </c:pt>
                <c:pt idx="3">
                  <c:v>1.1306499999999999</c:v>
                </c:pt>
                <c:pt idx="4">
                  <c:v>0.87559999999999993</c:v>
                </c:pt>
                <c:pt idx="5">
                  <c:v>0.67469999999999997</c:v>
                </c:pt>
                <c:pt idx="6">
                  <c:v>0.55149999999999999</c:v>
                </c:pt>
                <c:pt idx="7">
                  <c:v>0.41054999999999997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3-4152-B4FB-6D1E0EA82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200528"/>
        <c:axId val="648022896"/>
      </c:scatterChart>
      <c:valAx>
        <c:axId val="75620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22896"/>
        <c:crosses val="autoZero"/>
        <c:crossBetween val="midCat"/>
      </c:valAx>
      <c:valAx>
        <c:axId val="6480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2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40</xdr:row>
      <xdr:rowOff>114300</xdr:rowOff>
    </xdr:from>
    <xdr:to>
      <xdr:col>10</xdr:col>
      <xdr:colOff>171450</xdr:colOff>
      <xdr:row>55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E47F21-8D58-44FA-ACA0-95E2F4478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</xdr:row>
          <xdr:rowOff>0</xdr:rowOff>
        </xdr:from>
        <xdr:to>
          <xdr:col>6</xdr:col>
          <xdr:colOff>161925</xdr:colOff>
          <xdr:row>71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94BEACAA-FD0B-4A98-8F49-09A6F33D9B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11</xdr:col>
      <xdr:colOff>276225</xdr:colOff>
      <xdr:row>65</xdr:row>
      <xdr:rowOff>152400</xdr:rowOff>
    </xdr:from>
    <xdr:to>
      <xdr:col>24</xdr:col>
      <xdr:colOff>10594</xdr:colOff>
      <xdr:row>90</xdr:row>
      <xdr:rowOff>86380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927411E-5402-4747-BA01-B83F84723F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81825" y="12534900"/>
          <a:ext cx="7659169" cy="4696480"/>
        </a:xfrm>
        <a:prstGeom prst="rect">
          <a:avLst/>
        </a:prstGeom>
      </xdr:spPr>
    </xdr:pic>
    <xdr:clientData/>
  </xdr:twoCellAnchor>
  <xdr:twoCellAnchor editAs="oneCell">
    <xdr:from>
      <xdr:col>11</xdr:col>
      <xdr:colOff>228600</xdr:colOff>
      <xdr:row>90</xdr:row>
      <xdr:rowOff>161925</xdr:rowOff>
    </xdr:from>
    <xdr:to>
      <xdr:col>24</xdr:col>
      <xdr:colOff>48706</xdr:colOff>
      <xdr:row>117</xdr:row>
      <xdr:rowOff>181696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23A556A-4BBF-4E0F-A51F-1E0E1BDA8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34200" y="17306925"/>
          <a:ext cx="7744906" cy="51632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E2235-CA18-41B9-BD59-A5E917AF9C31}">
  <dimension ref="A1:U102"/>
  <sheetViews>
    <sheetView tabSelected="1" topLeftCell="C61" zoomScaleNormal="100" workbookViewId="0">
      <selection activeCell="G87" sqref="G87"/>
    </sheetView>
  </sheetViews>
  <sheetFormatPr defaultRowHeight="15" x14ac:dyDescent="0.25"/>
  <sheetData>
    <row r="1" spans="1:21" x14ac:dyDescent="0.25">
      <c r="A1" t="s">
        <v>0</v>
      </c>
    </row>
    <row r="2" spans="1:21" x14ac:dyDescent="0.25">
      <c r="A2" t="s">
        <v>1</v>
      </c>
      <c r="B2" t="s">
        <v>2</v>
      </c>
    </row>
    <row r="4" spans="1:21" x14ac:dyDescent="0.25">
      <c r="A4" t="s">
        <v>3</v>
      </c>
    </row>
    <row r="6" spans="1:21" x14ac:dyDescent="0.25">
      <c r="A6" t="s">
        <v>4</v>
      </c>
    </row>
    <row r="7" spans="1:21" x14ac:dyDescent="0.25">
      <c r="A7" t="s">
        <v>5</v>
      </c>
      <c r="B7" t="s">
        <v>6</v>
      </c>
      <c r="C7">
        <v>1.3</v>
      </c>
      <c r="D7" t="s">
        <v>7</v>
      </c>
      <c r="E7" t="s">
        <v>8</v>
      </c>
      <c r="F7" t="s">
        <v>9</v>
      </c>
      <c r="G7" t="s">
        <v>10</v>
      </c>
      <c r="H7" t="b">
        <v>0</v>
      </c>
      <c r="I7">
        <v>1</v>
      </c>
      <c r="O7">
        <v>1</v>
      </c>
      <c r="P7">
        <v>595</v>
      </c>
      <c r="Q7">
        <v>1</v>
      </c>
      <c r="R7">
        <v>9</v>
      </c>
      <c r="S7">
        <v>96</v>
      </c>
      <c r="T7">
        <v>1</v>
      </c>
      <c r="U7">
        <v>4</v>
      </c>
    </row>
    <row r="8" spans="1:21" x14ac:dyDescent="0.25">
      <c r="B8" t="s">
        <v>11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12</v>
      </c>
    </row>
    <row r="9" spans="1:21" x14ac:dyDescent="0.25">
      <c r="B9">
        <v>23.1</v>
      </c>
      <c r="C9">
        <v>1.4236</v>
      </c>
      <c r="D9">
        <v>1.3353999999999999</v>
      </c>
      <c r="E9">
        <v>1.2277</v>
      </c>
      <c r="F9">
        <v>1.1314</v>
      </c>
      <c r="G9">
        <v>0.85699999999999998</v>
      </c>
      <c r="H9">
        <v>0.68879999999999997</v>
      </c>
      <c r="I9">
        <v>1.4742999999999999</v>
      </c>
      <c r="J9">
        <v>0.40360000000000001</v>
      </c>
      <c r="K9">
        <v>0.38150000000000001</v>
      </c>
    </row>
    <row r="10" spans="1:21" x14ac:dyDescent="0.25">
      <c r="C10">
        <v>1.4939</v>
      </c>
      <c r="D10">
        <v>1.3766</v>
      </c>
      <c r="E10">
        <v>1.2224999999999999</v>
      </c>
      <c r="F10">
        <v>1.1298999999999999</v>
      </c>
      <c r="G10">
        <v>0.89419999999999999</v>
      </c>
      <c r="H10">
        <v>0.66059999999999997</v>
      </c>
      <c r="I10">
        <v>0.55149999999999999</v>
      </c>
      <c r="J10">
        <v>0.41749999999999998</v>
      </c>
      <c r="K10">
        <v>0.38229999999999997</v>
      </c>
    </row>
    <row r="11" spans="1:21" x14ac:dyDescent="0.25">
      <c r="C11">
        <v>1.5806</v>
      </c>
      <c r="D11">
        <v>1.3842000000000001</v>
      </c>
      <c r="E11">
        <v>1.2237</v>
      </c>
      <c r="F11">
        <v>1.0658000000000001</v>
      </c>
      <c r="G11">
        <v>0.4652</v>
      </c>
      <c r="H11">
        <v>0.38979999999999998</v>
      </c>
      <c r="I11">
        <v>0.37759999999999999</v>
      </c>
      <c r="J11">
        <v>4.4900000000000002E-2</v>
      </c>
      <c r="K11">
        <v>4.4299999999999999E-2</v>
      </c>
    </row>
    <row r="12" spans="1:21" x14ac:dyDescent="0.25">
      <c r="C12">
        <v>1.6107</v>
      </c>
      <c r="D12">
        <v>1.4335</v>
      </c>
      <c r="E12">
        <v>1.2622</v>
      </c>
      <c r="F12">
        <v>1.1678999999999999</v>
      </c>
      <c r="G12">
        <v>0.52280000000000004</v>
      </c>
      <c r="H12">
        <v>0.44280000000000003</v>
      </c>
      <c r="I12">
        <v>0.44169999999999998</v>
      </c>
      <c r="J12">
        <v>4.4299999999999999E-2</v>
      </c>
      <c r="K12">
        <v>4.3999999999999997E-2</v>
      </c>
    </row>
    <row r="18" spans="1:16" x14ac:dyDescent="0.25"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>
        <v>10</v>
      </c>
      <c r="M18">
        <v>11</v>
      </c>
      <c r="N18">
        <v>12</v>
      </c>
    </row>
    <row r="19" spans="1:16" x14ac:dyDescent="0.25">
      <c r="C19">
        <v>1.4236</v>
      </c>
      <c r="D19">
        <v>1.3353999999999999</v>
      </c>
      <c r="E19">
        <v>1.2277</v>
      </c>
      <c r="F19">
        <v>1.1314</v>
      </c>
      <c r="G19">
        <v>0.85699999999999998</v>
      </c>
      <c r="H19">
        <v>0.68879999999999997</v>
      </c>
      <c r="I19">
        <v>1.4742999999999999</v>
      </c>
      <c r="J19">
        <v>0.40360000000000001</v>
      </c>
      <c r="K19">
        <v>0.38150000000000001</v>
      </c>
      <c r="L19" t="s">
        <v>12</v>
      </c>
      <c r="M19" t="s">
        <v>12</v>
      </c>
      <c r="N19" t="s">
        <v>12</v>
      </c>
    </row>
    <row r="20" spans="1:16" x14ac:dyDescent="0.25">
      <c r="C20">
        <v>1.4939</v>
      </c>
      <c r="D20">
        <v>1.3766</v>
      </c>
      <c r="E20">
        <v>1.2224999999999999</v>
      </c>
      <c r="F20">
        <v>1.1298999999999999</v>
      </c>
      <c r="G20">
        <v>0.89419999999999999</v>
      </c>
      <c r="H20">
        <v>0.66059999999999997</v>
      </c>
      <c r="I20">
        <v>0.55149999999999999</v>
      </c>
      <c r="J20">
        <v>0.41749999999999998</v>
      </c>
      <c r="K20">
        <v>0.38229999999999997</v>
      </c>
      <c r="L20" t="s">
        <v>12</v>
      </c>
      <c r="M20" t="s">
        <v>12</v>
      </c>
      <c r="N20" t="s">
        <v>12</v>
      </c>
    </row>
    <row r="21" spans="1:16" x14ac:dyDescent="0.25">
      <c r="C21">
        <v>1.5806</v>
      </c>
      <c r="D21">
        <v>1.3842000000000001</v>
      </c>
      <c r="E21">
        <v>1.2237</v>
      </c>
      <c r="F21">
        <v>1.0658000000000001</v>
      </c>
      <c r="G21">
        <v>0.4652</v>
      </c>
      <c r="H21">
        <v>0.38979999999999998</v>
      </c>
      <c r="I21">
        <v>0.37759999999999999</v>
      </c>
      <c r="J21">
        <v>4.4900000000000002E-2</v>
      </c>
      <c r="K21">
        <v>4.4299999999999999E-2</v>
      </c>
      <c r="L21" t="s">
        <v>12</v>
      </c>
      <c r="M21" t="s">
        <v>12</v>
      </c>
      <c r="N21" t="s">
        <v>12</v>
      </c>
    </row>
    <row r="22" spans="1:16" x14ac:dyDescent="0.25">
      <c r="C22">
        <v>1.6107</v>
      </c>
      <c r="D22">
        <v>1.4335</v>
      </c>
      <c r="E22">
        <v>1.2622</v>
      </c>
      <c r="F22">
        <v>1.1678999999999999</v>
      </c>
      <c r="G22">
        <v>0.52280000000000004</v>
      </c>
      <c r="H22">
        <v>0.44280000000000003</v>
      </c>
      <c r="I22">
        <v>0.44169999999999998</v>
      </c>
      <c r="J22">
        <v>4.4299999999999999E-2</v>
      </c>
      <c r="K22">
        <v>4.3999999999999997E-2</v>
      </c>
      <c r="L22" t="s">
        <v>12</v>
      </c>
      <c r="M22" t="s">
        <v>12</v>
      </c>
      <c r="N22" t="s">
        <v>12</v>
      </c>
    </row>
    <row r="23" spans="1:16" x14ac:dyDescent="0.25">
      <c r="C23" t="s">
        <v>12</v>
      </c>
      <c r="D23" t="s">
        <v>12</v>
      </c>
      <c r="E23" t="s">
        <v>12</v>
      </c>
      <c r="F23" t="s">
        <v>12</v>
      </c>
      <c r="G23" t="s">
        <v>12</v>
      </c>
      <c r="H23" t="s">
        <v>12</v>
      </c>
      <c r="I23" t="s">
        <v>12</v>
      </c>
      <c r="J23" t="s">
        <v>12</v>
      </c>
      <c r="K23" t="s">
        <v>12</v>
      </c>
      <c r="L23" t="s">
        <v>12</v>
      </c>
      <c r="M23" t="s">
        <v>12</v>
      </c>
      <c r="N23" t="s">
        <v>12</v>
      </c>
    </row>
    <row r="24" spans="1:16" x14ac:dyDescent="0.25">
      <c r="C24" t="s">
        <v>12</v>
      </c>
      <c r="D24" t="s">
        <v>12</v>
      </c>
      <c r="E24" t="s">
        <v>12</v>
      </c>
      <c r="F24" t="s">
        <v>12</v>
      </c>
      <c r="G24" t="s">
        <v>12</v>
      </c>
      <c r="H24" t="s">
        <v>12</v>
      </c>
      <c r="I24" t="s">
        <v>12</v>
      </c>
      <c r="J24" t="s">
        <v>12</v>
      </c>
      <c r="K24" t="s">
        <v>12</v>
      </c>
      <c r="L24" t="s">
        <v>12</v>
      </c>
      <c r="M24" t="s">
        <v>12</v>
      </c>
      <c r="N24" t="s">
        <v>12</v>
      </c>
    </row>
    <row r="25" spans="1:16" x14ac:dyDescent="0.25">
      <c r="C25" t="s">
        <v>12</v>
      </c>
      <c r="D25" t="s">
        <v>12</v>
      </c>
      <c r="E25" t="s">
        <v>12</v>
      </c>
      <c r="F25" t="s">
        <v>12</v>
      </c>
      <c r="G25" t="s">
        <v>12</v>
      </c>
      <c r="H25" t="s">
        <v>12</v>
      </c>
      <c r="I25" t="s">
        <v>12</v>
      </c>
      <c r="J25" t="s">
        <v>12</v>
      </c>
      <c r="K25" t="s">
        <v>12</v>
      </c>
      <c r="L25" t="s">
        <v>12</v>
      </c>
      <c r="M25" t="s">
        <v>12</v>
      </c>
      <c r="N25" t="s">
        <v>12</v>
      </c>
    </row>
    <row r="26" spans="1:16" x14ac:dyDescent="0.25">
      <c r="C26" t="s">
        <v>12</v>
      </c>
      <c r="D26" t="s">
        <v>12</v>
      </c>
      <c r="E26" t="s">
        <v>12</v>
      </c>
      <c r="F26" t="s">
        <v>12</v>
      </c>
      <c r="G26" t="s">
        <v>12</v>
      </c>
      <c r="H26" t="s">
        <v>12</v>
      </c>
      <c r="I26" t="s">
        <v>12</v>
      </c>
      <c r="J26" t="s">
        <v>12</v>
      </c>
      <c r="K26" t="s">
        <v>12</v>
      </c>
      <c r="L26" t="s">
        <v>12</v>
      </c>
      <c r="M26" t="s">
        <v>12</v>
      </c>
      <c r="N26" t="s">
        <v>12</v>
      </c>
    </row>
    <row r="27" spans="1:16" x14ac:dyDescent="0.25">
      <c r="A27" t="s">
        <v>13</v>
      </c>
    </row>
    <row r="28" spans="1:16" x14ac:dyDescent="0.25">
      <c r="A28" t="s">
        <v>14</v>
      </c>
    </row>
    <row r="29" spans="1:16" x14ac:dyDescent="0.25">
      <c r="B29" t="s">
        <v>25</v>
      </c>
    </row>
    <row r="30" spans="1:16" x14ac:dyDescent="0.25">
      <c r="B30" t="s">
        <v>42</v>
      </c>
      <c r="C30" t="s">
        <v>24</v>
      </c>
      <c r="D30" t="s">
        <v>26</v>
      </c>
      <c r="E30" t="s">
        <v>27</v>
      </c>
      <c r="F30" t="s">
        <v>30</v>
      </c>
      <c r="G30" t="s">
        <v>40</v>
      </c>
      <c r="H30" t="s">
        <v>32</v>
      </c>
      <c r="I30" t="s">
        <v>28</v>
      </c>
      <c r="J30" t="s">
        <v>31</v>
      </c>
      <c r="K30" t="s">
        <v>29</v>
      </c>
      <c r="L30" t="s">
        <v>41</v>
      </c>
      <c r="M30" t="s">
        <v>74</v>
      </c>
      <c r="N30" t="s">
        <v>75</v>
      </c>
      <c r="O30" t="s">
        <v>76</v>
      </c>
      <c r="P30" t="s">
        <v>77</v>
      </c>
    </row>
    <row r="31" spans="1:16" x14ac:dyDescent="0.25">
      <c r="B31" t="s">
        <v>15</v>
      </c>
      <c r="C31">
        <v>2000</v>
      </c>
      <c r="D31">
        <v>1.4236</v>
      </c>
      <c r="E31">
        <v>1.4939</v>
      </c>
      <c r="F31">
        <f>AVERAGE(D31:E31)</f>
        <v>1.45875</v>
      </c>
      <c r="G31">
        <f>F31-$F$39</f>
        <v>1.0768499999999999</v>
      </c>
      <c r="H31" t="s">
        <v>36</v>
      </c>
      <c r="I31">
        <v>1.5806</v>
      </c>
      <c r="J31">
        <v>1.6107</v>
      </c>
      <c r="K31">
        <f>AVERAGE(I31:J31)</f>
        <v>1.59565</v>
      </c>
      <c r="L31">
        <f>K31-$F$39</f>
        <v>1.2137500000000001</v>
      </c>
      <c r="M31" t="e">
        <f>LN((($D$75+$D$76-L31)/$D$76))*(-1)/$D$77</f>
        <v>#NUM!</v>
      </c>
      <c r="N31" t="e">
        <f>(LN(($D$76-$D$75)/($D$76-L31))+0)/$D$77</f>
        <v>#NUM!</v>
      </c>
    </row>
    <row r="32" spans="1:16" x14ac:dyDescent="0.25">
      <c r="B32" t="s">
        <v>16</v>
      </c>
      <c r="C32">
        <v>1500</v>
      </c>
      <c r="D32">
        <v>1.3353999999999999</v>
      </c>
      <c r="E32">
        <v>1.3766</v>
      </c>
      <c r="F32">
        <f t="shared" ref="F32:F39" si="0">AVERAGE(D32:E32)</f>
        <v>1.3559999999999999</v>
      </c>
      <c r="G32">
        <f t="shared" ref="G32:G39" si="1">F32-$F$39</f>
        <v>0.97409999999999985</v>
      </c>
      <c r="H32" s="1" t="s">
        <v>33</v>
      </c>
      <c r="I32">
        <v>1.3842000000000001</v>
      </c>
      <c r="J32">
        <v>1.4335</v>
      </c>
      <c r="K32">
        <f t="shared" ref="K32:K37" si="2">AVERAGE(I32:J32)</f>
        <v>1.4088500000000002</v>
      </c>
      <c r="L32">
        <f t="shared" ref="L32:L37" si="3">K32-$F$39</f>
        <v>1.0269500000000003</v>
      </c>
      <c r="M32">
        <f t="shared" ref="M32:M37" si="4">LN((($D$75+$D$76-L32)/$D$76))*(-1)/$D$77</f>
        <v>1735.2308385921101</v>
      </c>
      <c r="N32">
        <f t="shared" ref="N32:N37" si="5">(LN(($D$76-$D$75)/($D$76-L32))+0)/$D$77</f>
        <v>1676.569590603729</v>
      </c>
      <c r="O32">
        <f>AVERAGE(M32:N32)</f>
        <v>1705.9002145979196</v>
      </c>
      <c r="P32">
        <f>O32*2</f>
        <v>3411.8004291958391</v>
      </c>
    </row>
    <row r="33" spans="2:16" x14ac:dyDescent="0.25">
      <c r="B33" t="s">
        <v>17</v>
      </c>
      <c r="C33">
        <v>1000</v>
      </c>
      <c r="D33">
        <v>1.2277</v>
      </c>
      <c r="E33">
        <v>1.2224999999999999</v>
      </c>
      <c r="F33">
        <f t="shared" si="0"/>
        <v>1.2250999999999999</v>
      </c>
      <c r="G33">
        <f t="shared" si="1"/>
        <v>0.84319999999999984</v>
      </c>
      <c r="H33" s="1" t="s">
        <v>34</v>
      </c>
      <c r="I33">
        <v>1.2237</v>
      </c>
      <c r="J33">
        <v>1.2622</v>
      </c>
      <c r="K33">
        <f t="shared" si="2"/>
        <v>1.24295</v>
      </c>
      <c r="L33">
        <f t="shared" si="3"/>
        <v>0.86104999999999998</v>
      </c>
      <c r="M33">
        <f t="shared" si="4"/>
        <v>1095.0826914842505</v>
      </c>
      <c r="N33">
        <f t="shared" si="5"/>
        <v>1072.2625825715322</v>
      </c>
      <c r="O33">
        <f t="shared" ref="O33:O37" si="6">AVERAGE(M33:N33)</f>
        <v>1083.6726370278914</v>
      </c>
      <c r="P33">
        <f>O33*5</f>
        <v>5418.3631851394566</v>
      </c>
    </row>
    <row r="34" spans="2:16" x14ac:dyDescent="0.25">
      <c r="B34" t="s">
        <v>18</v>
      </c>
      <c r="C34">
        <v>750</v>
      </c>
      <c r="D34">
        <v>1.1314</v>
      </c>
      <c r="E34">
        <v>1.1298999999999999</v>
      </c>
      <c r="F34">
        <f t="shared" si="0"/>
        <v>1.1306499999999999</v>
      </c>
      <c r="G34">
        <f t="shared" si="1"/>
        <v>0.74874999999999992</v>
      </c>
      <c r="H34" s="1" t="s">
        <v>35</v>
      </c>
      <c r="I34">
        <v>1.0658000000000001</v>
      </c>
      <c r="J34">
        <v>1.1678999999999999</v>
      </c>
      <c r="K34">
        <f t="shared" si="2"/>
        <v>1.1168499999999999</v>
      </c>
      <c r="L34">
        <f t="shared" si="3"/>
        <v>0.73494999999999988</v>
      </c>
      <c r="M34">
        <f t="shared" si="4"/>
        <v>814.12053526740976</v>
      </c>
      <c r="N34">
        <f t="shared" si="5"/>
        <v>800.25583649977284</v>
      </c>
      <c r="O34">
        <f t="shared" si="6"/>
        <v>807.18818588359136</v>
      </c>
      <c r="P34">
        <f>O34*10</f>
        <v>8071.8818588359136</v>
      </c>
    </row>
    <row r="35" spans="2:16" x14ac:dyDescent="0.25">
      <c r="B35" t="s">
        <v>19</v>
      </c>
      <c r="C35">
        <v>500</v>
      </c>
      <c r="D35">
        <v>0.85699999999999998</v>
      </c>
      <c r="E35">
        <v>0.89419999999999999</v>
      </c>
      <c r="F35">
        <f t="shared" si="0"/>
        <v>0.87559999999999993</v>
      </c>
      <c r="G35">
        <f t="shared" si="1"/>
        <v>0.49369999999999992</v>
      </c>
      <c r="H35" t="s">
        <v>37</v>
      </c>
      <c r="I35">
        <v>0.4652</v>
      </c>
      <c r="J35">
        <v>0.52280000000000004</v>
      </c>
      <c r="K35">
        <f t="shared" si="2"/>
        <v>0.49399999999999999</v>
      </c>
      <c r="L35">
        <f t="shared" si="3"/>
        <v>0.11209999999999998</v>
      </c>
      <c r="M35">
        <f t="shared" si="4"/>
        <v>89.94320874383088</v>
      </c>
      <c r="N35">
        <f t="shared" si="5"/>
        <v>88.997005467830888</v>
      </c>
      <c r="O35">
        <f t="shared" si="6"/>
        <v>89.470107105830891</v>
      </c>
      <c r="P35">
        <f>O35*100</f>
        <v>8947.0107105830884</v>
      </c>
    </row>
    <row r="36" spans="2:16" x14ac:dyDescent="0.25">
      <c r="B36" t="s">
        <v>20</v>
      </c>
      <c r="C36">
        <v>250</v>
      </c>
      <c r="D36">
        <v>0.68879999999999997</v>
      </c>
      <c r="E36">
        <v>0.66059999999999997</v>
      </c>
      <c r="F36">
        <f t="shared" si="0"/>
        <v>0.67469999999999997</v>
      </c>
      <c r="G36">
        <f t="shared" si="1"/>
        <v>0.29279999999999995</v>
      </c>
      <c r="H36" t="s">
        <v>38</v>
      </c>
      <c r="I36">
        <v>0.38979999999999998</v>
      </c>
      <c r="J36">
        <v>0.44280000000000003</v>
      </c>
      <c r="K36">
        <f t="shared" si="2"/>
        <v>0.4163</v>
      </c>
      <c r="L36">
        <f t="shared" si="3"/>
        <v>3.4399999999999986E-2</v>
      </c>
      <c r="M36">
        <f t="shared" si="4"/>
        <v>32.387662336254159</v>
      </c>
      <c r="N36">
        <f t="shared" si="5"/>
        <v>32.058891057244161</v>
      </c>
      <c r="O36">
        <f t="shared" si="6"/>
        <v>32.22327669674916</v>
      </c>
      <c r="P36">
        <f>O36*500</f>
        <v>16111.638348374579</v>
      </c>
    </row>
    <row r="37" spans="2:16" x14ac:dyDescent="0.25">
      <c r="B37" t="s">
        <v>21</v>
      </c>
      <c r="C37">
        <v>125</v>
      </c>
      <c r="D37">
        <v>1.4742999999999999</v>
      </c>
      <c r="E37">
        <v>0.55149999999999999</v>
      </c>
      <c r="F37">
        <f>E37</f>
        <v>0.55149999999999999</v>
      </c>
      <c r="G37">
        <f t="shared" si="1"/>
        <v>0.16959999999999997</v>
      </c>
      <c r="H37" t="s">
        <v>39</v>
      </c>
      <c r="I37">
        <v>0.37759999999999999</v>
      </c>
      <c r="J37">
        <v>0.44169999999999998</v>
      </c>
      <c r="K37">
        <f t="shared" si="2"/>
        <v>0.40964999999999996</v>
      </c>
      <c r="L37">
        <f t="shared" si="3"/>
        <v>2.7749999999999941E-2</v>
      </c>
      <c r="M37">
        <f t="shared" si="4"/>
        <v>27.647075663783344</v>
      </c>
      <c r="N37">
        <f t="shared" si="5"/>
        <v>27.367245626487893</v>
      </c>
      <c r="O37">
        <f t="shared" si="6"/>
        <v>27.50716064513562</v>
      </c>
      <c r="P37">
        <f>O37*1000</f>
        <v>27507.16064513562</v>
      </c>
    </row>
    <row r="38" spans="2:16" x14ac:dyDescent="0.25">
      <c r="B38" t="s">
        <v>22</v>
      </c>
      <c r="C38">
        <v>25</v>
      </c>
      <c r="D38">
        <v>0.40360000000000001</v>
      </c>
      <c r="E38">
        <v>0.41749999999999998</v>
      </c>
      <c r="F38">
        <f t="shared" si="0"/>
        <v>0.41054999999999997</v>
      </c>
      <c r="G38">
        <f t="shared" si="1"/>
        <v>2.8649999999999953E-2</v>
      </c>
      <c r="P38">
        <f>AVERAGE(P32:P35)</f>
        <v>6462.2640459385748</v>
      </c>
    </row>
    <row r="39" spans="2:16" x14ac:dyDescent="0.25">
      <c r="B39" t="s">
        <v>23</v>
      </c>
      <c r="C39">
        <v>0</v>
      </c>
      <c r="D39">
        <v>0.38150000000000001</v>
      </c>
      <c r="E39">
        <v>0.38229999999999997</v>
      </c>
      <c r="F39">
        <f t="shared" si="0"/>
        <v>0.38190000000000002</v>
      </c>
      <c r="G39">
        <f t="shared" si="1"/>
        <v>0</v>
      </c>
    </row>
    <row r="57" spans="1:1" x14ac:dyDescent="0.25">
      <c r="A57" t="s">
        <v>43</v>
      </c>
    </row>
    <row r="73" spans="3:10" x14ac:dyDescent="0.25">
      <c r="C73" s="2" t="s">
        <v>44</v>
      </c>
      <c r="D73" s="3"/>
      <c r="E73" s="4"/>
      <c r="G73" t="s">
        <v>69</v>
      </c>
    </row>
    <row r="74" spans="3:10" x14ac:dyDescent="0.25">
      <c r="C74" s="2" t="s">
        <v>45</v>
      </c>
      <c r="D74" s="3"/>
      <c r="E74" s="4"/>
    </row>
    <row r="75" spans="3:10" x14ac:dyDescent="0.25">
      <c r="C75" s="2" t="s">
        <v>46</v>
      </c>
      <c r="D75" s="3">
        <v>-1.1820000000000001E-2</v>
      </c>
      <c r="E75" s="4"/>
      <c r="F75" t="s">
        <v>70</v>
      </c>
      <c r="G75" t="s">
        <v>70</v>
      </c>
      <c r="H75" t="s">
        <v>71</v>
      </c>
      <c r="I75" t="s">
        <v>72</v>
      </c>
      <c r="J75" t="s">
        <v>73</v>
      </c>
    </row>
    <row r="76" spans="3:10" x14ac:dyDescent="0.25">
      <c r="C76" s="2" t="s">
        <v>47</v>
      </c>
      <c r="D76" s="3">
        <v>1.1759999999999999</v>
      </c>
      <c r="E76" s="4"/>
      <c r="F76">
        <v>1500</v>
      </c>
      <c r="G76">
        <v>0.97409999999999985</v>
      </c>
      <c r="H76">
        <f>(D75-D76)*EXP(-D77*F76)+D76</f>
        <v>0.99053337007236286</v>
      </c>
      <c r="I76">
        <f>LN((($D$75+$D$76-G76)/$D$76))*(-1)/$D$77</f>
        <v>1472.0751957062128</v>
      </c>
      <c r="J76">
        <f>(LN(($D$76-$D$75)/($D$76-G76))+0)/$D$77</f>
        <v>1431.4236251798891</v>
      </c>
    </row>
    <row r="77" spans="3:10" x14ac:dyDescent="0.25">
      <c r="C77" s="2" t="s">
        <v>48</v>
      </c>
      <c r="D77" s="3">
        <v>1.238E-3</v>
      </c>
      <c r="E77" s="4"/>
      <c r="G77" t="s">
        <v>78</v>
      </c>
      <c r="H77" t="s">
        <v>79</v>
      </c>
      <c r="I77" t="s">
        <v>74</v>
      </c>
      <c r="J77" t="s">
        <v>75</v>
      </c>
    </row>
    <row r="78" spans="3:10" x14ac:dyDescent="0.25">
      <c r="C78" s="2" t="s">
        <v>49</v>
      </c>
      <c r="D78" s="3">
        <v>560</v>
      </c>
      <c r="E78" s="4"/>
      <c r="G78">
        <v>2000</v>
      </c>
      <c r="H78">
        <v>1.0768499999999999</v>
      </c>
      <c r="I78">
        <f>LN((($D$75+$D$76-H78)/$D$76))*(-1)/$D$77</f>
        <v>2100.30701295067</v>
      </c>
      <c r="J78">
        <f>(LN(($D$76-$D$75)/($D$76-H78))+0)/$D$77</f>
        <v>2005.8490454973257</v>
      </c>
    </row>
    <row r="79" spans="3:10" x14ac:dyDescent="0.25">
      <c r="C79" s="2" t="s">
        <v>50</v>
      </c>
      <c r="D79" s="3">
        <v>807.9</v>
      </c>
      <c r="E79" s="4"/>
      <c r="G79">
        <v>1500</v>
      </c>
      <c r="H79">
        <v>0.97409999999999985</v>
      </c>
      <c r="I79">
        <f t="shared" ref="I79:I85" si="7">LN((($D$75+$D$76-H79)/$D$76))*(-1)/$D$77</f>
        <v>1472.0751957062128</v>
      </c>
      <c r="J79">
        <f t="shared" ref="J79:J84" si="8">(LN(($D$76-$D$75)/($D$76-H79))+0)/$D$77</f>
        <v>1431.4236251798891</v>
      </c>
    </row>
    <row r="80" spans="3:10" x14ac:dyDescent="0.25">
      <c r="C80" s="2" t="s">
        <v>51</v>
      </c>
      <c r="D80" s="3">
        <v>-1.1879999999999999</v>
      </c>
      <c r="E80" s="4"/>
      <c r="G80">
        <v>1000</v>
      </c>
      <c r="H80">
        <v>0.84319999999999984</v>
      </c>
      <c r="I80">
        <f t="shared" si="7"/>
        <v>1048.8653574842986</v>
      </c>
      <c r="J80">
        <f t="shared" si="8"/>
        <v>1027.7328468048797</v>
      </c>
    </row>
    <row r="81" spans="3:10" x14ac:dyDescent="0.25">
      <c r="C81" s="2" t="s">
        <v>52</v>
      </c>
      <c r="D81" s="3"/>
      <c r="E81" s="4"/>
      <c r="G81">
        <v>750</v>
      </c>
      <c r="H81">
        <v>0.74874999999999992</v>
      </c>
      <c r="I81">
        <f t="shared" si="7"/>
        <v>840.51696290536495</v>
      </c>
      <c r="J81">
        <f t="shared" si="8"/>
        <v>825.9334824683317</v>
      </c>
    </row>
    <row r="82" spans="3:10" x14ac:dyDescent="0.25">
      <c r="C82" s="2" t="s">
        <v>46</v>
      </c>
      <c r="D82" s="3">
        <v>2.5069999999999999E-2</v>
      </c>
      <c r="E82" s="4"/>
      <c r="G82">
        <v>500</v>
      </c>
      <c r="H82">
        <v>0.49369999999999992</v>
      </c>
      <c r="I82">
        <f t="shared" si="7"/>
        <v>453.86127194500909</v>
      </c>
      <c r="J82">
        <f t="shared" si="8"/>
        <v>447.82352945889897</v>
      </c>
    </row>
    <row r="83" spans="3:10" x14ac:dyDescent="0.25">
      <c r="C83" s="2" t="s">
        <v>47</v>
      </c>
      <c r="D83" s="3">
        <v>4.9230000000000003E-2</v>
      </c>
      <c r="E83" s="4"/>
      <c r="G83">
        <v>250</v>
      </c>
      <c r="H83">
        <v>0.29279999999999995</v>
      </c>
      <c r="I83">
        <f t="shared" si="7"/>
        <v>242.16152391825884</v>
      </c>
      <c r="J83">
        <f t="shared" si="8"/>
        <v>239.35646023316968</v>
      </c>
    </row>
    <row r="84" spans="3:10" x14ac:dyDescent="0.25">
      <c r="C84" s="2" t="s">
        <v>48</v>
      </c>
      <c r="D84" s="3">
        <v>1.292E-4</v>
      </c>
      <c r="E84" s="4"/>
      <c r="G84">
        <v>125</v>
      </c>
      <c r="H84">
        <v>0.16959999999999997</v>
      </c>
      <c r="I84">
        <f t="shared" si="7"/>
        <v>135.34215748504096</v>
      </c>
      <c r="J84">
        <f t="shared" si="8"/>
        <v>133.8772918782866</v>
      </c>
    </row>
    <row r="85" spans="3:10" x14ac:dyDescent="0.25">
      <c r="C85" s="2" t="s">
        <v>51</v>
      </c>
      <c r="D85" s="3">
        <v>4.487E-2</v>
      </c>
      <c r="E85" s="4"/>
      <c r="G85">
        <v>25</v>
      </c>
      <c r="H85">
        <v>2.8649999999999953E-2</v>
      </c>
      <c r="I85">
        <f t="shared" si="7"/>
        <v>28.287033265511184</v>
      </c>
      <c r="J85">
        <f>(LN(($D$76-$D$75)/($D$76-H85))+0)/$D$77</f>
        <v>28.000612968909714</v>
      </c>
    </row>
    <row r="86" spans="3:10" x14ac:dyDescent="0.25">
      <c r="C86" s="2" t="s">
        <v>53</v>
      </c>
      <c r="D86" s="3"/>
      <c r="E86" s="4"/>
    </row>
    <row r="87" spans="3:10" x14ac:dyDescent="0.25">
      <c r="C87" s="2" t="s">
        <v>46</v>
      </c>
      <c r="D87" s="3" t="s">
        <v>54</v>
      </c>
      <c r="E87" s="4"/>
    </row>
    <row r="88" spans="3:10" x14ac:dyDescent="0.25">
      <c r="C88" s="2" t="s">
        <v>47</v>
      </c>
      <c r="D88" s="3" t="s">
        <v>55</v>
      </c>
      <c r="E88" s="4"/>
    </row>
    <row r="89" spans="3:10" x14ac:dyDescent="0.25">
      <c r="C89" s="2" t="s">
        <v>48</v>
      </c>
      <c r="D89" s="3" t="s">
        <v>56</v>
      </c>
      <c r="E89" s="4"/>
    </row>
    <row r="90" spans="3:10" x14ac:dyDescent="0.25">
      <c r="C90" s="2" t="s">
        <v>49</v>
      </c>
      <c r="D90" s="3" t="s">
        <v>57</v>
      </c>
      <c r="E90" s="4"/>
    </row>
    <row r="91" spans="3:10" x14ac:dyDescent="0.25">
      <c r="C91" s="2" t="s">
        <v>50</v>
      </c>
      <c r="D91" s="3" t="s">
        <v>58</v>
      </c>
      <c r="E91" s="4"/>
    </row>
    <row r="92" spans="3:10" x14ac:dyDescent="0.25">
      <c r="C92" s="2" t="s">
        <v>59</v>
      </c>
      <c r="D92" s="3"/>
      <c r="E92" s="4"/>
    </row>
    <row r="93" spans="3:10" x14ac:dyDescent="0.25">
      <c r="C93" s="2" t="s">
        <v>60</v>
      </c>
      <c r="D93" s="3">
        <v>5</v>
      </c>
      <c r="E93" s="4"/>
    </row>
    <row r="94" spans="3:10" x14ac:dyDescent="0.25">
      <c r="C94" s="2" t="s">
        <v>61</v>
      </c>
      <c r="D94" s="3">
        <v>0.996</v>
      </c>
      <c r="E94" s="4"/>
    </row>
    <row r="95" spans="3:10" x14ac:dyDescent="0.25">
      <c r="C95" s="2" t="s">
        <v>62</v>
      </c>
      <c r="D95" s="3">
        <v>4.2760000000000003E-3</v>
      </c>
      <c r="E95" s="4"/>
    </row>
    <row r="96" spans="3:10" x14ac:dyDescent="0.25">
      <c r="C96" s="2" t="s">
        <v>63</v>
      </c>
      <c r="D96" s="3">
        <v>2.9239999999999999E-2</v>
      </c>
      <c r="E96" s="4"/>
    </row>
    <row r="97" spans="3:5" x14ac:dyDescent="0.25">
      <c r="C97" s="2" t="s">
        <v>64</v>
      </c>
      <c r="D97" s="3"/>
      <c r="E97" s="4"/>
    </row>
    <row r="98" spans="3:5" x14ac:dyDescent="0.25">
      <c r="C98" s="2" t="s">
        <v>48</v>
      </c>
      <c r="D98" s="3" t="s">
        <v>65</v>
      </c>
      <c r="E98" s="4"/>
    </row>
    <row r="99" spans="3:5" x14ac:dyDescent="0.25">
      <c r="C99" s="2"/>
      <c r="D99" s="3"/>
      <c r="E99" s="4"/>
    </row>
    <row r="100" spans="3:5" x14ac:dyDescent="0.25">
      <c r="C100" s="2" t="s">
        <v>66</v>
      </c>
      <c r="D100" s="3"/>
      <c r="E100" s="4"/>
    </row>
    <row r="101" spans="3:5" x14ac:dyDescent="0.25">
      <c r="C101" s="2" t="s">
        <v>67</v>
      </c>
      <c r="D101" s="3">
        <v>8</v>
      </c>
      <c r="E101" s="4"/>
    </row>
    <row r="102" spans="3:5" x14ac:dyDescent="0.25">
      <c r="C102" s="2" t="s">
        <v>68</v>
      </c>
      <c r="D102" s="3">
        <v>8</v>
      </c>
      <c r="E102" s="4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rism7.Document" shapeId="1025" r:id="rId4">
          <objectPr defaultSize="0" r:id="rId5">
            <anchor moveWithCells="1">
              <from>
                <xdr:col>0</xdr:col>
                <xdr:colOff>0</xdr:colOff>
                <xdr:row>58</xdr:row>
                <xdr:rowOff>0</xdr:rowOff>
              </from>
              <to>
                <xdr:col>6</xdr:col>
                <xdr:colOff>161925</xdr:colOff>
                <xdr:row>71</xdr:row>
                <xdr:rowOff>9525</xdr:rowOff>
              </to>
            </anchor>
          </objectPr>
        </oleObject>
      </mc:Choice>
      <mc:Fallback>
        <oleObject progId="Prism7.Document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Harlan King</dc:creator>
  <cp:lastModifiedBy>Harlan King</cp:lastModifiedBy>
  <dcterms:created xsi:type="dcterms:W3CDTF">2019-02-05T20:05:35Z</dcterms:created>
  <dcterms:modified xsi:type="dcterms:W3CDTF">2019-02-06T14:37:33Z</dcterms:modified>
</cp:coreProperties>
</file>