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
    </mc:Choice>
  </mc:AlternateContent>
  <bookViews>
    <workbookView xWindow="-20" yWindow="-20" windowWidth="11960" windowHeight="5250"/>
  </bookViews>
  <sheets>
    <sheet name="VLOOKUPの説明" sheetId="11" r:id="rId1"/>
    <sheet name="問１" sheetId="6" r:id="rId2"/>
    <sheet name="問２" sheetId="4" r:id="rId3"/>
    <sheet name="問３" sheetId="8" r:id="rId4"/>
    <sheet name="問４" sheetId="7" r:id="rId5"/>
    <sheet name="問５" sheetId="10" r:id="rId6"/>
    <sheet name="リスト" sheetId="9" r:id="rId7"/>
  </sheets>
  <calcPr calcId="162913"/>
</workbook>
</file>

<file path=xl/calcChain.xml><?xml version="1.0" encoding="utf-8"?>
<calcChain xmlns="http://schemas.openxmlformats.org/spreadsheetml/2006/main">
  <c r="J81" i="11" l="1"/>
  <c r="I81" i="11"/>
  <c r="H81" i="11"/>
  <c r="H47" i="11"/>
  <c r="J47" i="11"/>
  <c r="I47" i="11"/>
  <c r="I52" i="4"/>
  <c r="D44" i="10"/>
  <c r="F44" i="10" s="1"/>
  <c r="D45" i="10"/>
  <c r="F45" i="10" s="1"/>
  <c r="D46" i="10"/>
  <c r="F46" i="10" s="1"/>
  <c r="F47" i="10"/>
  <c r="F48" i="10"/>
  <c r="F49" i="10"/>
  <c r="C44" i="10"/>
  <c r="D44" i="7"/>
  <c r="G65" i="4"/>
  <c r="F65" i="4"/>
  <c r="E65" i="4"/>
  <c r="C65" i="4"/>
  <c r="E45" i="6"/>
  <c r="F66" i="8"/>
  <c r="G74" i="8" s="1"/>
  <c r="F67" i="8"/>
  <c r="F68" i="8"/>
  <c r="F69" i="8"/>
  <c r="F70" i="8"/>
  <c r="F71" i="8"/>
  <c r="F72" i="8"/>
  <c r="G66" i="8"/>
  <c r="G67" i="8"/>
  <c r="G68" i="8"/>
  <c r="G69" i="8"/>
  <c r="G70" i="8"/>
  <c r="G71" i="8"/>
  <c r="G72" i="8"/>
  <c r="E66" i="8"/>
  <c r="F30" i="4"/>
  <c r="F29" i="4"/>
  <c r="F28" i="4"/>
  <c r="F27" i="4"/>
  <c r="F26" i="4"/>
  <c r="F25" i="4"/>
  <c r="F24" i="4"/>
  <c r="F23" i="4"/>
  <c r="F22" i="4"/>
  <c r="F21" i="4"/>
  <c r="F20" i="4"/>
  <c r="F19" i="4"/>
  <c r="F18" i="4"/>
  <c r="F17" i="4"/>
  <c r="F16" i="4"/>
  <c r="H32" i="4"/>
  <c r="E46" i="6"/>
  <c r="E47" i="6"/>
  <c r="E48" i="6"/>
  <c r="E49" i="6"/>
  <c r="E50" i="6"/>
  <c r="E51" i="6"/>
  <c r="E52" i="6"/>
  <c r="E53" i="6"/>
  <c r="E54" i="6"/>
  <c r="E55" i="6"/>
  <c r="E56" i="6"/>
  <c r="E57" i="6"/>
  <c r="E58" i="6"/>
  <c r="E59" i="6"/>
  <c r="C66" i="4"/>
  <c r="C67" i="4"/>
  <c r="C68" i="4"/>
  <c r="C69" i="4"/>
  <c r="C70" i="4"/>
  <c r="C71" i="4"/>
  <c r="C72" i="4"/>
  <c r="C73" i="4"/>
  <c r="C74" i="4"/>
  <c r="C75" i="4"/>
  <c r="C76" i="4"/>
  <c r="C77" i="4"/>
  <c r="C78" i="4"/>
  <c r="C79" i="4"/>
  <c r="H65" i="4"/>
  <c r="H66" i="4"/>
  <c r="H67" i="4"/>
  <c r="H68" i="4"/>
  <c r="H80" i="4" s="1"/>
  <c r="H69" i="4"/>
  <c r="H70" i="4"/>
  <c r="H71" i="4"/>
  <c r="H72" i="4"/>
  <c r="H73" i="4"/>
  <c r="H74" i="4"/>
  <c r="H75" i="4"/>
  <c r="H76" i="4"/>
  <c r="H77" i="4"/>
  <c r="H78" i="4"/>
  <c r="H79" i="4"/>
  <c r="F79" i="4"/>
  <c r="F78" i="4"/>
  <c r="F77" i="4"/>
  <c r="F76" i="4"/>
  <c r="F75" i="4"/>
  <c r="F74" i="4"/>
  <c r="F73" i="4"/>
  <c r="F72" i="4"/>
  <c r="F71" i="4"/>
  <c r="F70" i="4"/>
  <c r="F69" i="4"/>
  <c r="F68" i="4"/>
  <c r="F67" i="4"/>
  <c r="F66" i="4"/>
  <c r="H81" i="4" s="1"/>
  <c r="G79" i="4"/>
  <c r="E79" i="4"/>
  <c r="G78" i="4"/>
  <c r="E78" i="4"/>
  <c r="G77" i="4"/>
  <c r="E77" i="4"/>
  <c r="G76" i="4"/>
  <c r="E76" i="4"/>
  <c r="G75" i="4"/>
  <c r="E75" i="4"/>
  <c r="G74" i="4"/>
  <c r="E74" i="4"/>
  <c r="G73" i="4"/>
  <c r="E73" i="4"/>
  <c r="G72" i="4"/>
  <c r="E72" i="4"/>
  <c r="G71" i="4"/>
  <c r="E71" i="4"/>
  <c r="G70" i="4"/>
  <c r="E70" i="4"/>
  <c r="G69" i="4"/>
  <c r="E69" i="4"/>
  <c r="G68" i="4"/>
  <c r="E68" i="4"/>
  <c r="G67" i="4"/>
  <c r="E67" i="4"/>
  <c r="G66" i="4"/>
  <c r="E66" i="4"/>
  <c r="C62" i="4"/>
  <c r="E17" i="4"/>
  <c r="G17" i="4"/>
  <c r="H17" i="4"/>
  <c r="E18" i="4"/>
  <c r="G18" i="4"/>
  <c r="H18" i="4"/>
  <c r="E19" i="4"/>
  <c r="G19" i="4"/>
  <c r="H19" i="4"/>
  <c r="E20" i="4"/>
  <c r="G20" i="4"/>
  <c r="H20" i="4"/>
  <c r="E21" i="4"/>
  <c r="G21" i="4"/>
  <c r="H21" i="4"/>
  <c r="E22" i="4"/>
  <c r="G22" i="4"/>
  <c r="H22" i="4"/>
  <c r="E23" i="4"/>
  <c r="G23" i="4"/>
  <c r="H23" i="4"/>
  <c r="E24" i="4"/>
  <c r="G24" i="4"/>
  <c r="H24" i="4"/>
  <c r="E25" i="4"/>
  <c r="G25" i="4"/>
  <c r="H25" i="4"/>
  <c r="E26" i="4"/>
  <c r="G26" i="4"/>
  <c r="H26" i="4"/>
  <c r="E27" i="4"/>
  <c r="G27" i="4"/>
  <c r="H27" i="4"/>
  <c r="E28" i="4"/>
  <c r="G28" i="4"/>
  <c r="H28" i="4"/>
  <c r="E29" i="4"/>
  <c r="G29" i="4"/>
  <c r="H29" i="4"/>
  <c r="E30" i="4"/>
  <c r="G30" i="4"/>
  <c r="H30" i="4"/>
  <c r="G16" i="4"/>
  <c r="H16" i="4"/>
  <c r="E16" i="4"/>
  <c r="C13" i="4"/>
  <c r="E67" i="8"/>
  <c r="E68" i="8"/>
  <c r="E69" i="8"/>
  <c r="E70" i="8"/>
  <c r="E71" i="8"/>
  <c r="E72" i="8"/>
  <c r="D45" i="7"/>
  <c r="D46" i="7"/>
  <c r="D47" i="7"/>
  <c r="D48" i="7"/>
  <c r="D49" i="7"/>
  <c r="D50" i="7"/>
  <c r="D51" i="7"/>
  <c r="D52" i="7"/>
  <c r="D53" i="7"/>
  <c r="D54" i="7"/>
  <c r="D55" i="7"/>
  <c r="D56" i="7"/>
  <c r="D57" i="7"/>
  <c r="D58" i="7"/>
  <c r="D49" i="10"/>
  <c r="C49" i="10"/>
  <c r="D48" i="10"/>
  <c r="C48" i="10"/>
  <c r="D47" i="10"/>
  <c r="C47" i="10"/>
  <c r="C46" i="10"/>
  <c r="C45" i="10"/>
  <c r="H31" i="4" l="1"/>
  <c r="H33" i="4" s="1"/>
  <c r="I12" i="4" s="1"/>
  <c r="H82" i="4"/>
  <c r="I61" i="4" s="1"/>
  <c r="G75" i="8"/>
  <c r="G76" i="8" s="1"/>
  <c r="G77" i="8" s="1"/>
  <c r="F50" i="10"/>
  <c r="F51" i="10" l="1"/>
  <c r="F52" i="10" s="1"/>
  <c r="F54" i="10" s="1"/>
</calcChain>
</file>

<file path=xl/sharedStrings.xml><?xml version="1.0" encoding="utf-8"?>
<sst xmlns="http://schemas.openxmlformats.org/spreadsheetml/2006/main" count="416" uniqueCount="222">
  <si>
    <t>御　見　積　書</t>
  </si>
  <si>
    <t>下記のとおりお見積もり申し上げます。</t>
  </si>
  <si>
    <t>納品期日：</t>
  </si>
  <si>
    <t>取引方法：</t>
  </si>
  <si>
    <t>有効期限：</t>
  </si>
  <si>
    <t>月末締め翌月末払い</t>
  </si>
  <si>
    <t>単位</t>
  </si>
  <si>
    <t>消費税</t>
  </si>
  <si>
    <t>個</t>
  </si>
  <si>
    <t>別</t>
  </si>
  <si>
    <t>NO</t>
  </si>
  <si>
    <t>商品番号</t>
  </si>
  <si>
    <t>商品名</t>
  </si>
  <si>
    <t>数量</t>
  </si>
  <si>
    <t>税</t>
  </si>
  <si>
    <t>単価</t>
  </si>
  <si>
    <t>金額</t>
  </si>
  <si>
    <t>摘要</t>
  </si>
  <si>
    <t>A0001</t>
  </si>
  <si>
    <t>A0002</t>
  </si>
  <si>
    <t>A0003</t>
  </si>
  <si>
    <t>A0004</t>
  </si>
  <si>
    <t>A0005</t>
  </si>
  <si>
    <t>金額合計</t>
  </si>
  <si>
    <t>見積合計</t>
  </si>
  <si>
    <t>備　考</t>
    <rPh sb="0" eb="1">
      <t>ビ</t>
    </rPh>
    <rPh sb="2" eb="3">
      <t>コウ</t>
    </rPh>
    <phoneticPr fontId="2"/>
  </si>
  <si>
    <t>税込合計金額</t>
    <rPh sb="0" eb="2">
      <t>ゼイコ</t>
    </rPh>
    <rPh sb="2" eb="4">
      <t>ゴウケイ</t>
    </rPh>
    <rPh sb="4" eb="6">
      <t>キンガク</t>
    </rPh>
    <phoneticPr fontId="2"/>
  </si>
  <si>
    <t>枚</t>
    <rPh sb="0" eb="1">
      <t>マイ</t>
    </rPh>
    <phoneticPr fontId="2"/>
  </si>
  <si>
    <t>冊</t>
    <rPh sb="0" eb="1">
      <t>サツ</t>
    </rPh>
    <phoneticPr fontId="2"/>
  </si>
  <si>
    <t>台</t>
    <rPh sb="0" eb="1">
      <t>ダイ</t>
    </rPh>
    <phoneticPr fontId="2"/>
  </si>
  <si>
    <t>本</t>
    <rPh sb="0" eb="1">
      <t>ホン</t>
    </rPh>
    <phoneticPr fontId="2"/>
  </si>
  <si>
    <t>サンプル商品1</t>
    <phoneticPr fontId="3"/>
  </si>
  <si>
    <t>サンプル商品2</t>
    <phoneticPr fontId="2"/>
  </si>
  <si>
    <t>サンプル商品3</t>
    <phoneticPr fontId="2"/>
  </si>
  <si>
    <t>サンプル商品4</t>
    <phoneticPr fontId="2"/>
  </si>
  <si>
    <t>サンプル商品5</t>
    <phoneticPr fontId="2"/>
  </si>
  <si>
    <t>商品台帳</t>
    <rPh sb="0" eb="2">
      <t>ショウヒン</t>
    </rPh>
    <rPh sb="2" eb="4">
      <t>ダイチョウ</t>
    </rPh>
    <phoneticPr fontId="2"/>
  </si>
  <si>
    <t>※本来商品台帳は別シートが好ましい</t>
    <rPh sb="1" eb="3">
      <t>ホンライ</t>
    </rPh>
    <rPh sb="3" eb="5">
      <t>ショウヒン</t>
    </rPh>
    <rPh sb="5" eb="7">
      <t>ダイチョウ</t>
    </rPh>
    <rPh sb="8" eb="9">
      <t>ベツ</t>
    </rPh>
    <rPh sb="13" eb="14">
      <t>コノ</t>
    </rPh>
    <phoneticPr fontId="2"/>
  </si>
  <si>
    <t>従業員名簿</t>
    <rPh sb="0" eb="3">
      <t>ジュウギョウイン</t>
    </rPh>
    <rPh sb="3" eb="5">
      <t>メイボ</t>
    </rPh>
    <phoneticPr fontId="2"/>
  </si>
  <si>
    <t>所属コード表</t>
    <rPh sb="0" eb="2">
      <t>ショゾク</t>
    </rPh>
    <rPh sb="5" eb="6">
      <t>ヒョウ</t>
    </rPh>
    <phoneticPr fontId="2"/>
  </si>
  <si>
    <t>現在</t>
  </si>
  <si>
    <t>従業員№</t>
    <rPh sb="0" eb="3">
      <t>ジュウギョウイン</t>
    </rPh>
    <phoneticPr fontId="2"/>
  </si>
  <si>
    <t>氏名</t>
    <rPh sb="0" eb="2">
      <t>シメイ</t>
    </rPh>
    <phoneticPr fontId="2"/>
  </si>
  <si>
    <t>所属</t>
    <rPh sb="0" eb="2">
      <t>ショゾク</t>
    </rPh>
    <phoneticPr fontId="2"/>
  </si>
  <si>
    <t>入社年月日</t>
    <rPh sb="0" eb="2">
      <t>ニュウシャ</t>
    </rPh>
    <rPh sb="2" eb="5">
      <t>ネンガッピ</t>
    </rPh>
    <phoneticPr fontId="2"/>
  </si>
  <si>
    <t>勤続年数</t>
    <rPh sb="0" eb="2">
      <t>キンゾク</t>
    </rPh>
    <rPh sb="2" eb="4">
      <t>ネンスウ</t>
    </rPh>
    <phoneticPr fontId="2"/>
  </si>
  <si>
    <t>所属№</t>
    <rPh sb="0" eb="2">
      <t>ショゾク</t>
    </rPh>
    <phoneticPr fontId="2"/>
  </si>
  <si>
    <t>所属名</t>
    <rPh sb="0" eb="3">
      <t>ショゾクメイ</t>
    </rPh>
    <phoneticPr fontId="2"/>
  </si>
  <si>
    <t>島田由紀夫</t>
    <rPh sb="0" eb="2">
      <t>しまだ</t>
    </rPh>
    <rPh sb="2" eb="5">
      <t>ゆきお</t>
    </rPh>
    <phoneticPr fontId="2" type="Hiragana"/>
  </si>
  <si>
    <t>総務部</t>
    <rPh sb="0" eb="2">
      <t>ソウム</t>
    </rPh>
    <rPh sb="2" eb="3">
      <t>ブ</t>
    </rPh>
    <phoneticPr fontId="2"/>
  </si>
  <si>
    <t>山本　涼子</t>
    <rPh sb="0" eb="2">
      <t>やまもと</t>
    </rPh>
    <rPh sb="3" eb="5">
      <t>りょうこ</t>
    </rPh>
    <phoneticPr fontId="2" type="Hiragana"/>
  </si>
  <si>
    <t>経理部</t>
    <rPh sb="0" eb="2">
      <t>ケイリ</t>
    </rPh>
    <rPh sb="2" eb="3">
      <t>ブ</t>
    </rPh>
    <phoneticPr fontId="2"/>
  </si>
  <si>
    <t>結城　夏江</t>
    <rPh sb="0" eb="2">
      <t>ゆうき</t>
    </rPh>
    <rPh sb="3" eb="4">
      <t>なつ</t>
    </rPh>
    <rPh sb="4" eb="5">
      <t>え</t>
    </rPh>
    <phoneticPr fontId="2" type="Hiragana"/>
  </si>
  <si>
    <t>人事部</t>
    <rPh sb="0" eb="2">
      <t>ジンジ</t>
    </rPh>
    <rPh sb="2" eb="3">
      <t>ブ</t>
    </rPh>
    <phoneticPr fontId="2"/>
  </si>
  <si>
    <t>藤倉　滝緒</t>
    <rPh sb="0" eb="2">
      <t>ふじくら</t>
    </rPh>
    <rPh sb="3" eb="4">
      <t>たき</t>
    </rPh>
    <rPh sb="4" eb="5">
      <t>お</t>
    </rPh>
    <phoneticPr fontId="2" type="Hiragana"/>
  </si>
  <si>
    <t>営業部</t>
    <rPh sb="0" eb="2">
      <t>エイギョウ</t>
    </rPh>
    <rPh sb="2" eb="3">
      <t>ブ</t>
    </rPh>
    <phoneticPr fontId="2"/>
  </si>
  <si>
    <t>福田　直樹</t>
    <rPh sb="0" eb="2">
      <t>ふくだ</t>
    </rPh>
    <rPh sb="3" eb="5">
      <t>なおき</t>
    </rPh>
    <phoneticPr fontId="2" type="Hiragana"/>
  </si>
  <si>
    <t>企画部</t>
    <rPh sb="0" eb="2">
      <t>キカク</t>
    </rPh>
    <rPh sb="2" eb="3">
      <t>ブ</t>
    </rPh>
    <phoneticPr fontId="2"/>
  </si>
  <si>
    <t>京山　秋彦</t>
    <rPh sb="0" eb="1">
      <t>きょう</t>
    </rPh>
    <rPh sb="1" eb="2">
      <t>やま</t>
    </rPh>
    <rPh sb="3" eb="5">
      <t>あきひこ</t>
    </rPh>
    <phoneticPr fontId="2" type="Hiragana"/>
  </si>
  <si>
    <t>開発部</t>
    <rPh sb="0" eb="3">
      <t>カイハツブ</t>
    </rPh>
    <phoneticPr fontId="2"/>
  </si>
  <si>
    <t>伊藤　理沙</t>
    <rPh sb="0" eb="2">
      <t>いとう</t>
    </rPh>
    <rPh sb="3" eb="5">
      <t>りさ</t>
    </rPh>
    <phoneticPr fontId="2" type="Hiragana"/>
  </si>
  <si>
    <t>白井　茜</t>
    <rPh sb="0" eb="2">
      <t>しらい</t>
    </rPh>
    <rPh sb="3" eb="4">
      <t>あかね</t>
    </rPh>
    <phoneticPr fontId="2" type="Hiragana"/>
  </si>
  <si>
    <t>森下　真澄</t>
    <rPh sb="0" eb="2">
      <t>もりした</t>
    </rPh>
    <rPh sb="3" eb="5">
      <t>ますみ</t>
    </rPh>
    <phoneticPr fontId="2" type="Hiragana"/>
  </si>
  <si>
    <t>綾辻　秀人</t>
    <rPh sb="0" eb="1">
      <t>あや</t>
    </rPh>
    <rPh sb="1" eb="2">
      <t>つじ</t>
    </rPh>
    <rPh sb="3" eb="5">
      <t>ひでと</t>
    </rPh>
    <phoneticPr fontId="2" type="Hiragana"/>
  </si>
  <si>
    <t>佐々木洋介</t>
    <rPh sb="0" eb="3">
      <t>ささき</t>
    </rPh>
    <rPh sb="3" eb="5">
      <t>ようすけ</t>
    </rPh>
    <phoneticPr fontId="2" type="Hiragana"/>
  </si>
  <si>
    <t>川原　香織</t>
    <rPh sb="0" eb="2">
      <t>かわはら</t>
    </rPh>
    <rPh sb="3" eb="5">
      <t>かおり</t>
    </rPh>
    <phoneticPr fontId="2" type="Hiragana"/>
  </si>
  <si>
    <t>浜野　陽子</t>
    <rPh sb="0" eb="2">
      <t>はまの</t>
    </rPh>
    <rPh sb="3" eb="5">
      <t>ようこ</t>
    </rPh>
    <phoneticPr fontId="2" type="Hiragana"/>
  </si>
  <si>
    <t>坂本　利雄</t>
    <rPh sb="0" eb="2">
      <t>さかもと</t>
    </rPh>
    <rPh sb="3" eb="5">
      <t>としお</t>
    </rPh>
    <phoneticPr fontId="2" type="Hiragana"/>
  </si>
  <si>
    <t>遠藤さつき</t>
    <rPh sb="0" eb="2">
      <t>えんどう</t>
    </rPh>
    <phoneticPr fontId="2" type="Hiragana"/>
  </si>
  <si>
    <t>顧客リスト</t>
    <rPh sb="0" eb="2">
      <t>コキャク</t>
    </rPh>
    <phoneticPr fontId="2"/>
  </si>
  <si>
    <t>（今年度購入額による来年度割引額）</t>
  </si>
  <si>
    <t>顧客名</t>
    <rPh sb="0" eb="2">
      <t>コキャク</t>
    </rPh>
    <rPh sb="2" eb="3">
      <t>メイ</t>
    </rPh>
    <phoneticPr fontId="2"/>
  </si>
  <si>
    <t>購入金額</t>
    <rPh sb="0" eb="2">
      <t>コウニュウ</t>
    </rPh>
    <rPh sb="2" eb="4">
      <t>キンガク</t>
    </rPh>
    <phoneticPr fontId="2"/>
  </si>
  <si>
    <t>割引金額</t>
    <rPh sb="0" eb="2">
      <t>ワリビキ</t>
    </rPh>
    <rPh sb="2" eb="4">
      <t>キンガク</t>
    </rPh>
    <phoneticPr fontId="2"/>
  </si>
  <si>
    <t>遠藤　直子</t>
    <rPh sb="0" eb="2">
      <t>えんどう</t>
    </rPh>
    <rPh sb="3" eb="5">
      <t>なおこ</t>
    </rPh>
    <phoneticPr fontId="2" type="Hiragana" alignment="distributed"/>
  </si>
  <si>
    <t>100万円未満</t>
    <rPh sb="3" eb="5">
      <t>マンエン</t>
    </rPh>
    <rPh sb="5" eb="7">
      <t>ミマン</t>
    </rPh>
    <phoneticPr fontId="2"/>
  </si>
  <si>
    <t>大川　雅人</t>
    <rPh sb="0" eb="2">
      <t>おおかわ</t>
    </rPh>
    <rPh sb="3" eb="5">
      <t>まさと</t>
    </rPh>
    <phoneticPr fontId="2" type="Hiragana" alignment="distributed"/>
  </si>
  <si>
    <t>100万円以上200万円未満</t>
    <rPh sb="3" eb="7">
      <t>マンエンイジョウ</t>
    </rPh>
    <rPh sb="10" eb="12">
      <t>マンエン</t>
    </rPh>
    <rPh sb="12" eb="14">
      <t>ミマン</t>
    </rPh>
    <phoneticPr fontId="2"/>
  </si>
  <si>
    <t>梶本　修一</t>
    <rPh sb="0" eb="2">
      <t>かじもと</t>
    </rPh>
    <rPh sb="3" eb="5">
      <t>しゅういち</t>
    </rPh>
    <phoneticPr fontId="2" type="Hiragana" alignment="distributed"/>
  </si>
  <si>
    <t>200万円以上300万円未満</t>
    <rPh sb="3" eb="7">
      <t>マンエンイジョウ</t>
    </rPh>
    <rPh sb="10" eb="12">
      <t>マンエン</t>
    </rPh>
    <rPh sb="12" eb="14">
      <t>ミマン</t>
    </rPh>
    <phoneticPr fontId="2"/>
  </si>
  <si>
    <t>桂木真紀子</t>
    <rPh sb="0" eb="2">
      <t>かつらぎ</t>
    </rPh>
    <rPh sb="2" eb="5">
      <t>まきこ</t>
    </rPh>
    <phoneticPr fontId="2" type="Hiragana" alignment="distributed"/>
  </si>
  <si>
    <t>300万円以上500万円未満</t>
    <rPh sb="3" eb="7">
      <t>マンエンイジョウ</t>
    </rPh>
    <rPh sb="10" eb="12">
      <t>マンエン</t>
    </rPh>
    <rPh sb="12" eb="14">
      <t>ミマン</t>
    </rPh>
    <phoneticPr fontId="2"/>
  </si>
  <si>
    <t>木村　進</t>
    <rPh sb="0" eb="2">
      <t>きむら</t>
    </rPh>
    <rPh sb="3" eb="4">
      <t>すすむ</t>
    </rPh>
    <phoneticPr fontId="2" type="Hiragana" alignment="distributed"/>
  </si>
  <si>
    <t>500万円以上</t>
    <rPh sb="3" eb="7">
      <t>マンエンイジョウ</t>
    </rPh>
    <phoneticPr fontId="2"/>
  </si>
  <si>
    <t>小泉　理沙</t>
    <rPh sb="0" eb="2">
      <t>こいずみ</t>
    </rPh>
    <rPh sb="3" eb="5">
      <t>りさ</t>
    </rPh>
    <phoneticPr fontId="2" type="Hiragana" alignment="distributed"/>
  </si>
  <si>
    <t>佐山　薫</t>
    <rPh sb="0" eb="2">
      <t>さやま</t>
    </rPh>
    <rPh sb="3" eb="4">
      <t>かおる</t>
    </rPh>
    <phoneticPr fontId="2" type="Hiragana" alignment="distributed"/>
  </si>
  <si>
    <t>島田　翔</t>
    <rPh sb="0" eb="2">
      <t>しまだ</t>
    </rPh>
    <rPh sb="3" eb="4">
      <t>しょう</t>
    </rPh>
    <phoneticPr fontId="2" type="Hiragana" alignment="distributed"/>
  </si>
  <si>
    <t>辻井　秀子</t>
    <rPh sb="0" eb="2">
      <t>つじい</t>
    </rPh>
    <rPh sb="3" eb="5">
      <t>ひでこ</t>
    </rPh>
    <phoneticPr fontId="2" type="Hiragana" alignment="distributed"/>
  </si>
  <si>
    <t>浜崎　秋緒</t>
    <rPh sb="0" eb="2">
      <t>はまさき</t>
    </rPh>
    <rPh sb="3" eb="4">
      <t>あき</t>
    </rPh>
    <rPh sb="4" eb="5">
      <t>お</t>
    </rPh>
    <phoneticPr fontId="2" type="Hiragana" alignment="distributed"/>
  </si>
  <si>
    <t>平野　篤志</t>
    <rPh sb="0" eb="2">
      <t>ひらの</t>
    </rPh>
    <rPh sb="3" eb="5">
      <t>あつし</t>
    </rPh>
    <phoneticPr fontId="2" type="Hiragana" alignment="distributed"/>
  </si>
  <si>
    <t>本多　紀江</t>
    <rPh sb="0" eb="2">
      <t>ほんだ</t>
    </rPh>
    <rPh sb="3" eb="5">
      <t>のりえ</t>
    </rPh>
    <phoneticPr fontId="2" type="Hiragana" alignment="distributed"/>
  </si>
  <si>
    <t>松山　智明</t>
    <rPh sb="0" eb="2">
      <t>まつやま</t>
    </rPh>
    <rPh sb="3" eb="5">
      <t>ともあき</t>
    </rPh>
    <phoneticPr fontId="2" type="Hiragana" alignment="distributed"/>
  </si>
  <si>
    <t>森本　武史</t>
    <rPh sb="0" eb="2">
      <t>もりもと</t>
    </rPh>
    <rPh sb="3" eb="5">
      <t>たけし</t>
    </rPh>
    <phoneticPr fontId="2" type="Hiragana" alignment="distributed"/>
  </si>
  <si>
    <t>山野恵津子</t>
    <rPh sb="0" eb="2">
      <t>やまの</t>
    </rPh>
    <rPh sb="2" eb="5">
      <t>えつこ</t>
    </rPh>
    <phoneticPr fontId="2" type="Hiragana" alignment="distributed"/>
  </si>
  <si>
    <t>セミナー申込確認書</t>
    <rPh sb="4" eb="6">
      <t>オモウシコミ</t>
    </rPh>
    <rPh sb="6" eb="9">
      <t>ジュコウシャ</t>
    </rPh>
    <phoneticPr fontId="2"/>
  </si>
  <si>
    <t>東京都港区海岸1-10-XX</t>
    <rPh sb="0" eb="3">
      <t>トウキョウト</t>
    </rPh>
    <rPh sb="3" eb="4">
      <t>ミナト</t>
    </rPh>
    <rPh sb="4" eb="5">
      <t>ク</t>
    </rPh>
    <rPh sb="5" eb="7">
      <t>カイガン</t>
    </rPh>
    <phoneticPr fontId="2"/>
  </si>
  <si>
    <t>TEL:03-3623-XXXX</t>
    <phoneticPr fontId="2"/>
  </si>
  <si>
    <t>FAX:03-3623-XXXX</t>
    <phoneticPr fontId="2"/>
  </si>
  <si>
    <t>拝啓、時下益々ご清栄のこととお喜び申し上げます。</t>
    <rPh sb="0" eb="2">
      <t>ハイケイ</t>
    </rPh>
    <rPh sb="3" eb="5">
      <t>ジカ</t>
    </rPh>
    <rPh sb="5" eb="7">
      <t>マスマス</t>
    </rPh>
    <rPh sb="8" eb="10">
      <t>セイエイ</t>
    </rPh>
    <rPh sb="15" eb="16">
      <t>ヨロコ</t>
    </rPh>
    <rPh sb="17" eb="18">
      <t>モウ</t>
    </rPh>
    <rPh sb="19" eb="20">
      <t>ア</t>
    </rPh>
    <phoneticPr fontId="2"/>
  </si>
  <si>
    <t>さて、下記の通りお申し込み承りましたので、ご確認お願いいたします。</t>
    <rPh sb="3" eb="5">
      <t>カキ</t>
    </rPh>
    <rPh sb="6" eb="7">
      <t>トオ</t>
    </rPh>
    <rPh sb="8" eb="12">
      <t>オモウシコ</t>
    </rPh>
    <rPh sb="13" eb="14">
      <t>ウケタマワ</t>
    </rPh>
    <rPh sb="22" eb="24">
      <t>カクニン</t>
    </rPh>
    <rPh sb="24" eb="26">
      <t>オネガ</t>
    </rPh>
    <phoneticPr fontId="2"/>
  </si>
  <si>
    <t>No</t>
    <phoneticPr fontId="2"/>
  </si>
  <si>
    <t>受講日</t>
    <rPh sb="0" eb="2">
      <t>ジュコウ</t>
    </rPh>
    <rPh sb="2" eb="3">
      <t>ビ</t>
    </rPh>
    <phoneticPr fontId="2"/>
  </si>
  <si>
    <t>ｺｰｽCD</t>
    <phoneticPr fontId="2"/>
  </si>
  <si>
    <t>コース名</t>
    <rPh sb="3" eb="4">
      <t>メイ</t>
    </rPh>
    <phoneticPr fontId="2"/>
  </si>
  <si>
    <t>受講料</t>
    <rPh sb="0" eb="3">
      <t>ジュコウリョウ</t>
    </rPh>
    <phoneticPr fontId="2"/>
  </si>
  <si>
    <t>ﾃｷｽﾄ代</t>
    <rPh sb="4" eb="5">
      <t>ダイ</t>
    </rPh>
    <phoneticPr fontId="2"/>
  </si>
  <si>
    <t>テキスト代</t>
    <rPh sb="4" eb="5">
      <t>ダイ</t>
    </rPh>
    <phoneticPr fontId="2"/>
  </si>
  <si>
    <t>合計金額</t>
    <rPh sb="0" eb="2">
      <t>ゴウケイ</t>
    </rPh>
    <rPh sb="2" eb="4">
      <t>キンガク</t>
    </rPh>
    <phoneticPr fontId="2"/>
  </si>
  <si>
    <t>◆注意事項</t>
    <rPh sb="1" eb="3">
      <t>チュウイ</t>
    </rPh>
    <rPh sb="3" eb="5">
      <t>ジコウ</t>
    </rPh>
    <phoneticPr fontId="2"/>
  </si>
  <si>
    <t>（１）15分以上の遅刻はご受講いただけない場合がありますので、あらかじめご了承ください。</t>
    <rPh sb="5" eb="6">
      <t>フン</t>
    </rPh>
    <rPh sb="6" eb="8">
      <t>イジョウ</t>
    </rPh>
    <rPh sb="9" eb="11">
      <t>チコク</t>
    </rPh>
    <rPh sb="13" eb="15">
      <t>ジュコウ</t>
    </rPh>
    <rPh sb="21" eb="23">
      <t>バアイ</t>
    </rPh>
    <rPh sb="36" eb="39">
      <t>ゴリョウショウ</t>
    </rPh>
    <phoneticPr fontId="2"/>
  </si>
  <si>
    <t>（2）キャンセルの場合は、開催日の3日前までに、ご連絡お願いします。</t>
    <rPh sb="9" eb="11">
      <t>バアイ</t>
    </rPh>
    <rPh sb="13" eb="16">
      <t>カイサイビ</t>
    </rPh>
    <rPh sb="18" eb="19">
      <t>カ</t>
    </rPh>
    <rPh sb="19" eb="20">
      <t>マエ</t>
    </rPh>
    <rPh sb="24" eb="27">
      <t>ゴレンラク</t>
    </rPh>
    <rPh sb="27" eb="29">
      <t>オネガ</t>
    </rPh>
    <phoneticPr fontId="2"/>
  </si>
  <si>
    <t>消費税込</t>
    <rPh sb="0" eb="3">
      <t>ショウヒゼイ</t>
    </rPh>
    <rPh sb="3" eb="4">
      <t>コミ</t>
    </rPh>
    <phoneticPr fontId="2"/>
  </si>
  <si>
    <t>コースCD</t>
    <phoneticPr fontId="2"/>
  </si>
  <si>
    <t>A01</t>
    <phoneticPr fontId="2"/>
  </si>
  <si>
    <t>漢方セミナー</t>
    <rPh sb="0" eb="2">
      <t>カンポウ</t>
    </rPh>
    <phoneticPr fontId="2"/>
  </si>
  <si>
    <t>A02</t>
    <phoneticPr fontId="2"/>
  </si>
  <si>
    <t>紅茶セミナー</t>
    <rPh sb="0" eb="2">
      <t>コウチャ</t>
    </rPh>
    <phoneticPr fontId="2"/>
  </si>
  <si>
    <t>A03</t>
  </si>
  <si>
    <t>ネイルアートセミナー</t>
    <phoneticPr fontId="2"/>
  </si>
  <si>
    <t>A04</t>
  </si>
  <si>
    <t>フラワーアレンジメントセミナー</t>
    <phoneticPr fontId="2"/>
  </si>
  <si>
    <t>A05</t>
  </si>
  <si>
    <t>スキンケアセミナー</t>
    <phoneticPr fontId="2"/>
  </si>
  <si>
    <t>２万未満</t>
    <rPh sb="1" eb="2">
      <t>マン</t>
    </rPh>
    <rPh sb="2" eb="4">
      <t>ミマン</t>
    </rPh>
    <phoneticPr fontId="2"/>
  </si>
  <si>
    <t>２万以上４万未満</t>
    <rPh sb="1" eb="4">
      <t>マンイジョウ</t>
    </rPh>
    <rPh sb="5" eb="6">
      <t>マン</t>
    </rPh>
    <rPh sb="6" eb="8">
      <t>ミマン</t>
    </rPh>
    <phoneticPr fontId="2"/>
  </si>
  <si>
    <t>４万以上８万未満</t>
    <rPh sb="1" eb="4">
      <t>マンイジョウ</t>
    </rPh>
    <rPh sb="5" eb="6">
      <t>マン</t>
    </rPh>
    <rPh sb="6" eb="8">
      <t>ミマン</t>
    </rPh>
    <phoneticPr fontId="2"/>
  </si>
  <si>
    <t>８万以上１５万未満</t>
    <rPh sb="1" eb="4">
      <t>マンイジョウ</t>
    </rPh>
    <rPh sb="6" eb="7">
      <t>マン</t>
    </rPh>
    <rPh sb="7" eb="9">
      <t>ミマン</t>
    </rPh>
    <phoneticPr fontId="2"/>
  </si>
  <si>
    <t>１５万以上</t>
    <rPh sb="2" eb="3">
      <t>マン</t>
    </rPh>
    <rPh sb="3" eb="5">
      <t>イジョウ</t>
    </rPh>
    <phoneticPr fontId="2"/>
  </si>
  <si>
    <t>セミナー割引額テーブル</t>
    <rPh sb="4" eb="6">
      <t>ワリビキ</t>
    </rPh>
    <rPh sb="6" eb="7">
      <t>ガク</t>
    </rPh>
    <phoneticPr fontId="2"/>
  </si>
  <si>
    <t>顧客割引額テーブル</t>
    <rPh sb="0" eb="2">
      <t>コキャク</t>
    </rPh>
    <rPh sb="2" eb="4">
      <t>ワリビキ</t>
    </rPh>
    <rPh sb="4" eb="5">
      <t>ガク</t>
    </rPh>
    <phoneticPr fontId="2"/>
  </si>
  <si>
    <t>お見積書</t>
    <rPh sb="1" eb="4">
      <t>ミツモリショ</t>
    </rPh>
    <phoneticPr fontId="2"/>
  </si>
  <si>
    <t>商品一覧表</t>
    <rPh sb="0" eb="2">
      <t>ショウヒン</t>
    </rPh>
    <rPh sb="2" eb="4">
      <t>イチラン</t>
    </rPh>
    <rPh sb="4" eb="5">
      <t>ヒョウ</t>
    </rPh>
    <phoneticPr fontId="2"/>
  </si>
  <si>
    <t>品番</t>
    <rPh sb="0" eb="2">
      <t>ヒンバン</t>
    </rPh>
    <phoneticPr fontId="2"/>
  </si>
  <si>
    <t>品名</t>
    <rPh sb="0" eb="2">
      <t>ショウヒンメイ</t>
    </rPh>
    <phoneticPr fontId="2"/>
  </si>
  <si>
    <t>単価</t>
    <rPh sb="0" eb="2">
      <t>タンカ</t>
    </rPh>
    <phoneticPr fontId="2"/>
  </si>
  <si>
    <t>数量</t>
    <rPh sb="0" eb="2">
      <t>スウリョウ</t>
    </rPh>
    <phoneticPr fontId="2"/>
  </si>
  <si>
    <t>小計</t>
    <rPh sb="0" eb="2">
      <t>ショウケイ</t>
    </rPh>
    <phoneticPr fontId="2"/>
  </si>
  <si>
    <t>品名</t>
    <rPh sb="0" eb="2">
      <t>ヒンメイ</t>
    </rPh>
    <phoneticPr fontId="2"/>
  </si>
  <si>
    <t>価格</t>
    <rPh sb="0" eb="2">
      <t>カカク</t>
    </rPh>
    <phoneticPr fontId="2"/>
  </si>
  <si>
    <t>CH-31</t>
    <phoneticPr fontId="2"/>
  </si>
  <si>
    <t>AT-50</t>
    <phoneticPr fontId="2"/>
  </si>
  <si>
    <t>リビングテーブル</t>
    <phoneticPr fontId="2"/>
  </si>
  <si>
    <t>AT-54</t>
    <phoneticPr fontId="2"/>
  </si>
  <si>
    <t>AT-54</t>
    <phoneticPr fontId="2"/>
  </si>
  <si>
    <t>ダイニングテーブル</t>
    <phoneticPr fontId="2"/>
  </si>
  <si>
    <t>SF-10</t>
    <phoneticPr fontId="2"/>
  </si>
  <si>
    <t>AT-60</t>
    <phoneticPr fontId="2"/>
  </si>
  <si>
    <t>ローテーブル</t>
    <phoneticPr fontId="2"/>
  </si>
  <si>
    <t>CH-31</t>
    <phoneticPr fontId="2"/>
  </si>
  <si>
    <t>ダイニングチェア</t>
    <phoneticPr fontId="2"/>
  </si>
  <si>
    <t>CH-40</t>
    <phoneticPr fontId="2"/>
  </si>
  <si>
    <t>チェア　M</t>
    <phoneticPr fontId="2"/>
  </si>
  <si>
    <t>SF-10</t>
    <phoneticPr fontId="2"/>
  </si>
  <si>
    <t>ソファー</t>
    <phoneticPr fontId="2"/>
  </si>
  <si>
    <t>税抜合計</t>
    <rPh sb="0" eb="1">
      <t>ゼイ</t>
    </rPh>
    <rPh sb="1" eb="2">
      <t>ヌ</t>
    </rPh>
    <rPh sb="2" eb="4">
      <t>ゴウケイ</t>
    </rPh>
    <phoneticPr fontId="2"/>
  </si>
  <si>
    <t>SF-25</t>
    <phoneticPr fontId="2"/>
  </si>
  <si>
    <t>カウチソファー</t>
    <phoneticPr fontId="2"/>
  </si>
  <si>
    <t>消費税</t>
    <rPh sb="0" eb="3">
      <t>ショウヒゼイ</t>
    </rPh>
    <phoneticPr fontId="2"/>
  </si>
  <si>
    <t>合計</t>
    <rPh sb="0" eb="2">
      <t>ゴウケイ</t>
    </rPh>
    <phoneticPr fontId="2"/>
  </si>
  <si>
    <t>配送料金表</t>
    <rPh sb="0" eb="2">
      <t>ハイソウ</t>
    </rPh>
    <rPh sb="2" eb="5">
      <t>リョウキンヒョウ</t>
    </rPh>
    <phoneticPr fontId="2"/>
  </si>
  <si>
    <t>配送料</t>
    <rPh sb="0" eb="3">
      <t>ハイソウリョウ</t>
    </rPh>
    <phoneticPr fontId="2"/>
  </si>
  <si>
    <t>お買上げ額</t>
    <rPh sb="1" eb="3">
      <t>カイア</t>
    </rPh>
    <rPh sb="4" eb="5">
      <t>ガク</t>
    </rPh>
    <phoneticPr fontId="2"/>
  </si>
  <si>
    <t>配送料金</t>
    <rPh sb="0" eb="2">
      <t>ハイソウ</t>
    </rPh>
    <rPh sb="2" eb="4">
      <t>リョウキン</t>
    </rPh>
    <phoneticPr fontId="2"/>
  </si>
  <si>
    <t>3万円未満</t>
    <rPh sb="1" eb="3">
      <t>マンエン</t>
    </rPh>
    <rPh sb="3" eb="5">
      <t>ミマン</t>
    </rPh>
    <phoneticPr fontId="2"/>
  </si>
  <si>
    <t>3万円以上</t>
    <rPh sb="1" eb="3">
      <t>マンエン</t>
    </rPh>
    <rPh sb="3" eb="5">
      <t>イジョウ</t>
    </rPh>
    <phoneticPr fontId="2"/>
  </si>
  <si>
    <t>5万円以上</t>
    <rPh sb="1" eb="3">
      <t>マネン</t>
    </rPh>
    <rPh sb="3" eb="5">
      <t>イジョウ</t>
    </rPh>
    <phoneticPr fontId="2"/>
  </si>
  <si>
    <t>10万円以上</t>
    <rPh sb="2" eb="6">
      <t>マネニジョウ</t>
    </rPh>
    <phoneticPr fontId="2"/>
  </si>
  <si>
    <t>消費税率</t>
    <rPh sb="0" eb="3">
      <t>ショウヒゼイ</t>
    </rPh>
    <rPh sb="3" eb="4">
      <t>リツ</t>
    </rPh>
    <phoneticPr fontId="2"/>
  </si>
  <si>
    <t>計算用</t>
    <rPh sb="0" eb="2">
      <t>ケイサン</t>
    </rPh>
    <rPh sb="2" eb="3">
      <t>ヨウ</t>
    </rPh>
    <phoneticPr fontId="2"/>
  </si>
  <si>
    <t>通勤定期</t>
    <rPh sb="0" eb="2">
      <t>ツウキン</t>
    </rPh>
    <rPh sb="2" eb="4">
      <t>テイキ</t>
    </rPh>
    <phoneticPr fontId="2"/>
  </si>
  <si>
    <t>1～4</t>
    <phoneticPr fontId="2"/>
  </si>
  <si>
    <t>5～6</t>
    <phoneticPr fontId="2"/>
  </si>
  <si>
    <t>7～9</t>
    <phoneticPr fontId="2"/>
  </si>
  <si>
    <t>10～12</t>
    <phoneticPr fontId="2"/>
  </si>
  <si>
    <t>13～15</t>
    <phoneticPr fontId="2"/>
  </si>
  <si>
    <t>16～19</t>
    <phoneticPr fontId="2"/>
  </si>
  <si>
    <t>20～24</t>
    <phoneticPr fontId="2"/>
  </si>
  <si>
    <t>25～30</t>
    <phoneticPr fontId="2"/>
  </si>
  <si>
    <t>31～37</t>
    <phoneticPr fontId="2"/>
  </si>
  <si>
    <t>38～44</t>
    <phoneticPr fontId="2"/>
  </si>
  <si>
    <t>45～52</t>
    <phoneticPr fontId="2"/>
  </si>
  <si>
    <t>コース名リスト</t>
  </si>
  <si>
    <t>A02</t>
    <phoneticPr fontId="2"/>
  </si>
  <si>
    <t>A04</t>
    <phoneticPr fontId="2"/>
  </si>
  <si>
    <t>株式会社青葉PC開発</t>
    <rPh sb="4" eb="6">
      <t>アオバ</t>
    </rPh>
    <phoneticPr fontId="2"/>
  </si>
  <si>
    <t>管財課　青葉　太郎</t>
    <rPh sb="4" eb="6">
      <t>アオバ</t>
    </rPh>
    <rPh sb="7" eb="9">
      <t>タロウ</t>
    </rPh>
    <phoneticPr fontId="2"/>
  </si>
  <si>
    <t>株式会社　鈴木オフィス工業</t>
    <rPh sb="5" eb="7">
      <t>スズキ</t>
    </rPh>
    <phoneticPr fontId="2"/>
  </si>
  <si>
    <t>215-0001 神奈川県横浜市青葉区美しが丘1-2-3</t>
    <rPh sb="9" eb="13">
      <t>カナガワケン</t>
    </rPh>
    <rPh sb="13" eb="16">
      <t>ヨコハマシ</t>
    </rPh>
    <rPh sb="16" eb="19">
      <t>アオバク</t>
    </rPh>
    <rPh sb="19" eb="20">
      <t>ウツク</t>
    </rPh>
    <rPh sb="22" eb="23">
      <t>オカ</t>
    </rPh>
    <phoneticPr fontId="2"/>
  </si>
  <si>
    <t>〒215-0010 神奈川県横浜市青葉区</t>
    <rPh sb="10" eb="14">
      <t>カナガワケン</t>
    </rPh>
    <rPh sb="14" eb="17">
      <t>ヨコハマシ</t>
    </rPh>
    <rPh sb="17" eb="20">
      <t>アオバク</t>
    </rPh>
    <phoneticPr fontId="2"/>
  </si>
  <si>
    <t>Tel 045-560-xxxx</t>
    <phoneticPr fontId="2"/>
  </si>
  <si>
    <t>Fax 045-350-xxxx</t>
    <phoneticPr fontId="2"/>
  </si>
  <si>
    <t>045-120-xxxx</t>
    <phoneticPr fontId="2"/>
  </si>
  <si>
    <t>045-980-xxxx</t>
    <phoneticPr fontId="2"/>
  </si>
  <si>
    <t>青葉　京香</t>
    <rPh sb="0" eb="2">
      <t>アオバ</t>
    </rPh>
    <rPh sb="3" eb="5">
      <t>キョウカ</t>
    </rPh>
    <phoneticPr fontId="2"/>
  </si>
  <si>
    <t>ホテル湾岸</t>
    <rPh sb="3" eb="5">
      <t>ワンガン</t>
    </rPh>
    <phoneticPr fontId="2"/>
  </si>
  <si>
    <t>A0002</t>
    <phoneticPr fontId="2"/>
  </si>
  <si>
    <t>大人</t>
  </si>
  <si>
    <t>18歳以上</t>
  </si>
  <si>
    <t>中人</t>
  </si>
  <si>
    <t>小人</t>
  </si>
  <si>
    <t>1デーパスポート</t>
  </si>
  <si>
    <t>-</t>
  </si>
  <si>
    <t>2デーパスポート</t>
  </si>
  <si>
    <t>3デーマジックパスポート</t>
  </si>
  <si>
    <t>アフター6パスポート</t>
    <phoneticPr fontId="2"/>
  </si>
  <si>
    <t>4デーマジックパスポート</t>
    <phoneticPr fontId="2"/>
  </si>
  <si>
    <t>シニアパスポート
（60歳以上の方）</t>
    <phoneticPr fontId="2"/>
  </si>
  <si>
    <t>大人</t>
    <rPh sb="0" eb="2">
      <t>オトナ</t>
    </rPh>
    <phoneticPr fontId="2"/>
  </si>
  <si>
    <t>種類</t>
    <rPh sb="0" eb="2">
      <t>シュルイ</t>
    </rPh>
    <phoneticPr fontId="2"/>
  </si>
  <si>
    <t>種類</t>
    <phoneticPr fontId="2"/>
  </si>
  <si>
    <t>料金</t>
    <rPh sb="0" eb="2">
      <t>リョウキン</t>
    </rPh>
    <phoneticPr fontId="2"/>
  </si>
  <si>
    <t>中学・高校生</t>
    <phoneticPr fontId="2"/>
  </si>
  <si>
    <t>幼児・小学生</t>
    <phoneticPr fontId="2"/>
  </si>
  <si>
    <t>■チケット料金表</t>
    <rPh sb="5" eb="7">
      <t>リョウキン</t>
    </rPh>
    <rPh sb="7" eb="8">
      <t>ヒョウ</t>
    </rPh>
    <phoneticPr fontId="2"/>
  </si>
  <si>
    <t>3デーマジックパスポート</t>
    <phoneticPr fontId="2"/>
  </si>
  <si>
    <t>■定期運賃一覧表</t>
    <rPh sb="1" eb="3">
      <t>テイキ</t>
    </rPh>
    <rPh sb="3" eb="5">
      <t>ウンチン</t>
    </rPh>
    <rPh sb="5" eb="7">
      <t>イチラン</t>
    </rPh>
    <rPh sb="7" eb="8">
      <t>ヒョウ</t>
    </rPh>
    <phoneticPr fontId="2"/>
  </si>
  <si>
    <t>運賃</t>
    <rPh sb="0" eb="2">
      <t>ウンチン</t>
    </rPh>
    <phoneticPr fontId="2"/>
  </si>
  <si>
    <t>駅間距離(km)</t>
    <rPh sb="0" eb="1">
      <t>エキ</t>
    </rPh>
    <rPh sb="1" eb="2">
      <t>アイダ</t>
    </rPh>
    <rPh sb="2" eb="4">
      <t>キョリ</t>
    </rPh>
    <phoneticPr fontId="2"/>
  </si>
  <si>
    <t>距離</t>
    <rPh sb="0" eb="2">
      <t>キョリ</t>
    </rPh>
    <phoneticPr fontId="2"/>
  </si>
  <si>
    <t>ギフトパスポート</t>
    <phoneticPr fontId="2"/>
  </si>
  <si>
    <t>スターライトパスポート</t>
    <phoneticPr fontId="2"/>
  </si>
  <si>
    <t>2018/12/7現在の価格</t>
    <rPh sb="9" eb="11">
      <t>ゲンザイ</t>
    </rPh>
    <rPh sb="12" eb="14">
      <t>カカク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</si>
</sst>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Red]&quot;¥&quot;\-#,##0"/>
    <numFmt numFmtId="176" formatCode="&quot;〒&quot;@"/>
    <numFmt numFmtId="177" formatCode="&quot;Tel &quot;@"/>
    <numFmt numFmtId="178" formatCode="&quot;Fax &quot;@"/>
    <numFmt numFmtId="179" formatCode="@&quot;　御中&quot;"/>
    <numFmt numFmtId="180" formatCode="&quot;金額合計&quot;* &quot;¥&quot;#,##0"/>
    <numFmt numFmtId="181" formatCode="&quot;¥&quot;#,##0"/>
    <numFmt numFmtId="182" formatCode="@&quot;　様&quot;"/>
    <numFmt numFmtId="183" formatCode="m/d"/>
    <numFmt numFmtId="184" formatCode="#&quot;ヶ月&quot;"/>
    <numFmt numFmtId="185" formatCode="#,##0&quot;円&quot;"/>
  </numFmts>
  <fonts count="18" x14ac:knownFonts="1">
    <font>
      <sz val="11"/>
      <name val="ＭＳ Ｐゴシック"/>
      <family val="3"/>
      <charset val="128"/>
    </font>
    <font>
      <sz val="11"/>
      <name val="ＭＳ Ｐゴシック"/>
      <family val="3"/>
      <charset val="128"/>
    </font>
    <font>
      <sz val="6"/>
      <name val="ＭＳ Ｐゴシック"/>
      <family val="3"/>
      <charset val="128"/>
    </font>
    <font>
      <sz val="20"/>
      <name val="ＭＳ Ｐゴシック"/>
      <family val="3"/>
      <charset val="128"/>
    </font>
    <font>
      <sz val="11"/>
      <name val="ＭＳ 明朝"/>
      <family val="1"/>
      <charset val="128"/>
    </font>
    <font>
      <sz val="14"/>
      <name val="ＭＳ 明朝"/>
      <family val="1"/>
      <charset val="128"/>
    </font>
    <font>
      <sz val="20"/>
      <name val="ＭＳ ゴシック"/>
      <family val="3"/>
      <charset val="128"/>
    </font>
    <font>
      <sz val="18"/>
      <name val="ＭＳ 明朝"/>
      <family val="1"/>
      <charset val="128"/>
    </font>
    <font>
      <sz val="18"/>
      <name val="ＭＳ Ｐゴシック"/>
      <family val="3"/>
      <charset val="128"/>
    </font>
    <font>
      <sz val="18"/>
      <name val="ＭＳ Ｐ明朝"/>
      <family val="1"/>
      <charset val="128"/>
    </font>
    <font>
      <b/>
      <sz val="14"/>
      <name val="ＭＳ Ｐゴシック"/>
      <family val="3"/>
      <charset val="128"/>
    </font>
    <font>
      <b/>
      <sz val="11"/>
      <name val="ＭＳ Ｐゴシック"/>
      <family val="3"/>
      <charset val="128"/>
    </font>
    <font>
      <sz val="11"/>
      <color indexed="10"/>
      <name val="ＭＳ Ｐゴシック"/>
      <family val="3"/>
      <charset val="128"/>
    </font>
    <font>
      <sz val="9"/>
      <name val="ＭＳ Ｐゴシック"/>
      <family val="3"/>
      <charset val="128"/>
    </font>
    <font>
      <b/>
      <sz val="16"/>
      <name val="ＭＳ Ｐゴシック"/>
      <family val="3"/>
      <charset val="128"/>
    </font>
    <font>
      <b/>
      <sz val="18"/>
      <color indexed="10"/>
      <name val="ＭＳ Ｐゴシック"/>
      <family val="3"/>
      <charset val="128"/>
    </font>
    <font>
      <sz val="11"/>
      <color indexed="14"/>
      <name val="ＭＳ Ｐゴシック"/>
      <family val="3"/>
      <charset val="128"/>
    </font>
    <font>
      <sz val="16"/>
      <name val="ＭＳ Ｐゴシック"/>
      <family val="3"/>
      <charset val="128"/>
    </font>
  </fonts>
  <fills count="7">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1"/>
        <bgColor indexed="64"/>
      </patternFill>
    </fill>
    <fill>
      <patternFill patternType="solid">
        <fgColor indexed="44"/>
        <bgColor indexed="64"/>
      </patternFill>
    </fill>
    <fill>
      <patternFill patternType="mediumGray">
        <fgColor indexed="9"/>
        <bgColor indexed="41"/>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12"/>
      </left>
      <right style="medium">
        <color indexed="12"/>
      </right>
      <top style="medium">
        <color indexed="12"/>
      </top>
      <bottom style="medium">
        <color indexed="12"/>
      </bottom>
      <diagonal/>
    </border>
    <border>
      <left style="medium">
        <color indexed="12"/>
      </left>
      <right style="medium">
        <color indexed="12"/>
      </right>
      <top style="medium">
        <color indexed="12"/>
      </top>
      <bottom style="thin">
        <color indexed="12"/>
      </bottom>
      <diagonal/>
    </border>
    <border>
      <left style="medium">
        <color indexed="12"/>
      </left>
      <right style="medium">
        <color indexed="12"/>
      </right>
      <top style="thin">
        <color indexed="12"/>
      </top>
      <bottom style="thin">
        <color indexed="12"/>
      </bottom>
      <diagonal/>
    </border>
    <border>
      <left style="medium">
        <color indexed="12"/>
      </left>
      <right style="medium">
        <color indexed="12"/>
      </right>
      <top style="thin">
        <color indexed="12"/>
      </top>
      <bottom style="medium">
        <color indexed="12"/>
      </bottom>
      <diagonal/>
    </border>
    <border>
      <left style="medium">
        <color indexed="12"/>
      </left>
      <right style="thin">
        <color indexed="12"/>
      </right>
      <top style="medium">
        <color indexed="12"/>
      </top>
      <bottom style="thin">
        <color indexed="12"/>
      </bottom>
      <diagonal/>
    </border>
    <border>
      <left style="thin">
        <color indexed="12"/>
      </left>
      <right style="medium">
        <color indexed="12"/>
      </right>
      <top style="medium">
        <color indexed="12"/>
      </top>
      <bottom style="thin">
        <color indexed="12"/>
      </bottom>
      <diagonal/>
    </border>
    <border>
      <left style="medium">
        <color indexed="12"/>
      </left>
      <right style="thin">
        <color indexed="12"/>
      </right>
      <top style="thin">
        <color indexed="12"/>
      </top>
      <bottom style="thin">
        <color indexed="12"/>
      </bottom>
      <diagonal/>
    </border>
    <border>
      <left style="thin">
        <color indexed="12"/>
      </left>
      <right style="medium">
        <color indexed="12"/>
      </right>
      <top style="thin">
        <color indexed="12"/>
      </top>
      <bottom style="thin">
        <color indexed="12"/>
      </bottom>
      <diagonal/>
    </border>
    <border>
      <left style="medium">
        <color indexed="12"/>
      </left>
      <right style="thin">
        <color indexed="12"/>
      </right>
      <top style="thin">
        <color indexed="12"/>
      </top>
      <bottom style="medium">
        <color indexed="12"/>
      </bottom>
      <diagonal/>
    </border>
    <border>
      <left style="thin">
        <color indexed="12"/>
      </left>
      <right style="medium">
        <color indexed="12"/>
      </right>
      <top style="thin">
        <color indexed="12"/>
      </top>
      <bottom style="medium">
        <color indexed="12"/>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ck">
        <color indexed="10"/>
      </top>
      <bottom style="thin">
        <color indexed="10"/>
      </bottom>
      <diagonal/>
    </border>
    <border>
      <left style="thin">
        <color indexed="10"/>
      </left>
      <right style="thick">
        <color indexed="10"/>
      </right>
      <top style="thick">
        <color indexed="10"/>
      </top>
      <bottom style="thin">
        <color indexed="10"/>
      </bottom>
      <diagonal/>
    </border>
    <border>
      <left style="thin">
        <color indexed="10"/>
      </left>
      <right style="thick">
        <color indexed="10"/>
      </right>
      <top style="thin">
        <color indexed="10"/>
      </top>
      <bottom style="thin">
        <color indexed="10"/>
      </bottom>
      <diagonal/>
    </border>
    <border>
      <left style="thin">
        <color indexed="10"/>
      </left>
      <right style="thin">
        <color indexed="10"/>
      </right>
      <top style="thin">
        <color indexed="10"/>
      </top>
      <bottom style="thick">
        <color indexed="10"/>
      </bottom>
      <diagonal/>
    </border>
    <border>
      <left style="thin">
        <color indexed="10"/>
      </left>
      <right style="thick">
        <color indexed="10"/>
      </right>
      <top style="thin">
        <color indexed="10"/>
      </top>
      <bottom style="thick">
        <color indexed="10"/>
      </bottom>
      <diagonal/>
    </border>
    <border>
      <left style="thick">
        <color indexed="10"/>
      </left>
      <right style="thick">
        <color indexed="10"/>
      </right>
      <top style="thick">
        <color indexed="10"/>
      </top>
      <bottom style="thin">
        <color indexed="64"/>
      </bottom>
      <diagonal/>
    </border>
    <border>
      <left style="thick">
        <color indexed="10"/>
      </left>
      <right style="thick">
        <color indexed="10"/>
      </right>
      <top style="thin">
        <color indexed="64"/>
      </top>
      <bottom style="thin">
        <color indexed="64"/>
      </bottom>
      <diagonal/>
    </border>
    <border>
      <left style="thick">
        <color indexed="10"/>
      </left>
      <right style="thick">
        <color indexed="10"/>
      </right>
      <top style="thin">
        <color indexed="64"/>
      </top>
      <bottom style="thick">
        <color indexed="10"/>
      </bottom>
      <diagonal/>
    </border>
    <border>
      <left style="thick">
        <color indexed="10"/>
      </left>
      <right style="thin">
        <color indexed="64"/>
      </right>
      <top style="thick">
        <color indexed="10"/>
      </top>
      <bottom style="thin">
        <color indexed="64"/>
      </bottom>
      <diagonal/>
    </border>
    <border>
      <left style="thick">
        <color indexed="10"/>
      </left>
      <right style="thin">
        <color indexed="64"/>
      </right>
      <top style="thin">
        <color indexed="64"/>
      </top>
      <bottom style="thin">
        <color indexed="64"/>
      </bottom>
      <diagonal/>
    </border>
    <border>
      <left style="thick">
        <color indexed="10"/>
      </left>
      <right style="thin">
        <color indexed="64"/>
      </right>
      <top style="thin">
        <color indexed="64"/>
      </top>
      <bottom style="thick">
        <color indexed="10"/>
      </bottom>
      <diagonal/>
    </border>
    <border>
      <left style="thin">
        <color indexed="64"/>
      </left>
      <right style="thin">
        <color indexed="64"/>
      </right>
      <top style="thick">
        <color indexed="10"/>
      </top>
      <bottom style="thin">
        <color indexed="64"/>
      </bottom>
      <diagonal/>
    </border>
    <border>
      <left style="thin">
        <color indexed="64"/>
      </left>
      <right style="thick">
        <color indexed="10"/>
      </right>
      <top style="thick">
        <color indexed="10"/>
      </top>
      <bottom style="thin">
        <color indexed="64"/>
      </bottom>
      <diagonal/>
    </border>
    <border>
      <left style="thin">
        <color indexed="64"/>
      </left>
      <right style="thick">
        <color indexed="10"/>
      </right>
      <top style="thin">
        <color indexed="64"/>
      </top>
      <bottom style="thin">
        <color indexed="64"/>
      </bottom>
      <diagonal/>
    </border>
    <border>
      <left style="thin">
        <color indexed="64"/>
      </left>
      <right style="thin">
        <color indexed="64"/>
      </right>
      <top style="thin">
        <color indexed="64"/>
      </top>
      <bottom style="thick">
        <color indexed="10"/>
      </bottom>
      <diagonal/>
    </border>
    <border>
      <left style="thin">
        <color indexed="64"/>
      </left>
      <right style="thick">
        <color indexed="10"/>
      </right>
      <top style="thin">
        <color indexed="64"/>
      </top>
      <bottom style="thick">
        <color indexed="10"/>
      </bottom>
      <diagonal/>
    </border>
    <border>
      <left/>
      <right style="thin">
        <color indexed="64"/>
      </right>
      <top style="thick">
        <color indexed="10"/>
      </top>
      <bottom style="thin">
        <color indexed="64"/>
      </bottom>
      <diagonal/>
    </border>
    <border>
      <left/>
      <right style="thin">
        <color indexed="64"/>
      </right>
      <top style="thin">
        <color indexed="64"/>
      </top>
      <bottom style="thick">
        <color indexed="10"/>
      </bottom>
      <diagonal/>
    </border>
    <border>
      <left style="thick">
        <color indexed="12"/>
      </left>
      <right style="thick">
        <color indexed="12"/>
      </right>
      <top style="thick">
        <color indexed="12"/>
      </top>
      <bottom style="thick">
        <color indexed="12"/>
      </bottom>
      <diagonal/>
    </border>
    <border>
      <left style="thick">
        <color indexed="10"/>
      </left>
      <right style="thin">
        <color indexed="10"/>
      </right>
      <top style="thick">
        <color indexed="10"/>
      </top>
      <bottom style="thin">
        <color indexed="10"/>
      </bottom>
      <diagonal/>
    </border>
    <border>
      <left style="thick">
        <color indexed="10"/>
      </left>
      <right style="thin">
        <color indexed="10"/>
      </right>
      <top style="thin">
        <color indexed="10"/>
      </top>
      <bottom style="thin">
        <color indexed="10"/>
      </bottom>
      <diagonal/>
    </border>
    <border>
      <left style="thick">
        <color indexed="10"/>
      </left>
      <right style="thin">
        <color indexed="10"/>
      </right>
      <top style="thin">
        <color indexed="10"/>
      </top>
      <bottom style="thick">
        <color indexed="10"/>
      </bottom>
      <diagonal/>
    </border>
    <border>
      <left/>
      <right/>
      <top/>
      <bottom style="double">
        <color indexed="64"/>
      </bottom>
      <diagonal/>
    </border>
    <border>
      <left style="thick">
        <color rgb="FFFF0000"/>
      </left>
      <right style="thin">
        <color auto="1"/>
      </right>
      <top style="thick">
        <color rgb="FFFF0000"/>
      </top>
      <bottom style="thin">
        <color auto="1"/>
      </bottom>
      <diagonal/>
    </border>
    <border>
      <left style="thin">
        <color auto="1"/>
      </left>
      <right style="thin">
        <color auto="1"/>
      </right>
      <top style="thick">
        <color rgb="FFFF0000"/>
      </top>
      <bottom style="thin">
        <color auto="1"/>
      </bottom>
      <diagonal/>
    </border>
    <border>
      <left style="thin">
        <color auto="1"/>
      </left>
      <right style="thick">
        <color rgb="FFFF0000"/>
      </right>
      <top style="thick">
        <color rgb="FFFF0000"/>
      </top>
      <bottom style="thin">
        <color auto="1"/>
      </bottom>
      <diagonal/>
    </border>
    <border>
      <left style="thick">
        <color rgb="FFFF0000"/>
      </left>
      <right style="thin">
        <color auto="1"/>
      </right>
      <top style="thin">
        <color auto="1"/>
      </top>
      <bottom style="thin">
        <color auto="1"/>
      </bottom>
      <diagonal/>
    </border>
    <border>
      <left style="thin">
        <color auto="1"/>
      </left>
      <right style="thick">
        <color rgb="FFFF0000"/>
      </right>
      <top style="thin">
        <color auto="1"/>
      </top>
      <bottom style="thin">
        <color auto="1"/>
      </bottom>
      <diagonal/>
    </border>
    <border>
      <left style="thick">
        <color rgb="FFFF0000"/>
      </left>
      <right style="thin">
        <color auto="1"/>
      </right>
      <top style="thin">
        <color auto="1"/>
      </top>
      <bottom style="thick">
        <color rgb="FFFF0000"/>
      </bottom>
      <diagonal/>
    </border>
    <border>
      <left style="thin">
        <color auto="1"/>
      </left>
      <right style="thin">
        <color auto="1"/>
      </right>
      <top style="thin">
        <color auto="1"/>
      </top>
      <bottom style="thick">
        <color rgb="FFFF0000"/>
      </bottom>
      <diagonal/>
    </border>
    <border>
      <left style="thin">
        <color auto="1"/>
      </left>
      <right style="thick">
        <color rgb="FFFF0000"/>
      </right>
      <top style="thin">
        <color auto="1"/>
      </top>
      <bottom style="thick">
        <color rgb="FFFF0000"/>
      </bottom>
      <diagonal/>
    </border>
  </borders>
  <cellStyleXfs count="4">
    <xf numFmtId="0" fontId="0" fillId="0" borderId="0"/>
    <xf numFmtId="9" fontId="1" fillId="0" borderId="0" applyFont="0" applyFill="0" applyBorder="0" applyAlignment="0" applyProtection="0"/>
    <xf numFmtId="38" fontId="1" fillId="0" borderId="0" applyFont="0" applyFill="0" applyBorder="0" applyAlignment="0" applyProtection="0"/>
    <xf numFmtId="6" fontId="1" fillId="0" borderId="0" applyFont="0" applyFill="0" applyBorder="0" applyAlignment="0" applyProtection="0"/>
  </cellStyleXfs>
  <cellXfs count="160">
    <xf numFmtId="0" fontId="0" fillId="0" borderId="0" xfId="0"/>
    <xf numFmtId="0" fontId="4" fillId="0" borderId="0" xfId="0" applyFont="1"/>
    <xf numFmtId="179" fontId="5" fillId="0" borderId="0" xfId="0" applyNumberFormat="1" applyFont="1"/>
    <xf numFmtId="31" fontId="4" fillId="0" borderId="0" xfId="0" applyNumberFormat="1" applyFont="1"/>
    <xf numFmtId="176" fontId="4" fillId="0" borderId="0" xfId="0" applyNumberFormat="1" applyFont="1" applyAlignment="1">
      <alignment horizontal="left" indent="1"/>
    </xf>
    <xf numFmtId="0" fontId="4" fillId="0" borderId="0" xfId="0" applyFont="1" applyAlignment="1">
      <alignment horizontal="right"/>
    </xf>
    <xf numFmtId="177" fontId="4" fillId="0" borderId="0" xfId="0" applyNumberFormat="1" applyFont="1" applyAlignment="1">
      <alignment horizontal="left" indent="1"/>
    </xf>
    <xf numFmtId="178" fontId="4" fillId="0" borderId="0" xfId="0" applyNumberFormat="1" applyFont="1" applyAlignment="1">
      <alignment horizontal="left" indent="1"/>
    </xf>
    <xf numFmtId="0" fontId="4" fillId="0" borderId="1" xfId="0" applyFont="1" applyBorder="1"/>
    <xf numFmtId="38" fontId="4" fillId="0" borderId="1" xfId="2" applyFont="1" applyBorder="1"/>
    <xf numFmtId="0" fontId="4" fillId="0" borderId="1" xfId="0" applyFont="1" applyBorder="1" applyAlignment="1">
      <alignment horizontal="center"/>
    </xf>
    <xf numFmtId="31" fontId="4" fillId="0" borderId="0" xfId="0" applyNumberFormat="1" applyFont="1" applyAlignment="1">
      <alignment horizontal="left"/>
    </xf>
    <xf numFmtId="182" fontId="4" fillId="0" borderId="0" xfId="0" applyNumberFormat="1" applyFont="1" applyAlignment="1">
      <alignment horizontal="left" indent="1"/>
    </xf>
    <xf numFmtId="0" fontId="4" fillId="2" borderId="1" xfId="0" applyFont="1" applyFill="1" applyBorder="1" applyAlignment="1">
      <alignment horizontal="center" vertical="center"/>
    </xf>
    <xf numFmtId="0" fontId="4" fillId="0" borderId="2" xfId="0" applyFont="1" applyFill="1" applyBorder="1"/>
    <xf numFmtId="38" fontId="4" fillId="0" borderId="1" xfId="2" applyFont="1" applyBorder="1" applyAlignment="1"/>
    <xf numFmtId="0" fontId="4" fillId="3" borderId="1" xfId="0" applyFont="1" applyFill="1" applyBorder="1"/>
    <xf numFmtId="0" fontId="10" fillId="0" borderId="0" xfId="0" applyFont="1" applyBorder="1" applyAlignment="1">
      <alignment horizontal="left"/>
    </xf>
    <xf numFmtId="0" fontId="11" fillId="0" borderId="0" xfId="0" applyFont="1"/>
    <xf numFmtId="0" fontId="12" fillId="4" borderId="3" xfId="0" applyFont="1" applyFill="1" applyBorder="1"/>
    <xf numFmtId="0" fontId="11" fillId="4" borderId="4" xfId="0" applyFont="1" applyFill="1" applyBorder="1"/>
    <xf numFmtId="0" fontId="11" fillId="4" borderId="1" xfId="0" applyFont="1" applyFill="1" applyBorder="1" applyAlignment="1">
      <alignment horizontal="center"/>
    </xf>
    <xf numFmtId="0" fontId="0" fillId="0" borderId="1" xfId="0" applyBorder="1"/>
    <xf numFmtId="14" fontId="0" fillId="0" borderId="1" xfId="0" applyNumberFormat="1" applyBorder="1"/>
    <xf numFmtId="0" fontId="0" fillId="0" borderId="1" xfId="0" applyBorder="1" applyAlignment="1">
      <alignment horizontal="center"/>
    </xf>
    <xf numFmtId="0" fontId="0" fillId="3" borderId="1" xfId="0" applyFill="1" applyBorder="1"/>
    <xf numFmtId="0" fontId="10" fillId="0" borderId="0" xfId="0" applyFont="1"/>
    <xf numFmtId="0" fontId="1" fillId="0" borderId="0" xfId="0" applyFont="1"/>
    <xf numFmtId="38" fontId="0" fillId="0" borderId="1" xfId="2" applyFont="1" applyBorder="1"/>
    <xf numFmtId="38" fontId="1" fillId="0" borderId="1" xfId="2" applyBorder="1"/>
    <xf numFmtId="38" fontId="0" fillId="3" borderId="1" xfId="2" applyFont="1" applyFill="1" applyBorder="1"/>
    <xf numFmtId="0" fontId="11" fillId="2" borderId="1" xfId="0" applyFont="1" applyFill="1" applyBorder="1" applyAlignment="1">
      <alignment horizontal="center"/>
    </xf>
    <xf numFmtId="22" fontId="13" fillId="0" borderId="0" xfId="0" applyNumberFormat="1" applyFont="1" applyAlignment="1">
      <alignment horizontal="left"/>
    </xf>
    <xf numFmtId="0" fontId="0" fillId="0" borderId="0" xfId="0" applyFill="1" applyAlignment="1">
      <alignment horizontal="center"/>
    </xf>
    <xf numFmtId="0" fontId="11" fillId="0" borderId="0" xfId="0" applyNumberFormat="1" applyFont="1" applyFill="1" applyAlignment="1">
      <alignment horizontal="center"/>
    </xf>
    <xf numFmtId="0" fontId="0" fillId="5" borderId="1" xfId="0" applyFill="1" applyBorder="1" applyAlignment="1">
      <alignment horizontal="center"/>
    </xf>
    <xf numFmtId="0" fontId="0" fillId="0" borderId="1" xfId="0" applyNumberFormat="1" applyFill="1" applyBorder="1"/>
    <xf numFmtId="183" fontId="0" fillId="0" borderId="1" xfId="0" applyNumberFormat="1" applyFill="1" applyBorder="1"/>
    <xf numFmtId="6" fontId="0" fillId="0" borderId="0" xfId="0" applyNumberFormat="1"/>
    <xf numFmtId="0" fontId="13" fillId="5" borderId="1" xfId="0" applyFont="1" applyFill="1" applyBorder="1" applyAlignment="1">
      <alignment horizontal="center"/>
    </xf>
    <xf numFmtId="0" fontId="13" fillId="0" borderId="1" xfId="0" applyFont="1" applyBorder="1"/>
    <xf numFmtId="38" fontId="13" fillId="0" borderId="1" xfId="2" applyFont="1" applyBorder="1"/>
    <xf numFmtId="0" fontId="15" fillId="0" borderId="0" xfId="0" applyFont="1"/>
    <xf numFmtId="0" fontId="0" fillId="0" borderId="0" xfId="0" applyAlignment="1">
      <alignment horizontal="right"/>
    </xf>
    <xf numFmtId="0" fontId="0" fillId="2" borderId="1" xfId="0" applyFill="1" applyBorder="1" applyAlignment="1">
      <alignment horizontal="left"/>
    </xf>
    <xf numFmtId="6" fontId="0" fillId="0" borderId="1" xfId="3" applyFont="1" applyBorder="1"/>
    <xf numFmtId="0" fontId="0" fillId="0" borderId="5" xfId="0" applyFill="1" applyBorder="1"/>
    <xf numFmtId="0" fontId="0" fillId="3" borderId="6" xfId="0" applyFill="1" applyBorder="1"/>
    <xf numFmtId="0" fontId="0" fillId="3" borderId="3" xfId="0" applyFill="1" applyBorder="1"/>
    <xf numFmtId="0" fontId="1" fillId="0" borderId="5" xfId="0" applyFont="1" applyFill="1" applyBorder="1"/>
    <xf numFmtId="0" fontId="1" fillId="3" borderId="3" xfId="0" applyFont="1" applyFill="1" applyBorder="1"/>
    <xf numFmtId="0" fontId="0" fillId="2" borderId="1" xfId="0" applyFill="1" applyBorder="1"/>
    <xf numFmtId="6" fontId="0" fillId="0" borderId="1" xfId="3" applyFont="1" applyBorder="1" applyAlignment="1">
      <alignment horizontal="right"/>
    </xf>
    <xf numFmtId="0" fontId="0" fillId="0" borderId="3" xfId="0" applyBorder="1"/>
    <xf numFmtId="0" fontId="0" fillId="3" borderId="7" xfId="0" applyFill="1" applyBorder="1"/>
    <xf numFmtId="0" fontId="0" fillId="3" borderId="8" xfId="0" applyFill="1" applyBorder="1"/>
    <xf numFmtId="0" fontId="1" fillId="3" borderId="8" xfId="0" applyFont="1" applyFill="1" applyBorder="1"/>
    <xf numFmtId="0" fontId="0" fillId="0" borderId="8" xfId="0" applyBorder="1"/>
    <xf numFmtId="0" fontId="0" fillId="3" borderId="9" xfId="0" applyFill="1" applyBorder="1"/>
    <xf numFmtId="6" fontId="1" fillId="6" borderId="10" xfId="0" applyNumberFormat="1" applyFont="1" applyFill="1" applyBorder="1"/>
    <xf numFmtId="6" fontId="0" fillId="6" borderId="11" xfId="0" applyNumberFormat="1" applyFill="1" applyBorder="1"/>
    <xf numFmtId="6" fontId="0" fillId="6" borderId="12" xfId="0" applyNumberFormat="1" applyFill="1" applyBorder="1"/>
    <xf numFmtId="6" fontId="1" fillId="6" borderId="13" xfId="0" applyNumberFormat="1" applyFont="1" applyFill="1" applyBorder="1"/>
    <xf numFmtId="0" fontId="1" fillId="6" borderId="14" xfId="0" applyFont="1" applyFill="1" applyBorder="1"/>
    <xf numFmtId="6" fontId="1" fillId="6" borderId="15" xfId="3" applyFont="1" applyFill="1" applyBorder="1"/>
    <xf numFmtId="0" fontId="1" fillId="6" borderId="16" xfId="0" applyFont="1" applyFill="1" applyBorder="1"/>
    <xf numFmtId="6" fontId="1" fillId="6" borderId="17" xfId="3" applyFont="1" applyFill="1" applyBorder="1"/>
    <xf numFmtId="0" fontId="1" fillId="6" borderId="18" xfId="0" applyFont="1" applyFill="1" applyBorder="1"/>
    <xf numFmtId="6" fontId="1" fillId="6" borderId="19" xfId="3" applyFont="1" applyFill="1" applyBorder="1"/>
    <xf numFmtId="9" fontId="0" fillId="0" borderId="0" xfId="1" applyFont="1" applyAlignment="1">
      <alignment horizontal="left"/>
    </xf>
    <xf numFmtId="184" fontId="0" fillId="2" borderId="9" xfId="0" applyNumberFormat="1" applyFill="1" applyBorder="1" applyAlignment="1">
      <alignment horizontal="center"/>
    </xf>
    <xf numFmtId="38" fontId="0" fillId="0" borderId="20" xfId="2" applyFont="1" applyBorder="1"/>
    <xf numFmtId="38" fontId="0" fillId="0" borderId="21" xfId="2" applyFont="1" applyBorder="1"/>
    <xf numFmtId="38" fontId="0" fillId="0" borderId="22" xfId="2" applyFont="1" applyBorder="1"/>
    <xf numFmtId="38" fontId="0" fillId="0" borderId="23" xfId="2" applyFont="1" applyBorder="1"/>
    <xf numFmtId="38" fontId="0" fillId="0" borderId="24" xfId="2" applyFont="1" applyBorder="1"/>
    <xf numFmtId="38" fontId="0" fillId="0" borderId="25" xfId="2" applyFont="1" applyBorder="1"/>
    <xf numFmtId="38" fontId="0" fillId="0" borderId="0" xfId="2" applyFont="1" applyFill="1" applyBorder="1"/>
    <xf numFmtId="9" fontId="4" fillId="0" borderId="0" xfId="0" applyNumberFormat="1" applyFont="1"/>
    <xf numFmtId="183" fontId="0" fillId="0" borderId="3" xfId="0" applyNumberFormat="1" applyFill="1" applyBorder="1"/>
    <xf numFmtId="0" fontId="0" fillId="0" borderId="3" xfId="0" applyFill="1" applyBorder="1"/>
    <xf numFmtId="0" fontId="0" fillId="5" borderId="9" xfId="0" applyFill="1" applyBorder="1" applyAlignment="1">
      <alignment horizontal="center"/>
    </xf>
    <xf numFmtId="0" fontId="0" fillId="5" borderId="3" xfId="0" applyFill="1" applyBorder="1" applyAlignment="1"/>
    <xf numFmtId="6" fontId="0" fillId="0" borderId="26" xfId="0" applyNumberFormat="1" applyBorder="1"/>
    <xf numFmtId="6" fontId="0" fillId="0" borderId="27" xfId="0" applyNumberFormat="1" applyBorder="1"/>
    <xf numFmtId="6" fontId="0" fillId="0" borderId="28" xfId="0" applyNumberFormat="1" applyBorder="1"/>
    <xf numFmtId="0" fontId="0" fillId="0" borderId="29" xfId="0" applyFill="1" applyBorder="1"/>
    <xf numFmtId="0" fontId="0" fillId="0" borderId="30" xfId="0" applyFill="1" applyBorder="1"/>
    <xf numFmtId="0" fontId="0" fillId="0" borderId="31" xfId="0" applyFill="1" applyBorder="1"/>
    <xf numFmtId="6" fontId="0" fillId="0" borderId="32" xfId="3" applyFont="1" applyFill="1" applyBorder="1"/>
    <xf numFmtId="6" fontId="0" fillId="0" borderId="33" xfId="3" applyFont="1" applyFill="1" applyBorder="1"/>
    <xf numFmtId="6" fontId="0" fillId="0" borderId="1" xfId="3" applyFont="1" applyFill="1" applyBorder="1"/>
    <xf numFmtId="6" fontId="0" fillId="0" borderId="34" xfId="3" applyFont="1" applyFill="1" applyBorder="1"/>
    <xf numFmtId="6" fontId="0" fillId="0" borderId="35" xfId="3" applyFont="1" applyFill="1" applyBorder="1"/>
    <xf numFmtId="6" fontId="0" fillId="0" borderId="36" xfId="3" applyFont="1" applyFill="1" applyBorder="1"/>
    <xf numFmtId="6" fontId="0" fillId="0" borderId="37" xfId="3" applyFont="1" applyFill="1" applyBorder="1"/>
    <xf numFmtId="6" fontId="0" fillId="0" borderId="4" xfId="3" applyFont="1" applyFill="1" applyBorder="1"/>
    <xf numFmtId="6" fontId="0" fillId="0" borderId="38" xfId="3" applyFont="1" applyFill="1" applyBorder="1"/>
    <xf numFmtId="6" fontId="0" fillId="0" borderId="26" xfId="3" applyFont="1" applyBorder="1"/>
    <xf numFmtId="6" fontId="0" fillId="0" borderId="27" xfId="3" applyFont="1" applyBorder="1"/>
    <xf numFmtId="6" fontId="0" fillId="0" borderId="28" xfId="3" applyFont="1" applyBorder="1"/>
    <xf numFmtId="0" fontId="4" fillId="3" borderId="1" xfId="0" applyFont="1" applyFill="1" applyBorder="1" applyAlignment="1">
      <alignment horizontal="center"/>
    </xf>
    <xf numFmtId="38" fontId="4" fillId="3" borderId="1" xfId="2" applyFont="1" applyFill="1" applyBorder="1" applyAlignment="1"/>
    <xf numFmtId="0" fontId="0" fillId="2" borderId="1" xfId="0" applyFill="1" applyBorder="1" applyAlignment="1">
      <alignment horizontal="center" vertical="center"/>
    </xf>
    <xf numFmtId="0" fontId="0" fillId="2" borderId="9" xfId="0" applyFill="1" applyBorder="1"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top"/>
    </xf>
    <xf numFmtId="0" fontId="0" fillId="2" borderId="3" xfId="0" applyFill="1" applyBorder="1" applyAlignment="1">
      <alignment horizontal="center"/>
    </xf>
    <xf numFmtId="0" fontId="0" fillId="0" borderId="0" xfId="0" applyAlignment="1">
      <alignment horizontal="right" vertical="center"/>
    </xf>
    <xf numFmtId="0" fontId="17" fillId="0" borderId="39" xfId="0" applyFont="1" applyBorder="1" applyAlignment="1">
      <alignment horizontal="center" vertical="center"/>
    </xf>
    <xf numFmtId="0" fontId="0" fillId="0" borderId="0" xfId="0" applyFill="1" applyBorder="1" applyAlignment="1">
      <alignment horizontal="right" vertical="center"/>
    </xf>
    <xf numFmtId="0" fontId="0" fillId="2" borderId="9" xfId="0" applyFill="1" applyBorder="1" applyAlignment="1">
      <alignment horizontal="left" vertical="top"/>
    </xf>
    <xf numFmtId="0" fontId="0" fillId="2" borderId="9" xfId="0" applyFill="1" applyBorder="1" applyAlignment="1">
      <alignment horizontal="left" vertical="top" wrapText="1"/>
    </xf>
    <xf numFmtId="0" fontId="0" fillId="4" borderId="39" xfId="0" applyFill="1" applyBorder="1" applyAlignment="1">
      <alignment horizontal="center" vertical="center" wrapText="1"/>
    </xf>
    <xf numFmtId="38" fontId="0" fillId="0" borderId="0" xfId="2" applyFont="1" applyBorder="1"/>
    <xf numFmtId="0" fontId="16" fillId="0" borderId="0" xfId="0" applyFont="1" applyFill="1"/>
    <xf numFmtId="0" fontId="16" fillId="0" borderId="0" xfId="0" applyFont="1" applyFill="1" applyBorder="1" applyAlignment="1">
      <alignment horizontal="center"/>
    </xf>
    <xf numFmtId="184" fontId="16" fillId="0" borderId="0" xfId="0" applyNumberFormat="1" applyFont="1" applyFill="1" applyBorder="1" applyAlignment="1">
      <alignment horizontal="center"/>
    </xf>
    <xf numFmtId="38" fontId="0" fillId="0" borderId="0" xfId="2" applyFont="1" applyBorder="1" applyAlignment="1">
      <alignment horizontal="right"/>
    </xf>
    <xf numFmtId="0" fontId="0" fillId="4" borderId="40" xfId="0" applyFill="1" applyBorder="1"/>
    <xf numFmtId="0" fontId="0" fillId="4" borderId="41" xfId="0" applyFill="1" applyBorder="1"/>
    <xf numFmtId="0" fontId="0" fillId="4" borderId="42" xfId="0" applyFill="1" applyBorder="1"/>
    <xf numFmtId="0" fontId="0" fillId="4" borderId="39" xfId="0" applyFill="1" applyBorder="1"/>
    <xf numFmtId="38" fontId="0" fillId="0" borderId="39" xfId="2" applyFont="1" applyBorder="1"/>
    <xf numFmtId="0" fontId="0" fillId="4" borderId="44" xfId="0" applyFill="1" applyBorder="1" applyAlignment="1">
      <alignment horizontal="left" vertical="top"/>
    </xf>
    <xf numFmtId="0" fontId="0" fillId="4" borderId="47" xfId="0" applyFill="1" applyBorder="1" applyAlignment="1">
      <alignment horizontal="left" vertical="top" wrapText="1"/>
    </xf>
    <xf numFmtId="0" fontId="0" fillId="4" borderId="47" xfId="0" applyFill="1" applyBorder="1" applyAlignment="1">
      <alignment horizontal="left" vertical="top"/>
    </xf>
    <xf numFmtId="0" fontId="0" fillId="4" borderId="49" xfId="0" applyFill="1" applyBorder="1" applyAlignment="1">
      <alignment horizontal="left" vertical="top" wrapText="1"/>
    </xf>
    <xf numFmtId="0" fontId="0" fillId="0" borderId="0" xfId="0" applyFill="1" applyBorder="1" applyAlignment="1">
      <alignment horizontal="left" vertical="top"/>
    </xf>
    <xf numFmtId="185" fontId="0" fillId="0" borderId="45" xfId="2" applyNumberFormat="1" applyFont="1" applyBorder="1" applyAlignment="1">
      <alignment horizontal="right" vertical="top"/>
    </xf>
    <xf numFmtId="185" fontId="0" fillId="0" borderId="46" xfId="2" applyNumberFormat="1" applyFont="1" applyBorder="1" applyAlignment="1">
      <alignment horizontal="right" vertical="top"/>
    </xf>
    <xf numFmtId="185" fontId="0" fillId="0" borderId="50" xfId="2" applyNumberFormat="1" applyFont="1" applyBorder="1" applyAlignment="1">
      <alignment horizontal="right" vertical="top"/>
    </xf>
    <xf numFmtId="185" fontId="0" fillId="0" borderId="51" xfId="2" applyNumberFormat="1" applyFont="1" applyBorder="1" applyAlignment="1">
      <alignment horizontal="right" vertical="top"/>
    </xf>
    <xf numFmtId="185" fontId="0" fillId="0" borderId="1" xfId="2" applyNumberFormat="1" applyFont="1" applyBorder="1" applyAlignment="1">
      <alignment horizontal="right" vertical="top"/>
    </xf>
    <xf numFmtId="185" fontId="0" fillId="0" borderId="48" xfId="2" applyNumberFormat="1" applyFont="1" applyBorder="1" applyAlignment="1">
      <alignment horizontal="right" vertical="top"/>
    </xf>
    <xf numFmtId="185" fontId="0" fillId="0" borderId="1" xfId="2" applyNumberFormat="1" applyFont="1" applyFill="1" applyBorder="1" applyAlignment="1">
      <alignment horizontal="right" vertical="top"/>
    </xf>
    <xf numFmtId="185" fontId="0" fillId="0" borderId="48" xfId="2" applyNumberFormat="1" applyFont="1" applyFill="1" applyBorder="1" applyAlignment="1">
      <alignment horizontal="right" vertical="top"/>
    </xf>
    <xf numFmtId="0" fontId="0" fillId="2" borderId="9"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xf>
    <xf numFmtId="0" fontId="0" fillId="2" borderId="8" xfId="0" applyFill="1" applyBorder="1" applyAlignment="1">
      <alignment horizontal="center"/>
    </xf>
    <xf numFmtId="0" fontId="0" fillId="2" borderId="4" xfId="0" applyFill="1" applyBorder="1" applyAlignment="1">
      <alignment horizontal="center"/>
    </xf>
    <xf numFmtId="0" fontId="0" fillId="2" borderId="1" xfId="0" applyFill="1" applyBorder="1" applyAlignment="1">
      <alignment horizontal="center" vertical="center"/>
    </xf>
    <xf numFmtId="0" fontId="11" fillId="4" borderId="1" xfId="0" applyFont="1" applyFill="1" applyBorder="1" applyAlignment="1">
      <alignment horizontal="center" vertical="center"/>
    </xf>
    <xf numFmtId="0" fontId="4" fillId="2" borderId="1" xfId="0" applyFont="1" applyFill="1" applyBorder="1" applyAlignment="1">
      <alignment horizontal="distributed"/>
    </xf>
    <xf numFmtId="0" fontId="4" fillId="0" borderId="3" xfId="0" applyFont="1" applyBorder="1" applyAlignment="1">
      <alignment vertical="top"/>
    </xf>
    <xf numFmtId="0" fontId="0" fillId="0" borderId="8" xfId="0" applyBorder="1" applyAlignment="1"/>
    <xf numFmtId="0" fontId="0" fillId="0" borderId="4" xfId="0" applyBorder="1" applyAlignment="1"/>
    <xf numFmtId="0" fontId="4" fillId="0" borderId="0" xfId="0" applyFont="1" applyAlignment="1">
      <alignment horizontal="right"/>
    </xf>
    <xf numFmtId="180" fontId="7" fillId="0" borderId="0" xfId="0" applyNumberFormat="1" applyFont="1" applyBorder="1" applyAlignment="1"/>
    <xf numFmtId="0" fontId="8" fillId="0" borderId="0" xfId="0" applyFont="1" applyAlignment="1"/>
    <xf numFmtId="0" fontId="8" fillId="0" borderId="43" xfId="0" applyFont="1" applyBorder="1" applyAlignment="1"/>
    <xf numFmtId="181" fontId="9" fillId="0" borderId="0" xfId="0" applyNumberFormat="1" applyFont="1" applyBorder="1" applyAlignment="1"/>
    <xf numFmtId="181" fontId="9" fillId="0" borderId="43" xfId="0" applyNumberFormat="1" applyFont="1" applyBorder="1" applyAlignment="1"/>
    <xf numFmtId="0" fontId="6" fillId="0" borderId="0" xfId="0" applyFont="1" applyAlignment="1">
      <alignment horizontal="center"/>
    </xf>
    <xf numFmtId="0" fontId="14" fillId="5" borderId="0" xfId="0" applyFont="1" applyFill="1" applyAlignment="1">
      <alignment horizontal="center"/>
    </xf>
    <xf numFmtId="182" fontId="11" fillId="5" borderId="0" xfId="0" applyNumberFormat="1" applyFont="1" applyFill="1" applyAlignment="1">
      <alignment horizontal="center"/>
    </xf>
    <xf numFmtId="0" fontId="0" fillId="3" borderId="3" xfId="0" applyFill="1" applyBorder="1" applyAlignment="1">
      <alignment horizontal="center"/>
    </xf>
    <xf numFmtId="0" fontId="0" fillId="3" borderId="8" xfId="0" applyFill="1" applyBorder="1" applyAlignment="1">
      <alignment horizontal="center"/>
    </xf>
    <xf numFmtId="0" fontId="0" fillId="3" borderId="4" xfId="0" applyFill="1" applyBorder="1" applyAlignment="1">
      <alignment horizontal="center"/>
    </xf>
  </cellXfs>
  <cellStyles count="4">
    <cellStyle name="パーセント" xfId="1" builtinId="5"/>
    <cellStyle name="桁区切り" xfId="2" builtinId="6"/>
    <cellStyle name="通貨" xfId="3" builtinId="7"/>
    <cellStyle name="標準" xfId="0" builtinId="0"/>
  </cellStyles>
  <dxfs count="5">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absolute">
    <xdr:from>
      <xdr:col>0</xdr:col>
      <xdr:colOff>95250</xdr:colOff>
      <xdr:row>0</xdr:row>
      <xdr:rowOff>47625</xdr:rowOff>
    </xdr:from>
    <xdr:to>
      <xdr:col>8</xdr:col>
      <xdr:colOff>704850</xdr:colOff>
      <xdr:row>13</xdr:row>
      <xdr:rowOff>47625</xdr:rowOff>
    </xdr:to>
    <xdr:sp macro="" textlink="">
      <xdr:nvSpPr>
        <xdr:cNvPr id="13313" name="Text Box 1"/>
        <xdr:cNvSpPr txBox="1">
          <a:spLocks noChangeArrowheads="1"/>
        </xdr:cNvSpPr>
      </xdr:nvSpPr>
      <xdr:spPr bwMode="auto">
        <a:xfrm>
          <a:off x="95250" y="47625"/>
          <a:ext cx="7105650" cy="2228850"/>
        </a:xfrm>
        <a:prstGeom prst="rect">
          <a:avLst/>
        </a:prstGeom>
        <a:solidFill>
          <a:srgbClr val="DDFFDD"/>
        </a:solidFill>
        <a:ln w="38100" cmpd="dbl">
          <a:solidFill>
            <a:srgbClr xmlns:mc="http://schemas.openxmlformats.org/markup-compatibility/2006" xmlns:a14="http://schemas.microsoft.com/office/drawing/2010/main" val="00FF00" mc:Ignorable="a14" a14:legacySpreadsheetColorIndex="11"/>
          </a:solidFill>
          <a:miter lim="800000"/>
          <a:headEnd/>
          <a:tailEnd/>
        </a:ln>
      </xdr:spPr>
      <xdr:txBody>
        <a:bodyPr vertOverflow="clip" wrap="square" lIns="108000" tIns="108000" rIns="108000" bIns="108000" anchor="t" upright="1"/>
        <a:lstStyle/>
        <a:p>
          <a:pPr algn="l" rtl="0">
            <a:lnSpc>
              <a:spcPts val="1900"/>
            </a:lnSpc>
            <a:defRPr sz="1000"/>
          </a:pPr>
          <a:r>
            <a:rPr lang="en-US" altLang="ja-JP" sz="1600" b="1" i="0" u="none" strike="noStrike" baseline="0">
              <a:solidFill>
                <a:srgbClr val="FF0000"/>
              </a:solidFill>
              <a:latin typeface="ＭＳ Ｐゴシック"/>
              <a:ea typeface="ＭＳ Ｐゴシック"/>
            </a:rPr>
            <a:t>VLOOKUP</a:t>
          </a:r>
          <a:endParaRPr lang="en-US" altLang="ja-JP" sz="1100" b="0" i="0" u="none" strike="noStrike" baseline="0">
            <a:solidFill>
              <a:srgbClr val="000000"/>
            </a:solidFill>
            <a:latin typeface="ＭＳ Ｐゴシック"/>
            <a:ea typeface="ＭＳ Ｐゴシック"/>
          </a:endParaRPr>
        </a:p>
        <a:p>
          <a:pPr algn="l" rtl="0">
            <a:lnSpc>
              <a:spcPts val="1300"/>
            </a:lnSpc>
            <a:defRPr sz="1000"/>
          </a:pPr>
          <a:endParaRPr lang="en-US" altLang="ja-JP" sz="1100" b="0" i="0" u="none" strike="noStrike" baseline="0">
            <a:solidFill>
              <a:srgbClr val="000000"/>
            </a:solidFill>
            <a:latin typeface="ＭＳ Ｐゴシック"/>
            <a:ea typeface="ＭＳ Ｐゴシック"/>
          </a:endParaRPr>
        </a:p>
        <a:p>
          <a:pPr algn="l" rtl="0">
            <a:lnSpc>
              <a:spcPts val="1400"/>
            </a:lnSpc>
            <a:defRPr sz="1000"/>
          </a:pPr>
          <a:r>
            <a:rPr lang="ja-JP" altLang="en-US" sz="1200" b="0" i="0" u="none" strike="noStrike" baseline="0">
              <a:solidFill>
                <a:srgbClr val="0000FF"/>
              </a:solidFill>
              <a:latin typeface="ＭＳ Ｐゴシック"/>
              <a:ea typeface="ＭＳ Ｐゴシック"/>
            </a:rPr>
            <a:t>指定された 範囲 の</a:t>
          </a:r>
          <a:r>
            <a:rPr lang="ja-JP" altLang="en-US" sz="1200" b="0" i="0" u="none" strike="noStrike" baseline="0">
              <a:solidFill>
                <a:srgbClr val="FF0000"/>
              </a:solidFill>
              <a:latin typeface="ＭＳ Ｐゴシック"/>
              <a:ea typeface="ＭＳ Ｐゴシック"/>
            </a:rPr>
            <a:t>左端の列</a:t>
          </a:r>
          <a:r>
            <a:rPr lang="ja-JP" altLang="en-US" sz="1200" b="0" i="0" u="none" strike="noStrike" baseline="0">
              <a:solidFill>
                <a:srgbClr val="0000FF"/>
              </a:solidFill>
              <a:latin typeface="ＭＳ Ｐゴシック"/>
              <a:ea typeface="ＭＳ Ｐゴシック"/>
            </a:rPr>
            <a:t>で特定の値を検索し、</a:t>
          </a:r>
          <a:r>
            <a:rPr lang="ja-JP" altLang="en-US" sz="1200" b="0" i="0" u="sng" strike="noStrike" baseline="0">
              <a:solidFill>
                <a:srgbClr val="0000FF"/>
              </a:solidFill>
              <a:latin typeface="ＭＳ Ｐゴシック"/>
              <a:ea typeface="ＭＳ Ｐゴシック"/>
            </a:rPr>
            <a:t>範囲 内の対応するセルの値</a:t>
          </a:r>
          <a:r>
            <a:rPr lang="ja-JP" altLang="en-US" sz="1200" b="0" i="0" u="none" strike="noStrike" baseline="0">
              <a:solidFill>
                <a:srgbClr val="0000FF"/>
              </a:solidFill>
              <a:latin typeface="ＭＳ Ｐゴシック"/>
              <a:ea typeface="ＭＳ Ｐゴシック"/>
            </a:rPr>
            <a:t>を返します。</a:t>
          </a:r>
        </a:p>
        <a:p>
          <a:pPr algn="l" rtl="0">
            <a:lnSpc>
              <a:spcPts val="1400"/>
            </a:lnSpc>
            <a:defRPr sz="1000"/>
          </a:pPr>
          <a:endParaRPr lang="ja-JP" altLang="en-US" sz="1200" b="0" i="0" u="none" strike="noStrike" baseline="0">
            <a:solidFill>
              <a:srgbClr val="0000FF"/>
            </a:solidFill>
            <a:latin typeface="ＭＳ Ｐゴシック"/>
            <a:ea typeface="ＭＳ Ｐゴシック"/>
          </a:endParaRPr>
        </a:p>
        <a:p>
          <a:pPr algn="l" rtl="0">
            <a:lnSpc>
              <a:spcPts val="1500"/>
            </a:lnSpc>
            <a:defRPr sz="1000"/>
          </a:pPr>
          <a:r>
            <a:rPr lang="en-US" altLang="ja-JP" sz="1200" b="0" i="0" u="none" strike="noStrike" baseline="0">
              <a:solidFill>
                <a:srgbClr val="FF0000"/>
              </a:solidFill>
              <a:latin typeface="ＭＳ Ｐゴシック"/>
              <a:ea typeface="ＭＳ Ｐゴシック"/>
            </a:rPr>
            <a:t>VLOOKUP</a:t>
          </a:r>
          <a:r>
            <a:rPr lang="en-US" altLang="ja-JP" sz="1200" b="0" i="0" u="none" strike="noStrike" baseline="0">
              <a:solidFill>
                <a:srgbClr val="000000"/>
              </a:solidFill>
              <a:latin typeface="ＭＳ Ｐゴシック"/>
              <a:ea typeface="ＭＳ Ｐゴシック"/>
            </a:rPr>
            <a:t> </a:t>
          </a:r>
          <a:r>
            <a:rPr lang="ja-JP" altLang="en-US" sz="1200" b="0" i="0" u="none" strike="noStrike" baseline="0">
              <a:solidFill>
                <a:srgbClr val="000000"/>
              </a:solidFill>
              <a:latin typeface="ＭＳ Ｐゴシック"/>
              <a:ea typeface="ＭＳ Ｐゴシック"/>
            </a:rPr>
            <a:t>関数は、比較する値がテーブルの</a:t>
          </a:r>
          <a:r>
            <a:rPr lang="ja-JP" altLang="en-US" sz="1200" b="0" i="0" u="none" strike="noStrike" baseline="0">
              <a:solidFill>
                <a:srgbClr val="FF00FF"/>
              </a:solidFill>
              <a:latin typeface="ＭＳ Ｐゴシック"/>
              <a:ea typeface="ＭＳ Ｐゴシック"/>
            </a:rPr>
            <a:t>左端の列</a:t>
          </a:r>
          <a:r>
            <a:rPr lang="ja-JP" altLang="en-US" sz="1200" b="0" i="0" u="none" strike="noStrike" baseline="0">
              <a:solidFill>
                <a:srgbClr val="000000"/>
              </a:solidFill>
              <a:latin typeface="ＭＳ Ｐゴシック"/>
              <a:ea typeface="ＭＳ Ｐゴシック"/>
            </a:rPr>
            <a:t>に入力され</a:t>
          </a:r>
          <a:r>
            <a:rPr lang="ja-JP" altLang="en-US" sz="1200" b="0" i="0" u="none" strike="noStrike" baseline="0">
              <a:solidFill>
                <a:srgbClr val="FF00FF"/>
              </a:solidFill>
              <a:latin typeface="ＭＳ Ｐゴシック"/>
              <a:ea typeface="ＭＳ Ｐゴシック"/>
            </a:rPr>
            <a:t>行方向に配置</a:t>
          </a:r>
          <a:r>
            <a:rPr lang="ja-JP" altLang="en-US" sz="1200" b="0" i="0" u="none" strike="noStrike" baseline="0">
              <a:solidFill>
                <a:srgbClr val="000000"/>
              </a:solidFill>
              <a:latin typeface="ＭＳ Ｐゴシック"/>
              <a:ea typeface="ＭＳ Ｐゴシック"/>
            </a:rPr>
            <a:t>されている場合、その位置から指定された列だけ右にある値を取り出す場合に使用します。</a:t>
          </a:r>
        </a:p>
        <a:p>
          <a:pPr algn="l" rtl="0">
            <a:lnSpc>
              <a:spcPts val="1400"/>
            </a:lnSpc>
            <a:defRPr sz="1000"/>
          </a:pPr>
          <a:endParaRPr lang="ja-JP" altLang="en-US" sz="1200" b="0" i="0" u="none" strike="noStrike" baseline="0">
            <a:solidFill>
              <a:srgbClr val="000000"/>
            </a:solidFill>
            <a:latin typeface="ＭＳ Ｐゴシック"/>
            <a:ea typeface="ＭＳ Ｐゴシック"/>
          </a:endParaRPr>
        </a:p>
        <a:p>
          <a:pPr algn="l" rtl="0">
            <a:lnSpc>
              <a:spcPts val="1400"/>
            </a:lnSpc>
            <a:defRPr sz="1000"/>
          </a:pPr>
          <a:r>
            <a:rPr lang="ja-JP" altLang="en-US" sz="1200" b="0" i="0" u="none" strike="noStrike" baseline="0">
              <a:solidFill>
                <a:srgbClr val="000000"/>
              </a:solidFill>
              <a:latin typeface="ＭＳ Ｐゴシック"/>
              <a:ea typeface="ＭＳ Ｐゴシック"/>
            </a:rPr>
            <a:t>比較する値が同じ行で</a:t>
          </a:r>
          <a:r>
            <a:rPr lang="ja-JP" altLang="en-US" sz="1200" b="0" i="0" u="none" strike="noStrike" baseline="0">
              <a:solidFill>
                <a:srgbClr val="FF00FF"/>
              </a:solidFill>
              <a:latin typeface="ＭＳ Ｐゴシック"/>
              <a:ea typeface="ＭＳ Ｐゴシック"/>
            </a:rPr>
            <a:t>列方向に配置</a:t>
          </a:r>
          <a:r>
            <a:rPr lang="ja-JP" altLang="en-US" sz="1200" b="0" i="0" u="none" strike="noStrike" baseline="0">
              <a:solidFill>
                <a:srgbClr val="000000"/>
              </a:solidFill>
              <a:latin typeface="ＭＳ Ｐゴシック"/>
              <a:ea typeface="ＭＳ Ｐゴシック"/>
            </a:rPr>
            <a:t>されている場合は、</a:t>
          </a:r>
          <a:r>
            <a:rPr lang="en-US" altLang="ja-JP" sz="1200" b="0" i="0" u="none" strike="noStrike" baseline="0">
              <a:solidFill>
                <a:srgbClr val="FF0000"/>
              </a:solidFill>
              <a:latin typeface="ＭＳ Ｐゴシック"/>
              <a:ea typeface="ＭＳ Ｐゴシック"/>
            </a:rPr>
            <a:t>HLOOKUP</a:t>
          </a:r>
          <a:r>
            <a:rPr lang="en-US" altLang="ja-JP" sz="1200" b="0" i="0" u="none" strike="noStrike" baseline="0">
              <a:solidFill>
                <a:srgbClr val="000000"/>
              </a:solidFill>
              <a:latin typeface="ＭＳ Ｐゴシック"/>
              <a:ea typeface="ＭＳ Ｐゴシック"/>
            </a:rPr>
            <a:t> </a:t>
          </a:r>
          <a:r>
            <a:rPr lang="ja-JP" altLang="en-US" sz="1200" b="0" i="0" u="none" strike="noStrike" baseline="0">
              <a:solidFill>
                <a:srgbClr val="000000"/>
              </a:solidFill>
              <a:latin typeface="ＭＳ Ｐゴシック"/>
              <a:ea typeface="ＭＳ Ｐゴシック"/>
            </a:rPr>
            <a:t>関数を使用します。</a:t>
          </a:r>
        </a:p>
        <a:p>
          <a:pPr algn="l" rtl="0">
            <a:lnSpc>
              <a:spcPts val="1300"/>
            </a:lnSpc>
            <a:defRPr sz="1000"/>
          </a:pPr>
          <a:endParaRPr lang="ja-JP" altLang="en-US" sz="1200" b="0" i="0" u="none" strike="noStrike" baseline="0">
            <a:solidFill>
              <a:srgbClr val="000000"/>
            </a:solidFill>
            <a:latin typeface="ＭＳ Ｐゴシック"/>
            <a:ea typeface="ＭＳ Ｐゴシック"/>
          </a:endParaRPr>
        </a:p>
      </xdr:txBody>
    </xdr:sp>
    <xdr:clientData/>
  </xdr:twoCellAnchor>
  <xdr:twoCellAnchor editAs="absolute">
    <xdr:from>
      <xdr:col>0</xdr:col>
      <xdr:colOff>114300</xdr:colOff>
      <xdr:row>14</xdr:row>
      <xdr:rowOff>28575</xdr:rowOff>
    </xdr:from>
    <xdr:to>
      <xdr:col>8</xdr:col>
      <xdr:colOff>685800</xdr:colOff>
      <xdr:row>40</xdr:row>
      <xdr:rowOff>161925</xdr:rowOff>
    </xdr:to>
    <xdr:sp macro="" textlink="">
      <xdr:nvSpPr>
        <xdr:cNvPr id="13322" name="Text Box 10"/>
        <xdr:cNvSpPr txBox="1">
          <a:spLocks noChangeArrowheads="1"/>
        </xdr:cNvSpPr>
      </xdr:nvSpPr>
      <xdr:spPr bwMode="auto">
        <a:xfrm>
          <a:off x="114300" y="2428875"/>
          <a:ext cx="7067550" cy="4591050"/>
        </a:xfrm>
        <a:prstGeom prst="rect">
          <a:avLst/>
        </a:prstGeom>
        <a:solidFill>
          <a:srgbClr val="EBFFEB"/>
        </a:solidFill>
        <a:ln w="12700">
          <a:solidFill>
            <a:srgbClr xmlns:mc="http://schemas.openxmlformats.org/markup-compatibility/2006" xmlns:a14="http://schemas.microsoft.com/office/drawing/2010/main" val="00FF00" mc:Ignorable="a14" a14:legacySpreadsheetColorIndex="11"/>
          </a:solidFill>
          <a:miter lim="800000"/>
          <a:headEnd/>
          <a:tailEnd/>
        </a:ln>
      </xdr:spPr>
      <xdr:txBody>
        <a:bodyPr vertOverflow="clip" wrap="square" lIns="108000" tIns="108000" rIns="108000" bIns="108000" anchor="t" upright="1"/>
        <a:lstStyle/>
        <a:p>
          <a:pPr algn="l" rtl="0">
            <a:lnSpc>
              <a:spcPts val="1300"/>
            </a:lnSpc>
            <a:defRPr sz="1000"/>
          </a:pPr>
          <a:r>
            <a:rPr lang="ja-JP" altLang="en-US" sz="1100" b="1" i="0" u="none" strike="noStrike" baseline="0">
              <a:solidFill>
                <a:srgbClr val="000000"/>
              </a:solidFill>
              <a:latin typeface="ＭＳ Ｐゴシック"/>
              <a:ea typeface="ＭＳ Ｐゴシック"/>
            </a:rPr>
            <a:t>書式</a:t>
          </a: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700"/>
            </a:lnSpc>
            <a:defRPr sz="1000"/>
          </a:pPr>
          <a:r>
            <a:rPr lang="en-US" altLang="ja-JP" sz="1400" b="1" i="0" u="none" strike="noStrike" baseline="0">
              <a:solidFill>
                <a:srgbClr val="FF0000"/>
              </a:solidFill>
              <a:latin typeface="ＭＳ Ｐゴシック"/>
              <a:ea typeface="ＭＳ Ｐゴシック"/>
            </a:rPr>
            <a:t>VLOOKUP</a:t>
          </a:r>
          <a:r>
            <a:rPr lang="en-US" altLang="ja-JP" sz="1400" b="0" i="0" u="none" strike="noStrike" baseline="0">
              <a:solidFill>
                <a:srgbClr val="FF0000"/>
              </a:solidFill>
              <a:latin typeface="ＭＳ Ｐゴシック"/>
              <a:ea typeface="ＭＳ Ｐゴシック"/>
            </a:rPr>
            <a:t> </a:t>
          </a:r>
          <a:r>
            <a:rPr lang="en-US" altLang="ja-JP" sz="1400" b="0" i="0" u="none" strike="noStrike" baseline="0">
              <a:solidFill>
                <a:srgbClr val="000000"/>
              </a:solidFill>
              <a:latin typeface="ＭＳ Ｐゴシック"/>
              <a:ea typeface="ＭＳ Ｐゴシック"/>
            </a:rPr>
            <a:t>( </a:t>
          </a:r>
          <a:r>
            <a:rPr lang="ja-JP" altLang="en-US" sz="1400" b="0" i="0" u="none" strike="noStrike" baseline="0">
              <a:solidFill>
                <a:srgbClr val="0000FF"/>
              </a:solidFill>
              <a:latin typeface="ＭＳ Ｐゴシック"/>
              <a:ea typeface="ＭＳ Ｐゴシック"/>
            </a:rPr>
            <a:t>検索値</a:t>
          </a:r>
          <a:r>
            <a:rPr lang="en-US" altLang="ja-JP" sz="1400" b="0" i="0" u="none" strike="noStrike" baseline="0">
              <a:solidFill>
                <a:srgbClr val="000000"/>
              </a:solidFill>
              <a:latin typeface="ＭＳ Ｐゴシック"/>
              <a:ea typeface="ＭＳ Ｐゴシック"/>
            </a:rPr>
            <a:t>, </a:t>
          </a:r>
          <a:r>
            <a:rPr lang="ja-JP" altLang="en-US" sz="1400" b="0" i="0" u="none" strike="noStrike" baseline="0">
              <a:solidFill>
                <a:srgbClr val="0000FF"/>
              </a:solidFill>
              <a:latin typeface="ＭＳ Ｐゴシック"/>
              <a:ea typeface="ＭＳ Ｐゴシック"/>
            </a:rPr>
            <a:t>範囲</a:t>
          </a:r>
          <a:r>
            <a:rPr lang="en-US" altLang="ja-JP" sz="1400" b="0" i="0" u="none" strike="noStrike" baseline="0">
              <a:solidFill>
                <a:srgbClr val="000000"/>
              </a:solidFill>
              <a:latin typeface="ＭＳ Ｐゴシック"/>
              <a:ea typeface="ＭＳ Ｐゴシック"/>
            </a:rPr>
            <a:t>, </a:t>
          </a:r>
          <a:r>
            <a:rPr lang="ja-JP" altLang="en-US" sz="1400" b="0" i="0" u="none" strike="noStrike" baseline="0">
              <a:solidFill>
                <a:srgbClr val="0000FF"/>
              </a:solidFill>
              <a:latin typeface="ＭＳ Ｐゴシック"/>
              <a:ea typeface="ＭＳ Ｐゴシック"/>
            </a:rPr>
            <a:t>列番号</a:t>
          </a:r>
          <a:r>
            <a:rPr lang="en-US" altLang="ja-JP" sz="1400" b="0" i="0" u="none" strike="noStrike" baseline="0">
              <a:solidFill>
                <a:srgbClr val="000000"/>
              </a:solidFill>
              <a:latin typeface="ＭＳ Ｐゴシック"/>
              <a:ea typeface="ＭＳ Ｐゴシック"/>
            </a:rPr>
            <a:t>, </a:t>
          </a:r>
          <a:r>
            <a:rPr lang="ja-JP" altLang="en-US" sz="1400" b="0" i="0" u="none" strike="noStrike" baseline="0">
              <a:solidFill>
                <a:srgbClr val="0000FF"/>
              </a:solidFill>
              <a:latin typeface="ＭＳ Ｐゴシック"/>
              <a:ea typeface="ＭＳ Ｐゴシック"/>
            </a:rPr>
            <a:t>検索の型 </a:t>
          </a:r>
          <a:r>
            <a:rPr lang="en-US" altLang="ja-JP" sz="1400" b="0" i="0" u="none" strike="noStrike" baseline="0">
              <a:solidFill>
                <a:srgbClr val="000000"/>
              </a:solidFill>
              <a:latin typeface="ＭＳ Ｐゴシック"/>
              <a:ea typeface="ＭＳ Ｐゴシック"/>
            </a:rPr>
            <a:t>)</a:t>
          </a:r>
          <a:endParaRPr lang="en-US" altLang="ja-JP" sz="1100" b="0" i="0" u="none" strike="noStrike" baseline="0">
            <a:solidFill>
              <a:srgbClr val="000000"/>
            </a:solidFill>
            <a:latin typeface="ＭＳ Ｐゴシック"/>
            <a:ea typeface="ＭＳ Ｐゴシック"/>
          </a:endParaRPr>
        </a:p>
        <a:p>
          <a:pPr algn="l" rtl="0">
            <a:defRPr sz="1000"/>
          </a:pPr>
          <a:endParaRPr lang="en-US" altLang="ja-JP"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　</a:t>
          </a:r>
          <a:r>
            <a:rPr lang="ja-JP" altLang="en-US" sz="1100" b="1" i="0" u="none" strike="noStrike" baseline="0">
              <a:solidFill>
                <a:srgbClr val="0000FF"/>
              </a:solidFill>
              <a:latin typeface="ＭＳ Ｐゴシック"/>
              <a:ea typeface="ＭＳ Ｐゴシック"/>
            </a:rPr>
            <a:t>検索値</a:t>
          </a:r>
          <a:r>
            <a:rPr lang="en-US" altLang="ja-JP" sz="1100" b="1" i="0" u="none" strike="noStrike" baseline="0">
              <a:solidFill>
                <a:srgbClr val="0000FF"/>
              </a:solidFill>
              <a:latin typeface="ＭＳ Ｐゴシック"/>
              <a:ea typeface="ＭＳ Ｐゴシック"/>
            </a:rPr>
            <a:t>:</a:t>
          </a:r>
          <a:r>
            <a:rPr lang="en-US" altLang="ja-JP" sz="1100" b="0" i="0" u="none" strike="noStrike" baseline="0">
              <a:solidFill>
                <a:srgbClr val="000000"/>
              </a:solidFill>
              <a:latin typeface="ＭＳ Ｐゴシック"/>
              <a:ea typeface="ＭＳ Ｐゴシック"/>
            </a:rPr>
            <a:t>  </a:t>
          </a:r>
          <a:r>
            <a:rPr lang="ja-JP" altLang="en-US" sz="1100" b="0" i="0" u="none" strike="noStrike" baseline="0">
              <a:solidFill>
                <a:srgbClr val="000000"/>
              </a:solidFill>
              <a:latin typeface="ＭＳ Ｐゴシック"/>
              <a:ea typeface="ＭＳ Ｐゴシック"/>
            </a:rPr>
            <a:t>範囲 の左端の列で</a:t>
          </a:r>
          <a:r>
            <a:rPr lang="ja-JP" altLang="en-US" sz="1100" b="0" i="0" u="none" strike="noStrike" baseline="0">
              <a:solidFill>
                <a:srgbClr val="FF0000"/>
              </a:solidFill>
              <a:latin typeface="ＭＳ Ｐゴシック"/>
              <a:ea typeface="ＭＳ Ｐゴシック"/>
            </a:rPr>
            <a:t>検索する値</a:t>
          </a:r>
          <a:r>
            <a:rPr lang="ja-JP" altLang="en-US" sz="1100" b="0" i="0" u="none" strike="noStrike" baseline="0">
              <a:solidFill>
                <a:srgbClr val="000000"/>
              </a:solidFill>
              <a:latin typeface="ＭＳ Ｐゴシック"/>
              <a:ea typeface="ＭＳ Ｐゴシック"/>
            </a:rPr>
            <a:t>を指定します。</a:t>
          </a:r>
        </a:p>
        <a:p>
          <a:pPr algn="l" rtl="0">
            <a:defRPr sz="1000"/>
          </a:pPr>
          <a:r>
            <a:rPr lang="ja-JP" altLang="en-US" sz="1100" b="0" i="0" u="none" strike="noStrike" baseline="0">
              <a:solidFill>
                <a:srgbClr val="000000"/>
              </a:solidFill>
              <a:latin typeface="ＭＳ Ｐゴシック"/>
              <a:ea typeface="ＭＳ Ｐゴシック"/>
            </a:rPr>
            <a:t>　　　　　　　検索値 には、値、セル参照、または文字列を指定します。</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　</a:t>
          </a:r>
          <a:r>
            <a:rPr lang="ja-JP" altLang="en-US" sz="1100" b="1" i="0" u="none" strike="noStrike" baseline="0">
              <a:solidFill>
                <a:srgbClr val="0000FF"/>
              </a:solidFill>
              <a:latin typeface="ＭＳ Ｐゴシック"/>
              <a:ea typeface="ＭＳ Ｐゴシック"/>
            </a:rPr>
            <a:t>範囲</a:t>
          </a:r>
          <a:r>
            <a:rPr lang="ja-JP" altLang="en-US" sz="1100" b="0" i="0" u="none" strike="noStrike" baseline="0">
              <a:solidFill>
                <a:srgbClr val="000000"/>
              </a:solidFill>
              <a:latin typeface="ＭＳ Ｐゴシック"/>
              <a:ea typeface="ＭＳ Ｐゴシック"/>
            </a:rPr>
            <a:t>  </a:t>
          </a:r>
          <a:r>
            <a:rPr lang="en-US" altLang="ja-JP" sz="1100" b="0" i="0" u="none" strike="noStrike" baseline="0">
              <a:solidFill>
                <a:srgbClr val="000000"/>
              </a:solidFill>
              <a:latin typeface="ＭＳ Ｐゴシック"/>
              <a:ea typeface="ＭＳ Ｐゴシック"/>
            </a:rPr>
            <a:t>:   </a:t>
          </a:r>
          <a:r>
            <a:rPr lang="ja-JP" altLang="en-US" sz="1100" b="0" i="0" u="none" strike="noStrike" baseline="0">
              <a:solidFill>
                <a:srgbClr val="000000"/>
              </a:solidFill>
              <a:latin typeface="ＭＳ Ｐゴシック"/>
              <a:ea typeface="ＭＳ Ｐゴシック"/>
            </a:rPr>
            <a:t>目的の</a:t>
          </a:r>
          <a:r>
            <a:rPr lang="ja-JP" altLang="en-US" sz="1100" b="0" i="0" u="none" strike="noStrike" baseline="0">
              <a:solidFill>
                <a:srgbClr val="FF0000"/>
              </a:solidFill>
              <a:latin typeface="ＭＳ Ｐゴシック"/>
              <a:ea typeface="ＭＳ Ｐゴシック"/>
            </a:rPr>
            <a:t>データが含まれる範囲</a:t>
          </a:r>
          <a:r>
            <a:rPr lang="ja-JP" altLang="en-US" sz="1100" b="0" i="0" u="none" strike="noStrike" baseline="0">
              <a:solidFill>
                <a:srgbClr val="000000"/>
              </a:solidFill>
              <a:latin typeface="ＭＳ Ｐゴシック"/>
              <a:ea typeface="ＭＳ Ｐゴシック"/>
            </a:rPr>
            <a:t>を指定します。</a:t>
          </a:r>
        </a:p>
        <a:p>
          <a:pPr algn="l" rtl="0">
            <a:defRPr sz="1000"/>
          </a:pPr>
          <a:r>
            <a:rPr lang="ja-JP" altLang="en-US" sz="1100" b="0" i="0" u="none" strike="noStrike" baseline="0">
              <a:solidFill>
                <a:srgbClr val="000000"/>
              </a:solidFill>
              <a:latin typeface="ＭＳ Ｐゴシック"/>
              <a:ea typeface="ＭＳ Ｐゴシック"/>
            </a:rPr>
            <a:t>　　　　　　　セル範囲の参照、または </a:t>
          </a:r>
          <a:r>
            <a:rPr lang="en-US" altLang="ja-JP" sz="1100" b="0" i="0" u="none" strike="noStrike" baseline="0">
              <a:solidFill>
                <a:srgbClr val="000000"/>
              </a:solidFill>
              <a:latin typeface="ＭＳ Ｐゴシック"/>
              <a:ea typeface="ＭＳ Ｐゴシック"/>
            </a:rPr>
            <a:t>List</a:t>
          </a:r>
          <a:r>
            <a:rPr lang="ja-JP" altLang="en-US" sz="1100" b="0" i="0" u="none" strike="noStrike" baseline="0">
              <a:solidFill>
                <a:srgbClr val="000000"/>
              </a:solidFill>
              <a:latin typeface="ＭＳ Ｐゴシック"/>
              <a:ea typeface="ＭＳ Ｐゴシック"/>
            </a:rPr>
            <a:t>、</a:t>
          </a:r>
          <a:r>
            <a:rPr lang="en-US" altLang="ja-JP" sz="1100" b="0" i="0" u="none" strike="noStrike" baseline="0">
              <a:solidFill>
                <a:srgbClr val="000000"/>
              </a:solidFill>
              <a:latin typeface="ＭＳ Ｐゴシック"/>
              <a:ea typeface="ＭＳ Ｐゴシック"/>
            </a:rPr>
            <a:t>Database </a:t>
          </a:r>
          <a:r>
            <a:rPr lang="ja-JP" altLang="en-US" sz="1100" b="0" i="0" u="none" strike="noStrike" baseline="0">
              <a:solidFill>
                <a:srgbClr val="000000"/>
              </a:solidFill>
              <a:latin typeface="ＭＳ Ｐゴシック"/>
              <a:ea typeface="ＭＳ Ｐゴシック"/>
            </a:rPr>
            <a:t>のような</a:t>
          </a:r>
          <a:r>
            <a:rPr lang="ja-JP" altLang="en-US" sz="1100" b="0" i="0" u="none" strike="noStrike" baseline="0">
              <a:solidFill>
                <a:srgbClr val="FF0000"/>
              </a:solidFill>
              <a:latin typeface="ＭＳ Ｐゴシック"/>
              <a:ea typeface="ＭＳ Ｐゴシック"/>
            </a:rPr>
            <a:t>名前</a:t>
          </a:r>
          <a:r>
            <a:rPr lang="ja-JP" altLang="en-US" sz="1100" b="0" i="0" u="none" strike="noStrike" baseline="0">
              <a:solidFill>
                <a:srgbClr val="000000"/>
              </a:solidFill>
              <a:latin typeface="ＭＳ Ｐゴシック"/>
              <a:ea typeface="ＭＳ Ｐゴシック"/>
            </a:rPr>
            <a:t>を指定します。 </a:t>
          </a:r>
        </a:p>
        <a:p>
          <a:pPr algn="l" rtl="0">
            <a:lnSpc>
              <a:spcPts val="1300"/>
            </a:lnSpc>
            <a:defRPr sz="1000"/>
          </a:pPr>
          <a:r>
            <a:rPr lang="ja-JP" altLang="en-US" sz="1100" b="0" i="0" u="none" strike="noStrike" baseline="0">
              <a:solidFill>
                <a:srgbClr val="000000"/>
              </a:solidFill>
              <a:latin typeface="ＭＳ Ｐゴシック"/>
              <a:ea typeface="ＭＳ Ｐゴシック"/>
            </a:rPr>
            <a:t>　　　　　　　範囲 の左端の列のデータは、文字列、数値、論理値のいずれでもかまいません。</a:t>
          </a:r>
        </a:p>
        <a:p>
          <a:pPr algn="l" rtl="0">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　</a:t>
          </a:r>
          <a:r>
            <a:rPr lang="ja-JP" altLang="en-US" sz="1100" b="1" i="0" u="none" strike="noStrike" baseline="0">
              <a:solidFill>
                <a:srgbClr val="0000FF"/>
              </a:solidFill>
              <a:latin typeface="ＭＳ Ｐゴシック"/>
              <a:ea typeface="ＭＳ Ｐゴシック"/>
            </a:rPr>
            <a:t>列番号</a:t>
          </a:r>
          <a:r>
            <a:rPr lang="ja-JP" altLang="en-US" sz="1100" b="0" i="0" u="none" strike="noStrike" baseline="0">
              <a:solidFill>
                <a:srgbClr val="000000"/>
              </a:solidFill>
              <a:latin typeface="ＭＳ Ｐゴシック"/>
              <a:ea typeface="ＭＳ Ｐゴシック"/>
            </a:rPr>
            <a:t>：表示する値の列の番号を指定します。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「範囲」で指定した</a:t>
          </a:r>
          <a:r>
            <a:rPr lang="ja-JP" altLang="en-US" sz="1100" b="0" i="0" u="none" strike="noStrike" baseline="0">
              <a:solidFill>
                <a:srgbClr val="FF0000"/>
              </a:solidFill>
              <a:latin typeface="ＭＳ Ｐゴシック"/>
              <a:ea typeface="ＭＳ Ｐゴシック"/>
            </a:rPr>
            <a:t>左端を１とした相対値</a:t>
          </a:r>
          <a:r>
            <a:rPr lang="ja-JP" altLang="en-US" sz="1100" b="0" i="0" u="none" strike="noStrike" baseline="0">
              <a:solidFill>
                <a:srgbClr val="000000"/>
              </a:solidFill>
              <a:latin typeface="ＭＳ Ｐゴシック"/>
              <a:ea typeface="ＭＳ Ｐゴシック"/>
            </a:rPr>
            <a:t>で表します。</a:t>
          </a:r>
        </a:p>
        <a:p>
          <a:pPr algn="l" rtl="0">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　</a:t>
          </a:r>
          <a:r>
            <a:rPr lang="ja-JP" altLang="en-US" sz="1100" b="1" i="0" u="none" strike="noStrike" baseline="0">
              <a:solidFill>
                <a:srgbClr val="0000FF"/>
              </a:solidFill>
              <a:latin typeface="ＭＳ Ｐゴシック"/>
              <a:ea typeface="ＭＳ Ｐゴシック"/>
            </a:rPr>
            <a:t>検索の型</a:t>
          </a:r>
          <a:r>
            <a:rPr lang="ja-JP" altLang="en-US" sz="1100" b="0" i="0" u="none" strike="noStrike" baseline="0">
              <a:solidFill>
                <a:srgbClr val="000000"/>
              </a:solidFill>
              <a:latin typeface="ＭＳ Ｐゴシック"/>
              <a:ea typeface="ＭＳ Ｐゴシック"/>
            </a:rPr>
            <a:t>   検索値 と完全に一致する値だけを検索するか、その近似値を含めて検索するかを、論理値で指定。</a:t>
          </a:r>
        </a:p>
        <a:p>
          <a:pPr algn="l" rtl="0">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　　　　　　</a:t>
          </a:r>
          <a:r>
            <a:rPr lang="en-US" altLang="ja-JP" sz="1100" b="1" i="0" u="none" strike="noStrike" baseline="0">
              <a:solidFill>
                <a:srgbClr val="FF0000"/>
              </a:solidFill>
              <a:latin typeface="ＭＳ Ｐゴシック"/>
              <a:ea typeface="ＭＳ Ｐゴシック"/>
            </a:rPr>
            <a:t>TRUE</a:t>
          </a:r>
          <a:r>
            <a:rPr lang="en-US" altLang="ja-JP" sz="1100" b="0" i="0" u="none" strike="noStrike" baseline="0">
              <a:solidFill>
                <a:srgbClr val="000000"/>
              </a:solidFill>
              <a:latin typeface="ＭＳ Ｐゴシック"/>
              <a:ea typeface="ＭＳ Ｐゴシック"/>
            </a:rPr>
            <a:t> </a:t>
          </a:r>
          <a:r>
            <a:rPr lang="ja-JP" altLang="en-US" sz="1100" b="0" i="0" u="none" strike="noStrike" baseline="0">
              <a:solidFill>
                <a:srgbClr val="000000"/>
              </a:solidFill>
              <a:latin typeface="ＭＳ Ｐゴシック"/>
              <a:ea typeface="ＭＳ Ｐゴシック"/>
            </a:rPr>
            <a:t>または</a:t>
          </a:r>
          <a:r>
            <a:rPr lang="ja-JP" altLang="en-US" sz="1100" b="0" i="0" u="none" strike="noStrike" baseline="0">
              <a:solidFill>
                <a:srgbClr val="FF0000"/>
              </a:solidFill>
              <a:latin typeface="ＭＳ Ｐゴシック"/>
              <a:ea typeface="ＭＳ Ｐゴシック"/>
            </a:rPr>
            <a:t>省略</a:t>
          </a:r>
        </a:p>
        <a:p>
          <a:pPr algn="l" rtl="0">
            <a:lnSpc>
              <a:spcPts val="1300"/>
            </a:lnSpc>
            <a:defRPr sz="1000"/>
          </a:pPr>
          <a:r>
            <a:rPr lang="ja-JP" altLang="en-US" sz="1100" b="0" i="0" u="none" strike="noStrike" baseline="0">
              <a:solidFill>
                <a:srgbClr val="FF0000"/>
              </a:solidFill>
              <a:latin typeface="ＭＳ Ｐゴシック"/>
              <a:ea typeface="ＭＳ Ｐゴシック"/>
            </a:rPr>
            <a:t>　　　　　　　　　　　</a:t>
          </a:r>
          <a:r>
            <a:rPr lang="ja-JP" altLang="en-US" sz="1100" b="0" i="0" u="none" strike="noStrike" baseline="0">
              <a:solidFill>
                <a:srgbClr val="000000"/>
              </a:solidFill>
              <a:latin typeface="ＭＳ Ｐゴシック"/>
              <a:ea typeface="ＭＳ Ｐゴシック"/>
            </a:rPr>
            <a:t>検索値 が見つからない場合に、</a:t>
          </a:r>
          <a:r>
            <a:rPr lang="ja-JP" altLang="en-US" sz="1100" b="0" i="0" u="none" strike="noStrike" baseline="0">
              <a:solidFill>
                <a:srgbClr val="FF00FF"/>
              </a:solidFill>
              <a:latin typeface="ＭＳ Ｐゴシック"/>
              <a:ea typeface="ＭＳ Ｐゴシック"/>
            </a:rPr>
            <a:t>検索値 未満で最も大きい値</a:t>
          </a:r>
          <a:r>
            <a:rPr lang="ja-JP" altLang="en-US" sz="1100" b="0" i="0" u="none" strike="noStrike" baseline="0">
              <a:solidFill>
                <a:srgbClr val="000000"/>
              </a:solidFill>
              <a:latin typeface="ＭＳ Ｐゴシック"/>
              <a:ea typeface="ＭＳ Ｐゴシック"/>
            </a:rPr>
            <a:t>が返されます。</a:t>
          </a:r>
        </a:p>
        <a:p>
          <a:pPr algn="l" rtl="0">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　　　　　　　　　　　範囲 の左端の列のデータは、</a:t>
          </a:r>
          <a:r>
            <a:rPr lang="ja-JP" altLang="en-US" sz="1100" b="0" i="0" u="none" strike="noStrike" baseline="0">
              <a:solidFill>
                <a:srgbClr val="FF0000"/>
              </a:solidFill>
              <a:latin typeface="ＭＳ Ｐゴシック"/>
              <a:ea typeface="ＭＳ Ｐゴシック"/>
            </a:rPr>
            <a:t>昇順に並べ替えておく必要</a:t>
          </a:r>
          <a:r>
            <a:rPr lang="ja-JP" altLang="en-US" sz="1100" b="0" i="0" u="none" strike="noStrike" baseline="0">
              <a:solidFill>
                <a:srgbClr val="000000"/>
              </a:solidFill>
              <a:latin typeface="ＭＳ Ｐゴシック"/>
              <a:ea typeface="ＭＳ Ｐゴシック"/>
            </a:rPr>
            <a:t>があります。</a:t>
          </a:r>
        </a:p>
        <a:p>
          <a:pPr algn="l" rtl="0">
            <a:lnSpc>
              <a:spcPts val="1300"/>
            </a:lnSpc>
            <a:defRPr sz="1000"/>
          </a:pPr>
          <a:endParaRPr lang="ja-JP" altLang="en-US" sz="1100" b="0" i="0" u="none" strike="noStrike" baseline="0">
            <a:solidFill>
              <a:srgbClr val="0000FF"/>
            </a:solidFill>
            <a:latin typeface="ＭＳ Ｐゴシック"/>
            <a:ea typeface="ＭＳ Ｐゴシック"/>
          </a:endParaRPr>
        </a:p>
        <a:p>
          <a:pPr algn="l" rtl="0">
            <a:defRPr sz="1000"/>
          </a:pPr>
          <a:r>
            <a:rPr lang="ja-JP" altLang="en-US" sz="1100" b="0" i="0" u="none" strike="noStrike" baseline="0">
              <a:solidFill>
                <a:srgbClr val="0000FF"/>
              </a:solidFill>
              <a:latin typeface="ＭＳ Ｐゴシック"/>
              <a:ea typeface="ＭＳ Ｐゴシック"/>
            </a:rPr>
            <a:t>　　　　　　</a:t>
          </a:r>
          <a:r>
            <a:rPr lang="en-US" altLang="ja-JP" sz="1100" b="1" i="0" u="none" strike="noStrike" baseline="0">
              <a:solidFill>
                <a:srgbClr val="FF0000"/>
              </a:solidFill>
              <a:latin typeface="ＭＳ Ｐゴシック"/>
              <a:ea typeface="ＭＳ Ｐゴシック"/>
            </a:rPr>
            <a:t>FALSE </a:t>
          </a:r>
          <a:r>
            <a:rPr lang="ja-JP" altLang="en-US" sz="1100" b="0" i="0" u="none" strike="noStrike" baseline="0">
              <a:solidFill>
                <a:srgbClr val="000000"/>
              </a:solidFill>
              <a:latin typeface="ＭＳ Ｐゴシック"/>
              <a:ea typeface="ＭＳ Ｐゴシック"/>
            </a:rPr>
            <a:t>検索値 と</a:t>
          </a:r>
          <a:r>
            <a:rPr lang="ja-JP" altLang="en-US" sz="1100" b="0" i="0" u="none" strike="noStrike" baseline="0">
              <a:solidFill>
                <a:srgbClr val="FF00FF"/>
              </a:solidFill>
              <a:latin typeface="ＭＳ Ｐゴシック"/>
              <a:ea typeface="ＭＳ Ｐゴシック"/>
            </a:rPr>
            <a:t>完全に一致する値</a:t>
          </a:r>
          <a:r>
            <a:rPr lang="ja-JP" altLang="en-US" sz="1100" b="0" i="0" u="none" strike="noStrike" baseline="0">
              <a:solidFill>
                <a:srgbClr val="000000"/>
              </a:solidFill>
              <a:latin typeface="ＭＳ Ｐゴシック"/>
              <a:ea typeface="ＭＳ Ｐゴシック"/>
            </a:rPr>
            <a:t>だけが検索され</a:t>
          </a:r>
          <a:r>
            <a:rPr lang="ja-JP" altLang="en-US" sz="1100" b="0" i="0" u="none" strike="noStrike" baseline="0">
              <a:solidFill>
                <a:srgbClr val="0000FF"/>
              </a:solidFill>
              <a:latin typeface="ＭＳ Ｐゴシック"/>
              <a:ea typeface="ＭＳ Ｐゴシック"/>
            </a:rPr>
            <a:t>、</a:t>
          </a:r>
        </a:p>
        <a:p>
          <a:pPr algn="l" rtl="0">
            <a:lnSpc>
              <a:spcPts val="1300"/>
            </a:lnSpc>
            <a:defRPr sz="1000"/>
          </a:pPr>
          <a:r>
            <a:rPr lang="ja-JP" altLang="en-US" sz="1100" b="0" i="0" u="none" strike="noStrike" baseline="0">
              <a:solidFill>
                <a:srgbClr val="0000FF"/>
              </a:solidFill>
              <a:latin typeface="ＭＳ Ｐゴシック"/>
              <a:ea typeface="ＭＳ Ｐゴシック"/>
            </a:rPr>
            <a:t>　　　　　　　　　　　見つからない場合は エラー値 </a:t>
          </a:r>
          <a:r>
            <a:rPr lang="en-US" altLang="ja-JP" sz="1100" b="0" i="0" u="none" strike="noStrike" baseline="0">
              <a:solidFill>
                <a:srgbClr val="0000FF"/>
              </a:solidFill>
              <a:latin typeface="ＭＳ Ｐゴシック"/>
              <a:ea typeface="ＭＳ Ｐゴシック"/>
            </a:rPr>
            <a:t>#N/A </a:t>
          </a:r>
          <a:r>
            <a:rPr lang="ja-JP" altLang="en-US" sz="1100" b="0" i="0" u="none" strike="noStrike" baseline="0">
              <a:solidFill>
                <a:srgbClr val="0000FF"/>
              </a:solidFill>
              <a:latin typeface="ＭＳ Ｐゴシック"/>
              <a:ea typeface="ＭＳ Ｐゴシック"/>
            </a:rPr>
            <a:t>が返されます。</a:t>
          </a:r>
        </a:p>
        <a:p>
          <a:pPr algn="l" rtl="0">
            <a:defRPr sz="1000"/>
          </a:pPr>
          <a:endParaRPr lang="ja-JP" altLang="en-US" sz="1100" b="0" i="0" u="none" strike="noStrike" baseline="0">
            <a:solidFill>
              <a:srgbClr val="0000FF"/>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7</xdr:col>
      <xdr:colOff>152400</xdr:colOff>
      <xdr:row>49</xdr:row>
      <xdr:rowOff>104775</xdr:rowOff>
    </xdr:from>
    <xdr:to>
      <xdr:col>11</xdr:col>
      <xdr:colOff>152400</xdr:colOff>
      <xdr:row>50</xdr:row>
      <xdr:rowOff>95250</xdr:rowOff>
    </xdr:to>
    <xdr:sp macro="" textlink="">
      <xdr:nvSpPr>
        <xdr:cNvPr id="13325" name="AutoShape 13"/>
        <xdr:cNvSpPr>
          <a:spLocks noChangeArrowheads="1"/>
        </xdr:cNvSpPr>
      </xdr:nvSpPr>
      <xdr:spPr bwMode="auto">
        <a:xfrm>
          <a:off x="5289550" y="10264775"/>
          <a:ext cx="3048000" cy="339725"/>
        </a:xfrm>
        <a:prstGeom prst="wedgeRectCallout">
          <a:avLst>
            <a:gd name="adj1" fmla="val -20250"/>
            <a:gd name="adj2" fmla="val -297222"/>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FF" mc:Ignorable="a14" a14:legacySpreadsheetColorIndex="14"/>
          </a:solidFill>
          <a:miter lim="800000"/>
          <a:headEnd/>
          <a:tailEnd/>
        </a:ln>
      </xdr:spPr>
      <xdr:txBody>
        <a:bodyPr vertOverflow="clip" wrap="square" lIns="36000" tIns="46800" rIns="90000" bIns="46800" anchor="t" upright="1"/>
        <a:lstStyle/>
        <a:p>
          <a:pPr algn="l" rtl="0">
            <a:defRPr sz="1000"/>
          </a:pPr>
          <a:r>
            <a:rPr lang="en-US" altLang="ja-JP" sz="1200" b="0" i="0" u="none" strike="noStrike" baseline="0">
              <a:solidFill>
                <a:srgbClr val="0000FF"/>
              </a:solidFill>
              <a:latin typeface="ＭＳ Ｐゴシック"/>
              <a:ea typeface="ＭＳ Ｐゴシック"/>
            </a:rPr>
            <a:t>=</a:t>
          </a:r>
          <a:r>
            <a:rPr lang="en-US" altLang="ja-JP" sz="1200" b="0" i="0" u="none" strike="noStrike" baseline="0">
              <a:solidFill>
                <a:srgbClr val="FF0000"/>
              </a:solidFill>
              <a:latin typeface="ＭＳ Ｐゴシック"/>
              <a:ea typeface="ＭＳ Ｐゴシック"/>
            </a:rPr>
            <a:t>VLOOKUP</a:t>
          </a:r>
          <a:r>
            <a:rPr lang="en-US" altLang="ja-JP" sz="1200" b="0" i="0" u="none" strike="noStrike" baseline="0">
              <a:solidFill>
                <a:srgbClr val="0000FF"/>
              </a:solidFill>
              <a:latin typeface="ＭＳ Ｐゴシック"/>
              <a:ea typeface="ＭＳ Ｐゴシック"/>
            </a:rPr>
            <a:t>(I46,$B$47:$E$54,</a:t>
          </a:r>
          <a:r>
            <a:rPr lang="en-US" altLang="ja-JP" sz="1200" b="1" i="0" u="none" strike="noStrike" baseline="0">
              <a:solidFill>
                <a:srgbClr val="FF0000"/>
              </a:solidFill>
              <a:latin typeface="ＭＳ Ｐゴシック"/>
              <a:ea typeface="ＭＳ Ｐゴシック"/>
            </a:rPr>
            <a:t>3</a:t>
          </a:r>
          <a:r>
            <a:rPr lang="en-US" altLang="ja-JP" sz="1200" b="0" i="0" u="none" strike="noStrike" baseline="0">
              <a:solidFill>
                <a:srgbClr val="0000FF"/>
              </a:solidFill>
              <a:latin typeface="ＭＳ Ｐゴシック"/>
              <a:ea typeface="ＭＳ Ｐゴシック"/>
            </a:rPr>
            <a:t>,FALSE)</a:t>
          </a:r>
        </a:p>
      </xdr:txBody>
    </xdr:sp>
    <xdr:clientData/>
  </xdr:twoCellAnchor>
  <xdr:twoCellAnchor>
    <xdr:from>
      <xdr:col>8</xdr:col>
      <xdr:colOff>133350</xdr:colOff>
      <xdr:row>48</xdr:row>
      <xdr:rowOff>28575</xdr:rowOff>
    </xdr:from>
    <xdr:to>
      <xdr:col>12</xdr:col>
      <xdr:colOff>177800</xdr:colOff>
      <xdr:row>49</xdr:row>
      <xdr:rowOff>9525</xdr:rowOff>
    </xdr:to>
    <xdr:sp macro="" textlink="">
      <xdr:nvSpPr>
        <xdr:cNvPr id="13326" name="AutoShape 14"/>
        <xdr:cNvSpPr>
          <a:spLocks noChangeArrowheads="1"/>
        </xdr:cNvSpPr>
      </xdr:nvSpPr>
      <xdr:spPr bwMode="auto">
        <a:xfrm>
          <a:off x="6083300" y="9839325"/>
          <a:ext cx="2889250" cy="330200"/>
        </a:xfrm>
        <a:prstGeom prst="wedgeRectCallout">
          <a:avLst>
            <a:gd name="adj1" fmla="val -10426"/>
            <a:gd name="adj2" fmla="val -177778"/>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FF" mc:Ignorable="a14" a14:legacySpreadsheetColorIndex="14"/>
          </a:solidFill>
          <a:miter lim="800000"/>
          <a:headEnd/>
          <a:tailEnd/>
        </a:ln>
      </xdr:spPr>
      <xdr:txBody>
        <a:bodyPr vertOverflow="clip" wrap="square" lIns="36000" tIns="46800" rIns="90000" bIns="46800" anchor="t" upright="1"/>
        <a:lstStyle/>
        <a:p>
          <a:pPr algn="l" rtl="0">
            <a:defRPr sz="1000"/>
          </a:pPr>
          <a:r>
            <a:rPr lang="en-US" altLang="ja-JP" sz="1200" b="0" i="0" u="none" strike="noStrike" baseline="0">
              <a:solidFill>
                <a:srgbClr val="0000FF"/>
              </a:solidFill>
              <a:latin typeface="ＭＳ Ｐゴシック"/>
              <a:ea typeface="ＭＳ Ｐゴシック"/>
            </a:rPr>
            <a:t>=</a:t>
          </a:r>
          <a:r>
            <a:rPr lang="en-US" altLang="ja-JP" sz="1200" b="0" i="0" u="none" strike="noStrike" baseline="0">
              <a:solidFill>
                <a:srgbClr val="FF0000"/>
              </a:solidFill>
              <a:latin typeface="ＭＳ Ｐゴシック"/>
              <a:ea typeface="ＭＳ Ｐゴシック"/>
            </a:rPr>
            <a:t>VLOOKUP</a:t>
          </a:r>
          <a:r>
            <a:rPr lang="en-US" altLang="ja-JP" sz="1200" b="0" i="0" u="none" strike="noStrike" baseline="0">
              <a:solidFill>
                <a:srgbClr val="0000FF"/>
              </a:solidFill>
              <a:latin typeface="ＭＳ Ｐゴシック"/>
              <a:ea typeface="ＭＳ Ｐゴシック"/>
            </a:rPr>
            <a:t>(J46,$B$47:$E$54,</a:t>
          </a:r>
          <a:r>
            <a:rPr lang="en-US" altLang="ja-JP" sz="1200" b="1" i="0" u="none" strike="noStrike" baseline="0">
              <a:solidFill>
                <a:srgbClr val="FF0000"/>
              </a:solidFill>
              <a:latin typeface="ＭＳ Ｐゴシック"/>
              <a:ea typeface="ＭＳ Ｐゴシック"/>
            </a:rPr>
            <a:t>4</a:t>
          </a:r>
          <a:r>
            <a:rPr lang="en-US" altLang="ja-JP" sz="1200" b="0" i="0" u="none" strike="noStrike" baseline="0">
              <a:solidFill>
                <a:srgbClr val="0000FF"/>
              </a:solidFill>
              <a:latin typeface="ＭＳ Ｐゴシック"/>
              <a:ea typeface="ＭＳ Ｐゴシック"/>
            </a:rPr>
            <a:t>,FALSE)</a:t>
          </a:r>
        </a:p>
      </xdr:txBody>
    </xdr:sp>
    <xdr:clientData/>
  </xdr:twoCellAnchor>
  <xdr:twoCellAnchor>
    <xdr:from>
      <xdr:col>1</xdr:col>
      <xdr:colOff>1438275</xdr:colOff>
      <xdr:row>41</xdr:row>
      <xdr:rowOff>184150</xdr:rowOff>
    </xdr:from>
    <xdr:to>
      <xdr:col>11</xdr:col>
      <xdr:colOff>120650</xdr:colOff>
      <xdr:row>41</xdr:row>
      <xdr:rowOff>508000</xdr:rowOff>
    </xdr:to>
    <xdr:sp macro="" textlink="">
      <xdr:nvSpPr>
        <xdr:cNvPr id="13327" name="AutoShape 15"/>
        <xdr:cNvSpPr>
          <a:spLocks noChangeArrowheads="1"/>
        </xdr:cNvSpPr>
      </xdr:nvSpPr>
      <xdr:spPr bwMode="auto">
        <a:xfrm>
          <a:off x="1666875" y="6953250"/>
          <a:ext cx="6638925" cy="32385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969696" mc:Ignorable="a14" a14:legacySpreadsheetColorIndex="55"/>
          </a:solidFill>
          <a:round/>
          <a:headEnd/>
          <a:tailEnd/>
        </a:ln>
      </xdr:spPr>
      <xdr:txBody>
        <a:bodyPr vertOverflow="clip" wrap="square" lIns="36576" tIns="18288" rIns="0" bIns="0" anchor="t" upright="1"/>
        <a:lstStyle/>
        <a:p>
          <a:pPr algn="l" rtl="0">
            <a:lnSpc>
              <a:spcPts val="1400"/>
            </a:lnSpc>
            <a:defRPr sz="1000"/>
          </a:pPr>
          <a:r>
            <a:rPr lang="ja-JP" altLang="en-US" sz="1200" b="1" i="0" u="none" strike="noStrike" baseline="0">
              <a:solidFill>
                <a:srgbClr val="008000"/>
              </a:solidFill>
              <a:latin typeface="ＭＳ Ｐゴシック"/>
              <a:ea typeface="ＭＳ Ｐゴシック"/>
            </a:rPr>
            <a:t>完全一致検索の例</a:t>
          </a:r>
          <a:endParaRPr lang="ja-JP" altLang="en-US" sz="1200" b="0" i="0" u="none" strike="noStrike" baseline="0">
            <a:solidFill>
              <a:srgbClr val="000000"/>
            </a:solidFill>
            <a:latin typeface="ＭＳ Ｐゴシック"/>
            <a:ea typeface="ＭＳ Ｐゴシック"/>
          </a:endParaRPr>
        </a:p>
        <a:p>
          <a:pPr algn="l" rtl="0">
            <a:lnSpc>
              <a:spcPts val="1400"/>
            </a:lnSpc>
            <a:defRPr sz="1000"/>
          </a:pPr>
          <a:endParaRPr lang="ja-JP" altLang="en-US" sz="1200" b="0" i="0" u="none" strike="noStrike" baseline="0">
            <a:solidFill>
              <a:srgbClr val="000000"/>
            </a:solidFill>
            <a:latin typeface="ＭＳ Ｐゴシック"/>
            <a:ea typeface="ＭＳ Ｐゴシック"/>
          </a:endParaRPr>
        </a:p>
        <a:p>
          <a:pPr algn="l" rtl="0">
            <a:lnSpc>
              <a:spcPts val="1400"/>
            </a:lnSpc>
            <a:defRPr sz="1000"/>
          </a:pPr>
          <a:r>
            <a:rPr lang="ja-JP" altLang="en-US" sz="1200" b="0" i="0" u="none" strike="noStrike" baseline="0">
              <a:solidFill>
                <a:srgbClr val="000000"/>
              </a:solidFill>
              <a:latin typeface="ＭＳ Ｐゴシック"/>
              <a:ea typeface="ＭＳ Ｐゴシック"/>
            </a:rPr>
            <a:t>　下のチケット料金表から、（チケットの）種類を選択したら料金が表示されるよう設定</a:t>
          </a:r>
        </a:p>
        <a:p>
          <a:pPr algn="l" rtl="0">
            <a:lnSpc>
              <a:spcPts val="1400"/>
            </a:lnSpc>
            <a:defRPr sz="1000"/>
          </a:pPr>
          <a:endParaRPr lang="ja-JP" altLang="en-US" sz="1200" b="0" i="0" u="none" strike="noStrike" baseline="0">
            <a:solidFill>
              <a:srgbClr val="000000"/>
            </a:solidFill>
            <a:latin typeface="ＭＳ Ｐゴシック"/>
            <a:ea typeface="ＭＳ Ｐゴシック"/>
          </a:endParaRPr>
        </a:p>
        <a:p>
          <a:pPr algn="l" rtl="0">
            <a:lnSpc>
              <a:spcPts val="1400"/>
            </a:lnSpc>
            <a:defRPr sz="1000"/>
          </a:pPr>
          <a:r>
            <a:rPr lang="ja-JP" altLang="en-US" sz="1200" b="0" i="0" u="none" strike="noStrike" baseline="0">
              <a:solidFill>
                <a:srgbClr val="000000"/>
              </a:solidFill>
              <a:latin typeface="ＭＳ Ｐゴシック"/>
              <a:ea typeface="ＭＳ Ｐゴシック"/>
            </a:rPr>
            <a:t>　　　この例では、大人－</a:t>
          </a:r>
          <a:r>
            <a:rPr lang="en-US" altLang="ja-JP" sz="1200" b="0" i="0" u="none" strike="noStrike" baseline="0">
              <a:solidFill>
                <a:srgbClr val="000000"/>
              </a:solidFill>
              <a:latin typeface="ＭＳ Ｐゴシック"/>
              <a:ea typeface="ＭＳ Ｐゴシック"/>
            </a:rPr>
            <a:t>3</a:t>
          </a:r>
          <a:r>
            <a:rPr lang="ja-JP" altLang="en-US" sz="1200" b="0" i="0" u="none" strike="noStrike" baseline="0">
              <a:solidFill>
                <a:srgbClr val="000000"/>
              </a:solidFill>
              <a:latin typeface="ＭＳ Ｐゴシック"/>
              <a:ea typeface="ＭＳ Ｐゴシック"/>
            </a:rPr>
            <a:t>デーマジックパスポート　の料金は、１３，８００円</a:t>
          </a:r>
        </a:p>
      </xdr:txBody>
    </xdr:sp>
    <xdr:clientData/>
  </xdr:twoCellAnchor>
  <xdr:twoCellAnchor>
    <xdr:from>
      <xdr:col>0</xdr:col>
      <xdr:colOff>95250</xdr:colOff>
      <xdr:row>41</xdr:row>
      <xdr:rowOff>104775</xdr:rowOff>
    </xdr:from>
    <xdr:to>
      <xdr:col>1</xdr:col>
      <xdr:colOff>1219200</xdr:colOff>
      <xdr:row>41</xdr:row>
      <xdr:rowOff>561975</xdr:rowOff>
    </xdr:to>
    <xdr:sp macro="" textlink="">
      <xdr:nvSpPr>
        <xdr:cNvPr id="13328" name="WordArt 16"/>
        <xdr:cNvSpPr>
          <a:spLocks noChangeArrowheads="1" noChangeShapeType="1" noTextEdit="1"/>
        </xdr:cNvSpPr>
      </xdr:nvSpPr>
      <xdr:spPr bwMode="auto">
        <a:xfrm>
          <a:off x="95250" y="7134225"/>
          <a:ext cx="1371600" cy="457200"/>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ja-JP" altLang="en-US" sz="3600" kern="10" spc="0">
              <a:ln w="9525">
                <a:solidFill>
                  <a:srgbClr xmlns:mc="http://schemas.openxmlformats.org/markup-compatibility/2006" xmlns:a14="http://schemas.microsoft.com/office/drawing/2010/main" val="00FF00" mc:Ignorable="a14" a14:legacySpreadsheetColorIndex="11"/>
                </a:solidFill>
                <a:round/>
                <a:headEnd/>
                <a:tailEnd/>
              </a:ln>
              <a:solidFill>
                <a:srgbClr val="EBFFEB"/>
              </a:solidFill>
              <a:effectLst/>
              <a:latin typeface="ＭＳ Ｐゴシック"/>
              <a:ea typeface="ＭＳ Ｐゴシック"/>
            </a:rPr>
            <a:t>設定例</a:t>
          </a:r>
        </a:p>
      </xdr:txBody>
    </xdr:sp>
    <xdr:clientData/>
  </xdr:twoCellAnchor>
  <xdr:twoCellAnchor>
    <xdr:from>
      <xdr:col>6</xdr:col>
      <xdr:colOff>704850</xdr:colOff>
      <xdr:row>46</xdr:row>
      <xdr:rowOff>333375</xdr:rowOff>
    </xdr:from>
    <xdr:to>
      <xdr:col>7</xdr:col>
      <xdr:colOff>171450</xdr:colOff>
      <xdr:row>50</xdr:row>
      <xdr:rowOff>238125</xdr:rowOff>
    </xdr:to>
    <xdr:sp macro="" textlink="">
      <xdr:nvSpPr>
        <xdr:cNvPr id="13390" name="AutoShape 18"/>
        <xdr:cNvSpPr>
          <a:spLocks noChangeArrowheads="1"/>
        </xdr:cNvSpPr>
      </xdr:nvSpPr>
      <xdr:spPr bwMode="auto">
        <a:xfrm>
          <a:off x="5581650" y="9705975"/>
          <a:ext cx="200025" cy="1314450"/>
        </a:xfrm>
        <a:prstGeom prst="upArrow">
          <a:avLst>
            <a:gd name="adj1" fmla="val 50000"/>
            <a:gd name="adj2" fmla="val 164286"/>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FF" mc:Ignorable="a14" a14:legacySpreadsheetColorIndex="14"/>
          </a:solidFill>
          <a:miter lim="800000"/>
          <a:headEnd/>
          <a:tailEnd/>
        </a:ln>
      </xdr:spPr>
    </xdr:sp>
    <xdr:clientData/>
  </xdr:twoCellAnchor>
  <xdr:twoCellAnchor>
    <xdr:from>
      <xdr:col>5</xdr:col>
      <xdr:colOff>95250</xdr:colOff>
      <xdr:row>50</xdr:row>
      <xdr:rowOff>171450</xdr:rowOff>
    </xdr:from>
    <xdr:to>
      <xdr:col>11</xdr:col>
      <xdr:colOff>0</xdr:colOff>
      <xdr:row>58</xdr:row>
      <xdr:rowOff>57150</xdr:rowOff>
    </xdr:to>
    <xdr:sp macro="" textlink="">
      <xdr:nvSpPr>
        <xdr:cNvPr id="13324" name="Rectangle 12"/>
        <xdr:cNvSpPr>
          <a:spLocks noChangeArrowheads="1"/>
        </xdr:cNvSpPr>
      </xdr:nvSpPr>
      <xdr:spPr bwMode="auto">
        <a:xfrm>
          <a:off x="4229100" y="11963400"/>
          <a:ext cx="4724400" cy="21621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FF" mc:Ignorable="a14" a14:legacySpreadsheetColorIndex="14"/>
          </a:solidFill>
          <a:miter lim="800000"/>
          <a:headEnd/>
          <a:tailEnd/>
        </a:ln>
      </xdr:spPr>
      <xdr:txBody>
        <a:bodyPr vertOverflow="clip" wrap="square" lIns="36000" tIns="46800" rIns="90000" bIns="46800" anchor="t" upright="1"/>
        <a:lstStyle/>
        <a:p>
          <a:pPr algn="l" rtl="0">
            <a:lnSpc>
              <a:spcPts val="1500"/>
            </a:lnSpc>
            <a:defRPr sz="1000"/>
          </a:pPr>
          <a:r>
            <a:rPr lang="en-US" altLang="ja-JP" sz="1200" b="0" i="0" u="none" strike="noStrike" baseline="0">
              <a:solidFill>
                <a:srgbClr val="0000FF"/>
              </a:solidFill>
              <a:latin typeface="ＭＳ Ｐゴシック"/>
              <a:ea typeface="ＭＳ Ｐゴシック"/>
            </a:rPr>
            <a:t>=</a:t>
          </a:r>
          <a:r>
            <a:rPr lang="en-US" altLang="ja-JP" sz="1200" b="0" i="0" u="none" strike="noStrike" baseline="0">
              <a:solidFill>
                <a:srgbClr val="FF0000"/>
              </a:solidFill>
              <a:latin typeface="ＭＳ Ｐゴシック"/>
              <a:ea typeface="ＭＳ Ｐゴシック"/>
            </a:rPr>
            <a:t>VLOOKUP</a:t>
          </a:r>
          <a:r>
            <a:rPr lang="en-US" altLang="ja-JP" sz="1200" b="0" i="0" u="none" strike="noStrike" baseline="0">
              <a:solidFill>
                <a:srgbClr val="0000FF"/>
              </a:solidFill>
              <a:latin typeface="ＭＳ Ｐゴシック"/>
              <a:ea typeface="ＭＳ Ｐゴシック"/>
            </a:rPr>
            <a:t>(H46,$B$47:$E$54,</a:t>
          </a:r>
          <a:r>
            <a:rPr lang="en-US" altLang="ja-JP" sz="1200" b="1" i="0" u="none" strike="noStrike" baseline="0">
              <a:solidFill>
                <a:srgbClr val="FF0000"/>
              </a:solidFill>
              <a:latin typeface="ＭＳ Ｐゴシック"/>
              <a:ea typeface="ＭＳ Ｐゴシック"/>
            </a:rPr>
            <a:t>2</a:t>
          </a:r>
          <a:r>
            <a:rPr lang="en-US" altLang="ja-JP" sz="1200" b="0" i="0" u="none" strike="noStrike" baseline="0">
              <a:solidFill>
                <a:srgbClr val="0000FF"/>
              </a:solidFill>
              <a:latin typeface="ＭＳ Ｐゴシック"/>
              <a:ea typeface="ＭＳ Ｐゴシック"/>
            </a:rPr>
            <a:t>,FALSE)</a:t>
          </a:r>
        </a:p>
        <a:p>
          <a:pPr algn="l" rtl="0">
            <a:lnSpc>
              <a:spcPts val="1300"/>
            </a:lnSpc>
            <a:defRPr sz="1000"/>
          </a:pPr>
          <a:endParaRPr lang="en-US" altLang="ja-JP"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検索値：検索する値－大人の列の種類</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範囲：（チケットの）種類と料金が設定されている表の範囲を指定（左</a:t>
          </a:r>
          <a:r>
            <a:rPr lang="ja-JP" altLang="en-US" sz="1100" b="0" i="0" u="none" strike="noStrike" baseline="0">
              <a:solidFill>
                <a:srgbClr val="FF0000"/>
              </a:solidFill>
              <a:latin typeface="ＭＳ Ｐゴシック"/>
              <a:ea typeface="ＭＳ Ｐゴシック"/>
            </a:rPr>
            <a:t>赤枠内</a:t>
          </a:r>
          <a:r>
            <a:rPr lang="ja-JP" altLang="en-US" sz="1100" b="0" i="0" u="none" strike="noStrike" baseline="0">
              <a:solidFill>
                <a:srgbClr val="000000"/>
              </a:solidFill>
              <a:latin typeface="ＭＳ Ｐゴシック"/>
              <a:ea typeface="ＭＳ Ｐゴシック"/>
            </a:rPr>
            <a:t>）</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列番号：料金列は表の中の第２列目なので</a:t>
          </a:r>
          <a:r>
            <a:rPr lang="ja-JP" altLang="en-US" sz="1100" b="0" i="0" u="none" strike="noStrike" baseline="0">
              <a:solidFill>
                <a:srgbClr val="FF0000"/>
              </a:solidFill>
              <a:latin typeface="ＭＳ Ｐゴシック"/>
              <a:ea typeface="ＭＳ Ｐゴシック"/>
            </a:rPr>
            <a:t>２</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中人・子人はそれぞれ３，４列目となる。</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検索の型：完全一致を求めるので</a:t>
          </a:r>
          <a:r>
            <a:rPr lang="ja-JP" altLang="en-US" sz="1100" b="0" i="0" u="none" strike="noStrike" baseline="0">
              <a:solidFill>
                <a:srgbClr val="FF0000"/>
              </a:solidFill>
              <a:latin typeface="ＭＳ Ｐゴシック"/>
              <a:ea typeface="ＭＳ Ｐゴシック"/>
            </a:rPr>
            <a:t>ＦＡＬＳＥ</a:t>
          </a:r>
          <a:r>
            <a:rPr lang="ja-JP" altLang="en-US" sz="1100" b="0" i="0" u="none" strike="noStrike" baseline="0">
              <a:solidFill>
                <a:srgbClr val="000000"/>
              </a:solidFill>
              <a:latin typeface="ＭＳ Ｐゴシック"/>
              <a:ea typeface="ＭＳ Ｐゴシック"/>
            </a:rPr>
            <a:t>を指定</a:t>
          </a:r>
        </a:p>
      </xdr:txBody>
    </xdr:sp>
    <xdr:clientData/>
  </xdr:twoCellAnchor>
  <xdr:twoCellAnchor>
    <xdr:from>
      <xdr:col>0</xdr:col>
      <xdr:colOff>38100</xdr:colOff>
      <xdr:row>62</xdr:row>
      <xdr:rowOff>19050</xdr:rowOff>
    </xdr:from>
    <xdr:to>
      <xdr:col>9</xdr:col>
      <xdr:colOff>114300</xdr:colOff>
      <xdr:row>75</xdr:row>
      <xdr:rowOff>95250</xdr:rowOff>
    </xdr:to>
    <xdr:sp macro="" textlink="">
      <xdr:nvSpPr>
        <xdr:cNvPr id="13332" name="AutoShape 20"/>
        <xdr:cNvSpPr>
          <a:spLocks noChangeArrowheads="1"/>
        </xdr:cNvSpPr>
      </xdr:nvSpPr>
      <xdr:spPr bwMode="auto">
        <a:xfrm>
          <a:off x="38100" y="14773275"/>
          <a:ext cx="7458075" cy="230505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969696" mc:Ignorable="a14" a14:legacySpreadsheetColorIndex="55"/>
          </a:solidFill>
          <a:round/>
          <a:headEnd/>
          <a:tailEnd/>
        </a:ln>
      </xdr:spPr>
      <xdr:txBody>
        <a:bodyPr vertOverflow="clip" wrap="square" lIns="36576" tIns="18288" rIns="0" bIns="0" anchor="t" upright="1"/>
        <a:lstStyle/>
        <a:p>
          <a:pPr algn="l" rtl="0">
            <a:lnSpc>
              <a:spcPts val="1400"/>
            </a:lnSpc>
            <a:defRPr sz="1000"/>
          </a:pPr>
          <a:r>
            <a:rPr lang="ja-JP" altLang="en-US" sz="1200" b="1" i="0" u="none" strike="noStrike" baseline="0">
              <a:solidFill>
                <a:srgbClr val="008000"/>
              </a:solidFill>
              <a:latin typeface="ＭＳ Ｐゴシック"/>
              <a:ea typeface="ＭＳ Ｐゴシック"/>
            </a:rPr>
            <a:t>直近近似検索の例</a:t>
          </a:r>
          <a:endParaRPr lang="ja-JP" altLang="en-US" sz="1200" b="0" i="0" u="none" strike="noStrike" baseline="0">
            <a:solidFill>
              <a:srgbClr val="000000"/>
            </a:solidFill>
            <a:latin typeface="ＭＳ Ｐゴシック"/>
            <a:ea typeface="ＭＳ Ｐゴシック"/>
          </a:endParaRPr>
        </a:p>
        <a:p>
          <a:pPr algn="l" rtl="0">
            <a:lnSpc>
              <a:spcPts val="1400"/>
            </a:lnSpc>
            <a:defRPr sz="1000"/>
          </a:pPr>
          <a:endParaRPr lang="ja-JP" altLang="en-US" sz="1200" b="0" i="0" u="none" strike="noStrike" baseline="0">
            <a:solidFill>
              <a:srgbClr val="000000"/>
            </a:solidFill>
            <a:latin typeface="ＭＳ Ｐゴシック"/>
            <a:ea typeface="ＭＳ Ｐゴシック"/>
          </a:endParaRPr>
        </a:p>
        <a:p>
          <a:pPr algn="l" rtl="0">
            <a:lnSpc>
              <a:spcPts val="1400"/>
            </a:lnSpc>
            <a:defRPr sz="1000"/>
          </a:pPr>
          <a:r>
            <a:rPr lang="ja-JP" altLang="en-US" sz="1200" b="0" i="0" u="none" strike="noStrike" baseline="0">
              <a:solidFill>
                <a:srgbClr val="000000"/>
              </a:solidFill>
              <a:latin typeface="ＭＳ Ｐゴシック"/>
              <a:ea typeface="ＭＳ Ｐゴシック"/>
            </a:rPr>
            <a:t>　定期運賃一覧表から定期の種類（１ヶ月～３ヶ月）と駅間距離を選択したら定期運賃が表示されるように設定</a:t>
          </a:r>
        </a:p>
        <a:p>
          <a:pPr algn="l" rtl="0">
            <a:lnSpc>
              <a:spcPts val="1400"/>
            </a:lnSpc>
            <a:defRPr sz="1000"/>
          </a:pPr>
          <a:endParaRPr lang="ja-JP" altLang="en-US" sz="1200" b="0" i="0" u="none" strike="noStrike" baseline="0">
            <a:solidFill>
              <a:srgbClr val="000000"/>
            </a:solidFill>
            <a:latin typeface="ＭＳ Ｐゴシック"/>
            <a:ea typeface="ＭＳ Ｐゴシック"/>
          </a:endParaRPr>
        </a:p>
        <a:p>
          <a:pPr algn="l" rtl="0">
            <a:lnSpc>
              <a:spcPts val="1400"/>
            </a:lnSpc>
            <a:defRPr sz="1000"/>
          </a:pPr>
          <a:r>
            <a:rPr lang="ja-JP" altLang="en-US" sz="1200" b="0" i="0" u="none" strike="noStrike" baseline="0">
              <a:solidFill>
                <a:srgbClr val="000000"/>
              </a:solidFill>
              <a:latin typeface="ＭＳ Ｐゴシック"/>
              <a:ea typeface="ＭＳ Ｐゴシック"/>
            </a:rPr>
            <a:t>　この場合、駅間距離はピッタリの値が入力されることは、まずありません。</a:t>
          </a:r>
        </a:p>
        <a:p>
          <a:pPr algn="l" rtl="0">
            <a:lnSpc>
              <a:spcPts val="1400"/>
            </a:lnSpc>
            <a:defRPr sz="1000"/>
          </a:pPr>
          <a:r>
            <a:rPr lang="ja-JP" altLang="en-US" sz="1200" b="0" i="0" u="none" strike="noStrike" baseline="0">
              <a:solidFill>
                <a:srgbClr val="000000"/>
              </a:solidFill>
              <a:latin typeface="ＭＳ Ｐゴシック"/>
              <a:ea typeface="ＭＳ Ｐゴシック"/>
            </a:rPr>
            <a:t>　入力された駅間距離を</a:t>
          </a:r>
          <a:r>
            <a:rPr lang="ja-JP" altLang="en-US" sz="1200" b="0" i="0" u="none" strike="noStrike" baseline="0">
              <a:solidFill>
                <a:srgbClr val="FF00FF"/>
              </a:solidFill>
              <a:latin typeface="ＭＳ Ｐゴシック"/>
              <a:ea typeface="ＭＳ Ｐゴシック"/>
            </a:rPr>
            <a:t>越えない直近の値</a:t>
          </a:r>
          <a:r>
            <a:rPr lang="ja-JP" altLang="en-US" sz="1200" b="0" i="0" u="none" strike="noStrike" baseline="0">
              <a:solidFill>
                <a:srgbClr val="000000"/>
              </a:solidFill>
              <a:latin typeface="ＭＳ Ｐゴシック"/>
              <a:ea typeface="ＭＳ Ｐゴシック"/>
            </a:rPr>
            <a:t>が検索する値となります。</a:t>
          </a:r>
        </a:p>
        <a:p>
          <a:pPr algn="l" rtl="0">
            <a:lnSpc>
              <a:spcPts val="1400"/>
            </a:lnSpc>
            <a:defRPr sz="1000"/>
          </a:pPr>
          <a:endParaRPr lang="ja-JP" altLang="en-US" sz="1200" b="0" i="0" u="none" strike="noStrike" baseline="0">
            <a:solidFill>
              <a:srgbClr val="000000"/>
            </a:solidFill>
            <a:latin typeface="ＭＳ Ｐゴシック"/>
            <a:ea typeface="ＭＳ Ｐゴシック"/>
          </a:endParaRPr>
        </a:p>
        <a:p>
          <a:pPr algn="l" rtl="0">
            <a:lnSpc>
              <a:spcPts val="1500"/>
            </a:lnSpc>
            <a:defRPr sz="1000"/>
          </a:pPr>
          <a:r>
            <a:rPr lang="ja-JP" altLang="en-US" sz="1200" b="0" i="0" u="none" strike="noStrike" baseline="0">
              <a:solidFill>
                <a:srgbClr val="000000"/>
              </a:solidFill>
              <a:latin typeface="ＭＳ Ｐゴシック"/>
              <a:ea typeface="ＭＳ Ｐゴシック"/>
            </a:rPr>
            <a:t>　そのために、ほとんどの場合で</a:t>
          </a:r>
          <a:r>
            <a:rPr lang="ja-JP" altLang="en-US" sz="1200" b="0" i="0" u="none" strike="noStrike" baseline="0">
              <a:solidFill>
                <a:srgbClr val="FF00FF"/>
              </a:solidFill>
              <a:latin typeface="ＭＳ Ｐゴシック"/>
              <a:ea typeface="ＭＳ Ｐゴシック"/>
            </a:rPr>
            <a:t>検索しやすいような計算用の列</a:t>
          </a:r>
          <a:r>
            <a:rPr lang="ja-JP" altLang="en-US" sz="1200" b="0" i="0" u="none" strike="noStrike" baseline="0">
              <a:solidFill>
                <a:srgbClr val="000000"/>
              </a:solidFill>
              <a:latin typeface="ＭＳ Ｐゴシック"/>
              <a:ea typeface="ＭＳ Ｐゴシック"/>
            </a:rPr>
            <a:t>を作る必要があります。</a:t>
          </a:r>
        </a:p>
        <a:p>
          <a:pPr algn="l" rtl="0">
            <a:lnSpc>
              <a:spcPts val="1400"/>
            </a:lnSpc>
            <a:defRPr sz="1000"/>
          </a:pPr>
          <a:r>
            <a:rPr lang="ja-JP" altLang="en-US" sz="1200" b="0" i="0" u="none" strike="noStrike" baseline="0">
              <a:solidFill>
                <a:srgbClr val="000000"/>
              </a:solidFill>
              <a:latin typeface="ＭＳ Ｐゴシック"/>
              <a:ea typeface="ＭＳ Ｐゴシック"/>
            </a:rPr>
            <a:t>　下記の例では、指定されている駅間距離範囲の最小値を計算用の列としています。</a:t>
          </a:r>
        </a:p>
        <a:p>
          <a:pPr algn="l" rtl="0">
            <a:lnSpc>
              <a:spcPts val="1500"/>
            </a:lnSpc>
            <a:defRPr sz="1000"/>
          </a:pPr>
          <a:endParaRPr lang="ja-JP" altLang="en-US" sz="1200" b="0" i="0" u="none" strike="noStrike" baseline="0">
            <a:solidFill>
              <a:srgbClr val="000000"/>
            </a:solidFill>
            <a:latin typeface="ＭＳ Ｐゴシック"/>
            <a:ea typeface="ＭＳ Ｐゴシック"/>
          </a:endParaRPr>
        </a:p>
        <a:p>
          <a:pPr algn="l" rtl="0">
            <a:lnSpc>
              <a:spcPts val="1400"/>
            </a:lnSpc>
            <a:defRPr sz="1000"/>
          </a:pPr>
          <a:r>
            <a:rPr lang="ja-JP" altLang="en-US" sz="1200" b="0" i="0" u="none" strike="noStrike" baseline="0">
              <a:solidFill>
                <a:srgbClr val="000000"/>
              </a:solidFill>
              <a:latin typeface="ＭＳ Ｐゴシック"/>
              <a:ea typeface="ＭＳ Ｐゴシック"/>
            </a:rPr>
            <a:t>　たとえば、駅間距離が１１</a:t>
          </a:r>
          <a:r>
            <a:rPr lang="en-US" altLang="ja-JP" sz="1200" b="0" i="0" u="none" strike="noStrike" baseline="0">
              <a:solidFill>
                <a:srgbClr val="000000"/>
              </a:solidFill>
              <a:latin typeface="ＭＳ Ｐゴシック"/>
              <a:ea typeface="ＭＳ Ｐゴシック"/>
            </a:rPr>
            <a:t>km</a:t>
          </a:r>
          <a:r>
            <a:rPr lang="ja-JP" altLang="en-US" sz="1200" b="0" i="0" u="none" strike="noStrike" baseline="0">
              <a:solidFill>
                <a:srgbClr val="000000"/>
              </a:solidFill>
              <a:latin typeface="ＭＳ Ｐゴシック"/>
              <a:ea typeface="ＭＳ Ｐゴシック"/>
            </a:rPr>
            <a:t>の場合は、計算用の１０</a:t>
          </a:r>
          <a:r>
            <a:rPr lang="en-US" altLang="ja-JP" sz="1200" b="0" i="0" u="none" strike="noStrike" baseline="0">
              <a:solidFill>
                <a:srgbClr val="000000"/>
              </a:solidFill>
              <a:latin typeface="ＭＳ Ｐゴシック"/>
              <a:ea typeface="ＭＳ Ｐゴシック"/>
            </a:rPr>
            <a:t>km</a:t>
          </a:r>
          <a:r>
            <a:rPr lang="ja-JP" altLang="en-US" sz="1200" b="0" i="0" u="none" strike="noStrike" baseline="0">
              <a:solidFill>
                <a:srgbClr val="000000"/>
              </a:solidFill>
              <a:latin typeface="ＭＳ Ｐゴシック"/>
              <a:ea typeface="ＭＳ Ｐゴシック"/>
            </a:rPr>
            <a:t>が求める列の値になります。</a:t>
          </a:r>
        </a:p>
      </xdr:txBody>
    </xdr:sp>
    <xdr:clientData/>
  </xdr:twoCellAnchor>
  <xdr:twoCellAnchor>
    <xdr:from>
      <xdr:col>7</xdr:col>
      <xdr:colOff>342900</xdr:colOff>
      <xdr:row>85</xdr:row>
      <xdr:rowOff>152400</xdr:rowOff>
    </xdr:from>
    <xdr:to>
      <xdr:col>10</xdr:col>
      <xdr:colOff>190500</xdr:colOff>
      <xdr:row>87</xdr:row>
      <xdr:rowOff>152400</xdr:rowOff>
    </xdr:to>
    <xdr:sp macro="" textlink="">
      <xdr:nvSpPr>
        <xdr:cNvPr id="13335" name="AutoShape 23"/>
        <xdr:cNvSpPr>
          <a:spLocks noChangeArrowheads="1"/>
        </xdr:cNvSpPr>
      </xdr:nvSpPr>
      <xdr:spPr bwMode="auto">
        <a:xfrm>
          <a:off x="5953125" y="19297650"/>
          <a:ext cx="2505075" cy="342900"/>
        </a:xfrm>
        <a:prstGeom prst="wedgeRectCallout">
          <a:avLst>
            <a:gd name="adj1" fmla="val -18440"/>
            <a:gd name="adj2" fmla="val -308333"/>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FF" mc:Ignorable="a14" a14:legacySpreadsheetColorIndex="14"/>
          </a:solidFill>
          <a:miter lim="800000"/>
          <a:headEnd/>
          <a:tailEnd/>
        </a:ln>
      </xdr:spPr>
      <xdr:txBody>
        <a:bodyPr vertOverflow="clip" wrap="square" lIns="36000" tIns="46800" rIns="90000" bIns="46800" anchor="t" upright="1"/>
        <a:lstStyle/>
        <a:p>
          <a:pPr algn="l" rtl="0">
            <a:defRPr sz="1000"/>
          </a:pPr>
          <a:r>
            <a:rPr lang="en-US" altLang="ja-JP" sz="1200" b="0" i="0" u="none" strike="noStrike" baseline="0">
              <a:solidFill>
                <a:srgbClr val="0000FF"/>
              </a:solidFill>
              <a:latin typeface="ＭＳ Ｐゴシック"/>
              <a:ea typeface="ＭＳ Ｐゴシック"/>
            </a:rPr>
            <a:t>=</a:t>
          </a:r>
          <a:r>
            <a:rPr lang="en-US" altLang="ja-JP" sz="1200" b="0" i="0" u="none" strike="noStrike" baseline="0">
              <a:solidFill>
                <a:srgbClr val="FF0000"/>
              </a:solidFill>
              <a:latin typeface="ＭＳ Ｐゴシック"/>
              <a:ea typeface="ＭＳ Ｐゴシック"/>
            </a:rPr>
            <a:t>VLOOKUP</a:t>
          </a:r>
          <a:r>
            <a:rPr lang="en-US" altLang="ja-JP" sz="1200" b="0" i="0" u="none" strike="noStrike" baseline="0">
              <a:solidFill>
                <a:srgbClr val="0000FF"/>
              </a:solidFill>
              <a:latin typeface="ＭＳ Ｐゴシック"/>
              <a:ea typeface="ＭＳ Ｐゴシック"/>
            </a:rPr>
            <a:t>(I81,$C$81:$F$91,</a:t>
          </a:r>
          <a:r>
            <a:rPr lang="en-US" altLang="ja-JP" sz="1200" b="1" i="0" u="none" strike="noStrike" baseline="0">
              <a:solidFill>
                <a:srgbClr val="FF0000"/>
              </a:solidFill>
              <a:latin typeface="ＭＳ Ｐゴシック"/>
              <a:ea typeface="ＭＳ Ｐゴシック"/>
            </a:rPr>
            <a:t>3</a:t>
          </a:r>
          <a:r>
            <a:rPr lang="en-US" altLang="ja-JP" sz="1200" b="0" i="0" u="none" strike="noStrike" baseline="0">
              <a:solidFill>
                <a:srgbClr val="0000FF"/>
              </a:solidFill>
              <a:latin typeface="ＭＳ Ｐゴシック"/>
              <a:ea typeface="ＭＳ Ｐゴシック"/>
            </a:rPr>
            <a:t>,TRUE)</a:t>
          </a:r>
        </a:p>
      </xdr:txBody>
    </xdr:sp>
    <xdr:clientData/>
  </xdr:twoCellAnchor>
  <xdr:twoCellAnchor>
    <xdr:from>
      <xdr:col>8</xdr:col>
      <xdr:colOff>76200</xdr:colOff>
      <xdr:row>83</xdr:row>
      <xdr:rowOff>57150</xdr:rowOff>
    </xdr:from>
    <xdr:to>
      <xdr:col>11</xdr:col>
      <xdr:colOff>200025</xdr:colOff>
      <xdr:row>85</xdr:row>
      <xdr:rowOff>57150</xdr:rowOff>
    </xdr:to>
    <xdr:sp macro="" textlink="">
      <xdr:nvSpPr>
        <xdr:cNvPr id="13336" name="AutoShape 24"/>
        <xdr:cNvSpPr>
          <a:spLocks noChangeArrowheads="1"/>
        </xdr:cNvSpPr>
      </xdr:nvSpPr>
      <xdr:spPr bwMode="auto">
        <a:xfrm>
          <a:off x="6572250" y="18859500"/>
          <a:ext cx="2581275" cy="342900"/>
        </a:xfrm>
        <a:prstGeom prst="wedgeRectCallout">
          <a:avLst>
            <a:gd name="adj1" fmla="val -13468"/>
            <a:gd name="adj2" fmla="val -186111"/>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FF" mc:Ignorable="a14" a14:legacySpreadsheetColorIndex="14"/>
          </a:solidFill>
          <a:miter lim="800000"/>
          <a:headEnd/>
          <a:tailEnd/>
        </a:ln>
      </xdr:spPr>
      <xdr:txBody>
        <a:bodyPr vertOverflow="clip" wrap="square" lIns="36000" tIns="46800" rIns="90000" bIns="46800" anchor="t" upright="1"/>
        <a:lstStyle/>
        <a:p>
          <a:pPr algn="l" rtl="0">
            <a:defRPr sz="1000"/>
          </a:pPr>
          <a:r>
            <a:rPr lang="en-US" altLang="ja-JP" sz="1200" b="0" i="0" u="none" strike="noStrike" baseline="0">
              <a:solidFill>
                <a:srgbClr val="0000FF"/>
              </a:solidFill>
              <a:latin typeface="ＭＳ Ｐゴシック"/>
              <a:ea typeface="ＭＳ Ｐゴシック"/>
            </a:rPr>
            <a:t>=</a:t>
          </a:r>
          <a:r>
            <a:rPr lang="en-US" altLang="ja-JP" sz="1200" b="0" i="0" u="none" strike="noStrike" baseline="0">
              <a:solidFill>
                <a:srgbClr val="FF0000"/>
              </a:solidFill>
              <a:latin typeface="ＭＳ Ｐゴシック"/>
              <a:ea typeface="ＭＳ Ｐゴシック"/>
            </a:rPr>
            <a:t>VLOOKUP</a:t>
          </a:r>
          <a:r>
            <a:rPr lang="en-US" altLang="ja-JP" sz="1200" b="0" i="0" u="none" strike="noStrike" baseline="0">
              <a:solidFill>
                <a:srgbClr val="0000FF"/>
              </a:solidFill>
              <a:latin typeface="ＭＳ Ｐゴシック"/>
              <a:ea typeface="ＭＳ Ｐゴシック"/>
            </a:rPr>
            <a:t>(J81,$C$81:$F$91,</a:t>
          </a:r>
          <a:r>
            <a:rPr lang="en-US" altLang="ja-JP" sz="1200" b="1" i="0" u="none" strike="noStrike" baseline="0">
              <a:solidFill>
                <a:srgbClr val="FF0000"/>
              </a:solidFill>
              <a:latin typeface="ＭＳ Ｐゴシック"/>
              <a:ea typeface="ＭＳ Ｐゴシック"/>
            </a:rPr>
            <a:t>4</a:t>
          </a:r>
          <a:r>
            <a:rPr lang="en-US" altLang="ja-JP" sz="1200" b="0" i="0" u="none" strike="noStrike" baseline="0">
              <a:solidFill>
                <a:srgbClr val="0000FF"/>
              </a:solidFill>
              <a:latin typeface="ＭＳ Ｐゴシック"/>
              <a:ea typeface="ＭＳ Ｐゴシック"/>
            </a:rPr>
            <a:t>,TRUE)</a:t>
          </a:r>
        </a:p>
      </xdr:txBody>
    </xdr:sp>
    <xdr:clientData/>
  </xdr:twoCellAnchor>
  <xdr:twoCellAnchor>
    <xdr:from>
      <xdr:col>7</xdr:col>
      <xdr:colOff>114300</xdr:colOff>
      <xdr:row>80</xdr:row>
      <xdr:rowOff>152400</xdr:rowOff>
    </xdr:from>
    <xdr:to>
      <xdr:col>7</xdr:col>
      <xdr:colOff>314325</xdr:colOff>
      <xdr:row>88</xdr:row>
      <xdr:rowOff>66675</xdr:rowOff>
    </xdr:to>
    <xdr:sp macro="" textlink="">
      <xdr:nvSpPr>
        <xdr:cNvPr id="13395" name="AutoShape 25"/>
        <xdr:cNvSpPr>
          <a:spLocks noChangeArrowheads="1"/>
        </xdr:cNvSpPr>
      </xdr:nvSpPr>
      <xdr:spPr bwMode="auto">
        <a:xfrm>
          <a:off x="5724525" y="17402175"/>
          <a:ext cx="200025" cy="1314450"/>
        </a:xfrm>
        <a:prstGeom prst="upArrow">
          <a:avLst>
            <a:gd name="adj1" fmla="val 50000"/>
            <a:gd name="adj2" fmla="val 164286"/>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FF" mc:Ignorable="a14" a14:legacySpreadsheetColorIndex="14"/>
          </a:solidFill>
          <a:miter lim="800000"/>
          <a:headEnd/>
          <a:tailEnd/>
        </a:ln>
      </xdr:spPr>
    </xdr:sp>
    <xdr:clientData/>
  </xdr:twoCellAnchor>
  <xdr:twoCellAnchor>
    <xdr:from>
      <xdr:col>6</xdr:col>
      <xdr:colOff>161925</xdr:colOff>
      <xdr:row>88</xdr:row>
      <xdr:rowOff>57150</xdr:rowOff>
    </xdr:from>
    <xdr:to>
      <xdr:col>11</xdr:col>
      <xdr:colOff>238125</xdr:colOff>
      <xdr:row>100</xdr:row>
      <xdr:rowOff>28575</xdr:rowOff>
    </xdr:to>
    <xdr:sp macro="" textlink="">
      <xdr:nvSpPr>
        <xdr:cNvPr id="13334" name="Rectangle 22"/>
        <xdr:cNvSpPr>
          <a:spLocks noChangeArrowheads="1"/>
        </xdr:cNvSpPr>
      </xdr:nvSpPr>
      <xdr:spPr bwMode="auto">
        <a:xfrm>
          <a:off x="5038725" y="19716750"/>
          <a:ext cx="4152900" cy="2047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FF" mc:Ignorable="a14" a14:legacySpreadsheetColorIndex="14"/>
          </a:solidFill>
          <a:miter lim="800000"/>
          <a:headEnd/>
          <a:tailEnd/>
        </a:ln>
      </xdr:spPr>
      <xdr:txBody>
        <a:bodyPr vertOverflow="clip" wrap="square" lIns="36000" tIns="46800" rIns="90000" bIns="46800" anchor="t" upright="1"/>
        <a:lstStyle/>
        <a:p>
          <a:pPr algn="l" rtl="0">
            <a:lnSpc>
              <a:spcPts val="1500"/>
            </a:lnSpc>
            <a:defRPr sz="1000"/>
          </a:pPr>
          <a:r>
            <a:rPr lang="en-US" altLang="ja-JP" sz="1200" b="0" i="0" u="none" strike="noStrike" baseline="0">
              <a:solidFill>
                <a:srgbClr val="0000FF"/>
              </a:solidFill>
              <a:latin typeface="ＭＳ Ｐゴシック"/>
              <a:ea typeface="ＭＳ Ｐゴシック"/>
            </a:rPr>
            <a:t>=</a:t>
          </a:r>
          <a:r>
            <a:rPr lang="en-US" altLang="ja-JP" sz="1200" b="0" i="0" u="none" strike="noStrike" baseline="0">
              <a:solidFill>
                <a:srgbClr val="FF0000"/>
              </a:solidFill>
              <a:latin typeface="ＭＳ Ｐゴシック"/>
              <a:ea typeface="ＭＳ Ｐゴシック"/>
            </a:rPr>
            <a:t>VLOOKUP</a:t>
          </a:r>
          <a:r>
            <a:rPr lang="en-US" altLang="ja-JP" sz="1200" b="0" i="0" u="none" strike="noStrike" baseline="0">
              <a:solidFill>
                <a:srgbClr val="0000FF"/>
              </a:solidFill>
              <a:latin typeface="ＭＳ Ｐゴシック"/>
              <a:ea typeface="ＭＳ Ｐゴシック"/>
            </a:rPr>
            <a:t>(H81,$C$81:$F$91,</a:t>
          </a:r>
          <a:r>
            <a:rPr lang="en-US" altLang="ja-JP" sz="1200" b="1" i="0" u="none" strike="noStrike" baseline="0">
              <a:solidFill>
                <a:srgbClr val="FF0000"/>
              </a:solidFill>
              <a:latin typeface="ＭＳ Ｐゴシック"/>
              <a:ea typeface="ＭＳ Ｐゴシック"/>
            </a:rPr>
            <a:t>2</a:t>
          </a:r>
          <a:r>
            <a:rPr lang="en-US" altLang="ja-JP" sz="1200" b="0" i="0" u="none" strike="noStrike" baseline="0">
              <a:solidFill>
                <a:srgbClr val="0000FF"/>
              </a:solidFill>
              <a:latin typeface="ＭＳ Ｐゴシック"/>
              <a:ea typeface="ＭＳ Ｐゴシック"/>
            </a:rPr>
            <a:t>,TRUE)</a:t>
          </a:r>
        </a:p>
        <a:p>
          <a:pPr algn="l" rtl="0">
            <a:lnSpc>
              <a:spcPts val="1300"/>
            </a:lnSpc>
            <a:defRPr sz="1000"/>
          </a:pPr>
          <a:endParaRPr lang="en-US" altLang="ja-JP"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検索値：検索する値</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範囲：計算用の列を含む範囲を指定（左</a:t>
          </a:r>
          <a:r>
            <a:rPr lang="ja-JP" altLang="en-US" sz="1100" b="0" i="0" u="none" strike="noStrike" baseline="0">
              <a:solidFill>
                <a:srgbClr val="FF0000"/>
              </a:solidFill>
              <a:latin typeface="ＭＳ Ｐゴシック"/>
              <a:ea typeface="ＭＳ Ｐゴシック"/>
            </a:rPr>
            <a:t>赤枠内</a:t>
          </a:r>
          <a:r>
            <a:rPr lang="ja-JP" altLang="en-US" sz="1100" b="0" i="0" u="none" strike="noStrike" baseline="0">
              <a:solidFill>
                <a:srgbClr val="000000"/>
              </a:solidFill>
              <a:latin typeface="ＭＳ Ｐゴシック"/>
              <a:ea typeface="ＭＳ Ｐゴシック"/>
            </a:rPr>
            <a:t>）</a:t>
          </a:r>
        </a:p>
        <a:p>
          <a:pPr algn="l" rtl="0">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列番号：運賃列は表の中のそれぞれ第</a:t>
          </a:r>
          <a:r>
            <a:rPr lang="ja-JP" altLang="en-US" sz="1100" b="0" i="0" u="none" strike="noStrike" baseline="0">
              <a:solidFill>
                <a:srgbClr val="FF0000"/>
              </a:solidFill>
              <a:latin typeface="ＭＳ Ｐゴシック"/>
              <a:ea typeface="ＭＳ Ｐゴシック"/>
            </a:rPr>
            <a:t>２，３，４</a:t>
          </a:r>
          <a:r>
            <a:rPr lang="ja-JP" altLang="en-US" sz="1100" b="0" i="0" u="none" strike="noStrike" baseline="0">
              <a:solidFill>
                <a:srgbClr val="000000"/>
              </a:solidFill>
              <a:latin typeface="ＭＳ Ｐゴシック"/>
              <a:ea typeface="ＭＳ Ｐゴシック"/>
            </a:rPr>
            <a:t>列目となる</a:t>
          </a:r>
        </a:p>
        <a:p>
          <a:pPr algn="l" rtl="0">
            <a:defRPr sz="1000"/>
          </a:pPr>
          <a:endParaRPr lang="ja-JP" altLang="en-US" sz="1100" b="0" i="0" u="none" strike="noStrike" baseline="0">
            <a:solidFill>
              <a:srgbClr val="000000"/>
            </a:solidFill>
            <a:latin typeface="ＭＳ Ｐゴシック"/>
            <a:ea typeface="ＭＳ Ｐゴシック"/>
          </a:endParaRPr>
        </a:p>
        <a:p>
          <a:pPr algn="l" rtl="0">
            <a:lnSpc>
              <a:spcPts val="1200"/>
            </a:lnSpc>
            <a:defRPr sz="1000"/>
          </a:pPr>
          <a:r>
            <a:rPr lang="ja-JP" altLang="en-US" sz="1100" b="0" i="0" u="none" strike="noStrike" baseline="0">
              <a:solidFill>
                <a:srgbClr val="000000"/>
              </a:solidFill>
              <a:latin typeface="ＭＳ Ｐゴシック"/>
              <a:ea typeface="ＭＳ Ｐゴシック"/>
            </a:rPr>
            <a:t>検索の型：直近一致を求めるので</a:t>
          </a:r>
          <a:r>
            <a:rPr lang="ja-JP" altLang="en-US" sz="1100" b="0" i="0" u="none" strike="noStrike" baseline="0">
              <a:solidFill>
                <a:srgbClr val="FF0000"/>
              </a:solidFill>
              <a:latin typeface="ＭＳ Ｐゴシック"/>
              <a:ea typeface="ＭＳ Ｐゴシック"/>
            </a:rPr>
            <a:t>ＴＲＵＥ</a:t>
          </a:r>
          <a:r>
            <a:rPr lang="ja-JP" altLang="en-US" sz="1100" b="0" i="0" u="none" strike="noStrike" baseline="0">
              <a:solidFill>
                <a:srgbClr val="000000"/>
              </a:solidFill>
              <a:latin typeface="ＭＳ Ｐゴシック"/>
              <a:ea typeface="ＭＳ Ｐゴシック"/>
            </a:rPr>
            <a:t>を指定</a:t>
          </a:r>
        </a:p>
      </xdr:txBody>
    </xdr:sp>
    <xdr:clientData/>
  </xdr:twoCellAnchor>
  <xdr:twoCellAnchor>
    <xdr:from>
      <xdr:col>6</xdr:col>
      <xdr:colOff>209550</xdr:colOff>
      <xdr:row>75</xdr:row>
      <xdr:rowOff>495300</xdr:rowOff>
    </xdr:from>
    <xdr:to>
      <xdr:col>6</xdr:col>
      <xdr:colOff>333375</xdr:colOff>
      <xdr:row>79</xdr:row>
      <xdr:rowOff>76200</xdr:rowOff>
    </xdr:to>
    <xdr:sp macro="" textlink="">
      <xdr:nvSpPr>
        <xdr:cNvPr id="13397" name="Freeform 28"/>
        <xdr:cNvSpPr>
          <a:spLocks/>
        </xdr:cNvSpPr>
      </xdr:nvSpPr>
      <xdr:spPr bwMode="auto">
        <a:xfrm>
          <a:off x="5086350" y="16468725"/>
          <a:ext cx="123825" cy="666750"/>
        </a:xfrm>
        <a:custGeom>
          <a:avLst/>
          <a:gdLst>
            <a:gd name="T0" fmla="*/ 0 w 13"/>
            <a:gd name="T1" fmla="*/ 0 h 71"/>
            <a:gd name="T2" fmla="*/ 0 w 13"/>
            <a:gd name="T3" fmla="*/ 2147483647 h 71"/>
            <a:gd name="T4" fmla="*/ 2147483647 w 13"/>
            <a:gd name="T5" fmla="*/ 2147483647 h 71"/>
            <a:gd name="T6" fmla="*/ 0 60000 65536"/>
            <a:gd name="T7" fmla="*/ 0 60000 65536"/>
            <a:gd name="T8" fmla="*/ 0 60000 65536"/>
          </a:gdLst>
          <a:ahLst/>
          <a:cxnLst>
            <a:cxn ang="T6">
              <a:pos x="T0" y="T1"/>
            </a:cxn>
            <a:cxn ang="T7">
              <a:pos x="T2" y="T3"/>
            </a:cxn>
            <a:cxn ang="T8">
              <a:pos x="T4" y="T5"/>
            </a:cxn>
          </a:cxnLst>
          <a:rect l="0" t="0" r="r" b="b"/>
          <a:pathLst>
            <a:path w="13" h="71">
              <a:moveTo>
                <a:pt x="0" y="0"/>
              </a:moveTo>
              <a:lnTo>
                <a:pt x="0" y="71"/>
              </a:lnTo>
              <a:lnTo>
                <a:pt x="13" y="71"/>
              </a:lnTo>
            </a:path>
          </a:pathLst>
        </a:custGeom>
        <a:noFill/>
        <a:ln w="19050">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6</xdr:col>
      <xdr:colOff>104775</xdr:colOff>
      <xdr:row>75</xdr:row>
      <xdr:rowOff>438150</xdr:rowOff>
    </xdr:from>
    <xdr:to>
      <xdr:col>6</xdr:col>
      <xdr:colOff>352425</xdr:colOff>
      <xdr:row>80</xdr:row>
      <xdr:rowOff>85725</xdr:rowOff>
    </xdr:to>
    <xdr:sp macro="" textlink="">
      <xdr:nvSpPr>
        <xdr:cNvPr id="13398" name="Freeform 29"/>
        <xdr:cNvSpPr>
          <a:spLocks/>
        </xdr:cNvSpPr>
      </xdr:nvSpPr>
      <xdr:spPr bwMode="auto">
        <a:xfrm>
          <a:off x="4981575" y="16411575"/>
          <a:ext cx="247650" cy="923925"/>
        </a:xfrm>
        <a:custGeom>
          <a:avLst/>
          <a:gdLst>
            <a:gd name="T0" fmla="*/ 0 w 24"/>
            <a:gd name="T1" fmla="*/ 0 h 93"/>
            <a:gd name="T2" fmla="*/ 0 w 24"/>
            <a:gd name="T3" fmla="*/ 2147483647 h 93"/>
            <a:gd name="T4" fmla="*/ 2147483647 w 24"/>
            <a:gd name="T5" fmla="*/ 2147483647 h 93"/>
            <a:gd name="T6" fmla="*/ 0 60000 65536"/>
            <a:gd name="T7" fmla="*/ 0 60000 65536"/>
            <a:gd name="T8" fmla="*/ 0 60000 65536"/>
          </a:gdLst>
          <a:ahLst/>
          <a:cxnLst>
            <a:cxn ang="T6">
              <a:pos x="T0" y="T1"/>
            </a:cxn>
            <a:cxn ang="T7">
              <a:pos x="T2" y="T3"/>
            </a:cxn>
            <a:cxn ang="T8">
              <a:pos x="T4" y="T5"/>
            </a:cxn>
          </a:cxnLst>
          <a:rect l="0" t="0" r="r" b="b"/>
          <a:pathLst>
            <a:path w="24" h="93">
              <a:moveTo>
                <a:pt x="0" y="0"/>
              </a:moveTo>
              <a:lnTo>
                <a:pt x="0" y="93"/>
              </a:lnTo>
              <a:lnTo>
                <a:pt x="24" y="93"/>
              </a:lnTo>
            </a:path>
          </a:pathLst>
        </a:custGeom>
        <a:noFill/>
        <a:ln w="19050">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xdr:col>
      <xdr:colOff>419100</xdr:colOff>
      <xdr:row>75</xdr:row>
      <xdr:rowOff>180975</xdr:rowOff>
    </xdr:from>
    <xdr:to>
      <xdr:col>10</xdr:col>
      <xdr:colOff>0</xdr:colOff>
      <xdr:row>75</xdr:row>
      <xdr:rowOff>485775</xdr:rowOff>
    </xdr:to>
    <xdr:sp macro="" textlink="">
      <xdr:nvSpPr>
        <xdr:cNvPr id="13342" name="Rectangle 30"/>
        <xdr:cNvSpPr>
          <a:spLocks noChangeArrowheads="1"/>
        </xdr:cNvSpPr>
      </xdr:nvSpPr>
      <xdr:spPr bwMode="auto">
        <a:xfrm>
          <a:off x="4552950" y="17164050"/>
          <a:ext cx="3714750" cy="304800"/>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000" tIns="46800" rIns="90000" bIns="46800" anchor="t" upright="1"/>
        <a:lstStyle/>
        <a:p>
          <a:pPr algn="l" rtl="0">
            <a:defRPr sz="1000"/>
          </a:pPr>
          <a:r>
            <a:rPr lang="ja-JP" altLang="en-US" sz="1200" b="0" i="0" u="none" strike="noStrike" baseline="0">
              <a:solidFill>
                <a:srgbClr val="000000"/>
              </a:solidFill>
              <a:latin typeface="ＭＳ Ｐゴシック"/>
              <a:ea typeface="ＭＳ Ｐゴシック"/>
            </a:rPr>
            <a:t>（駅間）</a:t>
          </a:r>
          <a:r>
            <a:rPr lang="ja-JP" altLang="en-US" sz="1200" b="0" i="0" u="none" strike="noStrike" baseline="0">
              <a:solidFill>
                <a:srgbClr val="FF00FF"/>
              </a:solidFill>
              <a:latin typeface="ＭＳ Ｐゴシック"/>
              <a:ea typeface="ＭＳ Ｐゴシック"/>
            </a:rPr>
            <a:t>距離</a:t>
          </a:r>
          <a:r>
            <a:rPr lang="ja-JP" altLang="en-US" sz="1200" b="0" i="0" u="none" strike="noStrike" baseline="0">
              <a:solidFill>
                <a:srgbClr val="000000"/>
              </a:solidFill>
              <a:latin typeface="ＭＳ Ｐゴシック"/>
              <a:ea typeface="ＭＳ Ｐゴシック"/>
            </a:rPr>
            <a:t>を入力すると、「</a:t>
          </a:r>
          <a:r>
            <a:rPr lang="ja-JP" altLang="en-US" sz="1200" b="0" i="0" u="none" strike="noStrike" baseline="0">
              <a:solidFill>
                <a:srgbClr val="FF00FF"/>
              </a:solidFill>
              <a:latin typeface="ＭＳ Ｐゴシック"/>
              <a:ea typeface="ＭＳ Ｐゴシック"/>
            </a:rPr>
            <a:t>運賃</a:t>
          </a:r>
          <a:r>
            <a:rPr lang="ja-JP" altLang="en-US" sz="1200" b="0" i="0" u="none" strike="noStrike" baseline="0">
              <a:solidFill>
                <a:srgbClr val="000000"/>
              </a:solidFill>
              <a:latin typeface="ＭＳ Ｐゴシック"/>
              <a:ea typeface="ＭＳ Ｐゴシック"/>
            </a:rPr>
            <a:t>」が自動で表示される</a:t>
          </a:r>
        </a:p>
      </xdr:txBody>
    </xdr:sp>
    <xdr:clientData/>
  </xdr:twoCellAnchor>
  <xdr:twoCellAnchor>
    <xdr:from>
      <xdr:col>6</xdr:col>
      <xdr:colOff>209550</xdr:colOff>
      <xdr:row>42</xdr:row>
      <xdr:rowOff>142875</xdr:rowOff>
    </xdr:from>
    <xdr:to>
      <xdr:col>6</xdr:col>
      <xdr:colOff>333375</xdr:colOff>
      <xdr:row>45</xdr:row>
      <xdr:rowOff>209550</xdr:rowOff>
    </xdr:to>
    <xdr:sp macro="" textlink="">
      <xdr:nvSpPr>
        <xdr:cNvPr id="13400" name="Freeform 31"/>
        <xdr:cNvSpPr>
          <a:spLocks/>
        </xdr:cNvSpPr>
      </xdr:nvSpPr>
      <xdr:spPr bwMode="auto">
        <a:xfrm>
          <a:off x="5086350" y="8239125"/>
          <a:ext cx="123825" cy="904875"/>
        </a:xfrm>
        <a:custGeom>
          <a:avLst/>
          <a:gdLst>
            <a:gd name="T0" fmla="*/ 0 w 13"/>
            <a:gd name="T1" fmla="*/ 0 h 71"/>
            <a:gd name="T2" fmla="*/ 0 w 13"/>
            <a:gd name="T3" fmla="*/ 2147483647 h 71"/>
            <a:gd name="T4" fmla="*/ 2147483647 w 13"/>
            <a:gd name="T5" fmla="*/ 2147483647 h 71"/>
            <a:gd name="T6" fmla="*/ 0 60000 65536"/>
            <a:gd name="T7" fmla="*/ 0 60000 65536"/>
            <a:gd name="T8" fmla="*/ 0 60000 65536"/>
          </a:gdLst>
          <a:ahLst/>
          <a:cxnLst>
            <a:cxn ang="T6">
              <a:pos x="T0" y="T1"/>
            </a:cxn>
            <a:cxn ang="T7">
              <a:pos x="T2" y="T3"/>
            </a:cxn>
            <a:cxn ang="T8">
              <a:pos x="T4" y="T5"/>
            </a:cxn>
          </a:cxnLst>
          <a:rect l="0" t="0" r="r" b="b"/>
          <a:pathLst>
            <a:path w="13" h="71">
              <a:moveTo>
                <a:pt x="0" y="0"/>
              </a:moveTo>
              <a:lnTo>
                <a:pt x="0" y="71"/>
              </a:lnTo>
              <a:lnTo>
                <a:pt x="13" y="71"/>
              </a:lnTo>
            </a:path>
          </a:pathLst>
        </a:custGeom>
        <a:noFill/>
        <a:ln w="19050">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6</xdr:col>
      <xdr:colOff>104775</xdr:colOff>
      <xdr:row>42</xdr:row>
      <xdr:rowOff>238125</xdr:rowOff>
    </xdr:from>
    <xdr:to>
      <xdr:col>6</xdr:col>
      <xdr:colOff>352425</xdr:colOff>
      <xdr:row>46</xdr:row>
      <xdr:rowOff>152400</xdr:rowOff>
    </xdr:to>
    <xdr:sp macro="" textlink="">
      <xdr:nvSpPr>
        <xdr:cNvPr id="13401" name="Freeform 32"/>
        <xdr:cNvSpPr>
          <a:spLocks/>
        </xdr:cNvSpPr>
      </xdr:nvSpPr>
      <xdr:spPr bwMode="auto">
        <a:xfrm>
          <a:off x="4981575" y="8334375"/>
          <a:ext cx="247650" cy="1190625"/>
        </a:xfrm>
        <a:custGeom>
          <a:avLst/>
          <a:gdLst>
            <a:gd name="T0" fmla="*/ 0 w 24"/>
            <a:gd name="T1" fmla="*/ 0 h 93"/>
            <a:gd name="T2" fmla="*/ 0 w 24"/>
            <a:gd name="T3" fmla="*/ 2147483647 h 93"/>
            <a:gd name="T4" fmla="*/ 2147483647 w 24"/>
            <a:gd name="T5" fmla="*/ 2147483647 h 93"/>
            <a:gd name="T6" fmla="*/ 0 60000 65536"/>
            <a:gd name="T7" fmla="*/ 0 60000 65536"/>
            <a:gd name="T8" fmla="*/ 0 60000 65536"/>
          </a:gdLst>
          <a:ahLst/>
          <a:cxnLst>
            <a:cxn ang="T6">
              <a:pos x="T0" y="T1"/>
            </a:cxn>
            <a:cxn ang="T7">
              <a:pos x="T2" y="T3"/>
            </a:cxn>
            <a:cxn ang="T8">
              <a:pos x="T4" y="T5"/>
            </a:cxn>
          </a:cxnLst>
          <a:rect l="0" t="0" r="r" b="b"/>
          <a:pathLst>
            <a:path w="24" h="93">
              <a:moveTo>
                <a:pt x="0" y="0"/>
              </a:moveTo>
              <a:lnTo>
                <a:pt x="0" y="93"/>
              </a:lnTo>
              <a:lnTo>
                <a:pt x="24" y="93"/>
              </a:lnTo>
            </a:path>
          </a:pathLst>
        </a:custGeom>
        <a:noFill/>
        <a:ln w="19050">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xdr:col>
      <xdr:colOff>142875</xdr:colOff>
      <xdr:row>42</xdr:row>
      <xdr:rowOff>95250</xdr:rowOff>
    </xdr:from>
    <xdr:to>
      <xdr:col>10</xdr:col>
      <xdr:colOff>114300</xdr:colOff>
      <xdr:row>43</xdr:row>
      <xdr:rowOff>133350</xdr:rowOff>
    </xdr:to>
    <xdr:sp macro="" textlink="">
      <xdr:nvSpPr>
        <xdr:cNvPr id="13345" name="Rectangle 33"/>
        <xdr:cNvSpPr>
          <a:spLocks noChangeArrowheads="1"/>
        </xdr:cNvSpPr>
      </xdr:nvSpPr>
      <xdr:spPr bwMode="auto">
        <a:xfrm>
          <a:off x="4276725" y="9201150"/>
          <a:ext cx="4105275" cy="304800"/>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000" tIns="46800" rIns="90000" bIns="46800" anchor="t" upright="1"/>
        <a:lstStyle/>
        <a:p>
          <a:pPr algn="l" rtl="0">
            <a:defRPr sz="1000"/>
          </a:pPr>
          <a:r>
            <a:rPr lang="ja-JP" altLang="en-US" sz="1200" b="0" i="0" u="none" strike="noStrike" baseline="0">
              <a:solidFill>
                <a:srgbClr val="000000"/>
              </a:solidFill>
              <a:latin typeface="ＭＳ Ｐゴシック"/>
              <a:ea typeface="ＭＳ Ｐゴシック"/>
            </a:rPr>
            <a:t>（チケットの）「</a:t>
          </a:r>
          <a:r>
            <a:rPr lang="ja-JP" altLang="en-US" sz="1200" b="0" i="0" u="none" strike="noStrike" baseline="0">
              <a:solidFill>
                <a:srgbClr val="FF00FF"/>
              </a:solidFill>
              <a:latin typeface="ＭＳ Ｐゴシック"/>
              <a:ea typeface="ＭＳ Ｐゴシック"/>
            </a:rPr>
            <a:t>種類</a:t>
          </a:r>
          <a:r>
            <a:rPr lang="ja-JP" altLang="en-US" sz="1200" b="0" i="0" u="none" strike="noStrike" baseline="0">
              <a:solidFill>
                <a:srgbClr val="000000"/>
              </a:solidFill>
              <a:latin typeface="ＭＳ Ｐゴシック"/>
              <a:ea typeface="ＭＳ Ｐゴシック"/>
            </a:rPr>
            <a:t>」を選択すると「</a:t>
          </a:r>
          <a:r>
            <a:rPr lang="ja-JP" altLang="en-US" sz="1200" b="0" i="0" u="none" strike="noStrike" baseline="0">
              <a:solidFill>
                <a:srgbClr val="FF00FF"/>
              </a:solidFill>
              <a:latin typeface="ＭＳ Ｐゴシック"/>
              <a:ea typeface="ＭＳ Ｐゴシック"/>
            </a:rPr>
            <a:t>料金</a:t>
          </a:r>
          <a:r>
            <a:rPr lang="ja-JP" altLang="en-US" sz="1200" b="0" i="0" u="none" strike="noStrike" baseline="0">
              <a:solidFill>
                <a:srgbClr val="000000"/>
              </a:solidFill>
              <a:latin typeface="ＭＳ Ｐゴシック"/>
              <a:ea typeface="ＭＳ Ｐゴシック"/>
            </a:rPr>
            <a:t>」が自動で表示される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xdr:colOff>
      <xdr:row>13</xdr:row>
      <xdr:rowOff>152400</xdr:rowOff>
    </xdr:from>
    <xdr:to>
      <xdr:col>10</xdr:col>
      <xdr:colOff>657225</xdr:colOff>
      <xdr:row>19</xdr:row>
      <xdr:rowOff>161925</xdr:rowOff>
    </xdr:to>
    <xdr:sp macro="" textlink="">
      <xdr:nvSpPr>
        <xdr:cNvPr id="6145" name="Text Box 1"/>
        <xdr:cNvSpPr txBox="1">
          <a:spLocks noChangeArrowheads="1"/>
        </xdr:cNvSpPr>
      </xdr:nvSpPr>
      <xdr:spPr bwMode="auto">
        <a:xfrm>
          <a:off x="4991100" y="2409825"/>
          <a:ext cx="2428875" cy="1038225"/>
        </a:xfrm>
        <a:prstGeom prst="rect">
          <a:avLst/>
        </a:prstGeom>
        <a:solidFill>
          <a:srgbClr xmlns:mc="http://schemas.openxmlformats.org/markup-compatibility/2006" xmlns:a14="http://schemas.microsoft.com/office/drawing/2010/main" val="FFFFFF" mc:Ignorable="a14" a14:legacySpreadsheetColorIndex="9"/>
        </a:solidFill>
        <a:ln w="57150" cmpd="thickThin">
          <a:solidFill>
            <a:srgbClr xmlns:mc="http://schemas.openxmlformats.org/markup-compatibility/2006" xmlns:a14="http://schemas.microsoft.com/office/drawing/2010/main" val="00FF00" mc:Ignorable="a14" a14:legacySpreadsheetColorIndex="11"/>
          </a:solidFill>
          <a:miter lim="800000"/>
          <a:headEnd/>
          <a:tailEnd/>
        </a:ln>
      </xdr:spPr>
      <xdr:txBody>
        <a:bodyPr vertOverflow="clip" wrap="square" lIns="108000" tIns="108000" rIns="108000" bIns="108000" anchor="t" upright="1"/>
        <a:lstStyle/>
        <a:p>
          <a:pPr algn="l" rtl="0">
            <a:defRPr sz="1000"/>
          </a:pPr>
          <a:r>
            <a:rPr lang="ja-JP" altLang="en-US" sz="1100" b="0" i="0" u="none" strike="noStrike" baseline="0">
              <a:solidFill>
                <a:srgbClr val="000000"/>
              </a:solidFill>
              <a:latin typeface="ＭＳ Ｐゴシック"/>
              <a:ea typeface="ＭＳ Ｐゴシック"/>
            </a:rPr>
            <a:t>「所属</a:t>
          </a:r>
          <a:r>
            <a:rPr lang="en-US" altLang="ja-JP" sz="1100" b="0" i="0" u="none" strike="noStrike" baseline="0">
              <a:solidFill>
                <a:srgbClr val="000000"/>
              </a:solidFill>
              <a:latin typeface="ＭＳ Ｐゴシック"/>
              <a:ea typeface="ＭＳ Ｐゴシック"/>
            </a:rPr>
            <a:t>No</a:t>
          </a:r>
          <a:r>
            <a:rPr lang="ja-JP" altLang="en-US" sz="1100" b="0" i="0" u="none" strike="noStrike" baseline="0">
              <a:solidFill>
                <a:srgbClr val="000000"/>
              </a:solidFill>
              <a:latin typeface="ＭＳ Ｐゴシック"/>
              <a:ea typeface="ＭＳ Ｐゴシック"/>
            </a:rPr>
            <a:t>」を入力すると「</a:t>
          </a:r>
          <a:r>
            <a:rPr lang="ja-JP" altLang="en-US" sz="1100" b="0" i="0" u="none" strike="noStrike" baseline="0">
              <a:solidFill>
                <a:srgbClr val="FF0000"/>
              </a:solidFill>
              <a:latin typeface="ＭＳ Ｐゴシック"/>
              <a:ea typeface="ＭＳ Ｐゴシック"/>
            </a:rPr>
            <a:t>所属名</a:t>
          </a:r>
          <a:r>
            <a:rPr lang="ja-JP" altLang="en-US" sz="1100" b="0" i="0" u="none" strike="noStrike" baseline="0">
              <a:solidFill>
                <a:srgbClr val="000000"/>
              </a:solidFill>
              <a:latin typeface="ＭＳ Ｐゴシック"/>
              <a:ea typeface="ＭＳ Ｐゴシック"/>
            </a:rPr>
            <a:t>」が表示されるようにしてください。</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空白の場合の処理も考えておきます。</a:t>
          </a:r>
        </a:p>
        <a:p>
          <a:pPr algn="l" rtl="0">
            <a:lnSpc>
              <a:spcPts val="1200"/>
            </a:lnSpc>
            <a:defRPr sz="1000"/>
          </a:pPr>
          <a:r>
            <a:rPr lang="ja-JP" altLang="en-US" sz="1100" b="0" i="0" u="none" strike="noStrike" baseline="0">
              <a:solidFill>
                <a:srgbClr val="000000"/>
              </a:solidFill>
              <a:latin typeface="ＭＳ Ｐゴシック"/>
              <a:ea typeface="ＭＳ Ｐゴシック"/>
            </a:rPr>
            <a:t>黄色のセルに設定。</a:t>
          </a:r>
        </a:p>
      </xdr:txBody>
    </xdr:sp>
    <xdr:clientData/>
  </xdr:twoCellAnchor>
  <xdr:twoCellAnchor>
    <xdr:from>
      <xdr:col>3</xdr:col>
      <xdr:colOff>200025</xdr:colOff>
      <xdr:row>47</xdr:row>
      <xdr:rowOff>85725</xdr:rowOff>
    </xdr:from>
    <xdr:to>
      <xdr:col>9</xdr:col>
      <xdr:colOff>333375</xdr:colOff>
      <xdr:row>54</xdr:row>
      <xdr:rowOff>161925</xdr:rowOff>
    </xdr:to>
    <xdr:sp macro="" textlink="">
      <xdr:nvSpPr>
        <xdr:cNvPr id="6148" name="AutoShape 4"/>
        <xdr:cNvSpPr>
          <a:spLocks noChangeArrowheads="1"/>
        </xdr:cNvSpPr>
      </xdr:nvSpPr>
      <xdr:spPr bwMode="auto">
        <a:xfrm>
          <a:off x="1943100" y="8201025"/>
          <a:ext cx="4267200" cy="1276350"/>
        </a:xfrm>
        <a:prstGeom prst="wedgeRoundRectCallout">
          <a:avLst>
            <a:gd name="adj1" fmla="val -30579"/>
            <a:gd name="adj2" fmla="val -83583"/>
            <a:gd name="adj3"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22"/>
          </a:solidFill>
          <a:miter lim="800000"/>
          <a:headEnd/>
          <a:tailEnd/>
        </a:ln>
        <a:effectLst>
          <a:outerShdw dist="35921" dir="2700000" algn="ctr" rotWithShape="0">
            <a:srgbClr val="808080"/>
          </a:outerShdw>
        </a:effectLst>
      </xdr:spPr>
      <xdr:txBody>
        <a:bodyPr vertOverflow="clip" wrap="square" lIns="27432" tIns="18288" rIns="0" bIns="0" anchor="t" upright="1"/>
        <a:lstStyle/>
        <a:p>
          <a:pPr algn="l" rtl="0">
            <a:lnSpc>
              <a:spcPts val="1300"/>
            </a:lnSpc>
            <a:defRPr sz="1000"/>
          </a:pPr>
          <a:r>
            <a:rPr lang="en-US" altLang="ja-JP" sz="1100" b="0" i="0" u="none" strike="noStrike" baseline="0">
              <a:solidFill>
                <a:srgbClr val="000000"/>
              </a:solidFill>
              <a:latin typeface="ＭＳ Ｐゴシック"/>
              <a:ea typeface="ＭＳ Ｐゴシック"/>
            </a:rPr>
            <a:t>=</a:t>
          </a:r>
          <a:r>
            <a:rPr lang="en-US" altLang="ja-JP" sz="1100" b="0" i="0" u="none" strike="noStrike" baseline="0">
              <a:solidFill>
                <a:srgbClr val="FF0000"/>
              </a:solidFill>
              <a:latin typeface="ＭＳ Ｐゴシック"/>
              <a:ea typeface="ＭＳ Ｐゴシック"/>
            </a:rPr>
            <a:t>IF</a:t>
          </a:r>
          <a:r>
            <a:rPr lang="en-US" altLang="ja-JP" sz="1100" b="0" i="0" u="none" strike="noStrike" baseline="0">
              <a:solidFill>
                <a:srgbClr val="000000"/>
              </a:solidFill>
              <a:latin typeface="ＭＳ Ｐゴシック"/>
              <a:ea typeface="ＭＳ Ｐゴシック"/>
            </a:rPr>
            <a:t>($D45="","",</a:t>
          </a:r>
          <a:r>
            <a:rPr lang="en-US" altLang="ja-JP" sz="1100" b="0" i="0" u="none" strike="noStrike" baseline="0">
              <a:solidFill>
                <a:srgbClr val="FF0000"/>
              </a:solidFill>
              <a:latin typeface="ＭＳ Ｐゴシック"/>
              <a:ea typeface="ＭＳ Ｐゴシック"/>
            </a:rPr>
            <a:t>VLOOKUP</a:t>
          </a:r>
          <a:r>
            <a:rPr lang="en-US" altLang="ja-JP" sz="1100" b="0" i="0" u="none" strike="noStrike" baseline="0">
              <a:solidFill>
                <a:srgbClr val="000000"/>
              </a:solidFill>
              <a:latin typeface="ＭＳ Ｐゴシック"/>
              <a:ea typeface="ＭＳ Ｐゴシック"/>
            </a:rPr>
            <a:t>($D45,</a:t>
          </a:r>
          <a:r>
            <a:rPr lang="en-US" altLang="ja-JP" sz="1100" b="0" i="0" u="none" strike="noStrike" baseline="0">
              <a:solidFill>
                <a:srgbClr val="0000FF"/>
              </a:solidFill>
              <a:latin typeface="ＭＳ Ｐゴシック"/>
              <a:ea typeface="ＭＳ Ｐゴシック"/>
            </a:rPr>
            <a:t>$I$45:$J$50</a:t>
          </a:r>
          <a:r>
            <a:rPr lang="en-US" altLang="ja-JP" sz="1100" b="0" i="0" u="none" strike="noStrike" baseline="0">
              <a:solidFill>
                <a:srgbClr val="000000"/>
              </a:solidFill>
              <a:latin typeface="ＭＳ Ｐゴシック"/>
              <a:ea typeface="ＭＳ Ｐゴシック"/>
            </a:rPr>
            <a:t>,2,FALSE))</a:t>
          </a:r>
        </a:p>
        <a:p>
          <a:pPr algn="l" rtl="0">
            <a:lnSpc>
              <a:spcPts val="1300"/>
            </a:lnSpc>
            <a:defRPr sz="1000"/>
          </a:pPr>
          <a:endParaRPr lang="en-US" altLang="ja-JP"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所属コード表の参照は</a:t>
          </a:r>
          <a:r>
            <a:rPr lang="ja-JP" altLang="en-US" sz="1100" b="0" i="0" u="none" strike="noStrike" baseline="0">
              <a:solidFill>
                <a:srgbClr val="0000FF"/>
              </a:solidFill>
              <a:latin typeface="ＭＳ Ｐゴシック"/>
              <a:ea typeface="ＭＳ Ｐゴシック"/>
            </a:rPr>
            <a:t>絶対参照</a:t>
          </a:r>
          <a:r>
            <a:rPr lang="ja-JP" altLang="en-US" sz="1100" b="0" i="0" u="none" strike="noStrike" baseline="0">
              <a:solidFill>
                <a:srgbClr val="000000"/>
              </a:solidFill>
              <a:latin typeface="ＭＳ Ｐゴシック"/>
              <a:ea typeface="ＭＳ Ｐゴシック"/>
            </a:rPr>
            <a:t>とします。</a:t>
          </a:r>
        </a:p>
        <a:p>
          <a:pPr algn="l" rtl="0">
            <a:lnSpc>
              <a:spcPts val="1300"/>
            </a:lnSpc>
            <a:defRPr sz="1000"/>
          </a:pP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下にコピーしても参照する行と列は変わってはイケナイ！</a:t>
          </a:r>
          <a:r>
            <a:rPr lang="en-US" altLang="ja-JP" sz="1100" b="0" i="0" u="none" strike="noStrike" baseline="0">
              <a:solidFill>
                <a:srgbClr val="000000"/>
              </a:solidFill>
              <a:latin typeface="ＭＳ Ｐゴシック"/>
              <a:ea typeface="ＭＳ Ｐゴシック"/>
            </a:rPr>
            <a:t>)</a:t>
          </a:r>
        </a:p>
        <a:p>
          <a:pPr algn="l" rtl="0">
            <a:lnSpc>
              <a:spcPts val="1300"/>
            </a:lnSpc>
            <a:defRPr sz="1000"/>
          </a:pPr>
          <a:r>
            <a:rPr lang="en-US" altLang="ja-JP" sz="1100" b="0" i="0" u="none" strike="noStrike" baseline="0">
              <a:solidFill>
                <a:srgbClr val="FF0000"/>
              </a:solidFill>
              <a:latin typeface="ＭＳ Ｐゴシック"/>
              <a:ea typeface="ＭＳ Ｐゴシック"/>
            </a:rPr>
            <a:t>IF</a:t>
          </a:r>
          <a:r>
            <a:rPr lang="ja-JP" altLang="en-US" sz="1100" b="0" i="0" u="none" strike="noStrike" baseline="0">
              <a:solidFill>
                <a:srgbClr val="000000"/>
              </a:solidFill>
              <a:latin typeface="ＭＳ Ｐゴシック"/>
              <a:ea typeface="ＭＳ Ｐゴシック"/>
            </a:rPr>
            <a:t>の部分は</a:t>
          </a:r>
          <a:r>
            <a:rPr lang="ja-JP" altLang="en-US" sz="1100" b="0" i="0" u="none" strike="noStrike" baseline="0">
              <a:solidFill>
                <a:srgbClr val="0000FF"/>
              </a:solidFill>
              <a:latin typeface="ＭＳ Ｐゴシック"/>
              <a:ea typeface="ＭＳ Ｐゴシック"/>
            </a:rPr>
            <a:t>空白処理</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所属</a:t>
          </a:r>
          <a:r>
            <a:rPr lang="en-US" altLang="ja-JP" sz="1100" b="0" i="0" u="none" strike="noStrike" baseline="0">
              <a:solidFill>
                <a:srgbClr val="000000"/>
              </a:solidFill>
              <a:latin typeface="ＭＳ Ｐゴシック"/>
              <a:ea typeface="ＭＳ Ｐゴシック"/>
            </a:rPr>
            <a:t>No</a:t>
          </a:r>
          <a:r>
            <a:rPr lang="ja-JP" altLang="en-US" sz="1100" b="0" i="0" u="none" strike="noStrike" baseline="0">
              <a:solidFill>
                <a:srgbClr val="000000"/>
              </a:solidFill>
              <a:latin typeface="ＭＳ Ｐゴシック"/>
              <a:ea typeface="ＭＳ Ｐゴシック"/>
            </a:rPr>
            <a:t>が未入力の時 </a:t>
          </a:r>
          <a:r>
            <a:rPr lang="en-US" altLang="ja-JP" sz="1100" b="0" i="0" u="none" strike="noStrike" baseline="0">
              <a:solidFill>
                <a:srgbClr val="000000"/>
              </a:solidFill>
              <a:latin typeface="ＭＳ Ｐゴシック"/>
              <a:ea typeface="ＭＳ Ｐゴシック"/>
            </a:rPr>
            <a:t>#NA </a:t>
          </a:r>
          <a:r>
            <a:rPr lang="ja-JP" altLang="en-US" sz="1100" b="0" i="0" u="none" strike="noStrike" baseline="0">
              <a:solidFill>
                <a:srgbClr val="000000"/>
              </a:solidFill>
              <a:latin typeface="ＭＳ Ｐゴシック"/>
              <a:ea typeface="ＭＳ Ｐゴシック"/>
            </a:rPr>
            <a:t>が発生するのを防止するため→未入力</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空白</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時は何も表示しない</a:t>
          </a:r>
          <a:r>
            <a:rPr lang="en-US" altLang="ja-JP" sz="1100" b="0" i="0" u="none" strike="noStrike" baseline="0">
              <a:solidFill>
                <a:srgbClr val="000000"/>
              </a:solidFill>
              <a:latin typeface="ＭＳ Ｐゴシック"/>
              <a:ea typeface="ＭＳ Ｐゴシック"/>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57150</xdr:colOff>
      <xdr:row>3</xdr:row>
      <xdr:rowOff>28576</xdr:rowOff>
    </xdr:from>
    <xdr:to>
      <xdr:col>12</xdr:col>
      <xdr:colOff>314325</xdr:colOff>
      <xdr:row>11</xdr:row>
      <xdr:rowOff>38101</xdr:rowOff>
    </xdr:to>
    <xdr:sp macro="" textlink="">
      <xdr:nvSpPr>
        <xdr:cNvPr id="3083" name="Text Box 11"/>
        <xdr:cNvSpPr txBox="1">
          <a:spLocks noChangeArrowheads="1"/>
        </xdr:cNvSpPr>
      </xdr:nvSpPr>
      <xdr:spPr bwMode="auto">
        <a:xfrm>
          <a:off x="6686550" y="828676"/>
          <a:ext cx="2743200" cy="1638300"/>
        </a:xfrm>
        <a:prstGeom prst="rect">
          <a:avLst/>
        </a:prstGeom>
        <a:solidFill>
          <a:srgbClr xmlns:mc="http://schemas.openxmlformats.org/markup-compatibility/2006" xmlns:a14="http://schemas.microsoft.com/office/drawing/2010/main" val="FFFFFF" mc:Ignorable="a14" a14:legacySpreadsheetColorIndex="9"/>
        </a:solidFill>
        <a:ln w="57150" cmpd="thickThin">
          <a:solidFill>
            <a:srgbClr xmlns:mc="http://schemas.openxmlformats.org/markup-compatibility/2006" xmlns:a14="http://schemas.microsoft.com/office/drawing/2010/main" val="00FF00" mc:Ignorable="a14" a14:legacySpreadsheetColorIndex="11"/>
          </a:solidFill>
          <a:miter lim="800000"/>
          <a:headEnd/>
          <a:tailEnd/>
        </a:ln>
      </xdr:spPr>
      <xdr:txBody>
        <a:bodyPr vertOverflow="clip" wrap="square" lIns="108000" tIns="108000" rIns="108000" bIns="108000" anchor="t" upright="1"/>
        <a:lstStyle/>
        <a:p>
          <a:pPr algn="l" rtl="0">
            <a:defRPr sz="1000"/>
          </a:pPr>
          <a:r>
            <a:rPr lang="ja-JP" altLang="en-US" sz="1100" b="0" i="0" u="none" strike="noStrike" baseline="0">
              <a:solidFill>
                <a:srgbClr val="000000"/>
              </a:solidFill>
              <a:latin typeface="ＭＳ Ｐゴシック"/>
              <a:ea typeface="ＭＳ Ｐゴシック"/>
            </a:rPr>
            <a:t>問題   </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商品台帳を参照して商品番号を入力すると</a:t>
          </a:r>
          <a:r>
            <a:rPr lang="ja-JP" altLang="en-US" sz="1100" b="0" i="0" u="none" strike="noStrike" baseline="0">
              <a:solidFill>
                <a:srgbClr val="FF0000"/>
              </a:solidFill>
              <a:latin typeface="ＭＳ Ｐゴシック"/>
              <a:ea typeface="ＭＳ Ｐゴシック"/>
            </a:rPr>
            <a:t>商品名</a:t>
          </a:r>
          <a:r>
            <a:rPr lang="ja-JP" altLang="en-US" sz="1100" b="0" i="0" u="none" strike="noStrike" baseline="0">
              <a:solidFill>
                <a:srgbClr val="000000"/>
              </a:solidFill>
              <a:latin typeface="ＭＳ Ｐゴシック"/>
              <a:ea typeface="ＭＳ Ｐゴシック"/>
            </a:rPr>
            <a:t>が表示されるように変更して下さい。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薄い黄色の部分に設定して下さい。</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商品番号が空白の時は何も表示しない事。</a:t>
          </a:r>
        </a:p>
      </xdr:txBody>
    </xdr:sp>
    <xdr:clientData/>
  </xdr:twoCellAnchor>
  <xdr:twoCellAnchor>
    <xdr:from>
      <xdr:col>0</xdr:col>
      <xdr:colOff>28575</xdr:colOff>
      <xdr:row>65</xdr:row>
      <xdr:rowOff>228600</xdr:rowOff>
    </xdr:from>
    <xdr:to>
      <xdr:col>7</xdr:col>
      <xdr:colOff>904875</xdr:colOff>
      <xdr:row>73</xdr:row>
      <xdr:rowOff>190500</xdr:rowOff>
    </xdr:to>
    <xdr:sp macro="" textlink="">
      <xdr:nvSpPr>
        <xdr:cNvPr id="3090" name="AutoShape 18"/>
        <xdr:cNvSpPr>
          <a:spLocks noChangeArrowheads="1"/>
        </xdr:cNvSpPr>
      </xdr:nvSpPr>
      <xdr:spPr bwMode="auto">
        <a:xfrm>
          <a:off x="28575" y="15878175"/>
          <a:ext cx="5162550" cy="1943100"/>
        </a:xfrm>
        <a:prstGeom prst="wedgeRoundRectCallout">
          <a:avLst>
            <a:gd name="adj1" fmla="val -25093"/>
            <a:gd name="adj2" fmla="val -63236"/>
            <a:gd name="adj3"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22"/>
          </a:solidFill>
          <a:miter lim="800000"/>
          <a:headEnd/>
          <a:tailEnd/>
        </a:ln>
        <a:effectLst>
          <a:outerShdw dist="35921" dir="2700000" algn="ctr" rotWithShape="0">
            <a:srgbClr val="808080"/>
          </a:outerShdw>
        </a:effectLst>
      </xdr:spPr>
      <xdr:txBody>
        <a:bodyPr vertOverflow="clip" wrap="square" lIns="27432" tIns="18288" rIns="0" bIns="0" anchor="t" upright="1"/>
        <a:lstStyle/>
        <a:p>
          <a:pPr algn="l" rtl="0">
            <a:lnSpc>
              <a:spcPts val="1300"/>
            </a:lnSpc>
            <a:defRPr sz="1000"/>
          </a:pPr>
          <a:r>
            <a:rPr lang="en-US" altLang="ja-JP" sz="1100" b="0" i="0" u="none" strike="noStrike" baseline="0">
              <a:solidFill>
                <a:srgbClr val="000000"/>
              </a:solidFill>
              <a:latin typeface="ＭＳ Ｐゴシック"/>
              <a:ea typeface="ＭＳ Ｐゴシック"/>
            </a:rPr>
            <a:t>=</a:t>
          </a:r>
          <a:r>
            <a:rPr lang="en-US" altLang="ja-JP" sz="1100" b="0" i="0" u="none" strike="noStrike" baseline="0">
              <a:solidFill>
                <a:srgbClr val="FF0000"/>
              </a:solidFill>
              <a:latin typeface="ＭＳ Ｐゴシック"/>
              <a:ea typeface="ＭＳ Ｐゴシック"/>
            </a:rPr>
            <a:t>IF</a:t>
          </a:r>
          <a:r>
            <a:rPr lang="en-US" altLang="ja-JP" sz="1100" b="0" i="0" u="none" strike="noStrike" baseline="0">
              <a:solidFill>
                <a:srgbClr val="000000"/>
              </a:solidFill>
              <a:latin typeface="ＭＳ Ｐゴシック"/>
              <a:ea typeface="ＭＳ Ｐゴシック"/>
            </a:rPr>
            <a:t>($B65="","",</a:t>
          </a:r>
          <a:r>
            <a:rPr lang="en-US" altLang="ja-JP" sz="1100" b="0" i="0" u="none" strike="noStrike" baseline="0">
              <a:solidFill>
                <a:srgbClr val="FF0000"/>
              </a:solidFill>
              <a:latin typeface="ＭＳ Ｐゴシック"/>
              <a:ea typeface="ＭＳ Ｐゴシック"/>
            </a:rPr>
            <a:t>VLOOKUP</a:t>
          </a:r>
          <a:r>
            <a:rPr lang="en-US" altLang="ja-JP" sz="1100" b="0" i="0" u="none" strike="noStrike" baseline="0">
              <a:solidFill>
                <a:srgbClr val="000000"/>
              </a:solidFill>
              <a:latin typeface="ＭＳ Ｐゴシック"/>
              <a:ea typeface="ＭＳ Ｐゴシック"/>
            </a:rPr>
            <a:t>($B65,$K$65:$O$69,</a:t>
          </a:r>
          <a:r>
            <a:rPr lang="en-US" altLang="ja-JP" sz="1100" b="0" i="0" u="none" strike="noStrike" baseline="0">
              <a:solidFill>
                <a:srgbClr val="0000FF"/>
              </a:solidFill>
              <a:latin typeface="ＭＳ Ｐゴシック"/>
              <a:ea typeface="ＭＳ Ｐゴシック"/>
            </a:rPr>
            <a:t>2</a:t>
          </a:r>
          <a:r>
            <a:rPr lang="en-US" altLang="ja-JP" sz="1100" b="0" i="0" u="none" strike="noStrike" baseline="0">
              <a:solidFill>
                <a:srgbClr val="000000"/>
              </a:solidFill>
              <a:latin typeface="ＭＳ Ｐゴシック"/>
              <a:ea typeface="ＭＳ Ｐゴシック"/>
            </a:rPr>
            <a:t>,0))</a:t>
          </a:r>
        </a:p>
        <a:p>
          <a:pPr algn="l" rtl="0">
            <a:lnSpc>
              <a:spcPts val="1300"/>
            </a:lnSpc>
            <a:defRPr sz="1000"/>
          </a:pPr>
          <a:endParaRPr lang="en-US" altLang="ja-JP"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なお、ここでは単位</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税</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単価も自動で表示されるように設定しています。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単位：　</a:t>
          </a:r>
          <a:r>
            <a:rPr lang="en-US" altLang="ja-JP" sz="1100" b="0" i="0" u="none" strike="noStrike" baseline="0">
              <a:solidFill>
                <a:srgbClr val="000000"/>
              </a:solidFill>
              <a:latin typeface="ＭＳ Ｐゴシック"/>
              <a:ea typeface="ＭＳ Ｐゴシック"/>
            </a:rPr>
            <a:t>=</a:t>
          </a:r>
          <a:r>
            <a:rPr lang="en-US" altLang="ja-JP" sz="1100" b="0" i="0" u="none" strike="noStrike" baseline="0">
              <a:solidFill>
                <a:srgbClr val="FF0000"/>
              </a:solidFill>
              <a:latin typeface="ＭＳ Ｐゴシック"/>
              <a:ea typeface="ＭＳ Ｐゴシック"/>
            </a:rPr>
            <a:t>IF</a:t>
          </a:r>
          <a:r>
            <a:rPr lang="en-US" altLang="ja-JP" sz="1100" b="0" i="0" u="none" strike="noStrike" baseline="0">
              <a:solidFill>
                <a:srgbClr val="000000"/>
              </a:solidFill>
              <a:latin typeface="ＭＳ Ｐゴシック"/>
              <a:ea typeface="ＭＳ Ｐゴシック"/>
            </a:rPr>
            <a:t>($B65="","",</a:t>
          </a:r>
          <a:r>
            <a:rPr lang="en-US" altLang="ja-JP" sz="1100" b="0" i="0" u="none" strike="noStrike" baseline="0">
              <a:solidFill>
                <a:srgbClr val="FF0000"/>
              </a:solidFill>
              <a:latin typeface="ＭＳ Ｐゴシック"/>
              <a:ea typeface="ＭＳ Ｐゴシック"/>
            </a:rPr>
            <a:t>VLOOKUP</a:t>
          </a:r>
          <a:r>
            <a:rPr lang="en-US" altLang="ja-JP" sz="1100" b="0" i="0" u="none" strike="noStrike" baseline="0">
              <a:solidFill>
                <a:srgbClr val="000000"/>
              </a:solidFill>
              <a:latin typeface="ＭＳ Ｐゴシック"/>
              <a:ea typeface="ＭＳ Ｐゴシック"/>
            </a:rPr>
            <a:t>($B65,$K$65:$O$69,</a:t>
          </a:r>
          <a:r>
            <a:rPr lang="en-US" altLang="ja-JP" sz="1100" b="0" i="0" u="none" strike="noStrike" baseline="0">
              <a:solidFill>
                <a:srgbClr val="0000FF"/>
              </a:solidFill>
              <a:latin typeface="ＭＳ Ｐゴシック"/>
              <a:ea typeface="ＭＳ Ｐゴシック"/>
            </a:rPr>
            <a:t>3</a:t>
          </a:r>
          <a:r>
            <a:rPr lang="en-US" altLang="ja-JP" sz="1100" b="0" i="0" u="none" strike="noStrike" baseline="0">
              <a:solidFill>
                <a:srgbClr val="000000"/>
              </a:solidFill>
              <a:latin typeface="ＭＳ Ｐゴシック"/>
              <a:ea typeface="ＭＳ Ｐゴシック"/>
            </a:rPr>
            <a:t>,0))</a:t>
          </a:r>
        </a:p>
        <a:p>
          <a:pPr algn="l" rtl="0">
            <a:lnSpc>
              <a:spcPts val="1300"/>
            </a:lnSpc>
            <a:defRPr sz="1000"/>
          </a:pPr>
          <a:r>
            <a:rPr lang="ja-JP" altLang="en-US" sz="1100" b="0" i="0" u="none" strike="noStrike" baseline="0">
              <a:solidFill>
                <a:srgbClr val="000000"/>
              </a:solidFill>
              <a:latin typeface="ＭＳ Ｐゴシック"/>
              <a:ea typeface="ＭＳ Ｐゴシック"/>
            </a:rPr>
            <a:t>税　：　</a:t>
          </a:r>
          <a:r>
            <a:rPr lang="en-US" altLang="ja-JP" sz="1100" b="0" i="0" u="none" strike="noStrike" baseline="0">
              <a:solidFill>
                <a:srgbClr val="000000"/>
              </a:solidFill>
              <a:latin typeface="ＭＳ Ｐゴシック"/>
              <a:ea typeface="ＭＳ Ｐゴシック"/>
            </a:rPr>
            <a:t>=</a:t>
          </a:r>
          <a:r>
            <a:rPr lang="en-US" altLang="ja-JP" sz="1100" b="0" i="0" u="none" strike="noStrike" baseline="0">
              <a:solidFill>
                <a:srgbClr val="FF0000"/>
              </a:solidFill>
              <a:latin typeface="ＭＳ Ｐゴシック"/>
              <a:ea typeface="ＭＳ Ｐゴシック"/>
            </a:rPr>
            <a:t>IF</a:t>
          </a:r>
          <a:r>
            <a:rPr lang="en-US" altLang="ja-JP" sz="1100" b="0" i="0" u="none" strike="noStrike" baseline="0">
              <a:solidFill>
                <a:srgbClr val="000000"/>
              </a:solidFill>
              <a:latin typeface="ＭＳ Ｐゴシック"/>
              <a:ea typeface="ＭＳ Ｐゴシック"/>
            </a:rPr>
            <a:t>($B65="","",</a:t>
          </a:r>
          <a:r>
            <a:rPr lang="en-US" altLang="ja-JP" sz="1100" b="0" i="0" u="none" strike="noStrike" baseline="0">
              <a:solidFill>
                <a:srgbClr val="FF0000"/>
              </a:solidFill>
              <a:latin typeface="ＭＳ Ｐゴシック"/>
              <a:ea typeface="ＭＳ Ｐゴシック"/>
            </a:rPr>
            <a:t>VLOOKUP</a:t>
          </a:r>
          <a:r>
            <a:rPr lang="en-US" altLang="ja-JP" sz="1100" b="0" i="0" u="none" strike="noStrike" baseline="0">
              <a:solidFill>
                <a:srgbClr val="000000"/>
              </a:solidFill>
              <a:latin typeface="ＭＳ Ｐゴシック"/>
              <a:ea typeface="ＭＳ Ｐゴシック"/>
            </a:rPr>
            <a:t>($B65,$K$65:$O$69,</a:t>
          </a:r>
          <a:r>
            <a:rPr lang="en-US" altLang="ja-JP" sz="1100" b="0" i="0" u="none" strike="noStrike" baseline="0">
              <a:solidFill>
                <a:srgbClr val="0000FF"/>
              </a:solidFill>
              <a:latin typeface="ＭＳ Ｐゴシック"/>
              <a:ea typeface="ＭＳ Ｐゴシック"/>
            </a:rPr>
            <a:t>4</a:t>
          </a:r>
          <a:r>
            <a:rPr lang="en-US" altLang="ja-JP" sz="1100" b="0" i="0" u="none" strike="noStrike" baseline="0">
              <a:solidFill>
                <a:srgbClr val="000000"/>
              </a:solidFill>
              <a:latin typeface="ＭＳ Ｐゴシック"/>
              <a:ea typeface="ＭＳ Ｐゴシック"/>
            </a:rPr>
            <a:t>,0))</a:t>
          </a:r>
        </a:p>
        <a:p>
          <a:pPr algn="l" rtl="0">
            <a:lnSpc>
              <a:spcPts val="1300"/>
            </a:lnSpc>
            <a:defRPr sz="1000"/>
          </a:pPr>
          <a:r>
            <a:rPr lang="ja-JP" altLang="en-US" sz="1100" b="0" i="0" u="none" strike="noStrike" baseline="0">
              <a:solidFill>
                <a:srgbClr val="000000"/>
              </a:solidFill>
              <a:latin typeface="ＭＳ Ｐゴシック"/>
              <a:ea typeface="ＭＳ Ｐゴシック"/>
            </a:rPr>
            <a:t>単価：　</a:t>
          </a:r>
          <a:r>
            <a:rPr lang="en-US" altLang="ja-JP" sz="1100" b="0" i="0" u="none" strike="noStrike" baseline="0">
              <a:solidFill>
                <a:srgbClr val="000000"/>
              </a:solidFill>
              <a:latin typeface="ＭＳ Ｐゴシック"/>
              <a:ea typeface="ＭＳ Ｐゴシック"/>
            </a:rPr>
            <a:t>=</a:t>
          </a:r>
          <a:r>
            <a:rPr lang="en-US" altLang="ja-JP" sz="1100" b="0" i="0" u="none" strike="noStrike" baseline="0">
              <a:solidFill>
                <a:srgbClr val="FF0000"/>
              </a:solidFill>
              <a:latin typeface="ＭＳ Ｐゴシック"/>
              <a:ea typeface="ＭＳ Ｐゴシック"/>
            </a:rPr>
            <a:t>IF</a:t>
          </a:r>
          <a:r>
            <a:rPr lang="en-US" altLang="ja-JP" sz="1100" b="0" i="0" u="none" strike="noStrike" baseline="0">
              <a:solidFill>
                <a:srgbClr val="000000"/>
              </a:solidFill>
              <a:latin typeface="ＭＳ Ｐゴシック"/>
              <a:ea typeface="ＭＳ Ｐゴシック"/>
            </a:rPr>
            <a:t>($B65="","",</a:t>
          </a:r>
          <a:r>
            <a:rPr lang="en-US" altLang="ja-JP" sz="1100" b="0" i="0" u="none" strike="noStrike" baseline="0">
              <a:solidFill>
                <a:srgbClr val="FF0000"/>
              </a:solidFill>
              <a:latin typeface="ＭＳ Ｐゴシック"/>
              <a:ea typeface="ＭＳ Ｐゴシック"/>
            </a:rPr>
            <a:t>VLOOKUP</a:t>
          </a:r>
          <a:r>
            <a:rPr lang="en-US" altLang="ja-JP" sz="1100" b="0" i="0" u="none" strike="noStrike" baseline="0">
              <a:solidFill>
                <a:srgbClr val="000000"/>
              </a:solidFill>
              <a:latin typeface="ＭＳ Ｐゴシック"/>
              <a:ea typeface="ＭＳ Ｐゴシック"/>
            </a:rPr>
            <a:t>($B65,$K$65:$O$69,</a:t>
          </a:r>
          <a:r>
            <a:rPr lang="en-US" altLang="ja-JP" sz="1100" b="0" i="0" u="none" strike="noStrike" baseline="0">
              <a:solidFill>
                <a:srgbClr val="0000FF"/>
              </a:solidFill>
              <a:latin typeface="ＭＳ Ｐゴシック"/>
              <a:ea typeface="ＭＳ Ｐゴシック"/>
            </a:rPr>
            <a:t>5</a:t>
          </a:r>
          <a:r>
            <a:rPr lang="en-US" altLang="ja-JP" sz="1100" b="0" i="0" u="none" strike="noStrike" baseline="0">
              <a:solidFill>
                <a:srgbClr val="000000"/>
              </a:solidFill>
              <a:latin typeface="ＭＳ Ｐゴシック"/>
              <a:ea typeface="ＭＳ Ｐゴシック"/>
            </a:rPr>
            <a:t>,0))</a:t>
          </a:r>
        </a:p>
        <a:p>
          <a:pPr algn="l" rtl="0">
            <a:lnSpc>
              <a:spcPts val="1300"/>
            </a:lnSpc>
            <a:defRPr sz="1000"/>
          </a:pPr>
          <a:r>
            <a:rPr lang="en-US" altLang="ja-JP" sz="1100" b="0" i="0" u="none" strike="noStrike" baseline="0">
              <a:solidFill>
                <a:srgbClr val="000000"/>
              </a:solidFill>
              <a:latin typeface="ＭＳ Ｐゴシック"/>
              <a:ea typeface="ＭＳ Ｐゴシック"/>
            </a:rPr>
            <a:t>IF</a:t>
          </a:r>
          <a:r>
            <a:rPr lang="ja-JP" altLang="en-US" sz="1100" b="0" i="0" u="none" strike="noStrike" baseline="0">
              <a:solidFill>
                <a:srgbClr val="000000"/>
              </a:solidFill>
              <a:latin typeface="ＭＳ Ｐゴシック"/>
              <a:ea typeface="ＭＳ Ｐゴシック"/>
            </a:rPr>
            <a:t>の部分は空白処理</a:t>
          </a:r>
        </a:p>
        <a:p>
          <a:pPr algn="l" rtl="0">
            <a:lnSpc>
              <a:spcPts val="1300"/>
            </a:lnSpc>
            <a:defRPr sz="1000"/>
          </a:pPr>
          <a:r>
            <a:rPr lang="ja-JP" altLang="en-US" sz="1100" b="0" i="0" u="none" strike="noStrike" baseline="0">
              <a:solidFill>
                <a:srgbClr val="0000FF"/>
              </a:solidFill>
              <a:latin typeface="ＭＳ Ｐゴシック"/>
              <a:ea typeface="ＭＳ Ｐゴシック"/>
            </a:rPr>
            <a:t>参照する列番号</a:t>
          </a:r>
          <a:r>
            <a:rPr lang="en-US" altLang="ja-JP" sz="1100" b="0" i="0" u="none" strike="noStrike" baseline="0">
              <a:solidFill>
                <a:srgbClr val="0000FF"/>
              </a:solidFill>
              <a:latin typeface="ＭＳ Ｐゴシック"/>
              <a:ea typeface="ＭＳ Ｐゴシック"/>
            </a:rPr>
            <a:t>(</a:t>
          </a:r>
          <a:r>
            <a:rPr lang="ja-JP" altLang="en-US" sz="1100" b="0" i="0" u="none" strike="noStrike" baseline="0">
              <a:solidFill>
                <a:srgbClr val="0000FF"/>
              </a:solidFill>
              <a:latin typeface="ＭＳ Ｐゴシック"/>
              <a:ea typeface="ＭＳ Ｐゴシック"/>
            </a:rPr>
            <a:t>青の数字の部分</a:t>
          </a:r>
          <a:r>
            <a:rPr lang="en-US" altLang="ja-JP" sz="1100" b="0" i="0" u="none" strike="noStrike" baseline="0">
              <a:solidFill>
                <a:srgbClr val="0000FF"/>
              </a:solidFill>
              <a:latin typeface="ＭＳ Ｐゴシック"/>
              <a:ea typeface="ＭＳ Ｐゴシック"/>
            </a:rPr>
            <a:t>)</a:t>
          </a:r>
          <a:r>
            <a:rPr lang="ja-JP" altLang="en-US" sz="1100" b="0" i="0" u="none" strike="noStrike" baseline="0">
              <a:solidFill>
                <a:srgbClr val="0000FF"/>
              </a:solidFill>
              <a:latin typeface="ＭＳ Ｐゴシック"/>
              <a:ea typeface="ＭＳ Ｐゴシック"/>
            </a:rPr>
            <a:t>が異なる</a:t>
          </a:r>
          <a:r>
            <a:rPr lang="ja-JP" altLang="en-US" sz="1100" b="0" i="0" u="none" strike="noStrike" baseline="0">
              <a:solidFill>
                <a:srgbClr val="000000"/>
              </a:solidFill>
              <a:latin typeface="ＭＳ Ｐゴシック"/>
              <a:ea typeface="ＭＳ Ｐゴシック"/>
            </a:rPr>
            <a:t>だけですね！</a:t>
          </a:r>
        </a:p>
        <a:p>
          <a:pPr algn="l" rtl="0">
            <a:lnSpc>
              <a:spcPts val="1300"/>
            </a:lnSpc>
            <a:defRPr sz="1000"/>
          </a:pPr>
          <a:r>
            <a:rPr lang="ja-JP" altLang="en-US" sz="1100" b="0" i="0" u="none" strike="noStrike" baseline="0">
              <a:solidFill>
                <a:srgbClr val="000000"/>
              </a:solidFill>
              <a:latin typeface="ＭＳ Ｐゴシック"/>
              <a:ea typeface="ＭＳ Ｐゴシック"/>
            </a:rPr>
            <a:t>式を横方向にもコピーできるように</a:t>
          </a:r>
          <a:r>
            <a:rPr lang="en-US" altLang="ja-JP" sz="1100" b="0" i="0" u="none" strike="noStrike" baseline="0">
              <a:solidFill>
                <a:srgbClr val="0000FF"/>
              </a:solidFill>
              <a:latin typeface="ＭＳ Ｐゴシック"/>
              <a:ea typeface="ＭＳ Ｐゴシック"/>
            </a:rPr>
            <a:t>$B65</a:t>
          </a:r>
          <a:r>
            <a:rPr lang="ja-JP" altLang="en-US" sz="1100" b="0" i="0" u="none" strike="noStrike" baseline="0">
              <a:solidFill>
                <a:srgbClr val="000000"/>
              </a:solidFill>
              <a:latin typeface="ＭＳ Ｐゴシック"/>
              <a:ea typeface="ＭＳ Ｐゴシック"/>
            </a:rPr>
            <a:t>の参照方法を</a:t>
          </a:r>
          <a:r>
            <a:rPr lang="ja-JP" altLang="en-US" sz="1100" b="0" i="0" u="none" strike="noStrike" baseline="0">
              <a:solidFill>
                <a:srgbClr val="FF0000"/>
              </a:solidFill>
              <a:latin typeface="ＭＳ Ｐゴシック"/>
              <a:ea typeface="ＭＳ Ｐゴシック"/>
            </a:rPr>
            <a:t>列だけ固定</a:t>
          </a:r>
          <a:r>
            <a:rPr lang="ja-JP" altLang="en-US" sz="1100" b="0" i="0" u="none" strike="noStrike" baseline="0">
              <a:solidFill>
                <a:srgbClr val="000000"/>
              </a:solidFill>
              <a:latin typeface="ＭＳ Ｐゴシック"/>
              <a:ea typeface="ＭＳ Ｐゴシック"/>
            </a:rPr>
            <a:t>しています。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3</xdr:row>
      <xdr:rowOff>161925</xdr:rowOff>
    </xdr:from>
    <xdr:to>
      <xdr:col>11</xdr:col>
      <xdr:colOff>647700</xdr:colOff>
      <xdr:row>19</xdr:row>
      <xdr:rowOff>114300</xdr:rowOff>
    </xdr:to>
    <xdr:sp macro="" textlink="">
      <xdr:nvSpPr>
        <xdr:cNvPr id="8202" name="Text Box 10"/>
        <xdr:cNvSpPr txBox="1">
          <a:spLocks noChangeArrowheads="1"/>
        </xdr:cNvSpPr>
      </xdr:nvSpPr>
      <xdr:spPr bwMode="auto">
        <a:xfrm>
          <a:off x="6181725" y="676275"/>
          <a:ext cx="2695575" cy="2857500"/>
        </a:xfrm>
        <a:prstGeom prst="rect">
          <a:avLst/>
        </a:prstGeom>
        <a:solidFill>
          <a:srgbClr xmlns:mc="http://schemas.openxmlformats.org/markup-compatibility/2006" xmlns:a14="http://schemas.microsoft.com/office/drawing/2010/main" val="FFFFFF" mc:Ignorable="a14" a14:legacySpreadsheetColorIndex="9"/>
        </a:solidFill>
        <a:ln w="57150" cmpd="thickThin">
          <a:solidFill>
            <a:srgbClr xmlns:mc="http://schemas.openxmlformats.org/markup-compatibility/2006" xmlns:a14="http://schemas.microsoft.com/office/drawing/2010/main" val="00FF00" mc:Ignorable="a14" a14:legacySpreadsheetColorIndex="11"/>
          </a:solidFill>
          <a:miter lim="800000"/>
          <a:headEnd/>
          <a:tailEnd/>
        </a:ln>
      </xdr:spPr>
      <xdr:txBody>
        <a:bodyPr vertOverflow="clip" wrap="square" lIns="108000" tIns="108000" rIns="108000" bIns="72000" anchor="t" upright="1"/>
        <a:lstStyle/>
        <a:p>
          <a:pPr algn="l" rtl="0">
            <a:defRPr sz="1000"/>
          </a:pPr>
          <a:r>
            <a:rPr lang="ja-JP" altLang="en-US" sz="1100" b="0" i="0" u="none" strike="noStrike" baseline="0">
              <a:solidFill>
                <a:srgbClr val="000000"/>
              </a:solidFill>
              <a:latin typeface="ＭＳ Ｐゴシック"/>
              <a:ea typeface="ＭＳ Ｐゴシック"/>
            </a:rPr>
            <a:t>Ｄ１７に</a:t>
          </a:r>
          <a:r>
            <a:rPr lang="ja-JP" altLang="en-US" sz="1100" b="0" i="0" u="none" strike="noStrike" baseline="0">
              <a:solidFill>
                <a:srgbClr val="0000FF"/>
              </a:solidFill>
              <a:latin typeface="ＭＳ Ｐゴシック"/>
              <a:ea typeface="ＭＳ Ｐゴシック"/>
            </a:rPr>
            <a:t>コースＣＤ</a:t>
          </a:r>
          <a:r>
            <a:rPr lang="ja-JP" altLang="en-US" sz="1100" b="0" i="0" u="none" strike="noStrike" baseline="0">
              <a:solidFill>
                <a:srgbClr val="000000"/>
              </a:solidFill>
              <a:latin typeface="ＭＳ Ｐゴシック"/>
              <a:ea typeface="ＭＳ Ｐゴシック"/>
            </a:rPr>
            <a:t>を入力すると</a:t>
          </a:r>
          <a:r>
            <a:rPr lang="ja-JP" altLang="en-US" sz="1100" b="0" i="0" u="none" strike="noStrike" baseline="0">
              <a:solidFill>
                <a:srgbClr val="0000FF"/>
              </a:solidFill>
              <a:latin typeface="ＭＳ Ｐゴシック"/>
              <a:ea typeface="ＭＳ Ｐゴシック"/>
            </a:rPr>
            <a:t>コース名、受講料、テキスト代</a:t>
          </a:r>
          <a:r>
            <a:rPr lang="ja-JP" altLang="en-US" sz="1100" b="0" i="0" u="none" strike="noStrike" baseline="0">
              <a:solidFill>
                <a:srgbClr val="000000"/>
              </a:solidFill>
              <a:latin typeface="ＭＳ Ｐゴシック"/>
              <a:ea typeface="ＭＳ Ｐゴシック"/>
            </a:rPr>
            <a:t>が表示されようにしなさい。ただし、コースＣＤが入力されていない場合は何も表示されないようにしましょう。</a:t>
          </a:r>
        </a:p>
        <a:p>
          <a:pPr algn="l" rtl="0">
            <a:defRPr sz="1000"/>
          </a:pPr>
          <a:r>
            <a:rPr lang="ja-JP" altLang="en-US" sz="1100" b="0" i="0" u="none" strike="noStrike" baseline="0">
              <a:solidFill>
                <a:srgbClr val="000000"/>
              </a:solidFill>
              <a:latin typeface="ＭＳ Ｐゴシック"/>
              <a:ea typeface="ＭＳ Ｐゴシック"/>
            </a:rPr>
            <a:t>コースＣＤは「</a:t>
          </a:r>
          <a:r>
            <a:rPr lang="ja-JP" altLang="en-US" sz="1100" b="0" i="0" u="none" strike="noStrike" baseline="0">
              <a:solidFill>
                <a:srgbClr val="0000FF"/>
              </a:solidFill>
              <a:latin typeface="ＭＳ Ｐゴシック"/>
              <a:ea typeface="ＭＳ Ｐゴシック"/>
            </a:rPr>
            <a:t>リスト</a:t>
          </a:r>
          <a:r>
            <a:rPr lang="ja-JP" altLang="en-US" sz="1100" b="0" i="0" u="none" strike="noStrike" baseline="0">
              <a:solidFill>
                <a:srgbClr val="000000"/>
              </a:solidFill>
              <a:latin typeface="ＭＳ Ｐゴシック"/>
              <a:ea typeface="ＭＳ Ｐゴシック"/>
            </a:rPr>
            <a:t>」シートの「</a:t>
          </a:r>
          <a:r>
            <a:rPr lang="ja-JP" altLang="en-US" sz="1100" b="0" i="0" u="none" strike="noStrike" baseline="0">
              <a:solidFill>
                <a:srgbClr val="0000FF"/>
              </a:solidFill>
              <a:latin typeface="ＭＳ Ｐゴシック"/>
              <a:ea typeface="ＭＳ Ｐゴシック"/>
            </a:rPr>
            <a:t>コース名リスト</a:t>
          </a:r>
          <a:r>
            <a:rPr lang="ja-JP" altLang="en-US" sz="1100" b="0" i="0" u="none" strike="noStrike" baseline="0">
              <a:solidFill>
                <a:srgbClr val="000000"/>
              </a:solidFill>
              <a:latin typeface="ＭＳ Ｐゴシック"/>
              <a:ea typeface="ＭＳ Ｐゴシック"/>
            </a:rPr>
            <a:t>」にあります。</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また、セル</a:t>
          </a:r>
          <a:r>
            <a:rPr lang="en-US" altLang="ja-JP" sz="1100" b="0" i="0" u="none" strike="noStrike" baseline="0">
              <a:solidFill>
                <a:srgbClr val="000000"/>
              </a:solidFill>
              <a:latin typeface="ＭＳ Ｐゴシック"/>
              <a:ea typeface="ＭＳ Ｐゴシック"/>
            </a:rPr>
            <a:t>G25:G28</a:t>
          </a:r>
          <a:r>
            <a:rPr lang="ja-JP" altLang="en-US" sz="1100" b="0" i="0" u="none" strike="noStrike" baseline="0">
              <a:solidFill>
                <a:srgbClr val="000000"/>
              </a:solidFill>
              <a:latin typeface="ＭＳ Ｐゴシック"/>
              <a:ea typeface="ＭＳ Ｐゴシック"/>
            </a:rPr>
            <a:t>に</a:t>
          </a:r>
          <a:r>
            <a:rPr lang="ja-JP" altLang="en-US" sz="1100" b="0" i="0" u="none" strike="noStrike" baseline="0">
              <a:solidFill>
                <a:srgbClr val="0000FF"/>
              </a:solidFill>
              <a:latin typeface="ＭＳ Ｐゴシック"/>
              <a:ea typeface="ＭＳ Ｐゴシック"/>
            </a:rPr>
            <a:t>受講料</a:t>
          </a:r>
          <a:r>
            <a:rPr lang="ja-JP" altLang="en-US" sz="1100" b="0" i="0" u="none" strike="noStrike" baseline="0">
              <a:solidFill>
                <a:srgbClr val="000000"/>
              </a:solidFill>
              <a:latin typeface="ＭＳ Ｐゴシック"/>
              <a:ea typeface="ＭＳ Ｐゴシック"/>
            </a:rPr>
            <a:t>、</a:t>
          </a:r>
          <a:r>
            <a:rPr lang="ja-JP" altLang="en-US" sz="1100" b="0" i="0" u="none" strike="noStrike" baseline="0">
              <a:solidFill>
                <a:srgbClr val="0000FF"/>
              </a:solidFill>
              <a:latin typeface="ＭＳ Ｐゴシック"/>
              <a:ea typeface="ＭＳ Ｐゴシック"/>
            </a:rPr>
            <a:t>テキスト代の合計</a:t>
          </a:r>
          <a:r>
            <a:rPr lang="ja-JP" altLang="en-US" sz="1100" b="0" i="0" u="none" strike="noStrike" baseline="0">
              <a:solidFill>
                <a:srgbClr val="000000"/>
              </a:solidFill>
              <a:latin typeface="ＭＳ Ｐゴシック"/>
              <a:ea typeface="ＭＳ Ｐゴシック"/>
            </a:rPr>
            <a:t>、および</a:t>
          </a:r>
          <a:r>
            <a:rPr lang="ja-JP" altLang="en-US" sz="1100" b="0" i="0" u="none" strike="noStrike" baseline="0">
              <a:solidFill>
                <a:srgbClr val="0000FF"/>
              </a:solidFill>
              <a:latin typeface="ＭＳ Ｐゴシック"/>
              <a:ea typeface="ＭＳ Ｐゴシック"/>
            </a:rPr>
            <a:t>割引金額</a:t>
          </a:r>
          <a:r>
            <a:rPr lang="ja-JP" altLang="en-US" sz="1100" b="0" i="0" u="none" strike="noStrike" baseline="0">
              <a:solidFill>
                <a:srgbClr val="000000"/>
              </a:solidFill>
              <a:latin typeface="ＭＳ Ｐゴシック"/>
              <a:ea typeface="ＭＳ Ｐゴシック"/>
            </a:rPr>
            <a:t>、</a:t>
          </a:r>
          <a:r>
            <a:rPr lang="ja-JP" altLang="en-US" sz="1100" b="0" i="0" u="none" strike="noStrike" baseline="0">
              <a:solidFill>
                <a:srgbClr val="0000FF"/>
              </a:solidFill>
              <a:latin typeface="ＭＳ Ｐゴシック"/>
              <a:ea typeface="ＭＳ Ｐゴシック"/>
            </a:rPr>
            <a:t>合計金額</a:t>
          </a:r>
          <a:r>
            <a:rPr lang="ja-JP" altLang="en-US" sz="1100" b="0" i="0" u="none" strike="noStrike" baseline="0">
              <a:solidFill>
                <a:srgbClr val="000000"/>
              </a:solidFill>
              <a:latin typeface="ＭＳ Ｐゴシック"/>
              <a:ea typeface="ＭＳ Ｐゴシック"/>
            </a:rPr>
            <a:t>を表示しなさい。但し、コース</a:t>
          </a:r>
          <a:r>
            <a:rPr lang="en-US" altLang="ja-JP" sz="1100" b="0" i="0" u="none" strike="noStrike" baseline="0">
              <a:solidFill>
                <a:srgbClr val="000000"/>
              </a:solidFill>
              <a:latin typeface="ＭＳ Ｐゴシック"/>
              <a:ea typeface="ＭＳ Ｐゴシック"/>
            </a:rPr>
            <a:t>CD</a:t>
          </a:r>
          <a:r>
            <a:rPr lang="ja-JP" altLang="en-US" sz="1100" b="0" i="0" u="none" strike="noStrike" baseline="0">
              <a:solidFill>
                <a:srgbClr val="000000"/>
              </a:solidFill>
              <a:latin typeface="ＭＳ Ｐゴシック"/>
              <a:ea typeface="ＭＳ Ｐゴシック"/>
            </a:rPr>
            <a:t>のフィールドが未入力時は何も表示しないこと。</a:t>
          </a:r>
        </a:p>
        <a:p>
          <a:pPr algn="l" rtl="0">
            <a:defRPr sz="1000"/>
          </a:pPr>
          <a:r>
            <a:rPr lang="ja-JP" altLang="en-US" sz="1100" b="0" i="0" u="none" strike="noStrike" baseline="0">
              <a:solidFill>
                <a:srgbClr val="000000"/>
              </a:solidFill>
              <a:latin typeface="ＭＳ Ｐゴシック"/>
              <a:ea typeface="ＭＳ Ｐゴシック"/>
            </a:rPr>
            <a:t>割引金額は「リスト」シートの「</a:t>
          </a:r>
          <a:r>
            <a:rPr lang="ja-JP" altLang="en-US" sz="1100" b="0" i="0" u="none" strike="noStrike" baseline="0">
              <a:solidFill>
                <a:srgbClr val="0000FF"/>
              </a:solidFill>
              <a:latin typeface="ＭＳ Ｐゴシック"/>
              <a:ea typeface="ＭＳ Ｐゴシック"/>
            </a:rPr>
            <a:t>セミナー割引額テーブル</a:t>
          </a:r>
          <a:r>
            <a:rPr lang="ja-JP" altLang="en-US" sz="1100" b="0" i="0" u="none" strike="noStrike" baseline="0">
              <a:solidFill>
                <a:srgbClr val="000000"/>
              </a:solidFill>
              <a:latin typeface="ＭＳ Ｐゴシック"/>
              <a:ea typeface="ＭＳ Ｐゴシック"/>
            </a:rPr>
            <a:t>」にあります。</a:t>
          </a:r>
        </a:p>
        <a:p>
          <a:pPr algn="l" rtl="0">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4</xdr:col>
      <xdr:colOff>209550</xdr:colOff>
      <xdr:row>59</xdr:row>
      <xdr:rowOff>95250</xdr:rowOff>
    </xdr:from>
    <xdr:to>
      <xdr:col>8</xdr:col>
      <xdr:colOff>142875</xdr:colOff>
      <xdr:row>61</xdr:row>
      <xdr:rowOff>38100</xdr:rowOff>
    </xdr:to>
    <xdr:sp macro="" textlink="">
      <xdr:nvSpPr>
        <xdr:cNvPr id="8204" name="AutoShape 12"/>
        <xdr:cNvSpPr>
          <a:spLocks noChangeArrowheads="1"/>
        </xdr:cNvSpPr>
      </xdr:nvSpPr>
      <xdr:spPr bwMode="auto">
        <a:xfrm>
          <a:off x="1971675" y="10572750"/>
          <a:ext cx="4343400" cy="285750"/>
        </a:xfrm>
        <a:prstGeom prst="wedgeRoundRectCallout">
          <a:avLst>
            <a:gd name="adj1" fmla="val -47148"/>
            <a:gd name="adj2" fmla="val 290000"/>
            <a:gd name="adj3"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FF"/>
              </a:solidFill>
              <a:latin typeface="ＭＳ Ｐゴシック"/>
              <a:ea typeface="ＭＳ Ｐゴシック"/>
            </a:rPr>
            <a:t>=IF($D66="","",VLOOKUP($D66,</a:t>
          </a:r>
          <a:r>
            <a:rPr lang="ja-JP" altLang="en-US" sz="1100" b="0" i="0" u="none" strike="noStrike" baseline="0">
              <a:solidFill>
                <a:srgbClr val="0000FF"/>
              </a:solidFill>
              <a:latin typeface="ＭＳ Ｐゴシック"/>
              <a:ea typeface="ＭＳ Ｐゴシック"/>
            </a:rPr>
            <a:t>リスト</a:t>
          </a:r>
          <a:r>
            <a:rPr lang="en-US" altLang="ja-JP" sz="1100" b="0" i="0" u="none" strike="noStrike" baseline="0">
              <a:solidFill>
                <a:srgbClr val="0000FF"/>
              </a:solidFill>
              <a:latin typeface="ＭＳ Ｐゴシック"/>
              <a:ea typeface="ＭＳ Ｐゴシック"/>
            </a:rPr>
            <a:t>!$B$8:$E$12,2,FALSE))</a:t>
          </a:r>
        </a:p>
      </xdr:txBody>
    </xdr:sp>
    <xdr:clientData/>
  </xdr:twoCellAnchor>
  <xdr:twoCellAnchor>
    <xdr:from>
      <xdr:col>4</xdr:col>
      <xdr:colOff>2066925</xdr:colOff>
      <xdr:row>61</xdr:row>
      <xdr:rowOff>85725</xdr:rowOff>
    </xdr:from>
    <xdr:to>
      <xdr:col>10</xdr:col>
      <xdr:colOff>628650</xdr:colOff>
      <xdr:row>63</xdr:row>
      <xdr:rowOff>28575</xdr:rowOff>
    </xdr:to>
    <xdr:sp macro="" textlink="">
      <xdr:nvSpPr>
        <xdr:cNvPr id="8205" name="AutoShape 13"/>
        <xdr:cNvSpPr>
          <a:spLocks noChangeArrowheads="1"/>
        </xdr:cNvSpPr>
      </xdr:nvSpPr>
      <xdr:spPr bwMode="auto">
        <a:xfrm>
          <a:off x="3829050" y="10906125"/>
          <a:ext cx="4343400" cy="285750"/>
        </a:xfrm>
        <a:prstGeom prst="wedgeRoundRectCallout">
          <a:avLst>
            <a:gd name="adj1" fmla="val -43639"/>
            <a:gd name="adj2" fmla="val 176667"/>
            <a:gd name="adj3"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FF"/>
              </a:solidFill>
              <a:latin typeface="ＭＳ Ｐゴシック"/>
              <a:ea typeface="ＭＳ Ｐゴシック"/>
            </a:rPr>
            <a:t>=IF($D66="","",VLOOKUP($D66,</a:t>
          </a:r>
          <a:r>
            <a:rPr lang="ja-JP" altLang="en-US" sz="1100" b="0" i="0" u="none" strike="noStrike" baseline="0">
              <a:solidFill>
                <a:srgbClr val="0000FF"/>
              </a:solidFill>
              <a:latin typeface="ＭＳ Ｐゴシック"/>
              <a:ea typeface="ＭＳ Ｐゴシック"/>
            </a:rPr>
            <a:t>リスト</a:t>
          </a:r>
          <a:r>
            <a:rPr lang="en-US" altLang="ja-JP" sz="1100" b="0" i="0" u="none" strike="noStrike" baseline="0">
              <a:solidFill>
                <a:srgbClr val="0000FF"/>
              </a:solidFill>
              <a:latin typeface="ＭＳ Ｐゴシック"/>
              <a:ea typeface="ＭＳ Ｐゴシック"/>
            </a:rPr>
            <a:t>!$B$8:$E$12,3,FALSE))</a:t>
          </a:r>
        </a:p>
      </xdr:txBody>
    </xdr:sp>
    <xdr:clientData/>
  </xdr:twoCellAnchor>
  <xdr:twoCellAnchor>
    <xdr:from>
      <xdr:col>6</xdr:col>
      <xdr:colOff>628650</xdr:colOff>
      <xdr:row>63</xdr:row>
      <xdr:rowOff>66675</xdr:rowOff>
    </xdr:from>
    <xdr:to>
      <xdr:col>13</xdr:col>
      <xdr:colOff>66675</xdr:colOff>
      <xdr:row>65</xdr:row>
      <xdr:rowOff>0</xdr:rowOff>
    </xdr:to>
    <xdr:sp macro="" textlink="">
      <xdr:nvSpPr>
        <xdr:cNvPr id="8206" name="AutoShape 14"/>
        <xdr:cNvSpPr>
          <a:spLocks noChangeArrowheads="1"/>
        </xdr:cNvSpPr>
      </xdr:nvSpPr>
      <xdr:spPr bwMode="auto">
        <a:xfrm>
          <a:off x="5324475" y="11229975"/>
          <a:ext cx="4343400" cy="285750"/>
        </a:xfrm>
        <a:prstGeom prst="wedgeRoundRectCallout">
          <a:avLst>
            <a:gd name="adj1" fmla="val -47148"/>
            <a:gd name="adj2" fmla="val 66667"/>
            <a:gd name="adj3"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FF"/>
              </a:solidFill>
              <a:latin typeface="ＭＳ Ｐゴシック"/>
              <a:ea typeface="ＭＳ Ｐゴシック"/>
            </a:rPr>
            <a:t>=IF($D66="","",VLOOKUP($D66,</a:t>
          </a:r>
          <a:r>
            <a:rPr lang="ja-JP" altLang="en-US" sz="1100" b="0" i="0" u="none" strike="noStrike" baseline="0">
              <a:solidFill>
                <a:srgbClr val="0000FF"/>
              </a:solidFill>
              <a:latin typeface="ＭＳ Ｐゴシック"/>
              <a:ea typeface="ＭＳ Ｐゴシック"/>
            </a:rPr>
            <a:t>リスト</a:t>
          </a:r>
          <a:r>
            <a:rPr lang="en-US" altLang="ja-JP" sz="1100" b="0" i="0" u="none" strike="noStrike" baseline="0">
              <a:solidFill>
                <a:srgbClr val="0000FF"/>
              </a:solidFill>
              <a:latin typeface="ＭＳ Ｐゴシック"/>
              <a:ea typeface="ＭＳ Ｐゴシック"/>
            </a:rPr>
            <a:t>!$B$8:$E$12,4,FALSE))</a:t>
          </a:r>
        </a:p>
      </xdr:txBody>
    </xdr:sp>
    <xdr:clientData/>
  </xdr:twoCellAnchor>
  <xdr:twoCellAnchor>
    <xdr:from>
      <xdr:col>7</xdr:col>
      <xdr:colOff>9525</xdr:colOff>
      <xdr:row>70</xdr:row>
      <xdr:rowOff>38100</xdr:rowOff>
    </xdr:from>
    <xdr:to>
      <xdr:col>11</xdr:col>
      <xdr:colOff>523875</xdr:colOff>
      <xdr:row>71</xdr:row>
      <xdr:rowOff>152400</xdr:rowOff>
    </xdr:to>
    <xdr:sp macro="" textlink="">
      <xdr:nvSpPr>
        <xdr:cNvPr id="8207" name="AutoShape 15"/>
        <xdr:cNvSpPr>
          <a:spLocks noChangeArrowheads="1"/>
        </xdr:cNvSpPr>
      </xdr:nvSpPr>
      <xdr:spPr bwMode="auto">
        <a:xfrm>
          <a:off x="5495925" y="12420600"/>
          <a:ext cx="3257550" cy="285750"/>
        </a:xfrm>
        <a:prstGeom prst="wedgeRoundRectCallout">
          <a:avLst>
            <a:gd name="adj1" fmla="val -52338"/>
            <a:gd name="adj2" fmla="val 133333"/>
            <a:gd name="adj3"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FF"/>
              </a:solidFill>
              <a:latin typeface="ＭＳ Ｐゴシック"/>
              <a:ea typeface="ＭＳ Ｐゴシック"/>
            </a:rPr>
            <a:t>=IF(COUNTA(D66:D72)=0,"",SUM(F66:F72))</a:t>
          </a:r>
        </a:p>
      </xdr:txBody>
    </xdr:sp>
    <xdr:clientData/>
  </xdr:twoCellAnchor>
  <xdr:twoCellAnchor>
    <xdr:from>
      <xdr:col>7</xdr:col>
      <xdr:colOff>238125</xdr:colOff>
      <xdr:row>72</xdr:row>
      <xdr:rowOff>95250</xdr:rowOff>
    </xdr:from>
    <xdr:to>
      <xdr:col>10</xdr:col>
      <xdr:colOff>428625</xdr:colOff>
      <xdr:row>74</xdr:row>
      <xdr:rowOff>9525</xdr:rowOff>
    </xdr:to>
    <xdr:sp macro="" textlink="">
      <xdr:nvSpPr>
        <xdr:cNvPr id="8208" name="AutoShape 16"/>
        <xdr:cNvSpPr>
          <a:spLocks noChangeArrowheads="1"/>
        </xdr:cNvSpPr>
      </xdr:nvSpPr>
      <xdr:spPr bwMode="auto">
        <a:xfrm>
          <a:off x="5724525" y="12830175"/>
          <a:ext cx="2247900" cy="285750"/>
        </a:xfrm>
        <a:prstGeom prst="wedgeRoundRectCallout">
          <a:avLst>
            <a:gd name="adj1" fmla="val -62287"/>
            <a:gd name="adj2" fmla="val 60000"/>
            <a:gd name="adj3"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FF"/>
              </a:solidFill>
              <a:latin typeface="ＭＳ Ｐゴシック"/>
              <a:ea typeface="ＭＳ Ｐゴシック"/>
            </a:rPr>
            <a:t>=IF(G74="","",SUM(G66:G72))</a:t>
          </a:r>
        </a:p>
      </xdr:txBody>
    </xdr:sp>
    <xdr:clientData/>
  </xdr:twoCellAnchor>
  <xdr:twoCellAnchor>
    <xdr:from>
      <xdr:col>7</xdr:col>
      <xdr:colOff>238125</xdr:colOff>
      <xdr:row>74</xdr:row>
      <xdr:rowOff>76200</xdr:rowOff>
    </xdr:from>
    <xdr:to>
      <xdr:col>14</xdr:col>
      <xdr:colOff>200025</xdr:colOff>
      <xdr:row>76</xdr:row>
      <xdr:rowOff>19050</xdr:rowOff>
    </xdr:to>
    <xdr:sp macro="" textlink="">
      <xdr:nvSpPr>
        <xdr:cNvPr id="8209" name="AutoShape 17"/>
        <xdr:cNvSpPr>
          <a:spLocks noChangeArrowheads="1"/>
        </xdr:cNvSpPr>
      </xdr:nvSpPr>
      <xdr:spPr bwMode="auto">
        <a:xfrm>
          <a:off x="5724525" y="13182600"/>
          <a:ext cx="4762500" cy="285750"/>
        </a:xfrm>
        <a:prstGeom prst="wedgeRoundRectCallout">
          <a:avLst>
            <a:gd name="adj1" fmla="val -55199"/>
            <a:gd name="adj2" fmla="val 16667"/>
            <a:gd name="adj3"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FF"/>
              </a:solidFill>
              <a:latin typeface="ＭＳ Ｐゴシック"/>
              <a:ea typeface="ＭＳ Ｐゴシック"/>
            </a:rPr>
            <a:t>=IF(G74="","",VLOOKUP($G$74+$G$75,</a:t>
          </a:r>
          <a:r>
            <a:rPr lang="ja-JP" altLang="en-US" sz="1100" b="0" i="0" u="none" strike="noStrike" baseline="0">
              <a:solidFill>
                <a:srgbClr val="0000FF"/>
              </a:solidFill>
              <a:latin typeface="ＭＳ Ｐゴシック"/>
              <a:ea typeface="ＭＳ Ｐゴシック"/>
            </a:rPr>
            <a:t>リスト</a:t>
          </a:r>
          <a:r>
            <a:rPr lang="en-US" altLang="ja-JP" sz="1100" b="0" i="0" u="none" strike="noStrike" baseline="0">
              <a:solidFill>
                <a:srgbClr val="0000FF"/>
              </a:solidFill>
              <a:latin typeface="ＭＳ Ｐゴシック"/>
              <a:ea typeface="ＭＳ Ｐゴシック"/>
            </a:rPr>
            <a:t>!$B$18:$C$22,2,TRUE))</a:t>
          </a:r>
        </a:p>
      </xdr:txBody>
    </xdr:sp>
    <xdr:clientData/>
  </xdr:twoCellAnchor>
  <xdr:twoCellAnchor>
    <xdr:from>
      <xdr:col>7</xdr:col>
      <xdr:colOff>190500</xdr:colOff>
      <xdr:row>76</xdr:row>
      <xdr:rowOff>133350</xdr:rowOff>
    </xdr:from>
    <xdr:to>
      <xdr:col>10</xdr:col>
      <xdr:colOff>361950</xdr:colOff>
      <xdr:row>78</xdr:row>
      <xdr:rowOff>57150</xdr:rowOff>
    </xdr:to>
    <xdr:sp macro="" textlink="">
      <xdr:nvSpPr>
        <xdr:cNvPr id="8210" name="AutoShape 18"/>
        <xdr:cNvSpPr>
          <a:spLocks noChangeArrowheads="1"/>
        </xdr:cNvSpPr>
      </xdr:nvSpPr>
      <xdr:spPr bwMode="auto">
        <a:xfrm>
          <a:off x="5676900" y="13582650"/>
          <a:ext cx="2228850" cy="285750"/>
        </a:xfrm>
        <a:prstGeom prst="wedgeRoundRectCallout">
          <a:avLst>
            <a:gd name="adj1" fmla="val -59829"/>
            <a:gd name="adj2" fmla="val -53333"/>
            <a:gd name="adj3"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FF"/>
              </a:solidFill>
              <a:latin typeface="ＭＳ Ｐゴシック"/>
              <a:ea typeface="ＭＳ Ｐゴシック"/>
            </a:rPr>
            <a:t>=IF(G74="","",G74+G75-G76)</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133350</xdr:colOff>
      <xdr:row>2</xdr:row>
      <xdr:rowOff>152400</xdr:rowOff>
    </xdr:from>
    <xdr:to>
      <xdr:col>9</xdr:col>
      <xdr:colOff>542925</xdr:colOff>
      <xdr:row>10</xdr:row>
      <xdr:rowOff>0</xdr:rowOff>
    </xdr:to>
    <xdr:sp macro="" textlink="">
      <xdr:nvSpPr>
        <xdr:cNvPr id="7169" name="Text Box 1"/>
        <xdr:cNvSpPr txBox="1">
          <a:spLocks noChangeArrowheads="1"/>
        </xdr:cNvSpPr>
      </xdr:nvSpPr>
      <xdr:spPr bwMode="auto">
        <a:xfrm>
          <a:off x="3228975" y="542925"/>
          <a:ext cx="3400425" cy="1219200"/>
        </a:xfrm>
        <a:prstGeom prst="rect">
          <a:avLst/>
        </a:prstGeom>
        <a:solidFill>
          <a:srgbClr xmlns:mc="http://schemas.openxmlformats.org/markup-compatibility/2006" xmlns:a14="http://schemas.microsoft.com/office/drawing/2010/main" val="FFFFFF" mc:Ignorable="a14" a14:legacySpreadsheetColorIndex="9"/>
        </a:solidFill>
        <a:ln w="57150" cmpd="thickThin">
          <a:solidFill>
            <a:srgbClr xmlns:mc="http://schemas.openxmlformats.org/markup-compatibility/2006" xmlns:a14="http://schemas.microsoft.com/office/drawing/2010/main" val="00FF00" mc:Ignorable="a14" a14:legacySpreadsheetColorIndex="11"/>
          </a:solidFill>
          <a:miter lim="800000"/>
          <a:headEnd/>
          <a:tailEnd/>
        </a:ln>
      </xdr:spPr>
      <xdr:txBody>
        <a:bodyPr vertOverflow="clip" wrap="square" lIns="108000" tIns="108000" rIns="108000" bIns="108000" anchor="t" upright="1"/>
        <a:lstStyle/>
        <a:p>
          <a:pPr algn="l" rtl="0">
            <a:defRPr sz="1000"/>
          </a:pPr>
          <a:r>
            <a:rPr lang="ja-JP" altLang="en-US" sz="1100" b="0" i="0" u="none" strike="noStrike" baseline="0">
              <a:solidFill>
                <a:srgbClr val="00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リスト</a:t>
          </a:r>
          <a:r>
            <a:rPr lang="ja-JP" altLang="en-US" sz="1100" b="0" i="0" u="none" strike="noStrike" baseline="0">
              <a:solidFill>
                <a:srgbClr val="000000"/>
              </a:solidFill>
              <a:latin typeface="ＭＳ Ｐゴシック"/>
              <a:ea typeface="ＭＳ Ｐゴシック"/>
            </a:rPr>
            <a:t>」シートの「</a:t>
          </a:r>
          <a:r>
            <a:rPr lang="ja-JP" altLang="en-US" sz="1100" b="0" i="0" u="none" strike="noStrike" baseline="0">
              <a:solidFill>
                <a:srgbClr val="FF0000"/>
              </a:solidFill>
              <a:latin typeface="ＭＳ Ｐゴシック"/>
              <a:ea typeface="ＭＳ Ｐゴシック"/>
            </a:rPr>
            <a:t>顧客割引額テーブル</a:t>
          </a:r>
          <a:r>
            <a:rPr lang="ja-JP" altLang="en-US" sz="1100" b="0" i="0" u="none" strike="noStrike" baseline="0">
              <a:solidFill>
                <a:srgbClr val="000000"/>
              </a:solidFill>
              <a:latin typeface="ＭＳ Ｐゴシック"/>
              <a:ea typeface="ＭＳ Ｐゴシック"/>
            </a:rPr>
            <a:t>」のデータを参照してＤ列に</a:t>
          </a:r>
          <a:r>
            <a:rPr lang="ja-JP" altLang="en-US" sz="1100" b="0" i="0" u="none" strike="noStrike" baseline="0">
              <a:solidFill>
                <a:srgbClr val="FF0000"/>
              </a:solidFill>
              <a:latin typeface="ＭＳ Ｐゴシック"/>
              <a:ea typeface="ＭＳ Ｐゴシック"/>
            </a:rPr>
            <a:t>割引金額</a:t>
          </a:r>
          <a:r>
            <a:rPr lang="ja-JP" altLang="en-US" sz="1100" b="0" i="0" u="none" strike="noStrike" baseline="0">
              <a:solidFill>
                <a:srgbClr val="000000"/>
              </a:solidFill>
              <a:latin typeface="ＭＳ Ｐゴシック"/>
              <a:ea typeface="ＭＳ Ｐゴシック"/>
            </a:rPr>
            <a:t>が表示されるようにしましょう。</a:t>
          </a:r>
        </a:p>
        <a:p>
          <a:pPr algn="l" rtl="0">
            <a:defRPr sz="1000"/>
          </a:pPr>
          <a:r>
            <a:rPr lang="ja-JP" altLang="en-US" sz="1100" b="0" i="0" u="none" strike="noStrike" baseline="0">
              <a:solidFill>
                <a:srgbClr val="000000"/>
              </a:solidFill>
              <a:latin typeface="ＭＳ Ｐゴシック"/>
              <a:ea typeface="ＭＳ Ｐゴシック"/>
            </a:rPr>
            <a:t>黄色のセルに設定。</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購入金額が</a:t>
          </a:r>
          <a:r>
            <a:rPr lang="ja-JP" altLang="en-US" sz="1100" b="0" i="0" u="none" strike="noStrike" baseline="0">
              <a:solidFill>
                <a:srgbClr val="FF0000"/>
              </a:solidFill>
              <a:latin typeface="ＭＳ Ｐゴシック"/>
              <a:ea typeface="ＭＳ Ｐゴシック"/>
            </a:rPr>
            <a:t>空白</a:t>
          </a:r>
          <a:r>
            <a:rPr lang="ja-JP" altLang="en-US" sz="1100" b="0" i="0" u="none" strike="noStrike" baseline="0">
              <a:solidFill>
                <a:srgbClr val="000000"/>
              </a:solidFill>
              <a:latin typeface="ＭＳ Ｐゴシック"/>
              <a:ea typeface="ＭＳ Ｐゴシック"/>
            </a:rPr>
            <a:t>の時の処理も考慮する事。</a:t>
          </a:r>
        </a:p>
      </xdr:txBody>
    </xdr:sp>
    <xdr:clientData/>
  </xdr:twoCellAnchor>
  <xdr:twoCellAnchor>
    <xdr:from>
      <xdr:col>4</xdr:col>
      <xdr:colOff>133350</xdr:colOff>
      <xdr:row>45</xdr:row>
      <xdr:rowOff>38100</xdr:rowOff>
    </xdr:from>
    <xdr:to>
      <xdr:col>11</xdr:col>
      <xdr:colOff>133350</xdr:colOff>
      <xdr:row>51</xdr:row>
      <xdr:rowOff>95250</xdr:rowOff>
    </xdr:to>
    <xdr:sp macro="" textlink="">
      <xdr:nvSpPr>
        <xdr:cNvPr id="7171" name="AutoShape 3"/>
        <xdr:cNvSpPr>
          <a:spLocks noChangeArrowheads="1"/>
        </xdr:cNvSpPr>
      </xdr:nvSpPr>
      <xdr:spPr bwMode="auto">
        <a:xfrm>
          <a:off x="2800350" y="7848600"/>
          <a:ext cx="4791075" cy="1085850"/>
        </a:xfrm>
        <a:prstGeom prst="wedgeRoundRectCallout">
          <a:avLst>
            <a:gd name="adj1" fmla="val -53778"/>
            <a:gd name="adj2" fmla="val -72806"/>
            <a:gd name="adj3"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22"/>
          </a:solidFill>
          <a:miter lim="800000"/>
          <a:headEnd/>
          <a:tailEnd/>
        </a:ln>
        <a:effectLst>
          <a:outerShdw dist="35921" dir="2700000" algn="ctr" rotWithShape="0">
            <a:srgbClr val="808080"/>
          </a:outerShdw>
        </a:effectLst>
      </xdr:spPr>
      <xdr:txBody>
        <a:bodyPr vertOverflow="clip" wrap="square" lIns="27432" tIns="18288" rIns="0" bIns="0" anchor="t" upright="1"/>
        <a:lstStyle/>
        <a:p>
          <a:pPr algn="l" rtl="0">
            <a:lnSpc>
              <a:spcPts val="1300"/>
            </a:lnSpc>
            <a:defRPr sz="1000"/>
          </a:pPr>
          <a:r>
            <a:rPr lang="en-US" altLang="ja-JP" sz="1100" b="0" i="0" u="none" strike="noStrike" baseline="0">
              <a:solidFill>
                <a:srgbClr val="000000"/>
              </a:solidFill>
              <a:latin typeface="ＭＳ Ｐゴシック"/>
              <a:ea typeface="ＭＳ Ｐゴシック"/>
            </a:rPr>
            <a:t>=</a:t>
          </a:r>
          <a:r>
            <a:rPr lang="en-US" altLang="ja-JP" sz="1100" b="0" i="0" u="none" strike="noStrike" baseline="0">
              <a:solidFill>
                <a:srgbClr val="FF0000"/>
              </a:solidFill>
              <a:latin typeface="ＭＳ Ｐゴシック"/>
              <a:ea typeface="ＭＳ Ｐゴシック"/>
            </a:rPr>
            <a:t>IF</a:t>
          </a:r>
          <a:r>
            <a:rPr lang="en-US" altLang="ja-JP" sz="1100" b="0" i="0" u="none" strike="noStrike" baseline="0">
              <a:solidFill>
                <a:srgbClr val="000000"/>
              </a:solidFill>
              <a:latin typeface="ＭＳ Ｐゴシック"/>
              <a:ea typeface="ＭＳ Ｐゴシック"/>
            </a:rPr>
            <a:t>($C44="","",</a:t>
          </a:r>
          <a:r>
            <a:rPr lang="en-US" altLang="ja-JP" sz="1100" b="0" i="0" u="none" strike="noStrike" baseline="0">
              <a:solidFill>
                <a:srgbClr val="FF0000"/>
              </a:solidFill>
              <a:latin typeface="ＭＳ Ｐゴシック"/>
              <a:ea typeface="ＭＳ Ｐゴシック"/>
            </a:rPr>
            <a:t>VLOOKUP</a:t>
          </a:r>
          <a:r>
            <a:rPr lang="en-US" altLang="ja-JP" sz="1100" b="0" i="0" u="none" strike="noStrike" baseline="0">
              <a:solidFill>
                <a:srgbClr val="000000"/>
              </a:solidFill>
              <a:latin typeface="ＭＳ Ｐゴシック"/>
              <a:ea typeface="ＭＳ Ｐゴシック"/>
            </a:rPr>
            <a:t>($C44,</a:t>
          </a:r>
          <a:r>
            <a:rPr lang="ja-JP" altLang="en-US" sz="1100" b="0" i="0" u="none" strike="noStrike" baseline="0">
              <a:solidFill>
                <a:srgbClr val="000000"/>
              </a:solidFill>
              <a:latin typeface="ＭＳ Ｐゴシック"/>
              <a:ea typeface="ＭＳ Ｐゴシック"/>
            </a:rPr>
            <a:t>リスト</a:t>
          </a:r>
          <a:r>
            <a:rPr lang="en-US" altLang="ja-JP" sz="1100" b="0" i="0" u="none" strike="noStrike" baseline="0">
              <a:solidFill>
                <a:srgbClr val="000000"/>
              </a:solidFill>
              <a:latin typeface="ＭＳ Ｐゴシック"/>
              <a:ea typeface="ＭＳ Ｐゴシック"/>
            </a:rPr>
            <a:t>!$H$8:$I$12,2,</a:t>
          </a:r>
          <a:r>
            <a:rPr lang="en-US" altLang="ja-JP" sz="1100" b="0" i="0" u="none" strike="noStrike" baseline="0">
              <a:solidFill>
                <a:srgbClr val="0000FF"/>
              </a:solidFill>
              <a:latin typeface="ＭＳ Ｐゴシック"/>
              <a:ea typeface="ＭＳ Ｐゴシック"/>
            </a:rPr>
            <a:t>TRUE</a:t>
          </a:r>
          <a:r>
            <a:rPr lang="en-US" altLang="ja-JP" sz="1100" b="0" i="0" u="none" strike="noStrike" baseline="0">
              <a:solidFill>
                <a:srgbClr val="000000"/>
              </a:solidFill>
              <a:latin typeface="ＭＳ Ｐゴシック"/>
              <a:ea typeface="ＭＳ Ｐゴシック"/>
            </a:rPr>
            <a:t>))</a:t>
          </a:r>
        </a:p>
        <a:p>
          <a:pPr algn="l" rtl="0">
            <a:lnSpc>
              <a:spcPts val="1300"/>
            </a:lnSpc>
            <a:defRPr sz="1000"/>
          </a:pPr>
          <a:r>
            <a:rPr lang="ja-JP" altLang="en-US" sz="1100" b="0" i="0" u="none" strike="noStrike" baseline="0">
              <a:solidFill>
                <a:srgbClr val="000000"/>
              </a:solidFill>
              <a:latin typeface="ＭＳ Ｐゴシック"/>
              <a:ea typeface="ＭＳ Ｐゴシック"/>
            </a:rPr>
            <a:t>ここでの注意点は、ピッタシ一致する値の検索ではなく、</a:t>
          </a:r>
          <a:r>
            <a:rPr lang="ja-JP" altLang="en-US" sz="1100" b="0" i="0" u="none" strike="noStrike" baseline="0">
              <a:solidFill>
                <a:srgbClr val="0000FF"/>
              </a:solidFill>
              <a:latin typeface="ＭＳ Ｐゴシック"/>
              <a:ea typeface="ＭＳ Ｐゴシック"/>
            </a:rPr>
            <a:t>検索値未満の最大値を求める</a:t>
          </a:r>
          <a:r>
            <a:rPr lang="ja-JP" altLang="en-US" sz="1100" b="0" i="0" u="none" strike="noStrike" baseline="0">
              <a:solidFill>
                <a:srgbClr val="000000"/>
              </a:solidFill>
              <a:latin typeface="ＭＳ Ｐゴシック"/>
              <a:ea typeface="ＭＳ Ｐゴシック"/>
            </a:rPr>
            <a:t>ことですね。検索の型</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FF"/>
              </a:solidFill>
              <a:latin typeface="ＭＳ Ｐゴシック"/>
              <a:ea typeface="ＭＳ Ｐゴシック"/>
            </a:rPr>
            <a:t>青字の部分</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は</a:t>
          </a:r>
          <a:r>
            <a:rPr lang="en-US" altLang="ja-JP" sz="1100" b="0" i="0" u="none" strike="noStrike" baseline="0">
              <a:solidFill>
                <a:srgbClr val="0000FF"/>
              </a:solidFill>
              <a:latin typeface="ＭＳ Ｐゴシック"/>
              <a:ea typeface="ＭＳ Ｐゴシック"/>
            </a:rPr>
            <a:t>TRUE</a:t>
          </a:r>
          <a:r>
            <a:rPr lang="ja-JP" altLang="en-US" sz="1100" b="0" i="0" u="none" strike="noStrike" baseline="0">
              <a:solidFill>
                <a:srgbClr val="000000"/>
              </a:solidFill>
              <a:latin typeface="ＭＳ Ｐゴシック"/>
              <a:ea typeface="ＭＳ Ｐゴシック"/>
            </a:rPr>
            <a:t>を指定します。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例では</a:t>
          </a:r>
          <a:r>
            <a:rPr lang="en-US" altLang="ja-JP" sz="1100" b="0" i="0" u="none" strike="noStrike" baseline="0">
              <a:solidFill>
                <a:srgbClr val="000000"/>
              </a:solidFill>
              <a:latin typeface="ＭＳ Ｐゴシック"/>
              <a:ea typeface="ＭＳ Ｐゴシック"/>
            </a:rPr>
            <a:t>3,250,000</a:t>
          </a:r>
          <a:r>
            <a:rPr lang="ja-JP" altLang="en-US" sz="1100" b="0" i="0" u="none" strike="noStrike" baseline="0">
              <a:solidFill>
                <a:srgbClr val="000000"/>
              </a:solidFill>
              <a:latin typeface="ＭＳ Ｐゴシック"/>
              <a:ea typeface="ＭＳ Ｐゴシック"/>
            </a:rPr>
            <a:t>未満の最大値はテーブルから</a:t>
          </a:r>
          <a:r>
            <a:rPr lang="en-US" altLang="ja-JP" sz="1100" b="0" i="0" u="none" strike="noStrike" baseline="0">
              <a:solidFill>
                <a:srgbClr val="000000"/>
              </a:solidFill>
              <a:latin typeface="ＭＳ Ｐゴシック"/>
              <a:ea typeface="ＭＳ Ｐゴシック"/>
            </a:rPr>
            <a:t>2,000,000</a:t>
          </a:r>
          <a:r>
            <a:rPr lang="ja-JP" altLang="en-US" sz="1100" b="0" i="0" u="none" strike="noStrike" baseline="0">
              <a:solidFill>
                <a:srgbClr val="000000"/>
              </a:solidFill>
              <a:latin typeface="ＭＳ Ｐゴシック"/>
              <a:ea typeface="ＭＳ Ｐゴシック"/>
            </a:rPr>
            <a:t>となります。</a:t>
          </a:r>
        </a:p>
        <a:p>
          <a:pPr algn="l" rtl="0">
            <a:lnSpc>
              <a:spcPts val="1200"/>
            </a:lnSpc>
            <a:defRPr sz="1000"/>
          </a:pPr>
          <a:r>
            <a:rPr lang="ja-JP" altLang="en-US" sz="1100" b="0" i="0" u="none" strike="noStrike" baseline="0">
              <a:solidFill>
                <a:srgbClr val="000000"/>
              </a:solidFill>
              <a:latin typeface="ＭＳ Ｐゴシック"/>
              <a:ea typeface="ＭＳ Ｐゴシック"/>
            </a:rPr>
            <a:t>よって、求める割引金額は</a:t>
          </a:r>
          <a:r>
            <a:rPr lang="en-US" altLang="ja-JP" sz="1100" b="0" i="0" u="none" strike="noStrike" baseline="0">
              <a:solidFill>
                <a:srgbClr val="000000"/>
              </a:solidFill>
              <a:latin typeface="ＭＳ Ｐゴシック"/>
              <a:ea typeface="ＭＳ Ｐゴシック"/>
            </a:rPr>
            <a:t>150,000</a:t>
          </a:r>
          <a:r>
            <a:rPr lang="ja-JP" altLang="en-US" sz="1100" b="0" i="0" u="none" strike="noStrike" baseline="0">
              <a:solidFill>
                <a:srgbClr val="000000"/>
              </a:solidFill>
              <a:latin typeface="ＭＳ Ｐゴシック"/>
              <a:ea typeface="ＭＳ Ｐゴシック"/>
            </a:rPr>
            <a:t>ですね！</a:t>
          </a:r>
        </a:p>
      </xdr:txBody>
    </xdr:sp>
    <xdr:clientData/>
  </xdr:twoCellAnchor>
  <mc:AlternateContent xmlns:mc="http://schemas.openxmlformats.org/markup-compatibility/2006">
    <mc:Choice xmlns:a14="http://schemas.microsoft.com/office/drawing/2010/main" Requires="a14">
      <xdr:twoCellAnchor editAs="oneCell">
        <xdr:from>
          <xdr:col>5</xdr:col>
          <xdr:colOff>552450</xdr:colOff>
          <xdr:row>55</xdr:row>
          <xdr:rowOff>38100</xdr:rowOff>
        </xdr:from>
        <xdr:to>
          <xdr:col>12</xdr:col>
          <xdr:colOff>0</xdr:colOff>
          <xdr:row>63</xdr:row>
          <xdr:rowOff>142875</xdr:rowOff>
        </xdr:to>
        <xdr:pic>
          <xdr:nvPicPr>
            <xdr:cNvPr id="7187" name="Picture 4"/>
            <xdr:cNvPicPr>
              <a:picLocks noChangeAspect="1" noChangeArrowheads="1"/>
              <a:extLst>
                <a:ext uri="{84589F7E-364E-4C9E-8A38-B11213B215E9}">
                  <a14:cameraTool cellRange="リスト!$H$5:$L$12" spid="_x0000_s7204"/>
                </a:ext>
              </a:extLst>
            </xdr:cNvPicPr>
          </xdr:nvPicPr>
          <xdr:blipFill>
            <a:blip xmlns:r="http://schemas.openxmlformats.org/officeDocument/2006/relationships" r:embed="rId1"/>
            <a:srcRect/>
            <a:stretch>
              <a:fillRect/>
            </a:stretch>
          </xdr:blipFill>
          <xdr:spPr bwMode="auto">
            <a:xfrm>
              <a:off x="3648075" y="9563100"/>
              <a:ext cx="4495800" cy="1476375"/>
            </a:xfrm>
            <a:prstGeom prst="rect">
              <a:avLst/>
            </a:prstGeom>
            <a:solidFill>
              <a:srgbClr val="FFFFFF" mc:Ignorable="a14" a14:legacySpreadsheetColorIndex="9"/>
            </a:solidFill>
            <a:ln>
              <a:noFill/>
            </a:ln>
            <a:extLst>
              <a:ext uri="{91240B29-F687-4F45-9708-019B960494DF}">
                <a14:hiddenLine w="9525">
                  <a:solidFill>
                    <a:srgbClr val="000000"/>
                  </a:solidFill>
                  <a:miter lim="800000"/>
                  <a:headEnd/>
                  <a:tailEnd/>
                </a14:hiddenLine>
              </a:ext>
            </a:extLst>
          </xdr:spPr>
        </xdr:pic>
        <xdr:clientData/>
      </xdr:twoCellAnchor>
    </mc:Choice>
    <mc:Fallback/>
  </mc:AlternateContent>
  <xdr:twoCellAnchor>
    <xdr:from>
      <xdr:col>5</xdr:col>
      <xdr:colOff>552450</xdr:colOff>
      <xdr:row>61</xdr:row>
      <xdr:rowOff>123825</xdr:rowOff>
    </xdr:from>
    <xdr:to>
      <xdr:col>9</xdr:col>
      <xdr:colOff>114300</xdr:colOff>
      <xdr:row>62</xdr:row>
      <xdr:rowOff>123825</xdr:rowOff>
    </xdr:to>
    <xdr:sp macro="" textlink="">
      <xdr:nvSpPr>
        <xdr:cNvPr id="7188" name="AutoShape 5"/>
        <xdr:cNvSpPr>
          <a:spLocks noChangeArrowheads="1"/>
        </xdr:cNvSpPr>
      </xdr:nvSpPr>
      <xdr:spPr bwMode="auto">
        <a:xfrm>
          <a:off x="3648075" y="10677525"/>
          <a:ext cx="2552700" cy="171450"/>
        </a:xfrm>
        <a:prstGeom prst="roundRect">
          <a:avLst>
            <a:gd name="adj" fmla="val 16667"/>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xdr:col>
      <xdr:colOff>571500</xdr:colOff>
      <xdr:row>62</xdr:row>
      <xdr:rowOff>28575</xdr:rowOff>
    </xdr:from>
    <xdr:to>
      <xdr:col>5</xdr:col>
      <xdr:colOff>238125</xdr:colOff>
      <xdr:row>64</xdr:row>
      <xdr:rowOff>133350</xdr:rowOff>
    </xdr:to>
    <xdr:sp macro="" textlink="">
      <xdr:nvSpPr>
        <xdr:cNvPr id="7174" name="AutoShape 6"/>
        <xdr:cNvSpPr>
          <a:spLocks noChangeArrowheads="1"/>
        </xdr:cNvSpPr>
      </xdr:nvSpPr>
      <xdr:spPr bwMode="auto">
        <a:xfrm>
          <a:off x="1619250" y="10753725"/>
          <a:ext cx="1714500" cy="447675"/>
        </a:xfrm>
        <a:prstGeom prst="wedgeRoundRectCallout">
          <a:avLst>
            <a:gd name="adj1" fmla="val 68889"/>
            <a:gd name="adj2" fmla="val -32977"/>
            <a:gd name="adj3"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22"/>
          </a:solidFill>
          <a:miter lim="800000"/>
          <a:headEnd/>
          <a:tailEnd/>
        </a:ln>
        <a:effectLst>
          <a:outerShdw dist="35921" dir="2700000" algn="ctr" rotWithShape="0">
            <a:srgbClr val="808080"/>
          </a:outerShdw>
        </a:effectLst>
      </xdr:spPr>
      <xdr:txBody>
        <a:bodyPr vertOverflow="clip" wrap="square" lIns="27432" tIns="18288" rIns="0" bIns="0" anchor="t" upright="1"/>
        <a:lstStyle/>
        <a:p>
          <a:pPr algn="l" rtl="0">
            <a:lnSpc>
              <a:spcPts val="1200"/>
            </a:lnSpc>
            <a:defRPr sz="1000"/>
          </a:pPr>
          <a:r>
            <a:rPr lang="en-US" altLang="ja-JP" sz="1100" b="0" i="0" u="none" strike="noStrike" baseline="0">
              <a:solidFill>
                <a:srgbClr val="000000"/>
              </a:solidFill>
              <a:latin typeface="ＭＳ Ｐゴシック"/>
              <a:ea typeface="ＭＳ Ｐゴシック"/>
            </a:rPr>
            <a:t>3,250,000</a:t>
          </a:r>
          <a:r>
            <a:rPr lang="ja-JP" altLang="en-US" sz="1100" b="0" i="0" u="none" strike="noStrike" baseline="0">
              <a:solidFill>
                <a:srgbClr val="000000"/>
              </a:solidFill>
              <a:latin typeface="ＭＳ Ｐゴシック"/>
              <a:ea typeface="ＭＳ Ｐゴシック"/>
            </a:rPr>
            <a:t>は</a:t>
          </a:r>
          <a:r>
            <a:rPr lang="en-US" altLang="ja-JP" sz="1100" b="0" i="0" u="none" strike="noStrike" baseline="0">
              <a:solidFill>
                <a:srgbClr val="000000"/>
              </a:solidFill>
              <a:latin typeface="ＭＳ Ｐゴシック"/>
              <a:ea typeface="ＭＳ Ｐゴシック"/>
            </a:rPr>
            <a:t>3,000,000</a:t>
          </a:r>
          <a:r>
            <a:rPr lang="ja-JP" altLang="en-US" sz="1100" b="0" i="0" u="none" strike="noStrike" baseline="0">
              <a:solidFill>
                <a:srgbClr val="000000"/>
              </a:solidFill>
              <a:latin typeface="ＭＳ Ｐゴシック"/>
              <a:ea typeface="ＭＳ Ｐゴシック"/>
            </a:rPr>
            <a:t>と</a:t>
          </a:r>
          <a:r>
            <a:rPr lang="en-US" altLang="ja-JP" sz="1100" b="0" i="0" u="none" strike="noStrike" baseline="0">
              <a:solidFill>
                <a:srgbClr val="000000"/>
              </a:solidFill>
              <a:latin typeface="ＭＳ Ｐゴシック"/>
              <a:ea typeface="ＭＳ Ｐゴシック"/>
            </a:rPr>
            <a:t>5,000,000</a:t>
          </a:r>
          <a:r>
            <a:rPr lang="ja-JP" altLang="en-US" sz="1100" b="0" i="0" u="none" strike="noStrike" baseline="0">
              <a:solidFill>
                <a:srgbClr val="000000"/>
              </a:solidFill>
              <a:latin typeface="ＭＳ Ｐゴシック"/>
              <a:ea typeface="ＭＳ Ｐゴシック"/>
            </a:rPr>
            <a:t>の間</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16</xdr:row>
      <xdr:rowOff>142875</xdr:rowOff>
    </xdr:from>
    <xdr:to>
      <xdr:col>7</xdr:col>
      <xdr:colOff>76200</xdr:colOff>
      <xdr:row>28</xdr:row>
      <xdr:rowOff>104775</xdr:rowOff>
    </xdr:to>
    <xdr:sp macro="" textlink="">
      <xdr:nvSpPr>
        <xdr:cNvPr id="10246" name="Text Box 6"/>
        <xdr:cNvSpPr txBox="1">
          <a:spLocks noChangeArrowheads="1"/>
        </xdr:cNvSpPr>
      </xdr:nvSpPr>
      <xdr:spPr bwMode="auto">
        <a:xfrm>
          <a:off x="57150" y="2933700"/>
          <a:ext cx="4286250" cy="2019300"/>
        </a:xfrm>
        <a:prstGeom prst="rect">
          <a:avLst/>
        </a:prstGeom>
        <a:solidFill>
          <a:srgbClr xmlns:mc="http://schemas.openxmlformats.org/markup-compatibility/2006" xmlns:a14="http://schemas.microsoft.com/office/drawing/2010/main" val="FFFFFF" mc:Ignorable="a14" a14:legacySpreadsheetColorIndex="9"/>
        </a:solidFill>
        <a:ln w="57150" cmpd="thickThin">
          <a:solidFill>
            <a:srgbClr xmlns:mc="http://schemas.openxmlformats.org/markup-compatibility/2006" xmlns:a14="http://schemas.microsoft.com/office/drawing/2010/main" val="00FF00" mc:Ignorable="a14" a14:legacySpreadsheetColorIndex="11"/>
          </a:solidFill>
          <a:miter lim="800000"/>
          <a:headEnd/>
          <a:tailEnd/>
        </a:ln>
      </xdr:spPr>
      <xdr:txBody>
        <a:bodyPr vertOverflow="clip" wrap="square" lIns="108000" tIns="108000" rIns="108000" bIns="108000" anchor="t" upright="1"/>
        <a:lstStyle/>
        <a:p>
          <a:pPr algn="l" rtl="0">
            <a:defRPr sz="1000"/>
          </a:pPr>
          <a:r>
            <a:rPr lang="ja-JP" altLang="en-US" sz="1100" b="0" i="0" u="none" strike="noStrike" baseline="0">
              <a:solidFill>
                <a:srgbClr val="000000"/>
              </a:solidFill>
              <a:latin typeface="ＭＳ Ｐゴシック"/>
              <a:ea typeface="ＭＳ Ｐゴシック"/>
            </a:rPr>
            <a:t>左上の「お見積書」の薄い水色のセルに数式を設定しなさい。</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「品番」を入力すると「</a:t>
          </a:r>
          <a:r>
            <a:rPr lang="ja-JP" altLang="en-US" sz="1100" b="0" i="0" u="none" strike="noStrike" baseline="0">
              <a:solidFill>
                <a:srgbClr val="FF0000"/>
              </a:solidFill>
              <a:latin typeface="ＭＳ Ｐゴシック"/>
              <a:ea typeface="ＭＳ Ｐゴシック"/>
            </a:rPr>
            <a:t>品名</a:t>
          </a:r>
          <a:r>
            <a:rPr lang="ja-JP" altLang="en-US" sz="1100" b="0" i="0" u="none" strike="noStrike" baseline="0">
              <a:solidFill>
                <a:srgbClr val="00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単価</a:t>
          </a:r>
          <a:r>
            <a:rPr lang="ja-JP" altLang="en-US" sz="1100" b="0" i="0" u="none" strike="noStrike" baseline="0">
              <a:solidFill>
                <a:srgbClr val="00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小計</a:t>
          </a:r>
          <a:r>
            <a:rPr lang="ja-JP" altLang="en-US" sz="1100" b="0" i="0" u="none" strike="noStrike" baseline="0">
              <a:solidFill>
                <a:srgbClr val="00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税抜合計</a:t>
          </a:r>
          <a:r>
            <a:rPr lang="ja-JP" altLang="en-US" sz="1100" b="0" i="0" u="none" strike="noStrike" baseline="0">
              <a:solidFill>
                <a:srgbClr val="00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消費税</a:t>
          </a:r>
          <a:r>
            <a:rPr lang="ja-JP" altLang="en-US" sz="1100" b="0" i="0" u="none" strike="noStrike" baseline="0">
              <a:solidFill>
                <a:srgbClr val="00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合計</a:t>
          </a:r>
          <a:r>
            <a:rPr lang="ja-JP" altLang="en-US" sz="1100" b="0" i="0" u="none" strike="noStrike" baseline="0">
              <a:solidFill>
                <a:srgbClr val="00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配送料</a:t>
          </a:r>
          <a:r>
            <a:rPr lang="ja-JP" altLang="en-US" sz="1100" b="0" i="0" u="none" strike="noStrike" baseline="0">
              <a:solidFill>
                <a:srgbClr val="000000"/>
              </a:solidFill>
              <a:latin typeface="ＭＳ Ｐゴシック"/>
              <a:ea typeface="ＭＳ Ｐゴシック"/>
            </a:rPr>
            <a:t>」が表示されるようにする。</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注意事項</a:t>
          </a:r>
        </a:p>
        <a:p>
          <a:pPr algn="l" rtl="0">
            <a:lnSpc>
              <a:spcPts val="1300"/>
            </a:lnSpc>
            <a:defRPr sz="1000"/>
          </a:pPr>
          <a:r>
            <a:rPr lang="ja-JP" altLang="en-US" sz="1100" b="0" i="0" u="none" strike="noStrike" baseline="0">
              <a:solidFill>
                <a:srgbClr val="000000"/>
              </a:solidFill>
              <a:latin typeface="ＭＳ Ｐゴシック"/>
              <a:ea typeface="ＭＳ Ｐゴシック"/>
            </a:rPr>
            <a:t>・消費税率はセルＣ１３の値を使用すること。</a:t>
          </a:r>
        </a:p>
        <a:p>
          <a:pPr algn="l" rtl="0">
            <a:lnSpc>
              <a:spcPts val="1300"/>
            </a:lnSpc>
            <a:defRPr sz="1000"/>
          </a:pPr>
          <a:r>
            <a:rPr lang="ja-JP" altLang="en-US" sz="1100" b="0" i="0" u="none" strike="noStrike" baseline="0">
              <a:solidFill>
                <a:srgbClr val="000000"/>
              </a:solidFill>
              <a:latin typeface="ＭＳ Ｐゴシック"/>
              <a:ea typeface="ＭＳ Ｐゴシック"/>
            </a:rPr>
            <a:t>・また、「品番」未入力時にエラーを表示しないこと。</a:t>
          </a:r>
        </a:p>
        <a:p>
          <a:pPr algn="l" rtl="0">
            <a:defRPr sz="1000"/>
          </a:pPr>
          <a:r>
            <a:rPr lang="ja-JP" altLang="en-US" sz="1100" b="0" i="0" u="none" strike="noStrike" baseline="0">
              <a:solidFill>
                <a:srgbClr val="000000"/>
              </a:solidFill>
              <a:latin typeface="ＭＳ Ｐゴシック"/>
              <a:ea typeface="ＭＳ Ｐゴシック"/>
            </a:rPr>
            <a:t>・「品番」が全て未入力時は、「税抜合計」「消費税」「合計」「配送料」に何も表示しないこと。</a:t>
          </a: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0</xdr:col>
      <xdr:colOff>76200</xdr:colOff>
      <xdr:row>38</xdr:row>
      <xdr:rowOff>133350</xdr:rowOff>
    </xdr:from>
    <xdr:to>
      <xdr:col>5</xdr:col>
      <xdr:colOff>790575</xdr:colOff>
      <xdr:row>41</xdr:row>
      <xdr:rowOff>47625</xdr:rowOff>
    </xdr:to>
    <xdr:sp macro="" textlink="">
      <xdr:nvSpPr>
        <xdr:cNvPr id="10248" name="AutoShape 8"/>
        <xdr:cNvSpPr>
          <a:spLocks noChangeArrowheads="1"/>
        </xdr:cNvSpPr>
      </xdr:nvSpPr>
      <xdr:spPr bwMode="auto">
        <a:xfrm>
          <a:off x="76200" y="6696075"/>
          <a:ext cx="3762375" cy="428625"/>
        </a:xfrm>
        <a:prstGeom prst="wedgeRoundRectCallout">
          <a:avLst>
            <a:gd name="adj1" fmla="val -22912"/>
            <a:gd name="adj2" fmla="val 141111"/>
            <a:gd name="adj3"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en-US" altLang="ja-JP" sz="1100" b="0" i="0" u="none" strike="noStrike" baseline="0">
              <a:solidFill>
                <a:srgbClr val="000000"/>
              </a:solidFill>
              <a:latin typeface="ＭＳ Ｐゴシック"/>
              <a:ea typeface="ＭＳ Ｐゴシック"/>
            </a:rPr>
            <a:t>=</a:t>
          </a:r>
          <a:r>
            <a:rPr lang="en-US" altLang="ja-JP" sz="1100" b="0" i="0" u="none" strike="noStrike" baseline="0">
              <a:solidFill>
                <a:srgbClr val="FF0000"/>
              </a:solidFill>
              <a:latin typeface="ＭＳ Ｐゴシック"/>
              <a:ea typeface="ＭＳ Ｐゴシック"/>
            </a:rPr>
            <a:t>IF</a:t>
          </a:r>
          <a:r>
            <a:rPr lang="en-US" altLang="ja-JP" sz="1100" b="0" i="0" u="none" strike="noStrike" baseline="0">
              <a:solidFill>
                <a:srgbClr val="000000"/>
              </a:solidFill>
              <a:latin typeface="ＭＳ Ｐゴシック"/>
              <a:ea typeface="ＭＳ Ｐゴシック"/>
            </a:rPr>
            <a:t>(B44="","",</a:t>
          </a:r>
          <a:r>
            <a:rPr lang="en-US" altLang="ja-JP" sz="1100" b="0" i="0" u="none" strike="noStrike" baseline="0">
              <a:solidFill>
                <a:srgbClr val="FF0000"/>
              </a:solidFill>
              <a:latin typeface="ＭＳ Ｐゴシック"/>
              <a:ea typeface="ＭＳ Ｐゴシック"/>
            </a:rPr>
            <a:t>VLOOKUP</a:t>
          </a:r>
          <a:r>
            <a:rPr lang="en-US" altLang="ja-JP" sz="1100" b="0" i="0" u="none" strike="noStrike" baseline="0">
              <a:solidFill>
                <a:srgbClr val="000000"/>
              </a:solidFill>
              <a:latin typeface="ＭＳ Ｐゴシック"/>
              <a:ea typeface="ＭＳ Ｐゴシック"/>
            </a:rPr>
            <a:t>(B44,$H$5:$J$11,2,FALSE))</a:t>
          </a:r>
        </a:p>
        <a:p>
          <a:pPr algn="l" rtl="0">
            <a:lnSpc>
              <a:spcPts val="1200"/>
            </a:lnSpc>
            <a:defRPr sz="1000"/>
          </a:pPr>
          <a:r>
            <a:rPr lang="ja-JP" altLang="en-US" sz="1100" b="0" i="0" u="none" strike="noStrike" baseline="0">
              <a:solidFill>
                <a:srgbClr val="000000"/>
              </a:solidFill>
              <a:latin typeface="ＭＳ Ｐゴシック"/>
              <a:ea typeface="ＭＳ Ｐゴシック"/>
            </a:rPr>
            <a:t>品番が未入力の時は何も表示しない。</a:t>
          </a:r>
        </a:p>
      </xdr:txBody>
    </xdr:sp>
    <xdr:clientData/>
  </xdr:twoCellAnchor>
  <xdr:twoCellAnchor>
    <xdr:from>
      <xdr:col>1</xdr:col>
      <xdr:colOff>219075</xdr:colOff>
      <xdr:row>46</xdr:row>
      <xdr:rowOff>85725</xdr:rowOff>
    </xdr:from>
    <xdr:to>
      <xdr:col>6</xdr:col>
      <xdr:colOff>257175</xdr:colOff>
      <xdr:row>48</xdr:row>
      <xdr:rowOff>66675</xdr:rowOff>
    </xdr:to>
    <xdr:sp macro="" textlink="">
      <xdr:nvSpPr>
        <xdr:cNvPr id="10249" name="AutoShape 9"/>
        <xdr:cNvSpPr>
          <a:spLocks noChangeArrowheads="1"/>
        </xdr:cNvSpPr>
      </xdr:nvSpPr>
      <xdr:spPr bwMode="auto">
        <a:xfrm>
          <a:off x="447675" y="8029575"/>
          <a:ext cx="3667125" cy="323850"/>
        </a:xfrm>
        <a:prstGeom prst="wedgeRoundRectCallout">
          <a:avLst>
            <a:gd name="adj1" fmla="val -3245"/>
            <a:gd name="adj2" fmla="val -191176"/>
            <a:gd name="adj3"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a:t>
          </a:r>
          <a:r>
            <a:rPr lang="en-US" altLang="ja-JP" sz="1100" b="0" i="0" u="none" strike="noStrike" baseline="0">
              <a:solidFill>
                <a:srgbClr val="FF0000"/>
              </a:solidFill>
              <a:latin typeface="ＭＳ Ｐゴシック"/>
              <a:ea typeface="ＭＳ Ｐゴシック"/>
            </a:rPr>
            <a:t>IF</a:t>
          </a:r>
          <a:r>
            <a:rPr lang="en-US" altLang="ja-JP" sz="1100" b="0" i="0" u="none" strike="noStrike" baseline="0">
              <a:solidFill>
                <a:srgbClr val="000000"/>
              </a:solidFill>
              <a:latin typeface="ＭＳ Ｐゴシック"/>
              <a:ea typeface="ＭＳ Ｐゴシック"/>
            </a:rPr>
            <a:t>(B44="","",</a:t>
          </a:r>
          <a:r>
            <a:rPr lang="en-US" altLang="ja-JP" sz="1100" b="0" i="0" u="none" strike="noStrike" baseline="0">
              <a:solidFill>
                <a:srgbClr val="FF0000"/>
              </a:solidFill>
              <a:latin typeface="ＭＳ Ｐゴシック"/>
              <a:ea typeface="ＭＳ Ｐゴシック"/>
            </a:rPr>
            <a:t>VLOOKUP</a:t>
          </a:r>
          <a:r>
            <a:rPr lang="en-US" altLang="ja-JP" sz="1100" b="0" i="0" u="none" strike="noStrike" baseline="0">
              <a:solidFill>
                <a:srgbClr val="000000"/>
              </a:solidFill>
              <a:latin typeface="ＭＳ Ｐゴシック"/>
              <a:ea typeface="ＭＳ Ｐゴシック"/>
            </a:rPr>
            <a:t>(B44,$H$5:$J$11,3,FALSE))</a:t>
          </a:r>
        </a:p>
      </xdr:txBody>
    </xdr:sp>
    <xdr:clientData/>
  </xdr:twoCellAnchor>
  <xdr:twoCellAnchor>
    <xdr:from>
      <xdr:col>6</xdr:col>
      <xdr:colOff>19050</xdr:colOff>
      <xdr:row>44</xdr:row>
      <xdr:rowOff>38100</xdr:rowOff>
    </xdr:from>
    <xdr:to>
      <xdr:col>9</xdr:col>
      <xdr:colOff>342900</xdr:colOff>
      <xdr:row>46</xdr:row>
      <xdr:rowOff>76200</xdr:rowOff>
    </xdr:to>
    <xdr:sp macro="" textlink="">
      <xdr:nvSpPr>
        <xdr:cNvPr id="10250" name="AutoShape 10"/>
        <xdr:cNvSpPr>
          <a:spLocks noChangeArrowheads="1"/>
        </xdr:cNvSpPr>
      </xdr:nvSpPr>
      <xdr:spPr bwMode="auto">
        <a:xfrm>
          <a:off x="3876675" y="7639050"/>
          <a:ext cx="2562225" cy="381000"/>
        </a:xfrm>
        <a:prstGeom prst="wedgeRoundRectCallout">
          <a:avLst>
            <a:gd name="adj1" fmla="val -50745"/>
            <a:gd name="adj2" fmla="val -82500"/>
            <a:gd name="adj3"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en-US" altLang="ja-JP" sz="1100" b="0" i="0" u="none" strike="noStrike" baseline="0">
              <a:solidFill>
                <a:srgbClr val="000000"/>
              </a:solidFill>
              <a:latin typeface="ＭＳ Ｐゴシック"/>
              <a:ea typeface="ＭＳ Ｐゴシック"/>
            </a:rPr>
            <a:t>=</a:t>
          </a:r>
          <a:r>
            <a:rPr lang="en-US" altLang="ja-JP" sz="1100" b="0" i="0" u="none" strike="noStrike" baseline="0">
              <a:solidFill>
                <a:srgbClr val="FF0000"/>
              </a:solidFill>
              <a:latin typeface="ＭＳ Ｐゴシック"/>
              <a:ea typeface="ＭＳ Ｐゴシック"/>
            </a:rPr>
            <a:t>IF</a:t>
          </a:r>
          <a:r>
            <a:rPr lang="en-US" altLang="ja-JP" sz="1100" b="0" i="0" u="none" strike="noStrike" baseline="0">
              <a:solidFill>
                <a:srgbClr val="000000"/>
              </a:solidFill>
              <a:latin typeface="ＭＳ Ｐゴシック"/>
              <a:ea typeface="ＭＳ Ｐゴシック"/>
            </a:rPr>
            <a:t>(B44="","",D44*E44)</a:t>
          </a:r>
        </a:p>
        <a:p>
          <a:pPr algn="l" rtl="0">
            <a:lnSpc>
              <a:spcPts val="1200"/>
            </a:lnSpc>
            <a:defRPr sz="1000"/>
          </a:pPr>
          <a:r>
            <a:rPr lang="ja-JP" altLang="en-US" sz="1100" b="0" i="0" u="none" strike="noStrike" baseline="0">
              <a:solidFill>
                <a:srgbClr val="000000"/>
              </a:solidFill>
              <a:latin typeface="ＭＳ Ｐゴシック"/>
              <a:ea typeface="ＭＳ Ｐゴシック"/>
            </a:rPr>
            <a:t>品番が未入力の時は何も表示しない。</a:t>
          </a:r>
        </a:p>
      </xdr:txBody>
    </xdr:sp>
    <xdr:clientData/>
  </xdr:twoCellAnchor>
  <xdr:twoCellAnchor>
    <xdr:from>
      <xdr:col>6</xdr:col>
      <xdr:colOff>57150</xdr:colOff>
      <xdr:row>48</xdr:row>
      <xdr:rowOff>95250</xdr:rowOff>
    </xdr:from>
    <xdr:to>
      <xdr:col>12</xdr:col>
      <xdr:colOff>9525</xdr:colOff>
      <xdr:row>51</xdr:row>
      <xdr:rowOff>9525</xdr:rowOff>
    </xdr:to>
    <xdr:sp macro="" textlink="">
      <xdr:nvSpPr>
        <xdr:cNvPr id="10251" name="AutoShape 11"/>
        <xdr:cNvSpPr>
          <a:spLocks noChangeArrowheads="1"/>
        </xdr:cNvSpPr>
      </xdr:nvSpPr>
      <xdr:spPr bwMode="auto">
        <a:xfrm>
          <a:off x="3914775" y="8382000"/>
          <a:ext cx="4048125" cy="438150"/>
        </a:xfrm>
        <a:prstGeom prst="wedgeRoundRectCallout">
          <a:avLst>
            <a:gd name="adj1" fmla="val -51884"/>
            <a:gd name="adj2" fmla="val 2176"/>
            <a:gd name="adj3"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en-US" altLang="ja-JP" sz="1100" b="0" i="0" u="none" strike="noStrike" baseline="0">
              <a:solidFill>
                <a:srgbClr val="000000"/>
              </a:solidFill>
              <a:latin typeface="ＭＳ Ｐゴシック"/>
              <a:ea typeface="ＭＳ Ｐゴシック"/>
            </a:rPr>
            <a:t>=</a:t>
          </a:r>
          <a:r>
            <a:rPr lang="en-US" altLang="ja-JP" sz="1100" b="0" i="0" u="none" strike="noStrike" baseline="0">
              <a:solidFill>
                <a:srgbClr val="FF0000"/>
              </a:solidFill>
              <a:latin typeface="ＭＳ Ｐゴシック"/>
              <a:ea typeface="ＭＳ Ｐゴシック"/>
            </a:rPr>
            <a:t>IF</a:t>
          </a:r>
          <a:r>
            <a:rPr lang="en-US" altLang="ja-JP" sz="1100" b="0" i="0" u="none" strike="noStrike" baseline="0">
              <a:solidFill>
                <a:srgbClr val="000000"/>
              </a:solidFill>
              <a:latin typeface="ＭＳ Ｐゴシック"/>
              <a:ea typeface="ＭＳ Ｐゴシック"/>
            </a:rPr>
            <a:t>(</a:t>
          </a:r>
          <a:r>
            <a:rPr lang="en-US" altLang="ja-JP" sz="1100" b="0" i="0" u="none" strike="noStrike" baseline="0">
              <a:solidFill>
                <a:srgbClr val="FF0000"/>
              </a:solidFill>
              <a:latin typeface="ＭＳ Ｐゴシック"/>
              <a:ea typeface="ＭＳ Ｐゴシック"/>
            </a:rPr>
            <a:t>COUNTA</a:t>
          </a:r>
          <a:r>
            <a:rPr lang="en-US" altLang="ja-JP" sz="1100" b="0" i="0" u="none" strike="noStrike" baseline="0">
              <a:solidFill>
                <a:srgbClr val="000000"/>
              </a:solidFill>
              <a:latin typeface="ＭＳ Ｐゴシック"/>
              <a:ea typeface="ＭＳ Ｐゴシック"/>
            </a:rPr>
            <a:t>(B44:B49)=0,"",</a:t>
          </a:r>
          <a:r>
            <a:rPr lang="en-US" altLang="ja-JP" sz="1100" b="0" i="0" u="none" strike="noStrike" baseline="0">
              <a:solidFill>
                <a:srgbClr val="FF0000"/>
              </a:solidFill>
              <a:latin typeface="ＭＳ Ｐゴシック"/>
              <a:ea typeface="ＭＳ Ｐゴシック"/>
            </a:rPr>
            <a:t>SUM</a:t>
          </a:r>
          <a:r>
            <a:rPr lang="en-US" altLang="ja-JP" sz="1100" b="0" i="0" u="none" strike="noStrike" baseline="0">
              <a:solidFill>
                <a:srgbClr val="000000"/>
              </a:solidFill>
              <a:latin typeface="ＭＳ Ｐゴシック"/>
              <a:ea typeface="ＭＳ Ｐゴシック"/>
            </a:rPr>
            <a:t>(F44:F49))</a:t>
          </a:r>
        </a:p>
        <a:p>
          <a:pPr algn="l" rtl="0">
            <a:lnSpc>
              <a:spcPts val="1200"/>
            </a:lnSpc>
            <a:defRPr sz="1000"/>
          </a:pPr>
          <a:r>
            <a:rPr lang="ja-JP" altLang="en-US" sz="1100" b="0" i="0" u="none" strike="noStrike" baseline="0">
              <a:solidFill>
                <a:srgbClr val="000000"/>
              </a:solidFill>
              <a:latin typeface="ＭＳ Ｐゴシック"/>
              <a:ea typeface="ＭＳ Ｐゴシック"/>
            </a:rPr>
            <a:t>品番が全て</a:t>
          </a:r>
          <a:r>
            <a:rPr lang="en-US" altLang="ja-JP" sz="1100" b="0" i="0" u="none" strike="noStrike" baseline="0">
              <a:solidFill>
                <a:srgbClr val="000000"/>
              </a:solidFill>
              <a:latin typeface="ＭＳ Ｐゴシック"/>
              <a:ea typeface="ＭＳ Ｐゴシック"/>
            </a:rPr>
            <a:t>(</a:t>
          </a:r>
          <a:r>
            <a:rPr lang="en-US" altLang="ja-JP" sz="1100" b="0" i="0" u="none" strike="noStrike" baseline="0">
              <a:solidFill>
                <a:srgbClr val="FF0000"/>
              </a:solidFill>
              <a:latin typeface="ＭＳ Ｐゴシック"/>
              <a:ea typeface="ＭＳ Ｐゴシック"/>
            </a:rPr>
            <a:t>COUNTA</a:t>
          </a:r>
          <a:r>
            <a:rPr lang="ja-JP" altLang="en-US" sz="1100" b="0" i="0" u="none" strike="noStrike" baseline="0">
              <a:solidFill>
                <a:srgbClr val="000000"/>
              </a:solidFill>
              <a:latin typeface="ＭＳ Ｐゴシック"/>
              <a:ea typeface="ＭＳ Ｐゴシック"/>
            </a:rPr>
            <a:t>で判定</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未入力の時は何も表示しない。</a:t>
          </a:r>
        </a:p>
      </xdr:txBody>
    </xdr:sp>
    <xdr:clientData/>
  </xdr:twoCellAnchor>
  <xdr:twoCellAnchor>
    <xdr:from>
      <xdr:col>6</xdr:col>
      <xdr:colOff>28575</xdr:colOff>
      <xdr:row>51</xdr:row>
      <xdr:rowOff>57150</xdr:rowOff>
    </xdr:from>
    <xdr:to>
      <xdr:col>13</xdr:col>
      <xdr:colOff>428625</xdr:colOff>
      <xdr:row>53</xdr:row>
      <xdr:rowOff>133350</xdr:rowOff>
    </xdr:to>
    <xdr:sp macro="" textlink="">
      <xdr:nvSpPr>
        <xdr:cNvPr id="10252" name="AutoShape 12"/>
        <xdr:cNvSpPr>
          <a:spLocks noChangeArrowheads="1"/>
        </xdr:cNvSpPr>
      </xdr:nvSpPr>
      <xdr:spPr bwMode="auto">
        <a:xfrm>
          <a:off x="3886200" y="8867775"/>
          <a:ext cx="5038725" cy="438150"/>
        </a:xfrm>
        <a:prstGeom prst="wedgeRoundRectCallout">
          <a:avLst>
            <a:gd name="adj1" fmla="val -50755"/>
            <a:gd name="adj2" fmla="val -76088"/>
            <a:gd name="adj3"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en-US" altLang="ja-JP" sz="1100" b="0" i="0" u="none" strike="noStrike" baseline="0">
              <a:solidFill>
                <a:srgbClr val="000000"/>
              </a:solidFill>
              <a:latin typeface="ＭＳ Ｐゴシック"/>
              <a:ea typeface="ＭＳ Ｐゴシック"/>
            </a:rPr>
            <a:t>=</a:t>
          </a:r>
          <a:r>
            <a:rPr lang="en-US" altLang="ja-JP" sz="1100" b="0" i="0" u="none" strike="noStrike" baseline="0">
              <a:solidFill>
                <a:srgbClr val="FF0000"/>
              </a:solidFill>
              <a:latin typeface="ＭＳ Ｐゴシック"/>
              <a:ea typeface="ＭＳ Ｐゴシック"/>
            </a:rPr>
            <a:t>IF</a:t>
          </a:r>
          <a:r>
            <a:rPr lang="en-US" altLang="ja-JP" sz="1100" b="0" i="0" u="none" strike="noStrike" baseline="0">
              <a:solidFill>
                <a:srgbClr val="000000"/>
              </a:solidFill>
              <a:latin typeface="ＭＳ Ｐゴシック"/>
              <a:ea typeface="ＭＳ Ｐゴシック"/>
            </a:rPr>
            <a:t>(F50="","",</a:t>
          </a:r>
          <a:r>
            <a:rPr lang="en-US" altLang="ja-JP" sz="1100" b="0" i="0" u="none" strike="noStrike" baseline="0">
              <a:solidFill>
                <a:srgbClr val="FF0000"/>
              </a:solidFill>
              <a:latin typeface="ＭＳ Ｐゴシック"/>
              <a:ea typeface="ＭＳ Ｐゴシック"/>
            </a:rPr>
            <a:t>INT</a:t>
          </a:r>
          <a:r>
            <a:rPr lang="en-US" altLang="ja-JP" sz="1100" b="0" i="0" u="none" strike="noStrike" baseline="0">
              <a:solidFill>
                <a:srgbClr val="000000"/>
              </a:solidFill>
              <a:latin typeface="ＭＳ Ｐゴシック"/>
              <a:ea typeface="ＭＳ Ｐゴシック"/>
            </a:rPr>
            <a:t>(F50*C52))</a:t>
          </a:r>
        </a:p>
        <a:p>
          <a:pPr algn="l" rtl="0">
            <a:lnSpc>
              <a:spcPts val="1200"/>
            </a:lnSpc>
            <a:defRPr sz="1000"/>
          </a:pPr>
          <a:r>
            <a:rPr lang="ja-JP" altLang="en-US" sz="1100" b="0" i="0" u="none" strike="noStrike" baseline="0">
              <a:solidFill>
                <a:srgbClr val="000000"/>
              </a:solidFill>
              <a:latin typeface="ＭＳ Ｐゴシック"/>
              <a:ea typeface="ＭＳ Ｐゴシック"/>
            </a:rPr>
            <a:t>税抜合計が空白の時は何も表示しない。</a:t>
          </a:r>
          <a:r>
            <a:rPr lang="en-US" altLang="ja-JP" sz="1100" b="0" i="0" u="none" strike="noStrike" baseline="0">
              <a:solidFill>
                <a:srgbClr val="FF0000"/>
              </a:solidFill>
              <a:latin typeface="ＭＳ Ｐゴシック"/>
              <a:ea typeface="ＭＳ Ｐゴシック"/>
            </a:rPr>
            <a:t>INT</a:t>
          </a:r>
          <a:r>
            <a:rPr lang="ja-JP" altLang="en-US" sz="1100" b="0" i="0" u="none" strike="noStrike" baseline="0">
              <a:solidFill>
                <a:srgbClr val="000000"/>
              </a:solidFill>
              <a:latin typeface="ＭＳ Ｐゴシック"/>
              <a:ea typeface="ＭＳ Ｐゴシック"/>
            </a:rPr>
            <a:t>で消費税の端数を切り捨て</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2:J94"/>
  <sheetViews>
    <sheetView tabSelected="1" topLeftCell="A12" workbookViewId="0">
      <selection activeCell="L20" sqref="L20"/>
    </sheetView>
  </sheetViews>
  <sheetFormatPr defaultRowHeight="13" x14ac:dyDescent="0.2"/>
  <cols>
    <col min="1" max="1" width="3.26953125" customWidth="1"/>
    <col min="2" max="2" width="21.7265625" customWidth="1"/>
    <col min="3" max="6" width="9.7265625" customWidth="1"/>
    <col min="7" max="7" width="9.6328125" customWidth="1"/>
    <col min="8" max="10" width="11.6328125" customWidth="1"/>
  </cols>
  <sheetData>
    <row r="42" spans="2:10" ht="84" customHeight="1" x14ac:dyDescent="0.2"/>
    <row r="43" spans="2:10" ht="21" customHeight="1" x14ac:dyDescent="0.2">
      <c r="B43" t="s">
        <v>213</v>
      </c>
    </row>
    <row r="44" spans="2:10" ht="21" customHeight="1" x14ac:dyDescent="0.2">
      <c r="B44" s="137" t="s">
        <v>209</v>
      </c>
      <c r="C44" s="139" t="s">
        <v>210</v>
      </c>
      <c r="D44" s="140"/>
      <c r="E44" s="141"/>
    </row>
    <row r="45" spans="2:10" ht="24" customHeight="1" thickBot="1" x14ac:dyDescent="0.25">
      <c r="B45" s="138"/>
      <c r="C45" s="106" t="s">
        <v>196</v>
      </c>
      <c r="D45" s="106" t="s">
        <v>198</v>
      </c>
      <c r="E45" s="106" t="s">
        <v>199</v>
      </c>
      <c r="F45" s="108"/>
      <c r="G45" s="108"/>
      <c r="H45" s="104" t="s">
        <v>207</v>
      </c>
      <c r="I45" s="103" t="s">
        <v>198</v>
      </c>
      <c r="J45" s="103" t="s">
        <v>199</v>
      </c>
    </row>
    <row r="46" spans="2:10" ht="34.5" customHeight="1" thickTop="1" thickBot="1" x14ac:dyDescent="0.25">
      <c r="B46" s="138"/>
      <c r="C46" s="111" t="s">
        <v>197</v>
      </c>
      <c r="D46" s="112" t="s">
        <v>211</v>
      </c>
      <c r="E46" s="112" t="s">
        <v>212</v>
      </c>
      <c r="G46" s="108" t="s">
        <v>208</v>
      </c>
      <c r="H46" s="113" t="s">
        <v>203</v>
      </c>
      <c r="I46" s="113" t="s">
        <v>203</v>
      </c>
      <c r="J46" s="113" t="s">
        <v>203</v>
      </c>
    </row>
    <row r="47" spans="2:10" ht="27.75" customHeight="1" thickTop="1" thickBot="1" x14ac:dyDescent="0.25">
      <c r="B47" s="124" t="s">
        <v>200</v>
      </c>
      <c r="C47" s="129">
        <v>7400</v>
      </c>
      <c r="D47" s="129">
        <v>6400</v>
      </c>
      <c r="E47" s="130">
        <v>4800</v>
      </c>
      <c r="G47" s="110" t="s">
        <v>210</v>
      </c>
      <c r="H47" s="109">
        <f>VLOOKUP(H46,$B$47:$E$53,2,FALSE)</f>
        <v>17800</v>
      </c>
      <c r="I47" s="109">
        <f>VLOOKUP(I46,$B$47:$E$53,3,FALSE)</f>
        <v>15500</v>
      </c>
      <c r="J47" s="109">
        <f>VLOOKUP(J46,$B$47:$E$53,4,FALSE)</f>
        <v>11500</v>
      </c>
    </row>
    <row r="48" spans="2:10" ht="27.75" customHeight="1" thickTop="1" x14ac:dyDescent="0.2">
      <c r="B48" s="125" t="s">
        <v>206</v>
      </c>
      <c r="C48" s="133">
        <v>6700</v>
      </c>
      <c r="D48" s="133" t="s">
        <v>201</v>
      </c>
      <c r="E48" s="134" t="s">
        <v>201</v>
      </c>
    </row>
    <row r="49" spans="2:5" ht="27.75" customHeight="1" x14ac:dyDescent="0.2">
      <c r="B49" s="126" t="s">
        <v>202</v>
      </c>
      <c r="C49" s="133">
        <v>13200</v>
      </c>
      <c r="D49" s="133">
        <v>11600</v>
      </c>
      <c r="E49" s="134">
        <v>8600</v>
      </c>
    </row>
    <row r="50" spans="2:5" ht="27.75" customHeight="1" x14ac:dyDescent="0.2">
      <c r="B50" s="125" t="s">
        <v>214</v>
      </c>
      <c r="C50" s="135">
        <v>17800</v>
      </c>
      <c r="D50" s="135">
        <v>15500</v>
      </c>
      <c r="E50" s="136">
        <v>11500</v>
      </c>
    </row>
    <row r="51" spans="2:5" ht="27.75" customHeight="1" x14ac:dyDescent="0.2">
      <c r="B51" s="125" t="s">
        <v>205</v>
      </c>
      <c r="C51" s="133">
        <v>22400</v>
      </c>
      <c r="D51" s="133">
        <v>19400</v>
      </c>
      <c r="E51" s="134">
        <v>14400</v>
      </c>
    </row>
    <row r="52" spans="2:5" ht="27.75" customHeight="1" x14ac:dyDescent="0.2">
      <c r="B52" s="125" t="s">
        <v>204</v>
      </c>
      <c r="C52" s="133">
        <v>4200</v>
      </c>
      <c r="D52" s="133">
        <v>4200</v>
      </c>
      <c r="E52" s="134">
        <v>4200</v>
      </c>
    </row>
    <row r="53" spans="2:5" ht="27.75" customHeight="1" x14ac:dyDescent="0.2">
      <c r="B53" s="125" t="s">
        <v>220</v>
      </c>
      <c r="C53" s="133">
        <v>5400</v>
      </c>
      <c r="D53" s="133">
        <v>4700</v>
      </c>
      <c r="E53" s="134">
        <v>3500</v>
      </c>
    </row>
    <row r="54" spans="2:5" ht="24.75" customHeight="1" thickBot="1" x14ac:dyDescent="0.25">
      <c r="B54" s="127" t="s">
        <v>219</v>
      </c>
      <c r="C54" s="131">
        <v>74000</v>
      </c>
      <c r="D54" s="131">
        <v>6400</v>
      </c>
      <c r="E54" s="132">
        <v>4800</v>
      </c>
    </row>
    <row r="55" spans="2:5" ht="13.5" thickTop="1" x14ac:dyDescent="0.2">
      <c r="B55" s="128" t="s">
        <v>221</v>
      </c>
    </row>
    <row r="76" spans="2:10" ht="44.25" customHeight="1" x14ac:dyDescent="0.2"/>
    <row r="77" spans="2:10" x14ac:dyDescent="0.2">
      <c r="B77" t="s">
        <v>215</v>
      </c>
      <c r="G77" s="115"/>
    </row>
    <row r="78" spans="2:10" x14ac:dyDescent="0.2">
      <c r="B78" s="142" t="s">
        <v>217</v>
      </c>
      <c r="C78" s="103" t="s">
        <v>168</v>
      </c>
      <c r="D78" s="105" t="s">
        <v>169</v>
      </c>
      <c r="E78" s="105"/>
      <c r="F78" s="105"/>
      <c r="G78" s="116"/>
    </row>
    <row r="79" spans="2:10" ht="13.5" thickBot="1" x14ac:dyDescent="0.25">
      <c r="B79" s="142"/>
      <c r="C79" s="104"/>
      <c r="D79" s="70">
        <v>1</v>
      </c>
      <c r="E79" s="70">
        <v>2</v>
      </c>
      <c r="F79" s="70">
        <v>3</v>
      </c>
      <c r="G79" s="117"/>
      <c r="H79" s="70">
        <v>1</v>
      </c>
      <c r="I79" s="70">
        <v>2</v>
      </c>
      <c r="J79" s="70">
        <v>3</v>
      </c>
    </row>
    <row r="80" spans="2:10" ht="14" thickTop="1" thickBot="1" x14ac:dyDescent="0.25">
      <c r="B80" s="107" t="s">
        <v>170</v>
      </c>
      <c r="C80" s="119">
        <v>1</v>
      </c>
      <c r="D80" s="72">
        <v>4500</v>
      </c>
      <c r="E80" s="72">
        <v>12830</v>
      </c>
      <c r="F80" s="73">
        <v>24300</v>
      </c>
      <c r="G80" s="118" t="s">
        <v>218</v>
      </c>
      <c r="H80" s="122">
        <v>11</v>
      </c>
      <c r="I80" s="122">
        <v>17</v>
      </c>
      <c r="J80" s="122">
        <v>33</v>
      </c>
    </row>
    <row r="81" spans="2:10" ht="14" thickTop="1" thickBot="1" x14ac:dyDescent="0.25">
      <c r="B81" s="107" t="s">
        <v>171</v>
      </c>
      <c r="C81" s="120">
        <v>5</v>
      </c>
      <c r="D81" s="71">
        <v>4870</v>
      </c>
      <c r="E81" s="71">
        <v>13880</v>
      </c>
      <c r="F81" s="74">
        <v>26300</v>
      </c>
      <c r="G81" s="118" t="s">
        <v>216</v>
      </c>
      <c r="H81" s="123">
        <f>VLOOKUP(H80,$C$80:$F$90,2,TRUE)</f>
        <v>6410</v>
      </c>
      <c r="I81" s="123">
        <f>VLOOKUP(I80,$C$80:$F$90,3,TRUE)</f>
        <v>24570</v>
      </c>
      <c r="J81" s="123">
        <f>VLOOKUP(J80,$C$80:$F$90,4,TRUE)</f>
        <v>67400</v>
      </c>
    </row>
    <row r="82" spans="2:10" ht="13.5" thickTop="1" x14ac:dyDescent="0.2">
      <c r="B82" s="107" t="s">
        <v>172</v>
      </c>
      <c r="C82" s="120">
        <v>7</v>
      </c>
      <c r="D82" s="71">
        <v>5640</v>
      </c>
      <c r="E82" s="71">
        <v>16080</v>
      </c>
      <c r="F82" s="74">
        <v>30460</v>
      </c>
      <c r="G82" s="114"/>
    </row>
    <row r="83" spans="2:10" x14ac:dyDescent="0.2">
      <c r="B83" s="107" t="s">
        <v>173</v>
      </c>
      <c r="C83" s="120">
        <v>10</v>
      </c>
      <c r="D83" s="71">
        <v>6410</v>
      </c>
      <c r="E83" s="71">
        <v>18270</v>
      </c>
      <c r="F83" s="74">
        <v>34620</v>
      </c>
      <c r="G83" s="114"/>
    </row>
    <row r="84" spans="2:10" x14ac:dyDescent="0.2">
      <c r="B84" s="107" t="s">
        <v>174</v>
      </c>
      <c r="C84" s="120">
        <v>13</v>
      </c>
      <c r="D84" s="71">
        <v>7120</v>
      </c>
      <c r="E84" s="71">
        <v>20300</v>
      </c>
      <c r="F84" s="74">
        <v>38450</v>
      </c>
      <c r="G84" s="114"/>
    </row>
    <row r="85" spans="2:10" x14ac:dyDescent="0.2">
      <c r="B85" s="107" t="s">
        <v>175</v>
      </c>
      <c r="C85" s="120">
        <v>16</v>
      </c>
      <c r="D85" s="71">
        <v>8620</v>
      </c>
      <c r="E85" s="71">
        <v>24570</v>
      </c>
      <c r="F85" s="74">
        <v>46550</v>
      </c>
      <c r="G85" s="114"/>
    </row>
    <row r="86" spans="2:10" x14ac:dyDescent="0.2">
      <c r="B86" s="107" t="s">
        <v>176</v>
      </c>
      <c r="C86" s="120">
        <v>20</v>
      </c>
      <c r="D86" s="71">
        <v>10210</v>
      </c>
      <c r="E86" s="71">
        <v>29100</v>
      </c>
      <c r="F86" s="74">
        <v>55140</v>
      </c>
      <c r="G86" s="114"/>
    </row>
    <row r="87" spans="2:10" x14ac:dyDescent="0.2">
      <c r="B87" s="107" t="s">
        <v>177</v>
      </c>
      <c r="C87" s="120">
        <v>25</v>
      </c>
      <c r="D87" s="71">
        <v>11650</v>
      </c>
      <c r="E87" s="71">
        <v>33210</v>
      </c>
      <c r="F87" s="74">
        <v>62910</v>
      </c>
      <c r="G87" s="114"/>
    </row>
    <row r="88" spans="2:10" x14ac:dyDescent="0.2">
      <c r="B88" s="107" t="s">
        <v>178</v>
      </c>
      <c r="C88" s="120">
        <v>31</v>
      </c>
      <c r="D88" s="71">
        <v>12480</v>
      </c>
      <c r="E88" s="71">
        <v>35570</v>
      </c>
      <c r="F88" s="74">
        <v>67400</v>
      </c>
      <c r="G88" s="114"/>
    </row>
    <row r="89" spans="2:10" x14ac:dyDescent="0.2">
      <c r="B89" s="107" t="s">
        <v>179</v>
      </c>
      <c r="C89" s="120">
        <v>38</v>
      </c>
      <c r="D89" s="71">
        <v>13190</v>
      </c>
      <c r="E89" s="71">
        <v>37600</v>
      </c>
      <c r="F89" s="74">
        <v>71230</v>
      </c>
      <c r="G89" s="114"/>
    </row>
    <row r="90" spans="2:10" ht="13.5" thickBot="1" x14ac:dyDescent="0.25">
      <c r="B90" s="107" t="s">
        <v>180</v>
      </c>
      <c r="C90" s="121">
        <v>45</v>
      </c>
      <c r="D90" s="75">
        <v>13950</v>
      </c>
      <c r="E90" s="75">
        <v>39760</v>
      </c>
      <c r="F90" s="76">
        <v>75330</v>
      </c>
      <c r="G90" s="114"/>
    </row>
    <row r="91" spans="2:10" ht="13.5" thickTop="1" x14ac:dyDescent="0.2"/>
    <row r="93" spans="2:10" x14ac:dyDescent="0.2">
      <c r="C93" s="77"/>
    </row>
    <row r="94" spans="2:10" x14ac:dyDescent="0.2">
      <c r="C94" s="77"/>
    </row>
  </sheetData>
  <mergeCells count="3">
    <mergeCell ref="B44:B46"/>
    <mergeCell ref="C44:E44"/>
    <mergeCell ref="B78:B79"/>
  </mergeCells>
  <phoneticPr fontId="2"/>
  <conditionalFormatting sqref="C47:E47 C49:E52">
    <cfRule type="expression" dxfId="4" priority="4" stopIfTrue="1">
      <formula>AND(H$45=C$45,H$46=$B47)</formula>
    </cfRule>
  </conditionalFormatting>
  <conditionalFormatting sqref="D80:F90">
    <cfRule type="expression" dxfId="3" priority="5" stopIfTrue="1">
      <formula>$C80=INDEX($C$80:$C$90,MATCH(H$80,$C$80:$C$90,TRUE),1)</formula>
    </cfRule>
  </conditionalFormatting>
  <conditionalFormatting sqref="C48:E48">
    <cfRule type="expression" dxfId="2" priority="3" stopIfTrue="1">
      <formula>AND(H$45=C$45,H$46=$B48)</formula>
    </cfRule>
  </conditionalFormatting>
  <conditionalFormatting sqref="C54:E54">
    <cfRule type="expression" dxfId="1" priority="2" stopIfTrue="1">
      <formula>AND(H$45=C$45,H$46=$B54)</formula>
    </cfRule>
  </conditionalFormatting>
  <conditionalFormatting sqref="C53:E53">
    <cfRule type="expression" dxfId="0" priority="1" stopIfTrue="1">
      <formula>AND(H$45=C$45,H$46=$B53)</formula>
    </cfRule>
  </conditionalFormatting>
  <dataValidations count="2">
    <dataValidation imeMode="off" allowBlank="1" showInputMessage="1" showErrorMessage="1" sqref="H80:J80"/>
    <dataValidation type="list" allowBlank="1" showInputMessage="1" showErrorMessage="1" sqref="H46:J46">
      <formula1>$B$47:$B$53</formula1>
    </dataValidation>
  </dataValidations>
  <pageMargins left="0.75" right="0.75" top="1" bottom="1" header="0.51200000000000001" footer="0.51200000000000001"/>
  <pageSetup paperSize="9" orientation="portrait" horizontalDpi="4294967292" verticalDpi="4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1"/>
  </sheetPr>
  <dimension ref="B2:J59"/>
  <sheetViews>
    <sheetView workbookViewId="0">
      <selection activeCell="O8" sqref="O8:O9"/>
    </sheetView>
  </sheetViews>
  <sheetFormatPr defaultRowHeight="13" x14ac:dyDescent="0.2"/>
  <cols>
    <col min="1" max="1" width="2.6328125" customWidth="1"/>
    <col min="2" max="2" width="9.08984375" customWidth="1"/>
    <col min="3" max="3" width="11.08984375" customWidth="1"/>
    <col min="4" max="4" width="9.08984375" customWidth="1"/>
    <col min="5" max="5" width="11.6328125" customWidth="1"/>
    <col min="6" max="6" width="12.08984375" bestFit="1" customWidth="1"/>
    <col min="7" max="7" width="9.6328125" customWidth="1"/>
    <col min="8" max="8" width="2.6328125" customWidth="1"/>
    <col min="9" max="9" width="9.08984375" customWidth="1"/>
    <col min="10" max="10" width="11.6328125" customWidth="1"/>
  </cols>
  <sheetData>
    <row r="2" spans="2:10" ht="16.5" x14ac:dyDescent="0.25">
      <c r="B2" s="17" t="s">
        <v>38</v>
      </c>
      <c r="I2" s="18" t="s">
        <v>39</v>
      </c>
    </row>
    <row r="3" spans="2:10" x14ac:dyDescent="0.2">
      <c r="F3" s="19"/>
      <c r="G3" s="20" t="s">
        <v>40</v>
      </c>
    </row>
    <row r="4" spans="2:10" ht="13" customHeight="1" x14ac:dyDescent="0.2">
      <c r="B4" s="143" t="s">
        <v>41</v>
      </c>
      <c r="C4" s="143" t="s">
        <v>42</v>
      </c>
      <c r="D4" s="143" t="s">
        <v>43</v>
      </c>
      <c r="E4" s="143"/>
      <c r="F4" s="143" t="s">
        <v>44</v>
      </c>
      <c r="G4" s="143" t="s">
        <v>45</v>
      </c>
      <c r="I4" s="143" t="s">
        <v>46</v>
      </c>
      <c r="J4" s="143" t="s">
        <v>47</v>
      </c>
    </row>
    <row r="5" spans="2:10" ht="13" customHeight="1" x14ac:dyDescent="0.2">
      <c r="B5" s="143"/>
      <c r="C5" s="143"/>
      <c r="D5" s="21" t="s">
        <v>46</v>
      </c>
      <c r="E5" s="21" t="s">
        <v>47</v>
      </c>
      <c r="F5" s="143"/>
      <c r="G5" s="143"/>
      <c r="I5" s="143"/>
      <c r="J5" s="143"/>
    </row>
    <row r="6" spans="2:10" x14ac:dyDescent="0.2">
      <c r="B6" s="22">
        <v>70032</v>
      </c>
      <c r="C6" s="22" t="s">
        <v>48</v>
      </c>
      <c r="D6" s="22">
        <v>10</v>
      </c>
      <c r="E6" s="25"/>
      <c r="F6" s="23">
        <v>26024</v>
      </c>
      <c r="G6" s="22"/>
      <c r="I6" s="24">
        <v>10</v>
      </c>
      <c r="J6" s="24" t="s">
        <v>49</v>
      </c>
    </row>
    <row r="7" spans="2:10" x14ac:dyDescent="0.2">
      <c r="B7" s="22">
        <v>84080</v>
      </c>
      <c r="C7" s="22" t="s">
        <v>50</v>
      </c>
      <c r="D7" s="22">
        <v>20</v>
      </c>
      <c r="E7" s="25"/>
      <c r="F7" s="23">
        <v>30773</v>
      </c>
      <c r="G7" s="22"/>
      <c r="I7" s="24">
        <v>20</v>
      </c>
      <c r="J7" s="24" t="s">
        <v>51</v>
      </c>
    </row>
    <row r="8" spans="2:10" x14ac:dyDescent="0.2">
      <c r="B8" s="22">
        <v>94083</v>
      </c>
      <c r="C8" s="22" t="s">
        <v>52</v>
      </c>
      <c r="D8" s="22"/>
      <c r="E8" s="25"/>
      <c r="F8" s="23">
        <v>34425</v>
      </c>
      <c r="G8" s="22"/>
      <c r="I8" s="24">
        <v>30</v>
      </c>
      <c r="J8" s="24" t="s">
        <v>53</v>
      </c>
    </row>
    <row r="9" spans="2:10" x14ac:dyDescent="0.2">
      <c r="B9" s="22">
        <v>74063</v>
      </c>
      <c r="C9" s="22" t="s">
        <v>54</v>
      </c>
      <c r="D9" s="22"/>
      <c r="E9" s="25"/>
      <c r="F9" s="23">
        <v>27120</v>
      </c>
      <c r="G9" s="22"/>
      <c r="I9" s="24">
        <v>40</v>
      </c>
      <c r="J9" s="24" t="s">
        <v>55</v>
      </c>
    </row>
    <row r="10" spans="2:10" x14ac:dyDescent="0.2">
      <c r="B10" s="22">
        <v>79063</v>
      </c>
      <c r="C10" s="22" t="s">
        <v>56</v>
      </c>
      <c r="D10" s="22"/>
      <c r="E10" s="25"/>
      <c r="F10" s="23">
        <v>28946</v>
      </c>
      <c r="G10" s="22"/>
      <c r="I10" s="24">
        <v>50</v>
      </c>
      <c r="J10" s="24" t="s">
        <v>57</v>
      </c>
    </row>
    <row r="11" spans="2:10" x14ac:dyDescent="0.2">
      <c r="B11" s="22">
        <v>75022</v>
      </c>
      <c r="C11" s="22" t="s">
        <v>58</v>
      </c>
      <c r="D11" s="22"/>
      <c r="E11" s="25"/>
      <c r="F11" s="23">
        <v>27485</v>
      </c>
      <c r="G11" s="22"/>
      <c r="I11" s="24">
        <v>60</v>
      </c>
      <c r="J11" s="24" t="s">
        <v>59</v>
      </c>
    </row>
    <row r="12" spans="2:10" x14ac:dyDescent="0.2">
      <c r="B12" s="22">
        <v>85012</v>
      </c>
      <c r="C12" s="22" t="s">
        <v>60</v>
      </c>
      <c r="D12" s="22"/>
      <c r="E12" s="25"/>
      <c r="F12" s="23">
        <v>31138</v>
      </c>
      <c r="G12" s="22"/>
    </row>
    <row r="13" spans="2:10" x14ac:dyDescent="0.2">
      <c r="B13" s="22">
        <v>95032</v>
      </c>
      <c r="C13" s="22" t="s">
        <v>61</v>
      </c>
      <c r="D13" s="22"/>
      <c r="E13" s="25"/>
      <c r="F13" s="23">
        <v>34790</v>
      </c>
      <c r="G13" s="22"/>
    </row>
    <row r="14" spans="2:10" x14ac:dyDescent="0.2">
      <c r="B14" s="22">
        <v>91075</v>
      </c>
      <c r="C14" s="22" t="s">
        <v>62</v>
      </c>
      <c r="D14" s="22"/>
      <c r="E14" s="25"/>
      <c r="F14" s="23">
        <v>33329</v>
      </c>
      <c r="G14" s="22"/>
    </row>
    <row r="15" spans="2:10" x14ac:dyDescent="0.2">
      <c r="B15" s="22">
        <v>73011</v>
      </c>
      <c r="C15" s="22" t="s">
        <v>63</v>
      </c>
      <c r="D15" s="22"/>
      <c r="E15" s="25"/>
      <c r="F15" s="23">
        <v>26755</v>
      </c>
      <c r="G15" s="22"/>
    </row>
    <row r="16" spans="2:10" x14ac:dyDescent="0.2">
      <c r="B16" s="22">
        <v>80031</v>
      </c>
      <c r="C16" s="22" t="s">
        <v>64</v>
      </c>
      <c r="D16" s="22"/>
      <c r="E16" s="25"/>
      <c r="F16" s="23">
        <v>29312</v>
      </c>
      <c r="G16" s="22"/>
    </row>
    <row r="17" spans="2:7" x14ac:dyDescent="0.2">
      <c r="B17" s="22">
        <v>78021</v>
      </c>
      <c r="C17" s="22" t="s">
        <v>65</v>
      </c>
      <c r="D17" s="22"/>
      <c r="E17" s="25"/>
      <c r="F17" s="23">
        <v>28581</v>
      </c>
      <c r="G17" s="22"/>
    </row>
    <row r="18" spans="2:7" x14ac:dyDescent="0.2">
      <c r="B18" s="22">
        <v>88061</v>
      </c>
      <c r="C18" s="22" t="s">
        <v>66</v>
      </c>
      <c r="D18" s="22"/>
      <c r="E18" s="25"/>
      <c r="F18" s="23">
        <v>32234</v>
      </c>
      <c r="G18" s="22"/>
    </row>
    <row r="19" spans="2:7" x14ac:dyDescent="0.2">
      <c r="B19" s="22">
        <v>81031</v>
      </c>
      <c r="C19" s="22" t="s">
        <v>67</v>
      </c>
      <c r="D19" s="22"/>
      <c r="E19" s="25"/>
      <c r="F19" s="23">
        <v>29677</v>
      </c>
      <c r="G19" s="22"/>
    </row>
    <row r="20" spans="2:7" x14ac:dyDescent="0.2">
      <c r="B20" s="22">
        <v>75014</v>
      </c>
      <c r="C20" s="22" t="s">
        <v>68</v>
      </c>
      <c r="D20" s="22"/>
      <c r="E20" s="25"/>
      <c r="F20" s="23">
        <v>27485</v>
      </c>
      <c r="G20" s="22"/>
    </row>
    <row r="41" spans="2:10" ht="16.5" x14ac:dyDescent="0.25">
      <c r="B41" s="17" t="s">
        <v>38</v>
      </c>
      <c r="I41" s="18" t="s">
        <v>39</v>
      </c>
    </row>
    <row r="42" spans="2:10" x14ac:dyDescent="0.2">
      <c r="F42" s="19"/>
      <c r="G42" s="20" t="s">
        <v>40</v>
      </c>
    </row>
    <row r="43" spans="2:10" ht="13" customHeight="1" x14ac:dyDescent="0.2">
      <c r="B43" s="143" t="s">
        <v>41</v>
      </c>
      <c r="C43" s="143" t="s">
        <v>42</v>
      </c>
      <c r="D43" s="143" t="s">
        <v>43</v>
      </c>
      <c r="E43" s="143"/>
      <c r="F43" s="143" t="s">
        <v>44</v>
      </c>
      <c r="G43" s="143" t="s">
        <v>45</v>
      </c>
      <c r="I43" s="143" t="s">
        <v>46</v>
      </c>
      <c r="J43" s="143" t="s">
        <v>47</v>
      </c>
    </row>
    <row r="44" spans="2:10" ht="13" customHeight="1" x14ac:dyDescent="0.2">
      <c r="B44" s="143"/>
      <c r="C44" s="143"/>
      <c r="D44" s="21" t="s">
        <v>46</v>
      </c>
      <c r="E44" s="21" t="s">
        <v>47</v>
      </c>
      <c r="F44" s="143"/>
      <c r="G44" s="143"/>
      <c r="I44" s="143"/>
      <c r="J44" s="143"/>
    </row>
    <row r="45" spans="2:10" x14ac:dyDescent="0.2">
      <c r="B45" s="22">
        <v>70032</v>
      </c>
      <c r="C45" s="22" t="s">
        <v>48</v>
      </c>
      <c r="D45" s="22">
        <v>20</v>
      </c>
      <c r="E45" s="25" t="str">
        <f>IF($D45="","",VLOOKUP($D45,$I$45:$J$50,2,FALSE))</f>
        <v>経理部</v>
      </c>
      <c r="F45" s="23">
        <v>26024</v>
      </c>
      <c r="G45" s="22"/>
      <c r="I45" s="24">
        <v>10</v>
      </c>
      <c r="J45" s="24" t="s">
        <v>49</v>
      </c>
    </row>
    <row r="46" spans="2:10" x14ac:dyDescent="0.2">
      <c r="B46" s="22">
        <v>84080</v>
      </c>
      <c r="C46" s="22" t="s">
        <v>50</v>
      </c>
      <c r="D46" s="22"/>
      <c r="E46" s="25" t="str">
        <f t="shared" ref="E46:E59" si="0">IF($D46="","",VLOOKUP($D46,$I$45:$J$50,2,FALSE))</f>
        <v/>
      </c>
      <c r="F46" s="23">
        <v>30773</v>
      </c>
      <c r="G46" s="22"/>
      <c r="I46" s="24">
        <v>20</v>
      </c>
      <c r="J46" s="24" t="s">
        <v>51</v>
      </c>
    </row>
    <row r="47" spans="2:10" x14ac:dyDescent="0.2">
      <c r="B47" s="22">
        <v>94083</v>
      </c>
      <c r="C47" s="22" t="s">
        <v>52</v>
      </c>
      <c r="D47" s="22"/>
      <c r="E47" s="25" t="str">
        <f t="shared" si="0"/>
        <v/>
      </c>
      <c r="F47" s="23">
        <v>34425</v>
      </c>
      <c r="G47" s="22"/>
      <c r="I47" s="24">
        <v>30</v>
      </c>
      <c r="J47" s="24" t="s">
        <v>53</v>
      </c>
    </row>
    <row r="48" spans="2:10" x14ac:dyDescent="0.2">
      <c r="B48" s="22">
        <v>74063</v>
      </c>
      <c r="C48" s="22" t="s">
        <v>54</v>
      </c>
      <c r="D48" s="22"/>
      <c r="E48" s="25" t="str">
        <f t="shared" si="0"/>
        <v/>
      </c>
      <c r="F48" s="23">
        <v>27120</v>
      </c>
      <c r="G48" s="22"/>
      <c r="I48" s="24">
        <v>40</v>
      </c>
      <c r="J48" s="24" t="s">
        <v>55</v>
      </c>
    </row>
    <row r="49" spans="2:10" x14ac:dyDescent="0.2">
      <c r="B49" s="22">
        <v>79063</v>
      </c>
      <c r="C49" s="22" t="s">
        <v>56</v>
      </c>
      <c r="D49" s="22"/>
      <c r="E49" s="25" t="str">
        <f t="shared" si="0"/>
        <v/>
      </c>
      <c r="F49" s="23">
        <v>28946</v>
      </c>
      <c r="G49" s="22"/>
      <c r="I49" s="24">
        <v>50</v>
      </c>
      <c r="J49" s="24" t="s">
        <v>57</v>
      </c>
    </row>
    <row r="50" spans="2:10" x14ac:dyDescent="0.2">
      <c r="B50" s="22">
        <v>75022</v>
      </c>
      <c r="C50" s="22" t="s">
        <v>58</v>
      </c>
      <c r="D50" s="22"/>
      <c r="E50" s="25" t="str">
        <f t="shared" si="0"/>
        <v/>
      </c>
      <c r="F50" s="23">
        <v>27485</v>
      </c>
      <c r="G50" s="22"/>
      <c r="I50" s="24">
        <v>60</v>
      </c>
      <c r="J50" s="24" t="s">
        <v>59</v>
      </c>
    </row>
    <row r="51" spans="2:10" x14ac:dyDescent="0.2">
      <c r="B51" s="22">
        <v>85012</v>
      </c>
      <c r="C51" s="22" t="s">
        <v>60</v>
      </c>
      <c r="D51" s="22"/>
      <c r="E51" s="25" t="str">
        <f t="shared" si="0"/>
        <v/>
      </c>
      <c r="F51" s="23">
        <v>31138</v>
      </c>
      <c r="G51" s="22"/>
    </row>
    <row r="52" spans="2:10" x14ac:dyDescent="0.2">
      <c r="B52" s="22">
        <v>95032</v>
      </c>
      <c r="C52" s="22" t="s">
        <v>61</v>
      </c>
      <c r="D52" s="22"/>
      <c r="E52" s="25" t="str">
        <f t="shared" si="0"/>
        <v/>
      </c>
      <c r="F52" s="23">
        <v>34790</v>
      </c>
      <c r="G52" s="22"/>
    </row>
    <row r="53" spans="2:10" x14ac:dyDescent="0.2">
      <c r="B53" s="22">
        <v>91075</v>
      </c>
      <c r="C53" s="22" t="s">
        <v>62</v>
      </c>
      <c r="D53" s="22"/>
      <c r="E53" s="25" t="str">
        <f t="shared" si="0"/>
        <v/>
      </c>
      <c r="F53" s="23">
        <v>33329</v>
      </c>
      <c r="G53" s="22"/>
    </row>
    <row r="54" spans="2:10" x14ac:dyDescent="0.2">
      <c r="B54" s="22">
        <v>73011</v>
      </c>
      <c r="C54" s="22" t="s">
        <v>63</v>
      </c>
      <c r="D54" s="22"/>
      <c r="E54" s="25" t="str">
        <f t="shared" si="0"/>
        <v/>
      </c>
      <c r="F54" s="23">
        <v>26755</v>
      </c>
      <c r="G54" s="22"/>
    </row>
    <row r="55" spans="2:10" x14ac:dyDescent="0.2">
      <c r="B55" s="22">
        <v>80031</v>
      </c>
      <c r="C55" s="22" t="s">
        <v>64</v>
      </c>
      <c r="D55" s="22"/>
      <c r="E55" s="25" t="str">
        <f t="shared" si="0"/>
        <v/>
      </c>
      <c r="F55" s="23">
        <v>29312</v>
      </c>
      <c r="G55" s="22"/>
    </row>
    <row r="56" spans="2:10" x14ac:dyDescent="0.2">
      <c r="B56" s="22">
        <v>78021</v>
      </c>
      <c r="C56" s="22" t="s">
        <v>65</v>
      </c>
      <c r="D56" s="22"/>
      <c r="E56" s="25" t="str">
        <f t="shared" si="0"/>
        <v/>
      </c>
      <c r="F56" s="23">
        <v>28581</v>
      </c>
      <c r="G56" s="22"/>
    </row>
    <row r="57" spans="2:10" x14ac:dyDescent="0.2">
      <c r="B57" s="22">
        <v>88061</v>
      </c>
      <c r="C57" s="22" t="s">
        <v>66</v>
      </c>
      <c r="D57" s="22"/>
      <c r="E57" s="25" t="str">
        <f t="shared" si="0"/>
        <v/>
      </c>
      <c r="F57" s="23">
        <v>32234</v>
      </c>
      <c r="G57" s="22"/>
    </row>
    <row r="58" spans="2:10" x14ac:dyDescent="0.2">
      <c r="B58" s="22">
        <v>81031</v>
      </c>
      <c r="C58" s="22" t="s">
        <v>67</v>
      </c>
      <c r="D58" s="22"/>
      <c r="E58" s="25" t="str">
        <f t="shared" si="0"/>
        <v/>
      </c>
      <c r="F58" s="23">
        <v>29677</v>
      </c>
      <c r="G58" s="22"/>
    </row>
    <row r="59" spans="2:10" x14ac:dyDescent="0.2">
      <c r="B59" s="22">
        <v>75014</v>
      </c>
      <c r="C59" s="22" t="s">
        <v>68</v>
      </c>
      <c r="D59" s="22"/>
      <c r="E59" s="25" t="str">
        <f t="shared" si="0"/>
        <v/>
      </c>
      <c r="F59" s="23">
        <v>27485</v>
      </c>
      <c r="G59" s="22"/>
    </row>
  </sheetData>
  <mergeCells count="14">
    <mergeCell ref="J43:J44"/>
    <mergeCell ref="B4:B5"/>
    <mergeCell ref="C4:C5"/>
    <mergeCell ref="D4:E4"/>
    <mergeCell ref="F4:F5"/>
    <mergeCell ref="G4:G5"/>
    <mergeCell ref="I4:I5"/>
    <mergeCell ref="J4:J5"/>
    <mergeCell ref="B43:B44"/>
    <mergeCell ref="C43:C44"/>
    <mergeCell ref="D43:E43"/>
    <mergeCell ref="F43:F44"/>
    <mergeCell ref="G43:G44"/>
    <mergeCell ref="I43:I44"/>
  </mergeCells>
  <phoneticPr fontId="2"/>
  <pageMargins left="0.75" right="0.75" top="1" bottom="1" header="0.51200000000000001" footer="0.51200000000000001"/>
  <pageSetup paperSize="9" orientation="portrait" horizontalDpi="4294967292"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O84"/>
  <sheetViews>
    <sheetView topLeftCell="A7" workbookViewId="0">
      <selection activeCell="O9" sqref="O9"/>
    </sheetView>
  </sheetViews>
  <sheetFormatPr defaultColWidth="9" defaultRowHeight="13" x14ac:dyDescent="0.2"/>
  <cols>
    <col min="1" max="1" width="4.26953125" style="1" customWidth="1"/>
    <col min="2" max="2" width="9.26953125" style="1" customWidth="1"/>
    <col min="3" max="3" width="18.36328125" style="1" customWidth="1"/>
    <col min="4" max="4" width="6.08984375" style="1" customWidth="1"/>
    <col min="5" max="5" width="5.7265625" style="1" customWidth="1"/>
    <col min="6" max="6" width="3.36328125" style="1" customWidth="1"/>
    <col min="7" max="7" width="9.08984375" style="1" customWidth="1"/>
    <col min="8" max="8" width="12.08984375" style="1" customWidth="1"/>
    <col min="9" max="9" width="18.6328125" style="1" customWidth="1"/>
    <col min="10" max="11" width="9" style="1"/>
    <col min="12" max="12" width="14.6328125" style="1" customWidth="1"/>
    <col min="13" max="13" width="7.453125" style="1" customWidth="1"/>
    <col min="14" max="14" width="5.36328125" style="1" customWidth="1"/>
    <col min="15" max="15" width="10.08984375" style="1" customWidth="1"/>
    <col min="16" max="16384" width="9" style="1"/>
  </cols>
  <sheetData>
    <row r="1" spans="1:15" ht="23.5" x14ac:dyDescent="0.35">
      <c r="A1" s="154" t="s">
        <v>0</v>
      </c>
      <c r="B1" s="154"/>
      <c r="C1" s="154"/>
      <c r="D1" s="154"/>
      <c r="E1" s="154"/>
      <c r="F1" s="154"/>
      <c r="G1" s="154"/>
      <c r="H1" s="154"/>
      <c r="I1" s="154"/>
    </row>
    <row r="2" spans="1:15" ht="21.75" customHeight="1" x14ac:dyDescent="0.2"/>
    <row r="3" spans="1:15" ht="16.5" x14ac:dyDescent="0.25">
      <c r="A3" s="2" t="s">
        <v>184</v>
      </c>
      <c r="I3" s="3">
        <v>41030</v>
      </c>
    </row>
    <row r="4" spans="1:15" ht="17.149999999999999" customHeight="1" x14ac:dyDescent="0.2">
      <c r="A4" s="12" t="s">
        <v>185</v>
      </c>
    </row>
    <row r="5" spans="1:15" ht="17.149999999999999" customHeight="1" x14ac:dyDescent="0.2">
      <c r="A5" s="4" t="s">
        <v>187</v>
      </c>
      <c r="I5" s="5" t="s">
        <v>186</v>
      </c>
    </row>
    <row r="6" spans="1:15" ht="17.149999999999999" customHeight="1" x14ac:dyDescent="0.2">
      <c r="A6" s="6" t="s">
        <v>191</v>
      </c>
      <c r="I6" s="5" t="s">
        <v>188</v>
      </c>
    </row>
    <row r="7" spans="1:15" ht="17.149999999999999" customHeight="1" x14ac:dyDescent="0.2">
      <c r="A7" s="7" t="s">
        <v>192</v>
      </c>
      <c r="I7" s="5" t="s">
        <v>189</v>
      </c>
    </row>
    <row r="8" spans="1:15" ht="17.149999999999999" customHeight="1" x14ac:dyDescent="0.2">
      <c r="I8" s="5" t="s">
        <v>190</v>
      </c>
    </row>
    <row r="9" spans="1:15" ht="12.75" customHeight="1" x14ac:dyDescent="0.2">
      <c r="I9" s="5"/>
    </row>
    <row r="10" spans="1:15" ht="17.149999999999999" customHeight="1" x14ac:dyDescent="0.2">
      <c r="A10" s="1" t="s">
        <v>1</v>
      </c>
    </row>
    <row r="11" spans="1:15" ht="17.149999999999999" customHeight="1" x14ac:dyDescent="0.2">
      <c r="A11" s="148" t="s">
        <v>2</v>
      </c>
      <c r="B11" s="148"/>
      <c r="C11" s="11">
        <v>41060</v>
      </c>
    </row>
    <row r="12" spans="1:15" ht="17.149999999999999" customHeight="1" x14ac:dyDescent="0.2">
      <c r="A12" s="148" t="s">
        <v>3</v>
      </c>
      <c r="B12" s="148"/>
      <c r="C12" s="1" t="s">
        <v>5</v>
      </c>
      <c r="G12" s="149" t="s">
        <v>26</v>
      </c>
      <c r="H12" s="150"/>
      <c r="I12" s="152">
        <f>H33</f>
        <v>0</v>
      </c>
    </row>
    <row r="13" spans="1:15" ht="17.149999999999999" customHeight="1" thickBot="1" x14ac:dyDescent="0.25">
      <c r="A13" s="148" t="s">
        <v>4</v>
      </c>
      <c r="B13" s="148"/>
      <c r="C13" s="11">
        <f>I3+14</f>
        <v>41044</v>
      </c>
      <c r="G13" s="151"/>
      <c r="H13" s="151"/>
      <c r="I13" s="153"/>
      <c r="M13" s="1" t="s">
        <v>157</v>
      </c>
      <c r="N13" s="78">
        <v>0.05</v>
      </c>
    </row>
    <row r="14" spans="1:15" ht="13.5" thickTop="1" x14ac:dyDescent="0.2">
      <c r="K14" s="1" t="s">
        <v>36</v>
      </c>
    </row>
    <row r="15" spans="1:15" ht="19.5" customHeight="1" x14ac:dyDescent="0.2">
      <c r="A15" s="13" t="s">
        <v>10</v>
      </c>
      <c r="B15" s="13" t="s">
        <v>11</v>
      </c>
      <c r="C15" s="13" t="s">
        <v>12</v>
      </c>
      <c r="D15" s="13" t="s">
        <v>13</v>
      </c>
      <c r="E15" s="13" t="s">
        <v>6</v>
      </c>
      <c r="F15" s="13" t="s">
        <v>14</v>
      </c>
      <c r="G15" s="13" t="s">
        <v>15</v>
      </c>
      <c r="H15" s="13" t="s">
        <v>16</v>
      </c>
      <c r="I15" s="13" t="s">
        <v>17</v>
      </c>
      <c r="K15" s="13" t="s">
        <v>11</v>
      </c>
      <c r="L15" s="13" t="s">
        <v>12</v>
      </c>
      <c r="M15" s="13" t="s">
        <v>6</v>
      </c>
      <c r="N15" s="13" t="s">
        <v>14</v>
      </c>
      <c r="O15" s="13" t="s">
        <v>15</v>
      </c>
    </row>
    <row r="16" spans="1:15" ht="19.5" customHeight="1" x14ac:dyDescent="0.2">
      <c r="A16" s="8">
        <v>1</v>
      </c>
      <c r="B16" s="8"/>
      <c r="C16" s="16"/>
      <c r="D16" s="9"/>
      <c r="E16" s="10" t="str">
        <f>IF($B16="","",VLOOKUP($B16,商品台帳１,3,0))</f>
        <v/>
      </c>
      <c r="F16" s="10" t="str">
        <f>IF($B16="","",VLOOKUP($B16,商品台帳１,4,0))</f>
        <v/>
      </c>
      <c r="G16" s="15" t="str">
        <f>IF($B16="","",VLOOKUP($B16,商品台帳１,5,0))</f>
        <v/>
      </c>
      <c r="H16" s="9" t="str">
        <f>IF(B16="","",D16*G16)</f>
        <v/>
      </c>
      <c r="I16" s="8"/>
      <c r="K16" s="8" t="s">
        <v>18</v>
      </c>
      <c r="L16" s="8" t="s">
        <v>31</v>
      </c>
      <c r="M16" s="10" t="s">
        <v>8</v>
      </c>
      <c r="N16" s="10" t="s">
        <v>9</v>
      </c>
      <c r="O16" s="9">
        <v>25000</v>
      </c>
    </row>
    <row r="17" spans="1:15" ht="19.5" customHeight="1" x14ac:dyDescent="0.2">
      <c r="A17" s="8">
        <v>2</v>
      </c>
      <c r="B17" s="8"/>
      <c r="C17" s="16"/>
      <c r="D17" s="9"/>
      <c r="E17" s="10" t="str">
        <f t="shared" ref="E17:E30" si="0">IF($B17="","",VLOOKUP($B17,商品台帳１,3,0))</f>
        <v/>
      </c>
      <c r="F17" s="10" t="str">
        <f t="shared" ref="F17:F30" si="1">IF($B17="","",VLOOKUP($B17,商品台帳１,4,0))</f>
        <v/>
      </c>
      <c r="G17" s="15" t="str">
        <f t="shared" ref="G17:G30" si="2">IF($B17="","",VLOOKUP($B17,商品台帳１,5,0))</f>
        <v/>
      </c>
      <c r="H17" s="9" t="str">
        <f t="shared" ref="H17:H30" si="3">IF(B17="","",D17*G17)</f>
        <v/>
      </c>
      <c r="I17" s="8"/>
      <c r="K17" s="8" t="s">
        <v>19</v>
      </c>
      <c r="L17" s="8" t="s">
        <v>32</v>
      </c>
      <c r="M17" s="10" t="s">
        <v>28</v>
      </c>
      <c r="N17" s="10" t="s">
        <v>9</v>
      </c>
      <c r="O17" s="9">
        <v>2000</v>
      </c>
    </row>
    <row r="18" spans="1:15" ht="19.5" customHeight="1" x14ac:dyDescent="0.2">
      <c r="A18" s="8">
        <v>3</v>
      </c>
      <c r="B18" s="8"/>
      <c r="C18" s="16"/>
      <c r="D18" s="9"/>
      <c r="E18" s="10" t="str">
        <f t="shared" si="0"/>
        <v/>
      </c>
      <c r="F18" s="10" t="str">
        <f t="shared" si="1"/>
        <v/>
      </c>
      <c r="G18" s="15" t="str">
        <f t="shared" si="2"/>
        <v/>
      </c>
      <c r="H18" s="9" t="str">
        <f t="shared" si="3"/>
        <v/>
      </c>
      <c r="I18" s="8"/>
      <c r="K18" s="8" t="s">
        <v>20</v>
      </c>
      <c r="L18" s="8" t="s">
        <v>33</v>
      </c>
      <c r="M18" s="10" t="s">
        <v>27</v>
      </c>
      <c r="N18" s="10" t="s">
        <v>9</v>
      </c>
      <c r="O18" s="9">
        <v>12000</v>
      </c>
    </row>
    <row r="19" spans="1:15" ht="19.5" customHeight="1" x14ac:dyDescent="0.2">
      <c r="A19" s="8">
        <v>4</v>
      </c>
      <c r="B19" s="8"/>
      <c r="C19" s="16"/>
      <c r="D19" s="9"/>
      <c r="E19" s="10" t="str">
        <f t="shared" si="0"/>
        <v/>
      </c>
      <c r="F19" s="10" t="str">
        <f t="shared" si="1"/>
        <v/>
      </c>
      <c r="G19" s="15" t="str">
        <f t="shared" si="2"/>
        <v/>
      </c>
      <c r="H19" s="9" t="str">
        <f t="shared" si="3"/>
        <v/>
      </c>
      <c r="I19" s="8"/>
      <c r="K19" s="8" t="s">
        <v>21</v>
      </c>
      <c r="L19" s="8" t="s">
        <v>34</v>
      </c>
      <c r="M19" s="10" t="s">
        <v>29</v>
      </c>
      <c r="N19" s="10" t="s">
        <v>9</v>
      </c>
      <c r="O19" s="9">
        <v>35000</v>
      </c>
    </row>
    <row r="20" spans="1:15" ht="19.5" customHeight="1" x14ac:dyDescent="0.2">
      <c r="A20" s="8">
        <v>5</v>
      </c>
      <c r="B20" s="8"/>
      <c r="C20" s="16"/>
      <c r="D20" s="9"/>
      <c r="E20" s="10" t="str">
        <f t="shared" si="0"/>
        <v/>
      </c>
      <c r="F20" s="10" t="str">
        <f t="shared" si="1"/>
        <v/>
      </c>
      <c r="G20" s="15" t="str">
        <f t="shared" si="2"/>
        <v/>
      </c>
      <c r="H20" s="9" t="str">
        <f t="shared" si="3"/>
        <v/>
      </c>
      <c r="I20" s="8"/>
      <c r="K20" s="8" t="s">
        <v>22</v>
      </c>
      <c r="L20" s="8" t="s">
        <v>35</v>
      </c>
      <c r="M20" s="10" t="s">
        <v>30</v>
      </c>
      <c r="N20" s="10" t="s">
        <v>9</v>
      </c>
      <c r="O20" s="9">
        <v>6000</v>
      </c>
    </row>
    <row r="21" spans="1:15" ht="19.5" customHeight="1" x14ac:dyDescent="0.2">
      <c r="A21" s="8">
        <v>6</v>
      </c>
      <c r="B21" s="8"/>
      <c r="C21" s="16"/>
      <c r="D21" s="9"/>
      <c r="E21" s="10" t="str">
        <f t="shared" si="0"/>
        <v/>
      </c>
      <c r="F21" s="10" t="str">
        <f t="shared" si="1"/>
        <v/>
      </c>
      <c r="G21" s="15" t="str">
        <f t="shared" si="2"/>
        <v/>
      </c>
      <c r="H21" s="9" t="str">
        <f t="shared" si="3"/>
        <v/>
      </c>
      <c r="I21" s="8"/>
      <c r="K21" s="14" t="s">
        <v>37</v>
      </c>
    </row>
    <row r="22" spans="1:15" ht="19.5" customHeight="1" x14ac:dyDescent="0.2">
      <c r="A22" s="8">
        <v>7</v>
      </c>
      <c r="B22" s="8"/>
      <c r="C22" s="16"/>
      <c r="D22" s="9"/>
      <c r="E22" s="10" t="str">
        <f t="shared" si="0"/>
        <v/>
      </c>
      <c r="F22" s="10" t="str">
        <f t="shared" si="1"/>
        <v/>
      </c>
      <c r="G22" s="15" t="str">
        <f t="shared" si="2"/>
        <v/>
      </c>
      <c r="H22" s="9" t="str">
        <f t="shared" si="3"/>
        <v/>
      </c>
      <c r="I22" s="8"/>
    </row>
    <row r="23" spans="1:15" ht="19.5" customHeight="1" x14ac:dyDescent="0.2">
      <c r="A23" s="8">
        <v>8</v>
      </c>
      <c r="B23" s="8"/>
      <c r="C23" s="16"/>
      <c r="D23" s="9"/>
      <c r="E23" s="10" t="str">
        <f t="shared" si="0"/>
        <v/>
      </c>
      <c r="F23" s="10" t="str">
        <f t="shared" si="1"/>
        <v/>
      </c>
      <c r="G23" s="15" t="str">
        <f t="shared" si="2"/>
        <v/>
      </c>
      <c r="H23" s="9" t="str">
        <f t="shared" si="3"/>
        <v/>
      </c>
      <c r="I23" s="8"/>
    </row>
    <row r="24" spans="1:15" ht="19.5" customHeight="1" x14ac:dyDescent="0.2">
      <c r="A24" s="8">
        <v>9</v>
      </c>
      <c r="B24" s="8"/>
      <c r="C24" s="16"/>
      <c r="D24" s="9"/>
      <c r="E24" s="10" t="str">
        <f t="shared" si="0"/>
        <v/>
      </c>
      <c r="F24" s="10" t="str">
        <f t="shared" si="1"/>
        <v/>
      </c>
      <c r="G24" s="15" t="str">
        <f t="shared" si="2"/>
        <v/>
      </c>
      <c r="H24" s="9" t="str">
        <f t="shared" si="3"/>
        <v/>
      </c>
      <c r="I24" s="8"/>
    </row>
    <row r="25" spans="1:15" ht="19.5" customHeight="1" x14ac:dyDescent="0.2">
      <c r="A25" s="8">
        <v>10</v>
      </c>
      <c r="B25" s="8"/>
      <c r="C25" s="16"/>
      <c r="D25" s="9"/>
      <c r="E25" s="10" t="str">
        <f t="shared" si="0"/>
        <v/>
      </c>
      <c r="F25" s="10" t="str">
        <f t="shared" si="1"/>
        <v/>
      </c>
      <c r="G25" s="15" t="str">
        <f t="shared" si="2"/>
        <v/>
      </c>
      <c r="H25" s="9" t="str">
        <f t="shared" si="3"/>
        <v/>
      </c>
      <c r="I25" s="8"/>
    </row>
    <row r="26" spans="1:15" ht="19.5" customHeight="1" x14ac:dyDescent="0.2">
      <c r="A26" s="8">
        <v>11</v>
      </c>
      <c r="B26" s="8"/>
      <c r="C26" s="16"/>
      <c r="D26" s="9"/>
      <c r="E26" s="10" t="str">
        <f t="shared" si="0"/>
        <v/>
      </c>
      <c r="F26" s="10" t="str">
        <f t="shared" si="1"/>
        <v/>
      </c>
      <c r="G26" s="15" t="str">
        <f t="shared" si="2"/>
        <v/>
      </c>
      <c r="H26" s="9" t="str">
        <f t="shared" si="3"/>
        <v/>
      </c>
      <c r="I26" s="8"/>
    </row>
    <row r="27" spans="1:15" ht="19.5" customHeight="1" x14ac:dyDescent="0.2">
      <c r="A27" s="8">
        <v>12</v>
      </c>
      <c r="B27" s="8"/>
      <c r="C27" s="16"/>
      <c r="D27" s="9"/>
      <c r="E27" s="10" t="str">
        <f t="shared" si="0"/>
        <v/>
      </c>
      <c r="F27" s="10" t="str">
        <f t="shared" si="1"/>
        <v/>
      </c>
      <c r="G27" s="15" t="str">
        <f t="shared" si="2"/>
        <v/>
      </c>
      <c r="H27" s="9" t="str">
        <f t="shared" si="3"/>
        <v/>
      </c>
      <c r="I27" s="8"/>
    </row>
    <row r="28" spans="1:15" ht="19.5" customHeight="1" x14ac:dyDescent="0.2">
      <c r="A28" s="8">
        <v>13</v>
      </c>
      <c r="B28" s="8"/>
      <c r="C28" s="16"/>
      <c r="D28" s="9"/>
      <c r="E28" s="10" t="str">
        <f t="shared" si="0"/>
        <v/>
      </c>
      <c r="F28" s="10" t="str">
        <f t="shared" si="1"/>
        <v/>
      </c>
      <c r="G28" s="15" t="str">
        <f t="shared" si="2"/>
        <v/>
      </c>
      <c r="H28" s="9" t="str">
        <f t="shared" si="3"/>
        <v/>
      </c>
      <c r="I28" s="8"/>
    </row>
    <row r="29" spans="1:15" ht="19.5" customHeight="1" x14ac:dyDescent="0.2">
      <c r="A29" s="8">
        <v>14</v>
      </c>
      <c r="B29" s="8"/>
      <c r="C29" s="16"/>
      <c r="D29" s="9"/>
      <c r="E29" s="10" t="str">
        <f t="shared" si="0"/>
        <v/>
      </c>
      <c r="F29" s="10" t="str">
        <f t="shared" si="1"/>
        <v/>
      </c>
      <c r="G29" s="15" t="str">
        <f t="shared" si="2"/>
        <v/>
      </c>
      <c r="H29" s="9" t="str">
        <f t="shared" si="3"/>
        <v/>
      </c>
      <c r="I29" s="8"/>
    </row>
    <row r="30" spans="1:15" ht="19.5" customHeight="1" x14ac:dyDescent="0.2">
      <c r="A30" s="8">
        <v>15</v>
      </c>
      <c r="B30" s="8"/>
      <c r="C30" s="16"/>
      <c r="D30" s="9"/>
      <c r="E30" s="10" t="str">
        <f t="shared" si="0"/>
        <v/>
      </c>
      <c r="F30" s="10" t="str">
        <f t="shared" si="1"/>
        <v/>
      </c>
      <c r="G30" s="15" t="str">
        <f t="shared" si="2"/>
        <v/>
      </c>
      <c r="H30" s="9" t="str">
        <f t="shared" si="3"/>
        <v/>
      </c>
      <c r="I30" s="8"/>
    </row>
    <row r="31" spans="1:15" ht="19.5" customHeight="1" x14ac:dyDescent="0.2">
      <c r="F31" s="144" t="s">
        <v>23</v>
      </c>
      <c r="G31" s="144"/>
      <c r="H31" s="9">
        <f>SUM(H16:H30)</f>
        <v>0</v>
      </c>
    </row>
    <row r="32" spans="1:15" ht="19.5" customHeight="1" x14ac:dyDescent="0.2">
      <c r="F32" s="144" t="s">
        <v>7</v>
      </c>
      <c r="G32" s="144"/>
      <c r="H32" s="9">
        <f>INT(SUMIF(F16:F30,"別",H16:H30)*N13)</f>
        <v>0</v>
      </c>
    </row>
    <row r="33" spans="1:9" ht="19.5" customHeight="1" x14ac:dyDescent="0.2">
      <c r="F33" s="144" t="s">
        <v>24</v>
      </c>
      <c r="G33" s="144"/>
      <c r="H33" s="9">
        <f>H31+H32</f>
        <v>0</v>
      </c>
    </row>
    <row r="34" spans="1:9" ht="21.75" customHeight="1" x14ac:dyDescent="0.2">
      <c r="A34" s="1" t="s">
        <v>25</v>
      </c>
    </row>
    <row r="35" spans="1:9" ht="135" customHeight="1" x14ac:dyDescent="0.2">
      <c r="A35" s="145"/>
      <c r="B35" s="146"/>
      <c r="C35" s="146"/>
      <c r="D35" s="146"/>
      <c r="E35" s="146"/>
      <c r="F35" s="146"/>
      <c r="G35" s="146"/>
      <c r="H35" s="146"/>
      <c r="I35" s="147"/>
    </row>
    <row r="50" spans="1:15" ht="23.5" x14ac:dyDescent="0.35">
      <c r="A50" s="154" t="s">
        <v>0</v>
      </c>
      <c r="B50" s="154"/>
      <c r="C50" s="154"/>
      <c r="D50" s="154"/>
      <c r="E50" s="154"/>
      <c r="F50" s="154"/>
      <c r="G50" s="154"/>
      <c r="H50" s="154"/>
      <c r="I50" s="154"/>
    </row>
    <row r="51" spans="1:15" ht="21.75" customHeight="1" x14ac:dyDescent="0.2"/>
    <row r="52" spans="1:15" ht="16.5" x14ac:dyDescent="0.25">
      <c r="A52" s="2" t="s">
        <v>184</v>
      </c>
      <c r="I52" s="3">
        <f>I3</f>
        <v>41030</v>
      </c>
    </row>
    <row r="53" spans="1:15" ht="17.149999999999999" customHeight="1" x14ac:dyDescent="0.2">
      <c r="A53" s="12" t="s">
        <v>185</v>
      </c>
    </row>
    <row r="54" spans="1:15" ht="17.149999999999999" customHeight="1" x14ac:dyDescent="0.2">
      <c r="A54" s="4" t="s">
        <v>187</v>
      </c>
      <c r="I54" s="5" t="s">
        <v>186</v>
      </c>
    </row>
    <row r="55" spans="1:15" ht="17.149999999999999" customHeight="1" x14ac:dyDescent="0.2">
      <c r="A55" s="6" t="s">
        <v>191</v>
      </c>
      <c r="I55" s="5" t="s">
        <v>188</v>
      </c>
    </row>
    <row r="56" spans="1:15" ht="17.149999999999999" customHeight="1" x14ac:dyDescent="0.2">
      <c r="A56" s="7" t="s">
        <v>192</v>
      </c>
      <c r="I56" s="5" t="s">
        <v>189</v>
      </c>
    </row>
    <row r="57" spans="1:15" ht="17.149999999999999" customHeight="1" x14ac:dyDescent="0.2">
      <c r="I57" s="5" t="s">
        <v>190</v>
      </c>
    </row>
    <row r="58" spans="1:15" ht="12.75" customHeight="1" x14ac:dyDescent="0.2">
      <c r="I58" s="5"/>
    </row>
    <row r="59" spans="1:15" ht="17.149999999999999" customHeight="1" x14ac:dyDescent="0.2">
      <c r="A59" s="1" t="s">
        <v>1</v>
      </c>
    </row>
    <row r="60" spans="1:15" ht="17.149999999999999" customHeight="1" x14ac:dyDescent="0.2">
      <c r="A60" s="148" t="s">
        <v>2</v>
      </c>
      <c r="B60" s="148"/>
      <c r="C60" s="11">
        <v>41060</v>
      </c>
    </row>
    <row r="61" spans="1:15" ht="17.149999999999999" customHeight="1" x14ac:dyDescent="0.2">
      <c r="A61" s="148" t="s">
        <v>3</v>
      </c>
      <c r="B61" s="148"/>
      <c r="C61" s="1" t="s">
        <v>5</v>
      </c>
      <c r="G61" s="149" t="s">
        <v>26</v>
      </c>
      <c r="H61" s="150"/>
      <c r="I61" s="152">
        <f>H82</f>
        <v>6300</v>
      </c>
    </row>
    <row r="62" spans="1:15" ht="17.149999999999999" customHeight="1" thickBot="1" x14ac:dyDescent="0.25">
      <c r="A62" s="148" t="s">
        <v>4</v>
      </c>
      <c r="B62" s="148"/>
      <c r="C62" s="11">
        <f>I52+14</f>
        <v>41044</v>
      </c>
      <c r="G62" s="151"/>
      <c r="H62" s="151"/>
      <c r="I62" s="153"/>
    </row>
    <row r="63" spans="1:15" ht="13.5" thickTop="1" x14ac:dyDescent="0.2">
      <c r="K63" s="1" t="s">
        <v>36</v>
      </c>
    </row>
    <row r="64" spans="1:15" ht="19.5" customHeight="1" x14ac:dyDescent="0.2">
      <c r="A64" s="13" t="s">
        <v>10</v>
      </c>
      <c r="B64" s="13" t="s">
        <v>11</v>
      </c>
      <c r="C64" s="13" t="s">
        <v>12</v>
      </c>
      <c r="D64" s="13" t="s">
        <v>13</v>
      </c>
      <c r="E64" s="13" t="s">
        <v>6</v>
      </c>
      <c r="F64" s="13" t="s">
        <v>14</v>
      </c>
      <c r="G64" s="13" t="s">
        <v>15</v>
      </c>
      <c r="H64" s="13" t="s">
        <v>16</v>
      </c>
      <c r="I64" s="13" t="s">
        <v>17</v>
      </c>
      <c r="K64" s="13" t="s">
        <v>11</v>
      </c>
      <c r="L64" s="13" t="s">
        <v>12</v>
      </c>
      <c r="M64" s="13" t="s">
        <v>6</v>
      </c>
      <c r="N64" s="13" t="s">
        <v>14</v>
      </c>
      <c r="O64" s="13" t="s">
        <v>15</v>
      </c>
    </row>
    <row r="65" spans="1:15" ht="19.5" customHeight="1" x14ac:dyDescent="0.2">
      <c r="A65" s="8">
        <v>1</v>
      </c>
      <c r="B65" s="8" t="s">
        <v>195</v>
      </c>
      <c r="C65" s="16" t="str">
        <f>IF($B65="","",VLOOKUP($B65,$K$65:$O$69,2,0))</f>
        <v>サンプル商品2</v>
      </c>
      <c r="D65" s="9">
        <v>3</v>
      </c>
      <c r="E65" s="101" t="str">
        <f>IF($B65="","",VLOOKUP($B65,$K$65:$O$69,3,0))</f>
        <v>冊</v>
      </c>
      <c r="F65" s="101" t="str">
        <f>IF($B65="","",VLOOKUP($B65,$K$65:$O$69,4,0))</f>
        <v>別</v>
      </c>
      <c r="G65" s="102">
        <f>IF($B65="","",VLOOKUP($B65,$K$65:$O$69,5,0))</f>
        <v>2000</v>
      </c>
      <c r="H65" s="9">
        <f>IF(B65="","",D65*G65)</f>
        <v>6000</v>
      </c>
      <c r="I65" s="8"/>
      <c r="K65" s="8" t="s">
        <v>18</v>
      </c>
      <c r="L65" s="8" t="s">
        <v>31</v>
      </c>
      <c r="M65" s="10" t="s">
        <v>8</v>
      </c>
      <c r="N65" s="10" t="s">
        <v>9</v>
      </c>
      <c r="O65" s="9">
        <v>25000</v>
      </c>
    </row>
    <row r="66" spans="1:15" ht="19.5" customHeight="1" x14ac:dyDescent="0.2">
      <c r="A66" s="8">
        <v>2</v>
      </c>
      <c r="B66" s="8"/>
      <c r="C66" s="16" t="str">
        <f t="shared" ref="C66:C79" si="4">IF($B66="","",VLOOKUP($B66,商品台帳１,2,0))</f>
        <v/>
      </c>
      <c r="D66" s="9"/>
      <c r="E66" s="101" t="str">
        <f t="shared" ref="E66:E79" si="5">IF($B66="","",VLOOKUP($B66,商品台帳１,3,0))</f>
        <v/>
      </c>
      <c r="F66" s="101" t="str">
        <f t="shared" ref="F66:F79" si="6">IF($B66="","",VLOOKUP($B66,商品台帳１,4,0))</f>
        <v/>
      </c>
      <c r="G66" s="102" t="str">
        <f t="shared" ref="G66:G79" si="7">IF($B66="","",VLOOKUP($B66,商品台帳１,5,0))</f>
        <v/>
      </c>
      <c r="H66" s="9" t="str">
        <f t="shared" ref="H66:H79" si="8">IF(B66="","",D66*G66)</f>
        <v/>
      </c>
      <c r="I66" s="8"/>
      <c r="K66" s="8" t="s">
        <v>19</v>
      </c>
      <c r="L66" s="8" t="s">
        <v>32</v>
      </c>
      <c r="M66" s="10" t="s">
        <v>28</v>
      </c>
      <c r="N66" s="10" t="s">
        <v>9</v>
      </c>
      <c r="O66" s="9">
        <v>2000</v>
      </c>
    </row>
    <row r="67" spans="1:15" ht="19.5" customHeight="1" x14ac:dyDescent="0.2">
      <c r="A67" s="8">
        <v>3</v>
      </c>
      <c r="B67" s="8"/>
      <c r="C67" s="16" t="str">
        <f t="shared" si="4"/>
        <v/>
      </c>
      <c r="D67" s="9"/>
      <c r="E67" s="101" t="str">
        <f t="shared" si="5"/>
        <v/>
      </c>
      <c r="F67" s="101" t="str">
        <f t="shared" si="6"/>
        <v/>
      </c>
      <c r="G67" s="102" t="str">
        <f t="shared" si="7"/>
        <v/>
      </c>
      <c r="H67" s="9" t="str">
        <f t="shared" si="8"/>
        <v/>
      </c>
      <c r="I67" s="8"/>
      <c r="K67" s="8" t="s">
        <v>20</v>
      </c>
      <c r="L67" s="8" t="s">
        <v>33</v>
      </c>
      <c r="M67" s="10" t="s">
        <v>27</v>
      </c>
      <c r="N67" s="10" t="s">
        <v>9</v>
      </c>
      <c r="O67" s="9">
        <v>12000</v>
      </c>
    </row>
    <row r="68" spans="1:15" ht="19.5" customHeight="1" x14ac:dyDescent="0.2">
      <c r="A68" s="8">
        <v>4</v>
      </c>
      <c r="B68" s="8"/>
      <c r="C68" s="16" t="str">
        <f t="shared" si="4"/>
        <v/>
      </c>
      <c r="D68" s="9"/>
      <c r="E68" s="101" t="str">
        <f t="shared" si="5"/>
        <v/>
      </c>
      <c r="F68" s="101" t="str">
        <f t="shared" si="6"/>
        <v/>
      </c>
      <c r="G68" s="102" t="str">
        <f t="shared" si="7"/>
        <v/>
      </c>
      <c r="H68" s="9" t="str">
        <f t="shared" si="8"/>
        <v/>
      </c>
      <c r="I68" s="8"/>
      <c r="K68" s="8" t="s">
        <v>21</v>
      </c>
      <c r="L68" s="8" t="s">
        <v>34</v>
      </c>
      <c r="M68" s="10" t="s">
        <v>29</v>
      </c>
      <c r="N68" s="10" t="s">
        <v>9</v>
      </c>
      <c r="O68" s="9">
        <v>35000</v>
      </c>
    </row>
    <row r="69" spans="1:15" ht="19.5" customHeight="1" x14ac:dyDescent="0.2">
      <c r="A69" s="8">
        <v>5</v>
      </c>
      <c r="B69" s="8"/>
      <c r="C69" s="16" t="str">
        <f t="shared" si="4"/>
        <v/>
      </c>
      <c r="D69" s="9"/>
      <c r="E69" s="101" t="str">
        <f t="shared" si="5"/>
        <v/>
      </c>
      <c r="F69" s="101" t="str">
        <f t="shared" si="6"/>
        <v/>
      </c>
      <c r="G69" s="102" t="str">
        <f t="shared" si="7"/>
        <v/>
      </c>
      <c r="H69" s="9" t="str">
        <f t="shared" si="8"/>
        <v/>
      </c>
      <c r="I69" s="8"/>
      <c r="K69" s="8" t="s">
        <v>22</v>
      </c>
      <c r="L69" s="8" t="s">
        <v>35</v>
      </c>
      <c r="M69" s="10" t="s">
        <v>30</v>
      </c>
      <c r="N69" s="10" t="s">
        <v>9</v>
      </c>
      <c r="O69" s="9">
        <v>6000</v>
      </c>
    </row>
    <row r="70" spans="1:15" ht="19.5" customHeight="1" x14ac:dyDescent="0.2">
      <c r="A70" s="8">
        <v>6</v>
      </c>
      <c r="B70" s="8"/>
      <c r="C70" s="16" t="str">
        <f t="shared" si="4"/>
        <v/>
      </c>
      <c r="D70" s="9"/>
      <c r="E70" s="101" t="str">
        <f t="shared" si="5"/>
        <v/>
      </c>
      <c r="F70" s="101" t="str">
        <f t="shared" si="6"/>
        <v/>
      </c>
      <c r="G70" s="102" t="str">
        <f t="shared" si="7"/>
        <v/>
      </c>
      <c r="H70" s="9" t="str">
        <f t="shared" si="8"/>
        <v/>
      </c>
      <c r="I70" s="8"/>
      <c r="K70" s="14" t="s">
        <v>37</v>
      </c>
    </row>
    <row r="71" spans="1:15" ht="19.5" customHeight="1" x14ac:dyDescent="0.2">
      <c r="A71" s="8">
        <v>7</v>
      </c>
      <c r="B71" s="8"/>
      <c r="C71" s="16" t="str">
        <f t="shared" si="4"/>
        <v/>
      </c>
      <c r="D71" s="9"/>
      <c r="E71" s="101" t="str">
        <f t="shared" si="5"/>
        <v/>
      </c>
      <c r="F71" s="101" t="str">
        <f t="shared" si="6"/>
        <v/>
      </c>
      <c r="G71" s="102" t="str">
        <f t="shared" si="7"/>
        <v/>
      </c>
      <c r="H71" s="9" t="str">
        <f t="shared" si="8"/>
        <v/>
      </c>
      <c r="I71" s="8"/>
    </row>
    <row r="72" spans="1:15" ht="19.5" customHeight="1" x14ac:dyDescent="0.2">
      <c r="A72" s="8">
        <v>8</v>
      </c>
      <c r="B72" s="8"/>
      <c r="C72" s="16" t="str">
        <f t="shared" si="4"/>
        <v/>
      </c>
      <c r="D72" s="9"/>
      <c r="E72" s="101" t="str">
        <f t="shared" si="5"/>
        <v/>
      </c>
      <c r="F72" s="101" t="str">
        <f t="shared" si="6"/>
        <v/>
      </c>
      <c r="G72" s="102" t="str">
        <f t="shared" si="7"/>
        <v/>
      </c>
      <c r="H72" s="9" t="str">
        <f t="shared" si="8"/>
        <v/>
      </c>
      <c r="I72" s="8"/>
    </row>
    <row r="73" spans="1:15" ht="19.5" customHeight="1" x14ac:dyDescent="0.2">
      <c r="A73" s="8">
        <v>9</v>
      </c>
      <c r="B73" s="8"/>
      <c r="C73" s="16" t="str">
        <f t="shared" si="4"/>
        <v/>
      </c>
      <c r="D73" s="9"/>
      <c r="E73" s="101" t="str">
        <f t="shared" si="5"/>
        <v/>
      </c>
      <c r="F73" s="101" t="str">
        <f t="shared" si="6"/>
        <v/>
      </c>
      <c r="G73" s="102" t="str">
        <f t="shared" si="7"/>
        <v/>
      </c>
      <c r="H73" s="9" t="str">
        <f t="shared" si="8"/>
        <v/>
      </c>
      <c r="I73" s="8"/>
    </row>
    <row r="74" spans="1:15" ht="19.5" customHeight="1" x14ac:dyDescent="0.2">
      <c r="A74" s="8">
        <v>10</v>
      </c>
      <c r="B74" s="8"/>
      <c r="C74" s="16" t="str">
        <f t="shared" si="4"/>
        <v/>
      </c>
      <c r="D74" s="9"/>
      <c r="E74" s="101" t="str">
        <f t="shared" si="5"/>
        <v/>
      </c>
      <c r="F74" s="101" t="str">
        <f t="shared" si="6"/>
        <v/>
      </c>
      <c r="G74" s="102" t="str">
        <f t="shared" si="7"/>
        <v/>
      </c>
      <c r="H74" s="9" t="str">
        <f t="shared" si="8"/>
        <v/>
      </c>
      <c r="I74" s="8"/>
    </row>
    <row r="75" spans="1:15" ht="19.5" customHeight="1" x14ac:dyDescent="0.2">
      <c r="A75" s="8">
        <v>11</v>
      </c>
      <c r="B75" s="8"/>
      <c r="C75" s="16" t="str">
        <f t="shared" si="4"/>
        <v/>
      </c>
      <c r="D75" s="9"/>
      <c r="E75" s="101" t="str">
        <f t="shared" si="5"/>
        <v/>
      </c>
      <c r="F75" s="101" t="str">
        <f t="shared" si="6"/>
        <v/>
      </c>
      <c r="G75" s="102" t="str">
        <f t="shared" si="7"/>
        <v/>
      </c>
      <c r="H75" s="9" t="str">
        <f t="shared" si="8"/>
        <v/>
      </c>
      <c r="I75" s="8"/>
    </row>
    <row r="76" spans="1:15" ht="19.5" customHeight="1" x14ac:dyDescent="0.2">
      <c r="A76" s="8">
        <v>12</v>
      </c>
      <c r="B76" s="8"/>
      <c r="C76" s="16" t="str">
        <f t="shared" si="4"/>
        <v/>
      </c>
      <c r="D76" s="9"/>
      <c r="E76" s="101" t="str">
        <f t="shared" si="5"/>
        <v/>
      </c>
      <c r="F76" s="101" t="str">
        <f t="shared" si="6"/>
        <v/>
      </c>
      <c r="G76" s="102" t="str">
        <f t="shared" si="7"/>
        <v/>
      </c>
      <c r="H76" s="9" t="str">
        <f t="shared" si="8"/>
        <v/>
      </c>
      <c r="I76" s="8"/>
    </row>
    <row r="77" spans="1:15" ht="19.5" customHeight="1" x14ac:dyDescent="0.2">
      <c r="A77" s="8">
        <v>13</v>
      </c>
      <c r="B77" s="8"/>
      <c r="C77" s="16" t="str">
        <f t="shared" si="4"/>
        <v/>
      </c>
      <c r="D77" s="9"/>
      <c r="E77" s="101" t="str">
        <f t="shared" si="5"/>
        <v/>
      </c>
      <c r="F77" s="101" t="str">
        <f t="shared" si="6"/>
        <v/>
      </c>
      <c r="G77" s="102" t="str">
        <f t="shared" si="7"/>
        <v/>
      </c>
      <c r="H77" s="9" t="str">
        <f t="shared" si="8"/>
        <v/>
      </c>
      <c r="I77" s="8"/>
    </row>
    <row r="78" spans="1:15" ht="19.5" customHeight="1" x14ac:dyDescent="0.2">
      <c r="A78" s="8">
        <v>14</v>
      </c>
      <c r="B78" s="8"/>
      <c r="C78" s="16" t="str">
        <f t="shared" si="4"/>
        <v/>
      </c>
      <c r="D78" s="9"/>
      <c r="E78" s="101" t="str">
        <f t="shared" si="5"/>
        <v/>
      </c>
      <c r="F78" s="101" t="str">
        <f t="shared" si="6"/>
        <v/>
      </c>
      <c r="G78" s="102" t="str">
        <f t="shared" si="7"/>
        <v/>
      </c>
      <c r="H78" s="9" t="str">
        <f t="shared" si="8"/>
        <v/>
      </c>
      <c r="I78" s="8"/>
    </row>
    <row r="79" spans="1:15" ht="19.5" customHeight="1" x14ac:dyDescent="0.2">
      <c r="A79" s="8">
        <v>15</v>
      </c>
      <c r="B79" s="8"/>
      <c r="C79" s="16" t="str">
        <f t="shared" si="4"/>
        <v/>
      </c>
      <c r="D79" s="9"/>
      <c r="E79" s="101" t="str">
        <f t="shared" si="5"/>
        <v/>
      </c>
      <c r="F79" s="101" t="str">
        <f t="shared" si="6"/>
        <v/>
      </c>
      <c r="G79" s="102" t="str">
        <f t="shared" si="7"/>
        <v/>
      </c>
      <c r="H79" s="9" t="str">
        <f t="shared" si="8"/>
        <v/>
      </c>
      <c r="I79" s="8"/>
    </row>
    <row r="80" spans="1:15" ht="19.5" customHeight="1" x14ac:dyDescent="0.2">
      <c r="F80" s="144" t="s">
        <v>23</v>
      </c>
      <c r="G80" s="144"/>
      <c r="H80" s="9">
        <f>SUM(H65:H79)</f>
        <v>6000</v>
      </c>
    </row>
    <row r="81" spans="1:9" ht="19.5" customHeight="1" x14ac:dyDescent="0.2">
      <c r="F81" s="144" t="s">
        <v>7</v>
      </c>
      <c r="G81" s="144"/>
      <c r="H81" s="9">
        <f>INT(SUMIF(F65:F79,"別",H65:H79)*0.05)</f>
        <v>300</v>
      </c>
    </row>
    <row r="82" spans="1:9" ht="19.5" customHeight="1" x14ac:dyDescent="0.2">
      <c r="F82" s="144" t="s">
        <v>24</v>
      </c>
      <c r="G82" s="144"/>
      <c r="H82" s="9">
        <f>H80+H81</f>
        <v>6300</v>
      </c>
    </row>
    <row r="83" spans="1:9" ht="21.75" customHeight="1" x14ac:dyDescent="0.2">
      <c r="A83" s="1" t="s">
        <v>25</v>
      </c>
    </row>
    <row r="84" spans="1:9" ht="135" customHeight="1" x14ac:dyDescent="0.2">
      <c r="A84" s="145"/>
      <c r="B84" s="146"/>
      <c r="C84" s="146"/>
      <c r="D84" s="146"/>
      <c r="E84" s="146"/>
      <c r="F84" s="146"/>
      <c r="G84" s="146"/>
      <c r="H84" s="146"/>
      <c r="I84" s="147"/>
    </row>
  </sheetData>
  <mergeCells count="20">
    <mergeCell ref="I12:I13"/>
    <mergeCell ref="G12:H13"/>
    <mergeCell ref="A1:I1"/>
    <mergeCell ref="A11:B11"/>
    <mergeCell ref="A12:B12"/>
    <mergeCell ref="A13:B13"/>
    <mergeCell ref="A50:I50"/>
    <mergeCell ref="A60:B60"/>
    <mergeCell ref="A35:I35"/>
    <mergeCell ref="F31:G31"/>
    <mergeCell ref="F32:G32"/>
    <mergeCell ref="F33:G33"/>
    <mergeCell ref="F82:G82"/>
    <mergeCell ref="A84:I84"/>
    <mergeCell ref="A61:B61"/>
    <mergeCell ref="G61:H62"/>
    <mergeCell ref="I61:I62"/>
    <mergeCell ref="A62:B62"/>
    <mergeCell ref="F80:G80"/>
    <mergeCell ref="F81:G81"/>
  </mergeCells>
  <phoneticPr fontId="2"/>
  <pageMargins left="0.78740157480314965" right="0.78740157480314965" top="0.98425196850393704" bottom="0.98425196850393704" header="0.51181102362204722" footer="0.51181102362204722"/>
  <pageSetup paperSize="9" orientation="portrait" verticalDpi="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1"/>
  </sheetPr>
  <dimension ref="B3:G78"/>
  <sheetViews>
    <sheetView topLeftCell="A52" workbookViewId="0">
      <selection activeCell="F67" sqref="F67"/>
    </sheetView>
  </sheetViews>
  <sheetFormatPr defaultRowHeight="13" x14ac:dyDescent="0.2"/>
  <cols>
    <col min="1" max="1" width="3" customWidth="1"/>
    <col min="2" max="3" width="6.6328125" customWidth="1"/>
    <col min="4" max="4" width="6.90625" customWidth="1"/>
    <col min="5" max="5" width="27.36328125" customWidth="1"/>
    <col min="6" max="6" width="11.08984375" customWidth="1"/>
    <col min="7" max="7" width="10.36328125" customWidth="1"/>
  </cols>
  <sheetData>
    <row r="3" spans="2:7" x14ac:dyDescent="0.2">
      <c r="F3" s="32"/>
      <c r="G3" s="32"/>
    </row>
    <row r="4" spans="2:7" ht="22.5" customHeight="1" x14ac:dyDescent="0.3">
      <c r="B4" s="155" t="s">
        <v>94</v>
      </c>
      <c r="C4" s="155"/>
      <c r="D4" s="155"/>
      <c r="E4" s="155"/>
      <c r="F4" s="155"/>
      <c r="G4" s="155"/>
    </row>
    <row r="6" spans="2:7" ht="15" customHeight="1" x14ac:dyDescent="0.2">
      <c r="B6" s="156" t="s">
        <v>193</v>
      </c>
      <c r="C6" s="156"/>
    </row>
    <row r="7" spans="2:7" x14ac:dyDescent="0.2">
      <c r="G7" t="s">
        <v>194</v>
      </c>
    </row>
    <row r="8" spans="2:7" ht="14.25" customHeight="1" x14ac:dyDescent="0.2">
      <c r="B8" s="33"/>
      <c r="C8" s="34"/>
      <c r="D8" s="34"/>
      <c r="F8" t="s">
        <v>95</v>
      </c>
    </row>
    <row r="9" spans="2:7" x14ac:dyDescent="0.2">
      <c r="F9" t="s">
        <v>96</v>
      </c>
    </row>
    <row r="10" spans="2:7" x14ac:dyDescent="0.2">
      <c r="F10" t="s">
        <v>97</v>
      </c>
    </row>
    <row r="13" spans="2:7" x14ac:dyDescent="0.2">
      <c r="B13" s="27" t="s">
        <v>98</v>
      </c>
      <c r="C13" s="27"/>
      <c r="D13" s="27"/>
      <c r="E13" s="27"/>
      <c r="F13" s="27"/>
      <c r="G13" s="27"/>
    </row>
    <row r="14" spans="2:7" x14ac:dyDescent="0.2">
      <c r="B14" s="27" t="s">
        <v>99</v>
      </c>
      <c r="C14" s="27"/>
      <c r="D14" s="27"/>
      <c r="E14" s="27"/>
      <c r="F14" s="27"/>
      <c r="G14" s="27"/>
    </row>
    <row r="16" spans="2:7" ht="13.5" thickBot="1" x14ac:dyDescent="0.25">
      <c r="B16" s="35" t="s">
        <v>100</v>
      </c>
      <c r="C16" s="35" t="s">
        <v>101</v>
      </c>
      <c r="D16" s="81" t="s">
        <v>102</v>
      </c>
      <c r="E16" s="81" t="s">
        <v>103</v>
      </c>
      <c r="F16" s="81" t="s">
        <v>104</v>
      </c>
      <c r="G16" s="81" t="s">
        <v>105</v>
      </c>
    </row>
    <row r="17" spans="2:7" ht="13.5" thickTop="1" x14ac:dyDescent="0.2">
      <c r="B17" s="36">
        <v>1</v>
      </c>
      <c r="C17" s="79"/>
      <c r="D17" s="80"/>
      <c r="E17" s="86"/>
      <c r="F17" s="95"/>
      <c r="G17" s="90"/>
    </row>
    <row r="18" spans="2:7" x14ac:dyDescent="0.2">
      <c r="B18" s="36"/>
      <c r="C18" s="79"/>
      <c r="D18" s="80"/>
      <c r="E18" s="87"/>
      <c r="F18" s="96"/>
      <c r="G18" s="92"/>
    </row>
    <row r="19" spans="2:7" x14ac:dyDescent="0.2">
      <c r="B19" s="36"/>
      <c r="C19" s="79"/>
      <c r="D19" s="80"/>
      <c r="E19" s="87"/>
      <c r="F19" s="96"/>
      <c r="G19" s="92"/>
    </row>
    <row r="20" spans="2:7" x14ac:dyDescent="0.2">
      <c r="B20" s="36"/>
      <c r="C20" s="79"/>
      <c r="D20" s="80"/>
      <c r="E20" s="87"/>
      <c r="F20" s="96"/>
      <c r="G20" s="92"/>
    </row>
    <row r="21" spans="2:7" x14ac:dyDescent="0.2">
      <c r="B21" s="36"/>
      <c r="C21" s="79"/>
      <c r="D21" s="80"/>
      <c r="E21" s="87"/>
      <c r="F21" s="96"/>
      <c r="G21" s="92"/>
    </row>
    <row r="22" spans="2:7" x14ac:dyDescent="0.2">
      <c r="B22" s="36"/>
      <c r="C22" s="79"/>
      <c r="D22" s="80"/>
      <c r="E22" s="87"/>
      <c r="F22" s="96"/>
      <c r="G22" s="92"/>
    </row>
    <row r="23" spans="2:7" ht="13.5" thickBot="1" x14ac:dyDescent="0.25">
      <c r="B23" s="36"/>
      <c r="C23" s="79"/>
      <c r="D23" s="80"/>
      <c r="E23" s="88"/>
      <c r="F23" s="97"/>
      <c r="G23" s="94"/>
    </row>
    <row r="24" spans="2:7" ht="14" thickTop="1" thickBot="1" x14ac:dyDescent="0.25">
      <c r="F24" s="38"/>
    </row>
    <row r="25" spans="2:7" ht="13.5" thickTop="1" x14ac:dyDescent="0.2">
      <c r="F25" s="82" t="s">
        <v>104</v>
      </c>
      <c r="G25" s="98"/>
    </row>
    <row r="26" spans="2:7" x14ac:dyDescent="0.2">
      <c r="F26" s="82" t="s">
        <v>106</v>
      </c>
      <c r="G26" s="99"/>
    </row>
    <row r="27" spans="2:7" x14ac:dyDescent="0.2">
      <c r="F27" s="82" t="s">
        <v>73</v>
      </c>
      <c r="G27" s="99"/>
    </row>
    <row r="28" spans="2:7" ht="13.5" thickBot="1" x14ac:dyDescent="0.25">
      <c r="F28" s="82" t="s">
        <v>107</v>
      </c>
      <c r="G28" s="100"/>
    </row>
    <row r="29" spans="2:7" ht="13.5" thickTop="1" x14ac:dyDescent="0.2"/>
    <row r="30" spans="2:7" x14ac:dyDescent="0.2">
      <c r="B30" s="18" t="s">
        <v>108</v>
      </c>
      <c r="C30" s="18"/>
      <c r="D30" s="18"/>
    </row>
    <row r="32" spans="2:7" x14ac:dyDescent="0.2">
      <c r="B32" t="s">
        <v>109</v>
      </c>
    </row>
    <row r="34" spans="2:2" x14ac:dyDescent="0.2">
      <c r="B34" t="s">
        <v>110</v>
      </c>
    </row>
    <row r="52" spans="2:7" x14ac:dyDescent="0.2">
      <c r="F52" s="32"/>
      <c r="G52" s="32"/>
    </row>
    <row r="53" spans="2:7" ht="22.5" customHeight="1" x14ac:dyDescent="0.3">
      <c r="B53" s="155" t="s">
        <v>94</v>
      </c>
      <c r="C53" s="155"/>
      <c r="D53" s="155"/>
      <c r="E53" s="155"/>
      <c r="F53" s="155"/>
      <c r="G53" s="155"/>
    </row>
    <row r="55" spans="2:7" ht="15" customHeight="1" x14ac:dyDescent="0.2">
      <c r="B55" s="156" t="s">
        <v>193</v>
      </c>
      <c r="C55" s="156"/>
    </row>
    <row r="56" spans="2:7" x14ac:dyDescent="0.2">
      <c r="G56" t="s">
        <v>194</v>
      </c>
    </row>
    <row r="57" spans="2:7" ht="14.25" customHeight="1" x14ac:dyDescent="0.2">
      <c r="B57" s="33"/>
      <c r="C57" s="34"/>
      <c r="D57" s="34"/>
      <c r="F57" t="s">
        <v>95</v>
      </c>
    </row>
    <row r="58" spans="2:7" x14ac:dyDescent="0.2">
      <c r="F58" t="s">
        <v>96</v>
      </c>
    </row>
    <row r="59" spans="2:7" x14ac:dyDescent="0.2">
      <c r="F59" t="s">
        <v>97</v>
      </c>
    </row>
    <row r="62" spans="2:7" x14ac:dyDescent="0.2">
      <c r="B62" s="27" t="s">
        <v>98</v>
      </c>
      <c r="C62" s="27"/>
      <c r="D62" s="27"/>
      <c r="E62" s="27"/>
      <c r="F62" s="27"/>
      <c r="G62" s="27"/>
    </row>
    <row r="63" spans="2:7" x14ac:dyDescent="0.2">
      <c r="B63" s="27" t="s">
        <v>99</v>
      </c>
      <c r="C63" s="27"/>
      <c r="D63" s="27"/>
      <c r="E63" s="27"/>
      <c r="F63" s="27"/>
      <c r="G63" s="27"/>
    </row>
    <row r="65" spans="2:7" ht="13.5" thickBot="1" x14ac:dyDescent="0.25">
      <c r="B65" s="35" t="s">
        <v>100</v>
      </c>
      <c r="C65" s="35" t="s">
        <v>101</v>
      </c>
      <c r="D65" s="35" t="s">
        <v>102</v>
      </c>
      <c r="E65" s="81" t="s">
        <v>103</v>
      </c>
      <c r="F65" s="81" t="s">
        <v>104</v>
      </c>
      <c r="G65" s="81" t="s">
        <v>105</v>
      </c>
    </row>
    <row r="66" spans="2:7" ht="13.5" thickTop="1" x14ac:dyDescent="0.2">
      <c r="B66" s="36">
        <v>1</v>
      </c>
      <c r="C66" s="37"/>
      <c r="D66" s="80" t="s">
        <v>182</v>
      </c>
      <c r="E66" s="86" t="str">
        <f>IF($D66="","",VLOOKUP($D66,リスト!$B$8:$E$12,2,FALSE))</f>
        <v>紅茶セミナー</v>
      </c>
      <c r="F66" s="89">
        <f>IF($D66="","",VLOOKUP($D66,リスト!$B$8:$E$12,3,FALSE))</f>
        <v>28000</v>
      </c>
      <c r="G66" s="90">
        <f>IF($D66="","",VLOOKUP($D66,リスト!$B$8:$E$12,4,FALSE))</f>
        <v>8000</v>
      </c>
    </row>
    <row r="67" spans="2:7" x14ac:dyDescent="0.2">
      <c r="B67" s="36"/>
      <c r="C67" s="37"/>
      <c r="D67" s="80" t="s">
        <v>183</v>
      </c>
      <c r="E67" s="87" t="str">
        <f>IF($D67="","",VLOOKUP($D67,リスト!$B$8:$E$12,2,FALSE))</f>
        <v>フラワーアレンジメントセミナー</v>
      </c>
      <c r="F67" s="91">
        <f>IF($D67="","",VLOOKUP($D67,リスト!$B$8:$E$12,3,FALSE))</f>
        <v>28000</v>
      </c>
      <c r="G67" s="92">
        <f>IF($D67="","",VLOOKUP($D67,リスト!$B$8:$E$12,4,FALSE))</f>
        <v>8000</v>
      </c>
    </row>
    <row r="68" spans="2:7" x14ac:dyDescent="0.2">
      <c r="B68" s="36"/>
      <c r="C68" s="37"/>
      <c r="D68" s="80"/>
      <c r="E68" s="87" t="str">
        <f>IF($D68="","",VLOOKUP($D68,リスト!$B$8:$E$12,2,FALSE))</f>
        <v/>
      </c>
      <c r="F68" s="91" t="str">
        <f>IF($D68="","",VLOOKUP($D68,リスト!$B$8:$E$12,3,FALSE))</f>
        <v/>
      </c>
      <c r="G68" s="92" t="str">
        <f>IF($D68="","",VLOOKUP($D68,リスト!$B$8:$E$12,4,FALSE))</f>
        <v/>
      </c>
    </row>
    <row r="69" spans="2:7" x14ac:dyDescent="0.2">
      <c r="B69" s="36"/>
      <c r="C69" s="37"/>
      <c r="D69" s="80"/>
      <c r="E69" s="87" t="str">
        <f>IF($D69="","",VLOOKUP($D69,リスト!$B$8:$E$12,2,FALSE))</f>
        <v/>
      </c>
      <c r="F69" s="91" t="str">
        <f>IF($D69="","",VLOOKUP($D69,リスト!$B$8:$E$12,3,FALSE))</f>
        <v/>
      </c>
      <c r="G69" s="92" t="str">
        <f>IF($D69="","",VLOOKUP($D69,リスト!$B$8:$E$12,4,FALSE))</f>
        <v/>
      </c>
    </row>
    <row r="70" spans="2:7" x14ac:dyDescent="0.2">
      <c r="B70" s="36"/>
      <c r="C70" s="37"/>
      <c r="D70" s="80"/>
      <c r="E70" s="87" t="str">
        <f>IF($D70="","",VLOOKUP($D70,リスト!$B$8:$E$12,2,FALSE))</f>
        <v/>
      </c>
      <c r="F70" s="91" t="str">
        <f>IF($D70="","",VLOOKUP($D70,リスト!$B$8:$E$12,3,FALSE))</f>
        <v/>
      </c>
      <c r="G70" s="92" t="str">
        <f>IF($D70="","",VLOOKUP($D70,リスト!$B$8:$E$12,4,FALSE))</f>
        <v/>
      </c>
    </row>
    <row r="71" spans="2:7" x14ac:dyDescent="0.2">
      <c r="B71" s="36"/>
      <c r="C71" s="37"/>
      <c r="D71" s="80"/>
      <c r="E71" s="87" t="str">
        <f>IF($D71="","",VLOOKUP($D71,リスト!$B$8:$E$12,2,FALSE))</f>
        <v/>
      </c>
      <c r="F71" s="91" t="str">
        <f>IF($D71="","",VLOOKUP($D71,リスト!$B$8:$E$12,3,FALSE))</f>
        <v/>
      </c>
      <c r="G71" s="92" t="str">
        <f>IF($D71="","",VLOOKUP($D71,リスト!$B$8:$E$12,4,FALSE))</f>
        <v/>
      </c>
    </row>
    <row r="72" spans="2:7" ht="13.5" thickBot="1" x14ac:dyDescent="0.25">
      <c r="B72" s="36"/>
      <c r="C72" s="37"/>
      <c r="D72" s="80"/>
      <c r="E72" s="88" t="str">
        <f>IF($D72="","",VLOOKUP($D72,リスト!$B$8:$E$12,2,FALSE))</f>
        <v/>
      </c>
      <c r="F72" s="93" t="str">
        <f>IF($D72="","",VLOOKUP($D72,リスト!$B$8:$E$12,3,FALSE))</f>
        <v/>
      </c>
      <c r="G72" s="94" t="str">
        <f>IF($D72="","",VLOOKUP($D72,リスト!$B$8:$E$12,4,FALSE))</f>
        <v/>
      </c>
    </row>
    <row r="73" spans="2:7" ht="14" thickTop="1" thickBot="1" x14ac:dyDescent="0.25">
      <c r="F73" s="38"/>
    </row>
    <row r="74" spans="2:7" ht="13.5" thickTop="1" x14ac:dyDescent="0.2">
      <c r="F74" s="82" t="s">
        <v>104</v>
      </c>
      <c r="G74" s="83">
        <f>IF(COUNTA(D66:D72)=0,"",SUM(F66:F72))</f>
        <v>56000</v>
      </c>
    </row>
    <row r="75" spans="2:7" x14ac:dyDescent="0.2">
      <c r="F75" s="82" t="s">
        <v>106</v>
      </c>
      <c r="G75" s="84">
        <f>IF(G74="","",SUM(G66:G72))</f>
        <v>16000</v>
      </c>
    </row>
    <row r="76" spans="2:7" x14ac:dyDescent="0.2">
      <c r="F76" s="82" t="s">
        <v>73</v>
      </c>
      <c r="G76" s="84">
        <f>IF(G74="","",VLOOKUP($G$74+$G$75,リスト!$B$18:$C$22,2,TRUE))</f>
        <v>1500</v>
      </c>
    </row>
    <row r="77" spans="2:7" ht="13.5" thickBot="1" x14ac:dyDescent="0.25">
      <c r="F77" s="82" t="s">
        <v>107</v>
      </c>
      <c r="G77" s="85">
        <f>IF(G74="","",G74+G75-G76)</f>
        <v>70500</v>
      </c>
    </row>
    <row r="78" spans="2:7" ht="13.5" thickTop="1" x14ac:dyDescent="0.2"/>
  </sheetData>
  <mergeCells count="4">
    <mergeCell ref="B4:G4"/>
    <mergeCell ref="B6:C6"/>
    <mergeCell ref="B53:G53"/>
    <mergeCell ref="B55:C55"/>
  </mergeCells>
  <phoneticPr fontId="2"/>
  <dataValidations count="1">
    <dataValidation imeMode="off" allowBlank="1" showInputMessage="1" showErrorMessage="1" sqref="B17:D23 B66:D72"/>
  </dataValidations>
  <pageMargins left="0.75" right="0.75" top="1" bottom="1" header="0.51200000000000001" footer="0.51200000000000001"/>
  <pageSetup paperSize="9" orientation="portrait" horizontalDpi="4294967292"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3"/>
  </sheetPr>
  <dimension ref="B2:F58"/>
  <sheetViews>
    <sheetView topLeftCell="A34" workbookViewId="0">
      <selection activeCell="D44" sqref="D44"/>
    </sheetView>
  </sheetViews>
  <sheetFormatPr defaultRowHeight="13" x14ac:dyDescent="0.2"/>
  <cols>
    <col min="1" max="1" width="2.6328125" customWidth="1"/>
    <col min="2" max="2" width="11.08984375" customWidth="1"/>
    <col min="3" max="4" width="10.6328125" customWidth="1"/>
    <col min="5" max="5" width="5.6328125" customWidth="1"/>
    <col min="6" max="7" width="10.6328125" customWidth="1"/>
  </cols>
  <sheetData>
    <row r="2" spans="2:6" ht="16.5" x14ac:dyDescent="0.25">
      <c r="B2" s="26" t="s">
        <v>69</v>
      </c>
      <c r="F2" s="18"/>
    </row>
    <row r="3" spans="2:6" ht="13.5" customHeight="1" x14ac:dyDescent="0.2">
      <c r="B3" s="27" t="s">
        <v>70</v>
      </c>
    </row>
    <row r="4" spans="2:6" ht="14.15" customHeight="1" x14ac:dyDescent="0.2">
      <c r="B4" s="31" t="s">
        <v>71</v>
      </c>
      <c r="C4" s="31" t="s">
        <v>72</v>
      </c>
      <c r="D4" s="31" t="s">
        <v>73</v>
      </c>
    </row>
    <row r="5" spans="2:6" x14ac:dyDescent="0.2">
      <c r="B5" s="22" t="s">
        <v>74</v>
      </c>
      <c r="C5" s="28"/>
      <c r="D5" s="30"/>
    </row>
    <row r="6" spans="2:6" x14ac:dyDescent="0.2">
      <c r="B6" s="22" t="s">
        <v>76</v>
      </c>
      <c r="C6" s="28"/>
      <c r="D6" s="30"/>
    </row>
    <row r="7" spans="2:6" x14ac:dyDescent="0.2">
      <c r="B7" s="22" t="s">
        <v>78</v>
      </c>
      <c r="C7" s="28"/>
      <c r="D7" s="30"/>
    </row>
    <row r="8" spans="2:6" x14ac:dyDescent="0.2">
      <c r="B8" s="22" t="s">
        <v>80</v>
      </c>
      <c r="C8" s="28"/>
      <c r="D8" s="30"/>
    </row>
    <row r="9" spans="2:6" x14ac:dyDescent="0.2">
      <c r="B9" s="22" t="s">
        <v>82</v>
      </c>
      <c r="C9" s="28"/>
      <c r="D9" s="30"/>
    </row>
    <row r="10" spans="2:6" x14ac:dyDescent="0.2">
      <c r="B10" s="22" t="s">
        <v>84</v>
      </c>
      <c r="C10" s="28"/>
      <c r="D10" s="30"/>
    </row>
    <row r="11" spans="2:6" x14ac:dyDescent="0.2">
      <c r="B11" s="22" t="s">
        <v>85</v>
      </c>
      <c r="C11" s="28"/>
      <c r="D11" s="30"/>
    </row>
    <row r="12" spans="2:6" x14ac:dyDescent="0.2">
      <c r="B12" s="22" t="s">
        <v>86</v>
      </c>
      <c r="C12" s="28"/>
      <c r="D12" s="30"/>
    </row>
    <row r="13" spans="2:6" x14ac:dyDescent="0.2">
      <c r="B13" s="22" t="s">
        <v>87</v>
      </c>
      <c r="C13" s="28"/>
      <c r="D13" s="30"/>
    </row>
    <row r="14" spans="2:6" x14ac:dyDescent="0.2">
      <c r="B14" s="22" t="s">
        <v>88</v>
      </c>
      <c r="C14" s="28"/>
      <c r="D14" s="30"/>
    </row>
    <row r="15" spans="2:6" x14ac:dyDescent="0.2">
      <c r="B15" s="22" t="s">
        <v>89</v>
      </c>
      <c r="C15" s="28"/>
      <c r="D15" s="30"/>
    </row>
    <row r="16" spans="2:6" x14ac:dyDescent="0.2">
      <c r="B16" s="22" t="s">
        <v>90</v>
      </c>
      <c r="C16" s="28"/>
      <c r="D16" s="30"/>
    </row>
    <row r="17" spans="2:4" x14ac:dyDescent="0.2">
      <c r="B17" s="22" t="s">
        <v>91</v>
      </c>
      <c r="C17" s="28"/>
      <c r="D17" s="30"/>
    </row>
    <row r="18" spans="2:4" x14ac:dyDescent="0.2">
      <c r="B18" s="22" t="s">
        <v>92</v>
      </c>
      <c r="C18" s="28"/>
      <c r="D18" s="30"/>
    </row>
    <row r="19" spans="2:4" x14ac:dyDescent="0.2">
      <c r="B19" s="22" t="s">
        <v>93</v>
      </c>
      <c r="C19" s="28"/>
      <c r="D19" s="30"/>
    </row>
    <row r="41" spans="2:4" ht="16.5" x14ac:dyDescent="0.25">
      <c r="B41" s="26" t="s">
        <v>69</v>
      </c>
    </row>
    <row r="42" spans="2:4" ht="13.5" customHeight="1" x14ac:dyDescent="0.2">
      <c r="B42" s="27" t="s">
        <v>70</v>
      </c>
    </row>
    <row r="43" spans="2:4" ht="14.15" customHeight="1" x14ac:dyDescent="0.2">
      <c r="B43" s="31" t="s">
        <v>71</v>
      </c>
      <c r="C43" s="31" t="s">
        <v>72</v>
      </c>
      <c r="D43" s="31" t="s">
        <v>73</v>
      </c>
    </row>
    <row r="44" spans="2:4" x14ac:dyDescent="0.2">
      <c r="B44" s="22" t="s">
        <v>74</v>
      </c>
      <c r="C44" s="28">
        <v>3250000</v>
      </c>
      <c r="D44" s="30">
        <f>IF($C44="","",VLOOKUP($C44,リスト!$H$8:$I$12,2,TRUE))</f>
        <v>150000</v>
      </c>
    </row>
    <row r="45" spans="2:4" x14ac:dyDescent="0.2">
      <c r="B45" s="22" t="s">
        <v>76</v>
      </c>
      <c r="C45" s="28"/>
      <c r="D45" s="30" t="str">
        <f>IF($C45="","",VLOOKUP($C45,リスト!$H$8:$I$12,2,TRUE))</f>
        <v/>
      </c>
    </row>
    <row r="46" spans="2:4" x14ac:dyDescent="0.2">
      <c r="B46" s="22" t="s">
        <v>78</v>
      </c>
      <c r="C46" s="28"/>
      <c r="D46" s="30" t="str">
        <f>IF($C46="","",VLOOKUP($C46,リスト!$H$8:$I$12,2,TRUE))</f>
        <v/>
      </c>
    </row>
    <row r="47" spans="2:4" x14ac:dyDescent="0.2">
      <c r="B47" s="22" t="s">
        <v>80</v>
      </c>
      <c r="C47" s="28"/>
      <c r="D47" s="30" t="str">
        <f>IF($C47="","",VLOOKUP($C47,リスト!$H$8:$I$12,2,TRUE))</f>
        <v/>
      </c>
    </row>
    <row r="48" spans="2:4" x14ac:dyDescent="0.2">
      <c r="B48" s="22" t="s">
        <v>82</v>
      </c>
      <c r="C48" s="28"/>
      <c r="D48" s="30" t="str">
        <f>IF($C48="","",VLOOKUP($C48,リスト!$H$8:$I$12,2,TRUE))</f>
        <v/>
      </c>
    </row>
    <row r="49" spans="2:4" x14ac:dyDescent="0.2">
      <c r="B49" s="22" t="s">
        <v>84</v>
      </c>
      <c r="C49" s="28"/>
      <c r="D49" s="30" t="str">
        <f>IF($C49="","",VLOOKUP($C49,リスト!$H$8:$I$12,2,TRUE))</f>
        <v/>
      </c>
    </row>
    <row r="50" spans="2:4" x14ac:dyDescent="0.2">
      <c r="B50" s="22" t="s">
        <v>85</v>
      </c>
      <c r="C50" s="28"/>
      <c r="D50" s="30" t="str">
        <f>IF($C50="","",VLOOKUP($C50,リスト!$H$8:$I$12,2,TRUE))</f>
        <v/>
      </c>
    </row>
    <row r="51" spans="2:4" x14ac:dyDescent="0.2">
      <c r="B51" s="22" t="s">
        <v>86</v>
      </c>
      <c r="C51" s="28"/>
      <c r="D51" s="30" t="str">
        <f>IF($C51="","",VLOOKUP($C51,リスト!$H$8:$I$12,2,TRUE))</f>
        <v/>
      </c>
    </row>
    <row r="52" spans="2:4" x14ac:dyDescent="0.2">
      <c r="B52" s="22" t="s">
        <v>87</v>
      </c>
      <c r="C52" s="28"/>
      <c r="D52" s="30" t="str">
        <f>IF($C52="","",VLOOKUP($C52,リスト!$H$8:$I$12,2,TRUE))</f>
        <v/>
      </c>
    </row>
    <row r="53" spans="2:4" x14ac:dyDescent="0.2">
      <c r="B53" s="22" t="s">
        <v>88</v>
      </c>
      <c r="C53" s="28"/>
      <c r="D53" s="30" t="str">
        <f>IF($C53="","",VLOOKUP($C53,リスト!$H$8:$I$12,2,TRUE))</f>
        <v/>
      </c>
    </row>
    <row r="54" spans="2:4" x14ac:dyDescent="0.2">
      <c r="B54" s="22" t="s">
        <v>89</v>
      </c>
      <c r="C54" s="28"/>
      <c r="D54" s="30" t="str">
        <f>IF($C54="","",VLOOKUP($C54,リスト!$H$8:$I$12,2,TRUE))</f>
        <v/>
      </c>
    </row>
    <row r="55" spans="2:4" x14ac:dyDescent="0.2">
      <c r="B55" s="22" t="s">
        <v>90</v>
      </c>
      <c r="C55" s="28"/>
      <c r="D55" s="30" t="str">
        <f>IF($C55="","",VLOOKUP($C55,リスト!$H$8:$I$12,2,TRUE))</f>
        <v/>
      </c>
    </row>
    <row r="56" spans="2:4" x14ac:dyDescent="0.2">
      <c r="B56" s="22" t="s">
        <v>91</v>
      </c>
      <c r="C56" s="28"/>
      <c r="D56" s="30" t="str">
        <f>IF($C56="","",VLOOKUP($C56,リスト!$H$8:$I$12,2,TRUE))</f>
        <v/>
      </c>
    </row>
    <row r="57" spans="2:4" x14ac:dyDescent="0.2">
      <c r="B57" s="22" t="s">
        <v>92</v>
      </c>
      <c r="C57" s="28"/>
      <c r="D57" s="30" t="str">
        <f>IF($C57="","",VLOOKUP($C57,リスト!$H$8:$I$12,2,TRUE))</f>
        <v/>
      </c>
    </row>
    <row r="58" spans="2:4" x14ac:dyDescent="0.2">
      <c r="B58" s="22" t="s">
        <v>93</v>
      </c>
      <c r="C58" s="28"/>
      <c r="D58" s="30" t="str">
        <f>IF($C58="","",VLOOKUP($C58,リスト!$H$8:$I$12,2,TRUE))</f>
        <v/>
      </c>
    </row>
  </sheetData>
  <phoneticPr fontId="2"/>
  <pageMargins left="0.75" right="0.75" top="1" bottom="1" header="0.51200000000000001" footer="0.51200000000000001"/>
  <pageSetup paperSize="9" orientation="portrait" horizontalDpi="0" verticalDpi="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1"/>
  </sheetPr>
  <dimension ref="B2:J58"/>
  <sheetViews>
    <sheetView topLeftCell="A31" workbookViewId="0">
      <selection activeCell="C44" sqref="C44"/>
    </sheetView>
  </sheetViews>
  <sheetFormatPr defaultRowHeight="13" x14ac:dyDescent="0.2"/>
  <cols>
    <col min="1" max="1" width="3" customWidth="1"/>
    <col min="2" max="2" width="7.6328125" customWidth="1"/>
    <col min="3" max="3" width="15.90625" customWidth="1"/>
    <col min="5" max="5" width="4.453125" customWidth="1"/>
    <col min="6" max="6" width="10.6328125" customWidth="1"/>
    <col min="7" max="7" width="5.36328125" customWidth="1"/>
    <col min="8" max="8" width="8.08984375" customWidth="1"/>
    <col min="9" max="9" width="15.90625" customWidth="1"/>
    <col min="10" max="10" width="10.08984375" customWidth="1"/>
    <col min="11" max="13" width="7.08984375" customWidth="1"/>
  </cols>
  <sheetData>
    <row r="2" spans="2:10" x14ac:dyDescent="0.2">
      <c r="B2" s="157" t="s">
        <v>130</v>
      </c>
      <c r="C2" s="158"/>
      <c r="D2" s="159"/>
      <c r="F2" s="43"/>
    </row>
    <row r="3" spans="2:10" x14ac:dyDescent="0.2">
      <c r="H3" t="s">
        <v>131</v>
      </c>
    </row>
    <row r="4" spans="2:10" ht="13.5" thickBot="1" x14ac:dyDescent="0.25">
      <c r="B4" s="25" t="s">
        <v>132</v>
      </c>
      <c r="C4" s="58" t="s">
        <v>133</v>
      </c>
      <c r="D4" s="58" t="s">
        <v>134</v>
      </c>
      <c r="E4" s="25" t="s">
        <v>135</v>
      </c>
      <c r="F4" s="58" t="s">
        <v>136</v>
      </c>
      <c r="H4" s="44" t="s">
        <v>132</v>
      </c>
      <c r="I4" s="44" t="s">
        <v>137</v>
      </c>
      <c r="J4" s="44" t="s">
        <v>138</v>
      </c>
    </row>
    <row r="5" spans="2:10" x14ac:dyDescent="0.2">
      <c r="B5" s="53" t="s">
        <v>139</v>
      </c>
      <c r="C5" s="63"/>
      <c r="D5" s="64"/>
      <c r="E5" s="57"/>
      <c r="F5" s="60"/>
      <c r="H5" s="22" t="s">
        <v>140</v>
      </c>
      <c r="I5" s="22" t="s">
        <v>141</v>
      </c>
      <c r="J5" s="45">
        <v>28000</v>
      </c>
    </row>
    <row r="6" spans="2:10" x14ac:dyDescent="0.2">
      <c r="B6" s="53" t="s">
        <v>142</v>
      </c>
      <c r="C6" s="65"/>
      <c r="D6" s="66"/>
      <c r="E6" s="57"/>
      <c r="F6" s="61"/>
      <c r="H6" s="22" t="s">
        <v>143</v>
      </c>
      <c r="I6" s="22" t="s">
        <v>144</v>
      </c>
      <c r="J6" s="45">
        <v>39000</v>
      </c>
    </row>
    <row r="7" spans="2:10" x14ac:dyDescent="0.2">
      <c r="B7" s="53" t="s">
        <v>145</v>
      </c>
      <c r="C7" s="65"/>
      <c r="D7" s="66"/>
      <c r="E7" s="57"/>
      <c r="F7" s="61"/>
      <c r="H7" s="22" t="s">
        <v>146</v>
      </c>
      <c r="I7" s="22" t="s">
        <v>147</v>
      </c>
      <c r="J7" s="45">
        <v>23000</v>
      </c>
    </row>
    <row r="8" spans="2:10" x14ac:dyDescent="0.2">
      <c r="B8" s="53"/>
      <c r="C8" s="65"/>
      <c r="D8" s="66"/>
      <c r="E8" s="57"/>
      <c r="F8" s="61"/>
      <c r="H8" s="22" t="s">
        <v>148</v>
      </c>
      <c r="I8" s="22" t="s">
        <v>149</v>
      </c>
      <c r="J8" s="45">
        <v>15000</v>
      </c>
    </row>
    <row r="9" spans="2:10" x14ac:dyDescent="0.2">
      <c r="B9" s="53"/>
      <c r="C9" s="65"/>
      <c r="D9" s="66"/>
      <c r="E9" s="57"/>
      <c r="F9" s="61"/>
      <c r="H9" s="22" t="s">
        <v>150</v>
      </c>
      <c r="I9" s="22" t="s">
        <v>151</v>
      </c>
      <c r="J9" s="45">
        <v>13000</v>
      </c>
    </row>
    <row r="10" spans="2:10" ht="13.5" thickBot="1" x14ac:dyDescent="0.25">
      <c r="B10" s="53"/>
      <c r="C10" s="67"/>
      <c r="D10" s="68"/>
      <c r="E10" s="57"/>
      <c r="F10" s="61"/>
      <c r="H10" s="22" t="s">
        <v>152</v>
      </c>
      <c r="I10" s="22" t="s">
        <v>153</v>
      </c>
      <c r="J10" s="45">
        <v>39000</v>
      </c>
    </row>
    <row r="11" spans="2:10" x14ac:dyDescent="0.2">
      <c r="C11" s="46"/>
      <c r="D11" s="47" t="s">
        <v>154</v>
      </c>
      <c r="E11" s="54"/>
      <c r="F11" s="61"/>
      <c r="H11" s="22" t="s">
        <v>155</v>
      </c>
      <c r="I11" s="22" t="s">
        <v>156</v>
      </c>
      <c r="J11" s="45">
        <v>42000</v>
      </c>
    </row>
    <row r="12" spans="2:10" x14ac:dyDescent="0.2">
      <c r="C12" s="46"/>
      <c r="D12" s="48" t="s">
        <v>157</v>
      </c>
      <c r="E12" s="55"/>
      <c r="F12" s="61"/>
    </row>
    <row r="13" spans="2:10" ht="13.5" thickBot="1" x14ac:dyDescent="0.25">
      <c r="B13" s="49" t="s">
        <v>167</v>
      </c>
      <c r="C13" s="69">
        <v>0.05</v>
      </c>
      <c r="D13" s="50" t="s">
        <v>158</v>
      </c>
      <c r="E13" s="56"/>
      <c r="F13" s="62"/>
    </row>
    <row r="14" spans="2:10" ht="13.5" thickBot="1" x14ac:dyDescent="0.25">
      <c r="I14" t="s">
        <v>159</v>
      </c>
    </row>
    <row r="15" spans="2:10" ht="13.5" thickBot="1" x14ac:dyDescent="0.25">
      <c r="D15" s="50" t="s">
        <v>160</v>
      </c>
      <c r="E15" s="56"/>
      <c r="F15" s="59"/>
      <c r="I15" s="51" t="s">
        <v>161</v>
      </c>
      <c r="J15" s="51" t="s">
        <v>162</v>
      </c>
    </row>
    <row r="16" spans="2:10" x14ac:dyDescent="0.2">
      <c r="H16" s="27">
        <v>0</v>
      </c>
      <c r="I16" s="52" t="s">
        <v>163</v>
      </c>
      <c r="J16" s="45">
        <v>1500</v>
      </c>
    </row>
    <row r="17" spans="8:10" x14ac:dyDescent="0.2">
      <c r="H17" s="27">
        <v>30000</v>
      </c>
      <c r="I17" s="52" t="s">
        <v>164</v>
      </c>
      <c r="J17" s="45">
        <v>1000</v>
      </c>
    </row>
    <row r="18" spans="8:10" x14ac:dyDescent="0.2">
      <c r="H18" s="27">
        <v>50000</v>
      </c>
      <c r="I18" s="52" t="s">
        <v>165</v>
      </c>
      <c r="J18" s="45">
        <v>500</v>
      </c>
    </row>
    <row r="19" spans="8:10" x14ac:dyDescent="0.2">
      <c r="H19" s="27">
        <v>100000</v>
      </c>
      <c r="I19" s="52" t="s">
        <v>166</v>
      </c>
      <c r="J19" s="45">
        <v>0</v>
      </c>
    </row>
    <row r="41" spans="2:10" x14ac:dyDescent="0.2">
      <c r="B41" s="157" t="s">
        <v>130</v>
      </c>
      <c r="C41" s="158"/>
      <c r="D41" s="159"/>
      <c r="F41" s="43"/>
    </row>
    <row r="42" spans="2:10" x14ac:dyDescent="0.2">
      <c r="H42" t="s">
        <v>131</v>
      </c>
    </row>
    <row r="43" spans="2:10" ht="13.5" thickBot="1" x14ac:dyDescent="0.25">
      <c r="B43" s="25" t="s">
        <v>132</v>
      </c>
      <c r="C43" s="58" t="s">
        <v>133</v>
      </c>
      <c r="D43" s="58" t="s">
        <v>134</v>
      </c>
      <c r="E43" s="25" t="s">
        <v>135</v>
      </c>
      <c r="F43" s="58" t="s">
        <v>136</v>
      </c>
      <c r="H43" s="44" t="s">
        <v>132</v>
      </c>
      <c r="I43" s="44" t="s">
        <v>137</v>
      </c>
      <c r="J43" s="44" t="s">
        <v>138</v>
      </c>
    </row>
    <row r="44" spans="2:10" x14ac:dyDescent="0.2">
      <c r="B44" s="53" t="s">
        <v>139</v>
      </c>
      <c r="C44" s="63" t="str">
        <f t="shared" ref="C44:C49" si="0">IF(B44="","",VLOOKUP(B44,$H$5:$J$11,2,FALSE))</f>
        <v>ダイニングチェア</v>
      </c>
      <c r="D44" s="64">
        <f t="shared" ref="D44:D49" si="1">IF(B44="","",VLOOKUP(B44,$H$5:$J$11,3,FALSE))</f>
        <v>15000</v>
      </c>
      <c r="E44" s="57">
        <v>1</v>
      </c>
      <c r="F44" s="60">
        <f t="shared" ref="F44:F49" si="2">IF(B44="","",D44*E44)</f>
        <v>15000</v>
      </c>
      <c r="H44" s="22" t="s">
        <v>140</v>
      </c>
      <c r="I44" s="22" t="s">
        <v>141</v>
      </c>
      <c r="J44" s="45">
        <v>28000</v>
      </c>
    </row>
    <row r="45" spans="2:10" x14ac:dyDescent="0.2">
      <c r="B45" s="53" t="s">
        <v>142</v>
      </c>
      <c r="C45" s="65" t="str">
        <f t="shared" si="0"/>
        <v>ダイニングテーブル</v>
      </c>
      <c r="D45" s="66">
        <f t="shared" si="1"/>
        <v>39000</v>
      </c>
      <c r="E45" s="57">
        <v>1</v>
      </c>
      <c r="F45" s="61">
        <f t="shared" si="2"/>
        <v>39000</v>
      </c>
      <c r="H45" s="22" t="s">
        <v>143</v>
      </c>
      <c r="I45" s="22" t="s">
        <v>144</v>
      </c>
      <c r="J45" s="45">
        <v>39000</v>
      </c>
    </row>
    <row r="46" spans="2:10" x14ac:dyDescent="0.2">
      <c r="B46" s="53" t="s">
        <v>145</v>
      </c>
      <c r="C46" s="65" t="str">
        <f t="shared" si="0"/>
        <v>ソファー</v>
      </c>
      <c r="D46" s="66">
        <f t="shared" si="1"/>
        <v>39000</v>
      </c>
      <c r="E46" s="57">
        <v>1</v>
      </c>
      <c r="F46" s="61">
        <f t="shared" si="2"/>
        <v>39000</v>
      </c>
      <c r="H46" s="22" t="s">
        <v>146</v>
      </c>
      <c r="I46" s="22" t="s">
        <v>147</v>
      </c>
      <c r="J46" s="45">
        <v>23000</v>
      </c>
    </row>
    <row r="47" spans="2:10" x14ac:dyDescent="0.2">
      <c r="B47" s="53"/>
      <c r="C47" s="65" t="str">
        <f t="shared" si="0"/>
        <v/>
      </c>
      <c r="D47" s="66" t="str">
        <f t="shared" si="1"/>
        <v/>
      </c>
      <c r="E47" s="57"/>
      <c r="F47" s="61" t="str">
        <f t="shared" si="2"/>
        <v/>
      </c>
      <c r="H47" s="22" t="s">
        <v>148</v>
      </c>
      <c r="I47" s="22" t="s">
        <v>149</v>
      </c>
      <c r="J47" s="45">
        <v>15000</v>
      </c>
    </row>
    <row r="48" spans="2:10" x14ac:dyDescent="0.2">
      <c r="B48" s="53"/>
      <c r="C48" s="65" t="str">
        <f t="shared" si="0"/>
        <v/>
      </c>
      <c r="D48" s="66" t="str">
        <f t="shared" si="1"/>
        <v/>
      </c>
      <c r="E48" s="57"/>
      <c r="F48" s="61" t="str">
        <f t="shared" si="2"/>
        <v/>
      </c>
      <c r="H48" s="22" t="s">
        <v>150</v>
      </c>
      <c r="I48" s="22" t="s">
        <v>151</v>
      </c>
      <c r="J48" s="45">
        <v>13000</v>
      </c>
    </row>
    <row r="49" spans="2:10" ht="13.5" thickBot="1" x14ac:dyDescent="0.25">
      <c r="B49" s="53"/>
      <c r="C49" s="67" t="str">
        <f t="shared" si="0"/>
        <v/>
      </c>
      <c r="D49" s="68" t="str">
        <f t="shared" si="1"/>
        <v/>
      </c>
      <c r="E49" s="57"/>
      <c r="F49" s="61" t="str">
        <f t="shared" si="2"/>
        <v/>
      </c>
      <c r="H49" s="22" t="s">
        <v>152</v>
      </c>
      <c r="I49" s="22" t="s">
        <v>153</v>
      </c>
      <c r="J49" s="45">
        <v>39000</v>
      </c>
    </row>
    <row r="50" spans="2:10" x14ac:dyDescent="0.2">
      <c r="C50" s="46"/>
      <c r="D50" s="47" t="s">
        <v>154</v>
      </c>
      <c r="E50" s="54"/>
      <c r="F50" s="61">
        <f>IF(COUNTA(B44:B49)=0,"",SUM(F44:F49))</f>
        <v>93000</v>
      </c>
      <c r="H50" s="22" t="s">
        <v>155</v>
      </c>
      <c r="I50" s="22" t="s">
        <v>156</v>
      </c>
      <c r="J50" s="45">
        <v>42000</v>
      </c>
    </row>
    <row r="51" spans="2:10" x14ac:dyDescent="0.2">
      <c r="C51" s="46"/>
      <c r="D51" s="48" t="s">
        <v>157</v>
      </c>
      <c r="E51" s="55"/>
      <c r="F51" s="61">
        <f>IF(F50="","",INT(F50*C52))</f>
        <v>4650</v>
      </c>
    </row>
    <row r="52" spans="2:10" ht="13.5" thickBot="1" x14ac:dyDescent="0.25">
      <c r="B52" s="49" t="s">
        <v>167</v>
      </c>
      <c r="C52" s="69">
        <v>0.05</v>
      </c>
      <c r="D52" s="50" t="s">
        <v>158</v>
      </c>
      <c r="E52" s="56"/>
      <c r="F52" s="62">
        <f>IF(F50="","",SUM(F50:F51))</f>
        <v>97650</v>
      </c>
    </row>
    <row r="53" spans="2:10" ht="13.5" thickBot="1" x14ac:dyDescent="0.25">
      <c r="I53" t="s">
        <v>159</v>
      </c>
    </row>
    <row r="54" spans="2:10" ht="13.5" thickBot="1" x14ac:dyDescent="0.25">
      <c r="D54" s="50" t="s">
        <v>160</v>
      </c>
      <c r="E54" s="56"/>
      <c r="F54" s="59">
        <f>IF(F50="","",VLOOKUP(F52,H55:J58,3,TRUE))</f>
        <v>500</v>
      </c>
      <c r="I54" s="51" t="s">
        <v>161</v>
      </c>
      <c r="J54" s="51" t="s">
        <v>162</v>
      </c>
    </row>
    <row r="55" spans="2:10" x14ac:dyDescent="0.2">
      <c r="H55" s="27">
        <v>0</v>
      </c>
      <c r="I55" s="52" t="s">
        <v>163</v>
      </c>
      <c r="J55" s="45">
        <v>1500</v>
      </c>
    </row>
    <row r="56" spans="2:10" x14ac:dyDescent="0.2">
      <c r="H56" s="27">
        <v>30000</v>
      </c>
      <c r="I56" s="52" t="s">
        <v>164</v>
      </c>
      <c r="J56" s="45">
        <v>1000</v>
      </c>
    </row>
    <row r="57" spans="2:10" x14ac:dyDescent="0.2">
      <c r="H57" s="27">
        <v>50000</v>
      </c>
      <c r="I57" s="52" t="s">
        <v>165</v>
      </c>
      <c r="J57" s="45">
        <v>500</v>
      </c>
    </row>
    <row r="58" spans="2:10" x14ac:dyDescent="0.2">
      <c r="H58" s="27">
        <v>100000</v>
      </c>
      <c r="I58" s="52" t="s">
        <v>166</v>
      </c>
      <c r="J58" s="45">
        <v>0</v>
      </c>
    </row>
  </sheetData>
  <mergeCells count="2">
    <mergeCell ref="B2:D2"/>
    <mergeCell ref="B41:D41"/>
  </mergeCells>
  <phoneticPr fontId="2"/>
  <pageMargins left="0.75" right="0.75" top="1" bottom="1" header="0.51200000000000001" footer="0.51200000000000001"/>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2"/>
  <sheetViews>
    <sheetView workbookViewId="0">
      <selection activeCell="B1" sqref="B1"/>
    </sheetView>
  </sheetViews>
  <sheetFormatPr defaultRowHeight="13" x14ac:dyDescent="0.2"/>
  <cols>
    <col min="1" max="1" width="1.90625" customWidth="1"/>
    <col min="2" max="6" width="9.7265625" customWidth="1"/>
    <col min="7" max="7" width="13.6328125" customWidth="1"/>
    <col min="8" max="8" width="11.7265625" customWidth="1"/>
    <col min="9" max="9" width="21.90625" bestFit="1" customWidth="1"/>
    <col min="10" max="10" width="7.26953125" customWidth="1"/>
  </cols>
  <sheetData>
    <row r="1" spans="2:10" x14ac:dyDescent="0.2">
      <c r="H1" s="18"/>
    </row>
    <row r="3" spans="2:10" x14ac:dyDescent="0.2">
      <c r="B3" s="18"/>
    </row>
    <row r="4" spans="2:10" x14ac:dyDescent="0.2">
      <c r="B4" s="18"/>
    </row>
    <row r="5" spans="2:10" ht="21" x14ac:dyDescent="0.3">
      <c r="B5" s="42" t="s">
        <v>181</v>
      </c>
      <c r="H5" s="42" t="s">
        <v>129</v>
      </c>
    </row>
    <row r="6" spans="2:10" x14ac:dyDescent="0.2">
      <c r="E6" t="s">
        <v>111</v>
      </c>
    </row>
    <row r="7" spans="2:10" x14ac:dyDescent="0.2">
      <c r="B7" s="39" t="s">
        <v>112</v>
      </c>
      <c r="C7" s="39" t="s">
        <v>103</v>
      </c>
      <c r="D7" s="39" t="s">
        <v>104</v>
      </c>
      <c r="E7" s="39" t="s">
        <v>106</v>
      </c>
      <c r="H7" s="31" t="s">
        <v>72</v>
      </c>
      <c r="I7" s="31" t="s">
        <v>73</v>
      </c>
    </row>
    <row r="8" spans="2:10" x14ac:dyDescent="0.2">
      <c r="B8" s="40" t="s">
        <v>113</v>
      </c>
      <c r="C8" s="40" t="s">
        <v>114</v>
      </c>
      <c r="D8" s="41">
        <v>120000</v>
      </c>
      <c r="E8" s="41">
        <v>4000</v>
      </c>
      <c r="H8" s="29">
        <v>0</v>
      </c>
      <c r="I8" s="29">
        <v>0</v>
      </c>
      <c r="J8" t="s">
        <v>75</v>
      </c>
    </row>
    <row r="9" spans="2:10" x14ac:dyDescent="0.2">
      <c r="B9" s="40" t="s">
        <v>115</v>
      </c>
      <c r="C9" s="40" t="s">
        <v>116</v>
      </c>
      <c r="D9" s="41">
        <v>28000</v>
      </c>
      <c r="E9" s="41">
        <v>8000</v>
      </c>
      <c r="H9" s="29">
        <v>1000000</v>
      </c>
      <c r="I9" s="29">
        <v>50000</v>
      </c>
      <c r="J9" t="s">
        <v>77</v>
      </c>
    </row>
    <row r="10" spans="2:10" x14ac:dyDescent="0.2">
      <c r="B10" s="40" t="s">
        <v>117</v>
      </c>
      <c r="C10" s="40" t="s">
        <v>118</v>
      </c>
      <c r="D10" s="41">
        <v>15000</v>
      </c>
      <c r="E10" s="41">
        <v>3000</v>
      </c>
      <c r="H10" s="29">
        <v>2000000</v>
      </c>
      <c r="I10" s="29">
        <v>100000</v>
      </c>
      <c r="J10" t="s">
        <v>79</v>
      </c>
    </row>
    <row r="11" spans="2:10" x14ac:dyDescent="0.2">
      <c r="B11" s="40" t="s">
        <v>119</v>
      </c>
      <c r="C11" s="40" t="s">
        <v>120</v>
      </c>
      <c r="D11" s="41">
        <v>28000</v>
      </c>
      <c r="E11" s="41">
        <v>8000</v>
      </c>
      <c r="H11" s="29">
        <v>3000000</v>
      </c>
      <c r="I11" s="29">
        <v>150000</v>
      </c>
      <c r="J11" t="s">
        <v>81</v>
      </c>
    </row>
    <row r="12" spans="2:10" x14ac:dyDescent="0.2">
      <c r="B12" s="40" t="s">
        <v>121</v>
      </c>
      <c r="C12" s="40" t="s">
        <v>122</v>
      </c>
      <c r="D12" s="41">
        <v>15000</v>
      </c>
      <c r="E12" s="41">
        <v>2000</v>
      </c>
      <c r="H12" s="29">
        <v>5000000</v>
      </c>
      <c r="I12" s="29">
        <v>250000</v>
      </c>
      <c r="J12" t="s">
        <v>83</v>
      </c>
    </row>
    <row r="15" spans="2:10" ht="21" x14ac:dyDescent="0.3">
      <c r="B15" s="42" t="s">
        <v>128</v>
      </c>
    </row>
    <row r="17" spans="2:4" x14ac:dyDescent="0.2">
      <c r="B17" s="31" t="s">
        <v>72</v>
      </c>
      <c r="C17" s="31" t="s">
        <v>73</v>
      </c>
    </row>
    <row r="18" spans="2:4" x14ac:dyDescent="0.2">
      <c r="B18" s="29">
        <v>0</v>
      </c>
      <c r="C18" s="29">
        <v>0</v>
      </c>
      <c r="D18" t="s">
        <v>123</v>
      </c>
    </row>
    <row r="19" spans="2:4" x14ac:dyDescent="0.2">
      <c r="B19" s="29">
        <v>20000</v>
      </c>
      <c r="C19" s="29">
        <v>700</v>
      </c>
      <c r="D19" t="s">
        <v>124</v>
      </c>
    </row>
    <row r="20" spans="2:4" x14ac:dyDescent="0.2">
      <c r="B20" s="29">
        <v>40000</v>
      </c>
      <c r="C20" s="29">
        <v>1500</v>
      </c>
      <c r="D20" t="s">
        <v>125</v>
      </c>
    </row>
    <row r="21" spans="2:4" x14ac:dyDescent="0.2">
      <c r="B21" s="29">
        <v>80000</v>
      </c>
      <c r="C21" s="29">
        <v>4000</v>
      </c>
      <c r="D21" t="s">
        <v>126</v>
      </c>
    </row>
    <row r="22" spans="2:4" x14ac:dyDescent="0.2">
      <c r="B22" s="29">
        <v>150000</v>
      </c>
      <c r="C22" s="29">
        <v>10000</v>
      </c>
      <c r="D22" t="s">
        <v>127</v>
      </c>
    </row>
  </sheetData>
  <phoneticPr fontId="2"/>
  <pageMargins left="0.75" right="0.75" top="1" bottom="1" header="0.51200000000000001" footer="0.51200000000000001"/>
  <pageSetup paperSize="9" orientation="portrait" horizontalDpi="400" verticalDpi="4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VLOOKUPの説明</vt:lpstr>
      <vt:lpstr>問１</vt:lpstr>
      <vt:lpstr>問２</vt:lpstr>
      <vt:lpstr>問３</vt:lpstr>
      <vt:lpstr>問４</vt:lpstr>
      <vt:lpstr>問５</vt:lpstr>
      <vt:lpstr>リスト</vt:lpstr>
    </vt:vector>
  </TitlesOfParts>
  <Manager>エムティ･ソフト</Manager>
  <Company>エムティ･ソフト</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VLOOKUP関数</dc:title>
  <dc:subject>VLOOKUP関数</dc:subject>
  <dc:creator>エムティ･ソフト</dc:creator>
  <cp:lastModifiedBy>biostat_35</cp:lastModifiedBy>
  <cp:lastPrinted>2000-04-14T03:21:50Z</cp:lastPrinted>
  <dcterms:created xsi:type="dcterms:W3CDTF">2000-04-07T05:58:06Z</dcterms:created>
  <dcterms:modified xsi:type="dcterms:W3CDTF">2022-08-14T05:18:00Z</dcterms:modified>
</cp:coreProperties>
</file>