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ice Boot Camp Related\July-Aug\1-Aug-20 Home Work\rice-hou-data-pt-07-2020-u-c-master-Homework-01 - Excel-Instructions\Homework\01 - Excel\Instructions\"/>
    </mc:Choice>
  </mc:AlternateContent>
  <xr:revisionPtr revIDLastSave="0" documentId="13_ncr:1_{8548A773-80D7-41D1-9628-730676C8CFBB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Pivot Table 1" sheetId="3" r:id="rId1"/>
    <sheet name="Pivot Table 2" sheetId="4" r:id="rId2"/>
    <sheet name="Pivot Table 3" sheetId="5" r:id="rId3"/>
    <sheet name="Original Data" sheetId="1" r:id="rId4"/>
    <sheet name="Bonus Sheet" sheetId="6" r:id="rId5"/>
    <sheet name="Bonus Stat Sheet" sheetId="7" r:id="rId6"/>
  </sheets>
  <definedNames>
    <definedName name="_xlnm._FilterDatabase" localSheetId="3" hidden="1">'Original Data'!$A$1:$T$4115</definedName>
    <definedName name="_xlchart.v1.0" hidden="1">'Bonus Stat Sheet'!$A$2:$A$2186</definedName>
    <definedName name="_xlchart.v1.1" hidden="1">'Bonus Stat Sheet'!$B$1</definedName>
    <definedName name="_xlchart.v1.10" hidden="1">'Bonus Stat Sheet'!$C$1</definedName>
    <definedName name="_xlchart.v1.11" hidden="1">'Bonus Stat Sheet'!$C$2:$C$2186</definedName>
    <definedName name="_xlchart.v1.12" hidden="1">'Bonus Stat Sheet'!$D$1</definedName>
    <definedName name="_xlchart.v1.13" hidden="1">'Bonus Stat Sheet'!$D$2:$D$2186</definedName>
    <definedName name="_xlchart.v1.14" hidden="1">'Bonus Stat Sheet'!$A$2:$A$2186</definedName>
    <definedName name="_xlchart.v1.15" hidden="1">'Bonus Stat Sheet'!$B$1</definedName>
    <definedName name="_xlchart.v1.16" hidden="1">'Bonus Stat Sheet'!$B$2:$B$2186</definedName>
    <definedName name="_xlchart.v1.17" hidden="1">'Bonus Stat Sheet'!$C$1</definedName>
    <definedName name="_xlchart.v1.18" hidden="1">'Bonus Stat Sheet'!$C$2:$C$2186</definedName>
    <definedName name="_xlchart.v1.19" hidden="1">'Bonus Stat Sheet'!$D$1</definedName>
    <definedName name="_xlchart.v1.2" hidden="1">'Bonus Stat Sheet'!$B$2:$B$2186</definedName>
    <definedName name="_xlchart.v1.20" hidden="1">'Bonus Stat Sheet'!$D$2:$D$2186</definedName>
    <definedName name="_xlchart.v1.21" hidden="1">'Bonus Stat Sheet'!$A$2:$A$2186</definedName>
    <definedName name="_xlchart.v1.22" hidden="1">'Bonus Stat Sheet'!$B$1</definedName>
    <definedName name="_xlchart.v1.23" hidden="1">'Bonus Stat Sheet'!$B$2:$B$2186</definedName>
    <definedName name="_xlchart.v1.24" hidden="1">'Bonus Stat Sheet'!$C$1</definedName>
    <definedName name="_xlchart.v1.25" hidden="1">'Bonus Stat Sheet'!$C$2:$C$2186</definedName>
    <definedName name="_xlchart.v1.26" hidden="1">'Bonus Stat Sheet'!$D$1</definedName>
    <definedName name="_xlchart.v1.27" hidden="1">'Bonus Stat Sheet'!$D$2:$D$2186</definedName>
    <definedName name="_xlchart.v1.28" hidden="1">'Bonus Stat Sheet'!$A$2:$A$2186</definedName>
    <definedName name="_xlchart.v1.29" hidden="1">'Bonus Stat Sheet'!$B$1</definedName>
    <definedName name="_xlchart.v1.3" hidden="1">'Bonus Stat Sheet'!$C$1</definedName>
    <definedName name="_xlchart.v1.30" hidden="1">'Bonus Stat Sheet'!$B$2:$B$2186</definedName>
    <definedName name="_xlchart.v1.31" hidden="1">'Bonus Stat Sheet'!$C$1</definedName>
    <definedName name="_xlchart.v1.32" hidden="1">'Bonus Stat Sheet'!$C$2:$C$2186</definedName>
    <definedName name="_xlchart.v1.33" hidden="1">'Bonus Stat Sheet'!$D$1</definedName>
    <definedName name="_xlchart.v1.34" hidden="1">'Bonus Stat Sheet'!$D$2:$D$2186</definedName>
    <definedName name="_xlchart.v1.35" hidden="1">'Bonus Stat Sheet'!$A$2:$A$2186</definedName>
    <definedName name="_xlchart.v1.36" hidden="1">'Bonus Stat Sheet'!$B$1</definedName>
    <definedName name="_xlchart.v1.37" hidden="1">'Bonus Stat Sheet'!$B$2:$B$2186</definedName>
    <definedName name="_xlchart.v1.38" hidden="1">'Bonus Stat Sheet'!$C$1</definedName>
    <definedName name="_xlchart.v1.39" hidden="1">'Bonus Stat Sheet'!$C$2:$C$2186</definedName>
    <definedName name="_xlchart.v1.4" hidden="1">'Bonus Stat Sheet'!$C$2:$C$2186</definedName>
    <definedName name="_xlchart.v1.40" hidden="1">'Bonus Stat Sheet'!$D$1</definedName>
    <definedName name="_xlchart.v1.41" hidden="1">'Bonus Stat Sheet'!$D$2:$D$2186</definedName>
    <definedName name="_xlchart.v1.42" hidden="1">'Bonus Stat Sheet'!$A$2:$A$2186</definedName>
    <definedName name="_xlchart.v1.43" hidden="1">'Bonus Stat Sheet'!$B$1</definedName>
    <definedName name="_xlchart.v1.44" hidden="1">'Bonus Stat Sheet'!$B$2:$B$2186</definedName>
    <definedName name="_xlchart.v1.45" hidden="1">'Bonus Stat Sheet'!$C$1</definedName>
    <definedName name="_xlchart.v1.46" hidden="1">'Bonus Stat Sheet'!$C$2:$C$2186</definedName>
    <definedName name="_xlchart.v1.47" hidden="1">'Bonus Stat Sheet'!$D$1</definedName>
    <definedName name="_xlchart.v1.48" hidden="1">'Bonus Stat Sheet'!$D$2:$D$2186</definedName>
    <definedName name="_xlchart.v1.49" hidden="1">'Bonus Stat Sheet'!$A$2:$A$2186</definedName>
    <definedName name="_xlchart.v1.5" hidden="1">'Bonus Stat Sheet'!$D$1</definedName>
    <definedName name="_xlchart.v1.50" hidden="1">'Bonus Stat Sheet'!$B$1</definedName>
    <definedName name="_xlchart.v1.51" hidden="1">'Bonus Stat Sheet'!$B$2:$B$2186</definedName>
    <definedName name="_xlchart.v1.52" hidden="1">'Bonus Stat Sheet'!$C$1</definedName>
    <definedName name="_xlchart.v1.53" hidden="1">'Bonus Stat Sheet'!$C$2:$C$2186</definedName>
    <definedName name="_xlchart.v1.54" hidden="1">'Bonus Stat Sheet'!$D$1</definedName>
    <definedName name="_xlchart.v1.55" hidden="1">'Bonus Stat Sheet'!$D$2:$D$2186</definedName>
    <definedName name="_xlchart.v1.6" hidden="1">'Bonus Stat Sheet'!$D$2:$D$2186</definedName>
    <definedName name="_xlchart.v1.7" hidden="1">'Bonus Stat Sheet'!$A$2:$A$2186</definedName>
    <definedName name="_xlchart.v1.8" hidden="1">'Bonus Stat Sheet'!$B$1</definedName>
    <definedName name="_xlchart.v1.9" hidden="1">'Bonus Stat Sheet'!$B$2:$B$2186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7" l="1"/>
  <c r="I7" i="7"/>
  <c r="H7" i="7"/>
  <c r="I6" i="7"/>
  <c r="H6" i="7"/>
  <c r="I5" i="7"/>
  <c r="I4" i="7"/>
  <c r="I3" i="7"/>
  <c r="I2" i="7"/>
  <c r="H5" i="7"/>
  <c r="H4" i="7"/>
  <c r="H3" i="7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B4" i="6"/>
  <c r="B5" i="6"/>
  <c r="B6" i="6"/>
  <c r="B7" i="6"/>
  <c r="B8" i="6"/>
  <c r="B9" i="6"/>
  <c r="B10" i="6"/>
  <c r="B11" i="6"/>
  <c r="B12" i="6"/>
  <c r="B13" i="6"/>
  <c r="C3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2" i="6" l="1"/>
  <c r="E8" i="6"/>
  <c r="G8" i="6" s="1"/>
  <c r="E4" i="6"/>
  <c r="H4" i="6" s="1"/>
  <c r="G12" i="6"/>
  <c r="H3" i="6"/>
  <c r="G5" i="6"/>
  <c r="H8" i="6"/>
  <c r="H12" i="6"/>
  <c r="H2" i="6"/>
  <c r="F5" i="6"/>
  <c r="H5" i="6"/>
  <c r="E2" i="6"/>
  <c r="F2" i="6" s="1"/>
  <c r="E10" i="6"/>
  <c r="G10" i="6" s="1"/>
  <c r="E6" i="6"/>
  <c r="F6" i="6" s="1"/>
  <c r="F12" i="6"/>
  <c r="F8" i="6"/>
  <c r="F4" i="6"/>
  <c r="E13" i="6"/>
  <c r="F13" i="6" s="1"/>
  <c r="E9" i="6"/>
  <c r="G9" i="6" s="1"/>
  <c r="E5" i="6"/>
  <c r="E11" i="6"/>
  <c r="H11" i="6" s="1"/>
  <c r="E7" i="6"/>
  <c r="G7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G4" i="6" l="1"/>
  <c r="F9" i="6"/>
  <c r="H9" i="6"/>
  <c r="H10" i="6"/>
  <c r="G6" i="6"/>
  <c r="H6" i="6"/>
  <c r="H7" i="6"/>
  <c r="G11" i="6"/>
  <c r="F7" i="6"/>
  <c r="G2" i="6"/>
  <c r="G13" i="6"/>
  <c r="F10" i="6"/>
  <c r="F11" i="6"/>
  <c r="H13" i="6"/>
  <c r="G3" i="6"/>
</calcChain>
</file>

<file path=xl/sharedStrings.xml><?xml version="1.0" encoding="utf-8"?>
<sst xmlns="http://schemas.openxmlformats.org/spreadsheetml/2006/main" count="28551" uniqueCount="8413">
  <si>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</si>
  <si>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</si>
  <si>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</si>
  <si>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</si>
  <si>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</si>
  <si>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</si>
  <si>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</si>
  <si>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</si>
  <si>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</si>
  <si>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</si>
  <si>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</si>
  <si>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</si>
  <si>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</si>
  <si>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</si>
  <si>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</si>
  <si>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</si>
  <si>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</si>
  <si>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</si>
  <si>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</si>
  <si>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</si>
  <si>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</si>
  <si>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</si>
  <si>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</si>
  <si>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</si>
  <si>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</si>
  <si>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</si>
  <si>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</si>
  <si>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</si>
  <si>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</si>
  <si>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</si>
  <si>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</si>
  <si>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</si>
  <si>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</si>
  <si>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</si>
  <si>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</si>
  <si>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</si>
  <si>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</si>
  <si>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</si>
  <si>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</si>
  <si>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</si>
  <si>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</si>
  <si>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</si>
  <si>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</si>
  <si>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</si>
  <si>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</si>
  <si>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</si>
  <si>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</si>
  <si>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</si>
  <si>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</si>
  <si>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</si>
  <si>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</si>
  <si>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</si>
  <si>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</si>
  <si>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</si>
  <si>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</si>
  <si>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</si>
  <si>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</si>
  <si>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</si>
  <si>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</si>
  <si>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</si>
  <si>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</si>
  <si>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</si>
  <si>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</si>
  <si>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</si>
  <si>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</si>
  <si>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</si>
  <si>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</si>
  <si>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</si>
  <si>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</si>
  <si>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</si>
  <si>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</si>
  <si>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</si>
  <si>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</si>
  <si>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</si>
  <si>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</si>
  <si>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</si>
  <si>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</si>
  <si>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</si>
  <si>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</si>
  <si>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</si>
  <si>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</si>
  <si>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</si>
  <si>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</si>
  <si>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</si>
  <si>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</si>
  <si>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</si>
  <si>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</si>
  <si>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</si>
  <si>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</si>
  <si>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</si>
  <si>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</si>
  <si>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</si>
  <si>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</si>
  <si>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</si>
  <si>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</si>
  <si>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</si>
  <si>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</si>
  <si>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</si>
  <si>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</si>
  <si>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</si>
  <si>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</si>
  <si>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</si>
  <si>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</si>
  <si>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</si>
  <si>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</si>
  <si>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</si>
  <si>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</si>
  <si>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</si>
  <si>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</si>
  <si>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</si>
  <si>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</si>
  <si>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</si>
  <si>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</si>
  <si>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</si>
  <si>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</si>
  <si>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</si>
  <si>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</si>
  <si>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</si>
  <si>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</si>
  <si>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</si>
  <si>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</si>
  <si>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</si>
  <si>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</si>
  <si>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</si>
  <si>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</si>
  <si>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</si>
  <si>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</si>
  <si>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</si>
  <si>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</si>
  <si>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</si>
  <si>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</si>
  <si>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</si>
  <si>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</si>
  <si>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</si>
  <si>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</si>
  <si>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</si>
  <si>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</si>
  <si>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</si>
  <si>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</si>
  <si>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</si>
  <si>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</si>
  <si>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</si>
  <si>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</si>
  <si>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</si>
  <si>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</si>
  <si>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</si>
  <si>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</si>
  <si>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</si>
  <si>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</si>
  <si>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</si>
  <si>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</si>
  <si>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</si>
  <si>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</si>
  <si>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</si>
  <si>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</si>
  <si>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</si>
  <si>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</si>
  <si>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</si>
  <si>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</si>
  <si>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</si>
  <si>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</si>
  <si>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</si>
  <si>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</si>
  <si>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</si>
  <si>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</si>
  <si>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</si>
  <si>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</si>
  <si>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</si>
  <si>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</si>
  <si>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</si>
  <si>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</si>
  <si>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</si>
  <si>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</si>
  <si>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</si>
  <si>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</si>
  <si>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</si>
  <si>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</si>
  <si>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</si>
  <si>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</si>
  <si>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</si>
  <si>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</si>
  <si>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</si>
  <si>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</si>
  <si>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</si>
  <si>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</si>
  <si>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</si>
  <si>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</si>
  <si>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</si>
  <si>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</si>
  <si>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</si>
  <si>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</si>
  <si>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</si>
  <si>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</si>
  <si>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</si>
  <si>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</si>
  <si>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</si>
  <si>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</si>
  <si>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</si>
  <si>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</si>
  <si>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</si>
  <si>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</si>
  <si>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</si>
  <si>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</si>
  <si>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</si>
  <si>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</si>
  <si>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</si>
  <si>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</si>
  <si>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</si>
  <si>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</si>
  <si>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</si>
  <si>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</si>
  <si>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</si>
  <si>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</si>
  <si>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</si>
  <si>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</si>
  <si>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</si>
  <si>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</si>
  <si>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</si>
  <si>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</si>
  <si>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</si>
  <si>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</si>
  <si>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</si>
  <si>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</si>
  <si>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</si>
  <si>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</si>
  <si>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</si>
  <si>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</si>
  <si>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</si>
  <si>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</si>
  <si>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</si>
  <si>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</si>
  <si>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</si>
  <si>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</si>
  <si>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</si>
  <si>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</si>
  <si>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</si>
  <si>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</si>
  <si>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</si>
  <si>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</si>
  <si>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</si>
  <si>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</si>
  <si>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</si>
  <si>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</si>
  <si>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</si>
  <si>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</si>
  <si>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</si>
  <si>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</si>
  <si>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</si>
  <si>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</si>
  <si>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</si>
  <si>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</si>
  <si>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</si>
  <si>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</si>
  <si>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</si>
  <si>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</si>
  <si>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</si>
  <si>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</si>
  <si>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</si>
  <si>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</si>
  <si>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</si>
  <si>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</si>
  <si>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</si>
  <si>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</si>
  <si>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</si>
  <si>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</si>
  <si>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</si>
  <si>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</si>
  <si>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</si>
  <si>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</si>
  <si>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</si>
  <si>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</si>
  <si>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</si>
  <si>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</si>
  <si>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</si>
  <si>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</si>
  <si>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</si>
  <si>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</si>
  <si>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</si>
  <si>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</si>
  <si>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</si>
  <si>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</si>
  <si>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</si>
  <si>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</si>
  <si>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</si>
  <si>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</si>
  <si>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</si>
  <si>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</si>
  <si>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</si>
  <si>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</si>
  <si>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</si>
  <si>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</si>
  <si>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</si>
  <si>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</si>
  <si>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</si>
  <si>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</si>
  <si>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</si>
  <si>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</si>
  <si>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</si>
  <si>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</si>
  <si>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</si>
  <si>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</si>
  <si>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</si>
  <si>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</si>
  <si>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</si>
  <si>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</si>
  <si>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</si>
  <si>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</si>
  <si>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</si>
  <si>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</si>
  <si>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</si>
  <si>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</si>
  <si>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</si>
  <si>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</si>
  <si>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</si>
  <si>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</si>
  <si>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</si>
  <si>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</si>
  <si>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</si>
  <si>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</si>
  <si>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</si>
  <si>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</si>
  <si>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</si>
  <si>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</si>
  <si>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</si>
  <si>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</si>
  <si>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</si>
  <si>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</si>
  <si>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</si>
  <si>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</si>
  <si>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</si>
  <si>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</si>
  <si>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</si>
  <si>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</si>
  <si>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</si>
  <si>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</si>
  <si>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</si>
  <si>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</si>
  <si>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</si>
  <si>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</si>
  <si>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</si>
  <si>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</si>
  <si>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</si>
  <si>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</si>
  <si>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</si>
  <si>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</si>
  <si>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</si>
  <si>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</si>
  <si>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</si>
  <si>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</si>
  <si>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</si>
  <si>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</si>
  <si>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</si>
  <si>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</si>
  <si>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</si>
  <si>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</si>
  <si>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</si>
  <si>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</si>
  <si>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</si>
  <si>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</si>
  <si>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</si>
  <si>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</si>
  <si>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</si>
  <si>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</si>
  <si>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</si>
  <si>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</si>
  <si>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</si>
  <si>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</si>
  <si>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</si>
  <si>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</si>
  <si>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</si>
  <si>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</si>
  <si>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</si>
  <si>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</si>
  <si>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</si>
  <si>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</si>
  <si>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</si>
  <si>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</si>
  <si>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</si>
  <si>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</si>
  <si>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</si>
  <si>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</si>
  <si>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</si>
  <si>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</si>
  <si>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</si>
  <si>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</si>
  <si>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</si>
  <si>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</si>
  <si>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</si>
  <si>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</si>
  <si>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</si>
  <si>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</si>
  <si>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</si>
  <si>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</si>
  <si>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</si>
  <si>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</si>
  <si>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</si>
  <si>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</si>
  <si>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</si>
  <si>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</si>
  <si>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</si>
  <si>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</si>
  <si>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</si>
  <si>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</si>
  <si>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</si>
  <si>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</si>
  <si>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</si>
  <si>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</si>
  <si>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</si>
  <si>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</si>
  <si>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</si>
  <si>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</si>
  <si>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</si>
  <si>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</si>
  <si>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</si>
  <si>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</si>
  <si>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</si>
  <si>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</si>
  <si>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</si>
  <si>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</si>
  <si>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</si>
  <si>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</si>
  <si>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</si>
  <si>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</si>
  <si>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</si>
  <si>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</si>
  <si>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</si>
  <si>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</si>
  <si>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</si>
  <si>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</si>
  <si>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</si>
  <si>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</si>
  <si>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</si>
  <si>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</si>
  <si>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</si>
  <si>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</si>
  <si>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</si>
  <si>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</si>
  <si>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</si>
  <si>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</si>
  <si>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</si>
  <si>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</si>
  <si>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</si>
  <si>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</si>
  <si>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</si>
  <si>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</si>
  <si>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</si>
  <si>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</si>
  <si>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</si>
  <si>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</si>
  <si>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</si>
  <si>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</si>
  <si>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</si>
  <si>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</si>
  <si>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</si>
  <si>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</si>
  <si>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</si>
  <si>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</si>
  <si>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</si>
  <si>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</si>
  <si>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</si>
  <si>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</si>
  <si>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</si>
  <si>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</si>
  <si>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</si>
  <si>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</si>
  <si>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</si>
  <si>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</si>
  <si>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</si>
  <si>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</si>
  <si>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</si>
  <si>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</si>
  <si>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</si>
  <si>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</si>
  <si>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</si>
  <si>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</si>
  <si>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</si>
  <si>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</si>
  <si>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</si>
  <si>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</si>
  <si>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</si>
  <si>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</si>
  <si>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</si>
  <si>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</si>
  <si>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</si>
  <si>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</si>
  <si>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</si>
  <si>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</si>
  <si>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</si>
  <si>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</si>
  <si>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</si>
  <si>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</si>
  <si>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</si>
  <si>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</si>
  <si>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</si>
  <si>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</si>
  <si>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</si>
  <si>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</si>
  <si>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</si>
  <si>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</si>
  <si>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</si>
  <si>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</si>
  <si>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</si>
  <si>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</si>
  <si>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</si>
  <si>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</si>
  <si>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</si>
  <si>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</si>
  <si>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</si>
  <si>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</si>
  <si>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</si>
  <si>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</si>
  <si>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</si>
  <si>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</si>
  <si>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</si>
  <si>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</si>
  <si>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</si>
  <si>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</si>
  <si>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</si>
  <si>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</si>
  <si>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</si>
  <si>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</si>
  <si>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</si>
  <si>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</si>
  <si>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</si>
  <si>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</si>
  <si>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</si>
  <si>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</si>
  <si>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</si>
  <si>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</si>
  <si>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</si>
  <si>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</si>
  <si>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</si>
  <si>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</si>
  <si>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</si>
  <si>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</si>
  <si>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</si>
  <si>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</si>
  <si>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</si>
  <si>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</si>
  <si>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</si>
  <si>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</si>
  <si>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</si>
  <si>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</si>
  <si>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</si>
  <si>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</si>
  <si>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</si>
  <si>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</si>
  <si>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</si>
  <si>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</si>
  <si>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</si>
  <si>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</si>
  <si>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</si>
  <si>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</si>
  <si>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</si>
  <si>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</si>
  <si>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</si>
  <si>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</si>
  <si>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</si>
  <si>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</si>
  <si>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</si>
  <si>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</si>
  <si>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</si>
  <si>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</si>
  <si>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</si>
  <si>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</si>
  <si>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</si>
  <si>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</si>
  <si>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</si>
  <si>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</si>
  <si>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</si>
  <si>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</si>
  <si>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</si>
  <si>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</si>
  <si>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</si>
  <si>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</si>
  <si>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</si>
  <si>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</si>
  <si>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</si>
  <si>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</si>
  <si>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</si>
  <si>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</si>
  <si>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</si>
  <si>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</si>
  <si>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</si>
  <si>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</si>
  <si>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</si>
  <si>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</si>
  <si>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</si>
  <si>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</si>
  <si>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</si>
  <si>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</si>
  <si>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</si>
  <si>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</si>
  <si>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</si>
  <si>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</si>
  <si>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</si>
  <si>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</si>
  <si>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</si>
  <si>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</si>
  <si>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</si>
  <si>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</si>
  <si>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</si>
  <si>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</si>
  <si>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</si>
  <si>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</si>
  <si>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</si>
  <si>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</si>
  <si>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</si>
  <si>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</si>
  <si>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</si>
  <si>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</si>
  <si>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</si>
  <si>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</si>
  <si>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</si>
  <si>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</si>
  <si>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</si>
  <si>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</si>
  <si>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</si>
  <si>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</si>
  <si>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</si>
  <si>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</si>
  <si>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</si>
  <si>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</si>
  <si>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</si>
  <si>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</si>
  <si>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</si>
  <si>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</si>
  <si>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</si>
  <si>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</si>
  <si>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</si>
  <si>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</si>
  <si>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</si>
  <si>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</si>
  <si>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</si>
  <si>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</si>
  <si>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</si>
  <si>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</si>
  <si>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</si>
  <si>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</si>
  <si>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</si>
  <si>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</si>
  <si>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</si>
  <si>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</si>
  <si>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</si>
  <si>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</si>
  <si>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</si>
  <si>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</si>
  <si>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</si>
  <si>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</si>
  <si>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</si>
  <si>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</si>
  <si>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</si>
  <si>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</si>
  <si>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</si>
  <si>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</si>
  <si>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</si>
  <si>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</si>
  <si>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</si>
  <si>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</si>
  <si>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</si>
  <si>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</si>
  <si>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</si>
  <si>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</si>
  <si>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</si>
  <si>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</si>
  <si>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</si>
  <si>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</si>
  <si>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</si>
  <si>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</si>
  <si>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</si>
  <si>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</si>
  <si>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</si>
  <si>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</si>
  <si>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</si>
  <si>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</si>
  <si>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</si>
  <si>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</si>
  <si>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</si>
  <si>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</si>
  <si>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</si>
  <si>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</si>
  <si>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</si>
  <si>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</si>
  <si>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</si>
  <si>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</si>
  <si>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</si>
  <si>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</si>
  <si>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</si>
  <si>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</si>
  <si>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</si>
  <si>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</si>
  <si>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</si>
  <si>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</si>
  <si>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</si>
  <si>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</si>
  <si>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</si>
  <si>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</si>
  <si>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</si>
  <si>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</si>
  <si>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</si>
  <si>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</si>
  <si>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</si>
  <si>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</si>
  <si>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</si>
  <si>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</si>
  <si>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</si>
  <si>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</si>
  <si>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</si>
  <si>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</si>
  <si>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</si>
  <si>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</si>
  <si>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</si>
  <si>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</si>
  <si>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</si>
  <si>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</si>
  <si>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</si>
  <si>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</si>
  <si>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</si>
  <si>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</si>
  <si>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</si>
  <si>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</si>
  <si>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</si>
  <si>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</si>
  <si>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</si>
  <si>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</si>
  <si>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</si>
  <si>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</si>
  <si>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</si>
  <si>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</si>
  <si>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</si>
  <si>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</si>
  <si>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</si>
  <si>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</si>
  <si>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</si>
  <si>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</si>
  <si>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</si>
  <si>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</si>
  <si>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</si>
  <si>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</si>
  <si>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</si>
  <si>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</si>
  <si>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</si>
  <si>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</si>
  <si>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</si>
  <si>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</si>
  <si>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</si>
  <si>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</si>
  <si>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</si>
  <si>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</si>
  <si>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</si>
  <si>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</si>
  <si>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</si>
  <si>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</si>
  <si>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</si>
  <si>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</si>
  <si>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</si>
  <si>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</si>
  <si>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</si>
  <si>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</si>
  <si>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</si>
  <si>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</si>
  <si>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</si>
  <si>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</si>
  <si>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</si>
  <si>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</si>
  <si>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</si>
  <si>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</si>
  <si>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</si>
  <si>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</si>
  <si>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</si>
  <si>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</si>
  <si>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</si>
  <si>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</si>
  <si>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</si>
  <si>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</si>
  <si>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</si>
  <si>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</si>
  <si>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</si>
  <si>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</si>
  <si>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</si>
  <si>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</si>
  <si>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</si>
  <si>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</si>
  <si>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</si>
  <si>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</si>
  <si>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</si>
  <si>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</si>
  <si>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</si>
  <si>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</si>
  <si>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</si>
  <si>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</si>
  <si>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</si>
  <si>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</si>
  <si>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</si>
  <si>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</si>
  <si>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</si>
  <si>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</si>
  <si>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</si>
  <si>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</si>
  <si>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</si>
  <si>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</si>
  <si>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</si>
  <si>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</si>
  <si>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</si>
  <si>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</si>
  <si>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</si>
  <si>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</si>
  <si>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</si>
  <si>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</si>
  <si>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</si>
  <si>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</si>
  <si>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</si>
  <si>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</si>
  <si>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</si>
  <si>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</si>
  <si>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</si>
  <si>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</si>
  <si>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</si>
  <si>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</si>
  <si>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</si>
  <si>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</si>
  <si>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</si>
  <si>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</si>
  <si>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</si>
  <si>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</si>
  <si>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</si>
  <si>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</si>
  <si>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</si>
  <si>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</si>
  <si>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</si>
  <si>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</si>
  <si>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</si>
  <si>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</si>
  <si>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</si>
  <si>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</si>
  <si>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</si>
  <si>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</si>
  <si>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</si>
  <si>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</si>
  <si>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</si>
  <si>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</si>
  <si>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</si>
  <si>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</si>
  <si>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</si>
  <si>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</si>
  <si>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</si>
  <si>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</si>
  <si>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</si>
  <si>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</si>
  <si>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</si>
  <si>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</si>
  <si>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</si>
  <si>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</si>
  <si>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</si>
  <si>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</si>
  <si>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</si>
  <si>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</si>
  <si>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</si>
  <si>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</si>
  <si>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</si>
  <si>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</si>
  <si>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</si>
  <si>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</si>
  <si>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</si>
  <si>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</si>
  <si>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</si>
  <si>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</si>
  <si>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</si>
  <si>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</si>
  <si>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</si>
  <si>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</si>
  <si>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</si>
  <si>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</si>
  <si>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</si>
  <si>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</si>
  <si>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</si>
  <si>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</si>
  <si>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</si>
  <si>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</si>
  <si>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</si>
  <si>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</si>
  <si>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</si>
  <si>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</si>
  <si>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</si>
  <si>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</si>
  <si>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</si>
  <si>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</si>
  <si>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</si>
  <si>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</si>
  <si>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</si>
  <si>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</si>
  <si>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</si>
  <si>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</si>
  <si>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</si>
  <si>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</si>
  <si>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</si>
  <si>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</si>
  <si>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</si>
  <si>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</si>
  <si>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</si>
  <si>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</si>
  <si>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</si>
  <si>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</si>
  <si>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</si>
  <si>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</si>
  <si>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</si>
  <si>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</si>
  <si>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</si>
  <si>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</si>
  <si>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</si>
  <si>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</si>
  <si>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</si>
  <si>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</si>
  <si>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</si>
  <si>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</si>
  <si>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</si>
  <si>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</si>
  <si>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</si>
  <si>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</si>
  <si>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</si>
  <si>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</si>
  <si>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</si>
  <si>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</si>
  <si>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</si>
  <si>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</si>
  <si>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</si>
  <si>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</si>
  <si>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</si>
  <si>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</si>
  <si>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</si>
  <si>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</si>
  <si>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</si>
  <si>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</si>
  <si>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</si>
  <si>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</si>
  <si>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</si>
  <si>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</si>
  <si>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</si>
  <si>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</si>
  <si>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</si>
  <si>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</si>
  <si>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</si>
  <si>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</si>
  <si>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</si>
  <si>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</si>
  <si>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</si>
  <si>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</si>
  <si>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</si>
  <si>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</si>
  <si>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</si>
  <si>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</si>
  <si>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</si>
  <si>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</si>
  <si>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</si>
  <si>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</si>
  <si>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</si>
  <si>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</si>
  <si>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</si>
  <si>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</si>
  <si>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</si>
  <si>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</si>
  <si>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</si>
  <si>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</si>
  <si>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</si>
  <si>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</si>
  <si>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</si>
  <si>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</si>
  <si>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</si>
  <si>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</si>
  <si>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</si>
  <si>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</si>
  <si>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</si>
  <si>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</si>
  <si>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</si>
  <si>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</si>
  <si>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</si>
  <si>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</si>
  <si>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</si>
  <si>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</si>
  <si>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</si>
  <si>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</si>
  <si>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</si>
  <si>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</si>
  <si>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</si>
  <si>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</si>
  <si>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</si>
  <si>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</si>
  <si>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</si>
  <si>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</si>
  <si>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</si>
  <si>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</si>
  <si>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</si>
  <si>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</si>
  <si>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</si>
  <si>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</si>
  <si>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</si>
  <si>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</si>
  <si>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</si>
  <si>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</si>
  <si>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</si>
  <si>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</si>
  <si>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</si>
  <si>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</si>
  <si>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</si>
  <si>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</si>
  <si>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</si>
  <si>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</si>
  <si>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</si>
  <si>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</si>
  <si>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</si>
  <si>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</si>
  <si>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</si>
  <si>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</si>
  <si>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</si>
  <si>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</si>
  <si>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</si>
  <si>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</si>
  <si>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</si>
  <si>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</si>
  <si>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</si>
  <si>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</si>
  <si>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</si>
  <si>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</si>
  <si>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</si>
  <si>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</si>
  <si>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</si>
  <si>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</si>
  <si>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</si>
  <si>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</si>
  <si>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</si>
  <si>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</si>
  <si>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</si>
  <si>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</si>
  <si>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</si>
  <si>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</si>
  <si>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</si>
  <si>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</si>
  <si>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</si>
  <si>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</si>
  <si>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</si>
  <si>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</si>
  <si>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</si>
  <si>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</si>
  <si>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</si>
  <si>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</si>
  <si>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</si>
  <si>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</si>
  <si>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</si>
  <si>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</si>
  <si>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</si>
  <si>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</si>
  <si>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</si>
  <si>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</si>
  <si>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</si>
  <si>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</si>
  <si>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</si>
  <si>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</si>
  <si>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</si>
  <si>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</si>
  <si>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</si>
  <si>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</si>
  <si>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</si>
  <si>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</si>
  <si>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</si>
  <si>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</si>
  <si>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</si>
  <si>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</si>
  <si>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</si>
  <si>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</si>
  <si>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</si>
  <si>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</si>
  <si>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</si>
  <si>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</si>
  <si>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</si>
  <si>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</si>
  <si>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</si>
  <si>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</si>
  <si>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</si>
  <si>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</si>
  <si>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</si>
  <si>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</si>
  <si>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</si>
  <si>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</si>
  <si>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</si>
  <si>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</si>
  <si>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</si>
  <si>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</si>
  <si>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</si>
  <si>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</si>
  <si>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</si>
  <si>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</si>
  <si>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</si>
  <si>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</si>
  <si>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</si>
  <si>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</si>
  <si>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</si>
  <si>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</si>
  <si>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</si>
  <si>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</si>
  <si>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</si>
  <si>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</si>
  <si>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</si>
  <si>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</si>
  <si>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</si>
  <si>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</si>
  <si>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</si>
  <si>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</si>
  <si>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</si>
  <si>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</si>
  <si>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</si>
  <si>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</si>
  <si>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</si>
  <si>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</si>
  <si>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</si>
  <si>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</si>
  <si>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</si>
  <si>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</si>
  <si>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</si>
  <si>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</si>
  <si>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</si>
  <si>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</si>
  <si>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</si>
  <si>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</si>
  <si>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</si>
  <si>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</si>
  <si>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</si>
  <si>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</si>
  <si>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</si>
  <si>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</si>
  <si>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</si>
  <si>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</si>
  <si>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</si>
  <si>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</si>
  <si>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</si>
  <si>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</si>
  <si>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</si>
  <si>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</si>
  <si>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</si>
  <si>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</si>
  <si>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</si>
  <si>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</si>
  <si>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</si>
  <si>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</si>
  <si>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</si>
  <si>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</si>
  <si>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</si>
  <si>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</si>
  <si>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</si>
  <si>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</si>
  <si>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</si>
  <si>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</si>
  <si>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</si>
  <si>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</si>
  <si>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</si>
  <si>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</si>
  <si>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</si>
  <si>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</si>
  <si>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</si>
  <si>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</si>
  <si>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</si>
  <si>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</si>
  <si>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</si>
  <si>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</si>
  <si>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</si>
  <si>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</si>
  <si>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</si>
  <si>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</si>
  <si>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</si>
  <si>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</si>
  <si>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</si>
  <si>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</si>
  <si>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</si>
  <si>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</si>
  <si>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</si>
  <si>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</si>
  <si>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</si>
  <si>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</si>
  <si>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</si>
  <si>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</si>
  <si>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</si>
  <si>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</si>
  <si>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</si>
  <si>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</si>
  <si>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</si>
  <si>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</si>
  <si>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</si>
  <si>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</si>
  <si>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</si>
  <si>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</si>
  <si>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</si>
  <si>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</si>
  <si>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</si>
  <si>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</si>
  <si>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</si>
  <si>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</si>
  <si>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</si>
  <si>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</si>
  <si>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</si>
  <si>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</si>
  <si>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</si>
  <si>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</si>
  <si>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</si>
  <si>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</si>
  <si>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</si>
  <si>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</si>
  <si>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</si>
  <si>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</si>
  <si>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</si>
  <si>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</si>
  <si>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</si>
  <si>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</si>
  <si>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</si>
  <si>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</si>
  <si>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</si>
  <si>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</si>
  <si>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</si>
  <si>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</si>
  <si>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</si>
  <si>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</si>
  <si>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</si>
  <si>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</si>
  <si>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</si>
  <si>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</si>
  <si>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</si>
  <si>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</si>
  <si>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</si>
  <si>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</si>
  <si>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</si>
  <si>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</si>
  <si>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</si>
  <si>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</si>
  <si>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</si>
  <si>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</si>
  <si>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</si>
  <si>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</si>
  <si>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</si>
  <si>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</si>
  <si>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</si>
  <si>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</si>
  <si>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</si>
  <si>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</si>
  <si>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</si>
  <si>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</si>
  <si>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</si>
  <si>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</si>
  <si>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</si>
  <si>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</si>
  <si>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</si>
  <si>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</si>
  <si>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</si>
  <si>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</si>
  <si>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</si>
  <si>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</si>
  <si>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</si>
  <si>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</si>
  <si>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</si>
  <si>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</si>
  <si>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</si>
  <si>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</si>
  <si>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</si>
  <si>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</si>
  <si>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</si>
  <si>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</si>
  <si>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</si>
  <si>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</si>
  <si>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</si>
  <si>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</si>
  <si>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</si>
  <si>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</si>
  <si>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</si>
  <si>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</si>
  <si>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</si>
  <si>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</si>
  <si>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</si>
  <si>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</si>
  <si>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</si>
  <si>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</si>
  <si>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</si>
  <si>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</si>
  <si>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</si>
  <si>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</si>
  <si>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</si>
  <si>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</si>
  <si>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</si>
  <si>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</si>
  <si>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</si>
  <si>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</si>
  <si>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</si>
  <si>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</si>
  <si>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</si>
  <si>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</si>
  <si>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</si>
  <si>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</si>
  <si>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</si>
  <si>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</si>
  <si>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</si>
  <si>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</si>
  <si>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</si>
  <si>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</si>
  <si>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</si>
  <si>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</si>
  <si>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</si>
  <si>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</si>
  <si>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</si>
  <si>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</si>
  <si>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</si>
  <si>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</si>
  <si>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</si>
  <si>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</si>
  <si>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</si>
  <si>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</si>
  <si>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</si>
  <si>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</si>
  <si>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</si>
  <si>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</si>
  <si>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</si>
  <si>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</si>
  <si>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</si>
  <si>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</si>
  <si>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</si>
  <si>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</si>
  <si>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</si>
  <si>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</si>
  <si>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</si>
  <si>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</si>
  <si>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</si>
  <si>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</si>
  <si>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</si>
  <si>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</si>
  <si>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</si>
  <si>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</si>
  <si>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</si>
  <si>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</si>
  <si>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</si>
  <si>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</si>
  <si>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</si>
  <si>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</si>
  <si>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</si>
  <si>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</si>
  <si>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</si>
  <si>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</si>
  <si>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</si>
  <si>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</si>
  <si>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</si>
  <si>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</si>
  <si>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</si>
  <si>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</si>
  <si>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</si>
  <si>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</si>
  <si>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</si>
  <si>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</si>
  <si>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</si>
  <si>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</si>
  <si>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</si>
  <si>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</si>
  <si>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</si>
  <si>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</si>
  <si>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</si>
  <si>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</si>
  <si>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</si>
  <si>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</si>
  <si>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</si>
  <si>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</si>
  <si>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</si>
  <si>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</si>
  <si>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</si>
  <si>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</si>
  <si>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</si>
  <si>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</si>
  <si>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</si>
  <si>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</si>
  <si>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</si>
  <si>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</si>
  <si>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</si>
  <si>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</si>
  <si>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</si>
  <si>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</si>
  <si>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</si>
  <si>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</si>
  <si>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</si>
  <si>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</si>
  <si>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</si>
  <si>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</si>
  <si>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</si>
  <si>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</si>
  <si>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</si>
  <si>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</si>
  <si>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</si>
  <si>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</si>
  <si>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</si>
  <si>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</si>
  <si>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</si>
  <si>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</si>
  <si>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</si>
  <si>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</si>
  <si>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</si>
  <si>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</si>
  <si>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</si>
  <si>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</si>
  <si>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</si>
  <si>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</si>
  <si>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</si>
  <si>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</si>
  <si>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</si>
  <si>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</si>
  <si>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</si>
  <si>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</si>
  <si>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</si>
  <si>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</si>
  <si>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</si>
  <si>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</si>
  <si>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</si>
  <si>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</si>
  <si>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</si>
  <si>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</si>
  <si>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</si>
  <si>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</si>
  <si>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</si>
  <si>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</si>
  <si>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</si>
  <si>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</si>
  <si>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</si>
  <si>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</si>
  <si>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</si>
  <si>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</si>
  <si>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</si>
  <si>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</si>
  <si>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</si>
  <si>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</si>
  <si>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</si>
  <si>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</si>
  <si>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</si>
  <si>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</si>
  <si>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</si>
  <si>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</si>
  <si>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</si>
  <si>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</si>
  <si>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</si>
  <si>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</si>
  <si>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</si>
  <si>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</si>
  <si>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</si>
  <si>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</si>
  <si>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</si>
  <si>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</si>
  <si>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</si>
  <si>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</si>
  <si>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</si>
  <si>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</si>
  <si>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</si>
  <si>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</si>
  <si>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</si>
  <si>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</si>
  <si>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</si>
  <si>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</si>
  <si>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</si>
  <si>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</si>
  <si>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</si>
  <si>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</si>
  <si>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</si>
  <si>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</si>
  <si>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</si>
  <si>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</si>
  <si>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</si>
  <si>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</si>
  <si>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</si>
  <si>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</si>
  <si>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</si>
  <si>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</si>
  <si>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</si>
  <si>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</si>
  <si>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</si>
  <si>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</si>
  <si>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</si>
  <si>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</si>
  <si>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</si>
  <si>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</si>
  <si>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</si>
  <si>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</si>
  <si>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</si>
  <si>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</si>
  <si>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</si>
  <si>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</si>
  <si>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</si>
  <si>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</si>
  <si>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</si>
  <si>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</si>
  <si>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</si>
  <si>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</si>
  <si>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</si>
  <si>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</si>
  <si>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</si>
  <si>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</si>
  <si>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</si>
  <si>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</si>
  <si>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</si>
  <si>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</si>
  <si>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</si>
  <si>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</si>
  <si>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</si>
  <si>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</si>
  <si>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</si>
  <si>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</si>
  <si>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</si>
  <si>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</si>
  <si>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</si>
  <si>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</si>
  <si>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</si>
  <si>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</si>
  <si>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</si>
  <si>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</si>
  <si>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</si>
  <si>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</si>
  <si>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</si>
  <si>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</si>
  <si>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</si>
  <si>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</si>
  <si>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</si>
  <si>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</si>
  <si>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</si>
  <si>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</si>
  <si>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</si>
  <si>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</si>
  <si>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</si>
  <si>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</si>
  <si>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</si>
  <si>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</si>
  <si>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</si>
  <si>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</si>
  <si>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</si>
  <si>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</si>
  <si>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</si>
  <si>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</si>
  <si>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</si>
  <si>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</si>
  <si>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</si>
  <si>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</si>
  <si>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</si>
  <si>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</si>
  <si>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</si>
  <si>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</si>
  <si>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</si>
  <si>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</si>
  <si>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</si>
  <si>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</si>
  <si>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</si>
  <si>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</si>
  <si>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</si>
  <si>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</si>
  <si>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</si>
  <si>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</si>
  <si>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</si>
  <si>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</si>
  <si>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</si>
  <si>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</si>
  <si>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</si>
  <si>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</si>
  <si>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</si>
  <si>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</si>
  <si>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</si>
  <si>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</si>
  <si>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</si>
  <si>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</si>
  <si>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</si>
  <si>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</si>
  <si>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</si>
  <si>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</si>
  <si>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</si>
  <si>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</si>
  <si>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</si>
  <si>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</si>
  <si>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</si>
  <si>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</si>
  <si>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</si>
  <si>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</si>
  <si>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</si>
  <si>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</si>
  <si>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</si>
  <si>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</si>
  <si>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</si>
  <si>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</si>
  <si>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</si>
  <si>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</si>
  <si>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</si>
  <si>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</si>
  <si>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</si>
  <si>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</si>
  <si>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</si>
  <si>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</si>
  <si>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</si>
  <si>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</si>
  <si>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</si>
  <si>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</si>
  <si>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</si>
  <si>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</si>
  <si>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</si>
  <si>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</si>
  <si>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</si>
  <si>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</si>
  <si>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</si>
  <si>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</si>
  <si>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</si>
  <si>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</si>
  <si>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</si>
  <si>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</si>
  <si>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</si>
  <si>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</si>
  <si>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</si>
  <si>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</si>
  <si>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</si>
  <si>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</si>
  <si>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</si>
  <si>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</si>
  <si>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</si>
  <si>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</si>
  <si>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</si>
  <si>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</si>
  <si>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</si>
  <si>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</si>
  <si>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</si>
  <si>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</si>
  <si>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</si>
  <si>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</si>
  <si>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</si>
  <si>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</si>
  <si>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</si>
  <si>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</si>
  <si>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</si>
  <si>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</si>
  <si>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</si>
  <si>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</si>
  <si>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</si>
  <si>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</si>
  <si>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</si>
  <si>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</si>
  <si>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</si>
  <si>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</si>
  <si>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</si>
  <si>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</si>
  <si>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</si>
  <si>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</si>
  <si>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</si>
  <si>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</si>
  <si>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</si>
  <si>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</si>
  <si>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</si>
  <si>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</si>
  <si>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</si>
  <si>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</si>
  <si>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</si>
  <si>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</si>
  <si>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</si>
  <si>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</si>
  <si>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</si>
  <si>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</si>
  <si>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</si>
  <si>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</si>
  <si>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</si>
  <si>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</si>
  <si>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</si>
  <si>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</si>
  <si>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</si>
  <si>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</si>
  <si>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</si>
  <si>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</si>
  <si>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</si>
  <si>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</si>
  <si>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</si>
  <si>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</si>
  <si>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</si>
  <si>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</si>
  <si>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</si>
  <si>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</si>
  <si>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</si>
  <si>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</si>
  <si>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</si>
  <si>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</si>
  <si>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</si>
  <si>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</si>
  <si>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</si>
  <si>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</si>
  <si>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</si>
  <si>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</si>
  <si>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</si>
  <si>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</si>
  <si>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</si>
  <si>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</si>
  <si>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</si>
  <si>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</si>
  <si>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</si>
  <si>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</si>
  <si>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</si>
  <si>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</si>
  <si>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</si>
  <si>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</si>
  <si>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</si>
  <si>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</si>
  <si>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</si>
  <si>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</si>
  <si>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</si>
  <si>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</si>
  <si>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</si>
  <si>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</si>
  <si>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</si>
  <si>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</si>
  <si>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</si>
  <si>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</si>
  <si>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</si>
  <si>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</si>
  <si>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</si>
  <si>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</si>
  <si>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</si>
  <si>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</si>
  <si>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</si>
  <si>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</si>
  <si>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</si>
  <si>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</si>
  <si>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</si>
  <si>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</si>
  <si>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</si>
  <si>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</si>
  <si>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</si>
  <si>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</si>
  <si>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</si>
  <si>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</si>
  <si>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</si>
  <si>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</si>
  <si>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</si>
  <si>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</si>
  <si>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</si>
  <si>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</si>
  <si>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</si>
  <si>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</si>
  <si>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</si>
  <si>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</si>
  <si>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</si>
  <si>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</si>
  <si>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</si>
  <si>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</si>
  <si>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</si>
  <si>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</si>
  <si>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</si>
  <si>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</si>
  <si>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</si>
  <si>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</si>
  <si>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</si>
  <si>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</si>
  <si>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</si>
  <si>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</si>
  <si>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</si>
  <si>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</si>
  <si>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</si>
  <si>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</si>
  <si>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</si>
  <si>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</si>
  <si>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</si>
  <si>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</si>
  <si>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</si>
  <si>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</si>
  <si>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</si>
  <si>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</si>
  <si>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</si>
  <si>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</si>
  <si>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</si>
  <si>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</si>
  <si>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</si>
  <si>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</si>
  <si>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</si>
  <si>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</si>
  <si>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</si>
  <si>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</si>
  <si>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</si>
  <si>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</si>
  <si>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</si>
  <si>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</si>
  <si>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</si>
  <si>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</si>
  <si>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</si>
  <si>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</si>
  <si>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</si>
  <si>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</si>
  <si>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</si>
  <si>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</si>
  <si>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</si>
  <si>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</si>
  <si>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</si>
  <si>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</si>
  <si>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</si>
  <si>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</si>
  <si>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</si>
  <si>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</si>
  <si>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</si>
  <si>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</si>
  <si>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</si>
  <si>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</si>
  <si>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</si>
  <si>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</si>
  <si>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</si>
  <si>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</si>
  <si>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</si>
  <si>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</si>
  <si>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</si>
  <si>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</si>
  <si>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</si>
  <si>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</si>
  <si>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</si>
  <si>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</si>
  <si>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</si>
  <si>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</si>
  <si>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</si>
  <si>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</si>
  <si>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</si>
  <si>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</si>
  <si>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</si>
  <si>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</si>
  <si>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</si>
  <si>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</si>
  <si>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</si>
  <si>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</si>
  <si>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</si>
  <si>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</si>
  <si>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</si>
  <si>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</si>
  <si>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</si>
  <si>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</si>
  <si>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</si>
  <si>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</si>
  <si>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</si>
  <si>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</si>
  <si>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</si>
  <si>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</si>
  <si>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</si>
  <si>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</si>
  <si>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</si>
  <si>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</si>
  <si>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</si>
  <si>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</si>
  <si>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</si>
  <si>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</si>
  <si>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</si>
  <si>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</si>
  <si>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</si>
  <si>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</si>
  <si>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</si>
  <si>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</si>
  <si>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</si>
  <si>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</si>
  <si>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</si>
  <si>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</si>
  <si>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</si>
  <si>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</si>
  <si>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</si>
  <si>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</si>
  <si>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</si>
  <si>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</si>
  <si>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</si>
  <si>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</si>
  <si>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</si>
  <si>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</si>
  <si>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</si>
  <si>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</si>
  <si>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</si>
  <si>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</si>
  <si>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</si>
  <si>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</si>
  <si>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</si>
  <si>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</si>
  <si>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</si>
  <si>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</si>
  <si>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</si>
  <si>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</si>
  <si>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</si>
  <si>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</si>
  <si>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</si>
  <si>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</si>
  <si>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</si>
  <si>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</si>
  <si>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</si>
  <si>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</si>
  <si>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</si>
  <si>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</si>
  <si>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</si>
  <si>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</si>
  <si>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</si>
  <si>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</si>
  <si>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</si>
  <si>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</si>
  <si>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</si>
  <si>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</si>
  <si>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</si>
  <si>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</si>
  <si>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</si>
  <si>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</si>
  <si>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</si>
  <si>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</si>
  <si>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</si>
  <si>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</si>
  <si>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</si>
  <si>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</si>
  <si>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</si>
  <si>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</si>
  <si>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</si>
  <si>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</si>
  <si>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</si>
  <si>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</si>
  <si>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</si>
  <si>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</si>
  <si>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</si>
  <si>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</si>
  <si>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</si>
  <si>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</si>
  <si>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</si>
  <si>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</si>
  <si>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</si>
  <si>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</si>
  <si>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</si>
  <si>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</si>
  <si>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</si>
  <si>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</si>
  <si>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</si>
  <si>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</si>
  <si>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</si>
  <si>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</si>
  <si>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</si>
  <si>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</si>
  <si>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</si>
  <si>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</si>
  <si>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</si>
  <si>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</si>
  <si>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</si>
  <si>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</si>
  <si>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</si>
  <si>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</si>
  <si>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</si>
  <si>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</si>
  <si>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</si>
  <si>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</si>
  <si>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</si>
  <si>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</si>
  <si>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</si>
  <si>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</si>
  <si>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</si>
  <si>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</si>
  <si>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</si>
  <si>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</si>
  <si>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</si>
  <si>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</si>
  <si>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</si>
  <si>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</si>
  <si>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</si>
  <si>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</si>
  <si>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</si>
  <si>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</si>
  <si>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</si>
  <si>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</si>
  <si>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</si>
  <si>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</si>
  <si>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</si>
  <si>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</si>
  <si>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</si>
  <si>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</si>
  <si>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</si>
  <si>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</si>
  <si>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</si>
  <si>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</si>
  <si>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</si>
  <si>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</si>
  <si>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</si>
  <si>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</si>
  <si>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</si>
  <si>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</si>
  <si>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</si>
  <si>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</si>
  <si>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</si>
  <si>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</si>
  <si>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</si>
  <si>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</si>
  <si>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</si>
  <si>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</si>
  <si>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</si>
  <si>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</si>
  <si>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</si>
  <si>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</si>
  <si>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</si>
  <si>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</si>
  <si>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</si>
  <si>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</si>
  <si>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</si>
  <si>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</si>
  <si>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</si>
  <si>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</si>
  <si>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</si>
  <si>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</si>
  <si>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</si>
  <si>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</si>
  <si>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</si>
  <si>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</si>
  <si>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</si>
  <si>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</si>
  <si>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</si>
  <si>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</si>
  <si>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</si>
  <si>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</si>
  <si>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</si>
  <si>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</si>
  <si>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</si>
  <si>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</si>
  <si>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</si>
  <si>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</si>
  <si>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</si>
  <si>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</si>
  <si>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</si>
  <si>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</si>
  <si>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</si>
  <si>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</si>
  <si>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</si>
  <si>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</si>
  <si>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</si>
  <si>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</si>
  <si>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</si>
  <si>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</si>
  <si>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</si>
  <si>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</si>
  <si>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</si>
  <si>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</si>
  <si>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</si>
  <si>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</si>
  <si>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</si>
  <si>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</si>
  <si>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</si>
  <si>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</si>
  <si>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</si>
  <si>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</si>
  <si>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</si>
  <si>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</si>
  <si>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</si>
  <si>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</si>
  <si>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</si>
  <si>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</si>
  <si>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</si>
  <si>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</si>
  <si>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</si>
  <si>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</si>
  <si>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</si>
  <si>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</si>
  <si>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</si>
  <si>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</si>
  <si>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</si>
  <si>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</si>
  <si>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</si>
  <si>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</si>
  <si>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</si>
  <si>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</si>
  <si>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</si>
  <si>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</si>
  <si>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</si>
  <si>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</si>
  <si>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</si>
  <si>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</si>
  <si>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</si>
  <si>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</si>
  <si>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</si>
  <si>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</si>
  <si>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</si>
  <si>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</si>
  <si>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</si>
  <si>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</si>
  <si>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</si>
  <si>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</si>
  <si>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</si>
  <si>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</si>
  <si>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</si>
  <si>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</si>
  <si>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</si>
  <si>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</si>
  <si>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</si>
  <si>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</si>
  <si>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</si>
  <si>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</si>
  <si>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</si>
  <si>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</si>
  <si>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</si>
  <si>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</si>
  <si>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</si>
  <si>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</si>
  <si>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</si>
  <si>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</si>
  <si>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</si>
  <si>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</si>
  <si>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</si>
  <si>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</si>
  <si>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</si>
  <si>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</si>
  <si>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</si>
  <si>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</si>
  <si>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</si>
  <si>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</si>
  <si>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</si>
  <si>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</si>
  <si>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</si>
  <si>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</si>
  <si>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</si>
  <si>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</si>
  <si>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</si>
  <si>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</si>
  <si>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</si>
  <si>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</si>
  <si>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</si>
  <si>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</si>
  <si>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</si>
  <si>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</si>
  <si>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</si>
  <si>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</si>
  <si>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</si>
  <si>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</si>
  <si>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</si>
  <si>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</si>
  <si>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</si>
  <si>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</si>
  <si>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</si>
  <si>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</si>
  <si>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</si>
  <si>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</si>
  <si>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</si>
  <si>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</si>
  <si>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</si>
  <si>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</si>
  <si>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</si>
  <si>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</si>
  <si>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</si>
  <si>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</si>
  <si>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</si>
  <si>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</si>
  <si>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</si>
  <si>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</si>
  <si>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</si>
  <si>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</si>
  <si>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</si>
  <si>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</si>
  <si>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</si>
  <si>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</si>
  <si>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</si>
  <si>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</si>
  <si>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</si>
  <si>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</si>
  <si>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</si>
  <si>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</si>
  <si>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</si>
  <si>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</si>
  <si>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</si>
  <si>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</si>
  <si>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</si>
  <si>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</si>
  <si>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</si>
  <si>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</si>
  <si>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</si>
  <si>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</si>
  <si>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</si>
  <si>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</si>
  <si>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</si>
  <si>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</si>
  <si>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</si>
  <si>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</si>
  <si>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</si>
  <si>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</si>
  <si>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</si>
  <si>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</si>
  <si>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</si>
  <si>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</si>
  <si>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</si>
  <si>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</si>
  <si>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</si>
  <si>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</si>
  <si>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</si>
  <si>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</si>
  <si>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</si>
  <si>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</si>
  <si>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</si>
  <si>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</si>
  <si>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</si>
  <si>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</si>
  <si>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</si>
  <si>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</si>
  <si>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</si>
  <si>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</si>
  <si>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</si>
  <si>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</si>
  <si>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</si>
  <si>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</si>
  <si>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</si>
  <si>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</si>
  <si>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</si>
  <si>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</si>
  <si>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</si>
  <si>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</si>
  <si>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</si>
  <si>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</si>
  <si>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</si>
  <si>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</si>
  <si>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</si>
  <si>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</si>
  <si>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</si>
  <si>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</si>
  <si>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</si>
  <si>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</si>
  <si>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</si>
  <si>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</si>
  <si>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</si>
  <si>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</si>
  <si>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</si>
  <si>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</si>
  <si>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</si>
  <si>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</si>
  <si>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</si>
  <si>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</si>
  <si>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</si>
  <si>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</si>
  <si>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</si>
  <si>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</si>
  <si>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</si>
  <si>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</si>
  <si>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</si>
  <si>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</si>
  <si>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</si>
  <si>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</si>
  <si>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</si>
  <si>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</si>
  <si>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</si>
  <si>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</si>
  <si>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</si>
  <si>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</si>
  <si>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</si>
  <si>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</si>
  <si>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</si>
  <si>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</si>
  <si>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</si>
  <si>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</si>
  <si>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</si>
  <si>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</si>
  <si>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</si>
  <si>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</si>
  <si>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</si>
  <si>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</si>
  <si>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</si>
  <si>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</si>
  <si>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</si>
  <si>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</si>
  <si>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</si>
  <si>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</si>
  <si>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</si>
  <si>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</si>
  <si>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</si>
  <si>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</si>
  <si>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</si>
  <si>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</si>
  <si>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</si>
  <si>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</si>
  <si>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</si>
  <si>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</si>
  <si>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</si>
  <si>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</si>
  <si>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</si>
  <si>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</si>
  <si>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</si>
  <si>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</si>
  <si>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</si>
  <si>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</si>
  <si>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</si>
  <si>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</si>
  <si>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</si>
  <si>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</si>
  <si>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</si>
  <si>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</si>
  <si>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</si>
  <si>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</si>
  <si>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</si>
  <si>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</si>
  <si>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</si>
  <si>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</si>
  <si>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</si>
  <si>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</si>
  <si>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</si>
  <si>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</si>
  <si>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</si>
  <si>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</si>
  <si>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</si>
  <si>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</si>
  <si>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</si>
  <si>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</si>
  <si>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</si>
  <si>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</si>
  <si>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</si>
  <si>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</si>
  <si>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</si>
  <si>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</si>
  <si>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</si>
  <si>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</si>
  <si>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</si>
  <si>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</si>
  <si>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</si>
  <si>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</si>
  <si>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</si>
  <si>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</si>
  <si>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</si>
  <si>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</si>
  <si>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</si>
  <si>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</si>
  <si>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</si>
  <si>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</si>
  <si>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</si>
  <si>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</si>
  <si>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</si>
  <si>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</si>
  <si>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</si>
  <si>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</si>
  <si>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</si>
  <si>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</si>
  <si>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</si>
  <si>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</si>
  <si>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</si>
  <si>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</si>
  <si>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</si>
  <si>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</si>
  <si>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</si>
  <si>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</si>
  <si>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</si>
  <si>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</si>
  <si>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</si>
  <si>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</si>
  <si>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</si>
  <si>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</si>
  <si>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</si>
  <si>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</si>
  <si>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</si>
  <si>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</si>
  <si>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</si>
  <si>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</si>
  <si>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</si>
  <si>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</si>
  <si>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</si>
  <si>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</si>
  <si>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</si>
  <si>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</si>
  <si>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</si>
  <si>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</si>
  <si>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</si>
  <si>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</si>
  <si>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</si>
  <si>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</si>
  <si>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</si>
  <si>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</si>
  <si>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</si>
  <si>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</si>
  <si>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</si>
  <si>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</si>
  <si>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</si>
  <si>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</si>
  <si>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</si>
  <si>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</si>
  <si>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</si>
  <si>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</si>
  <si>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</si>
  <si>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</si>
  <si>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</si>
  <si>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</si>
  <si>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</si>
  <si>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</si>
  <si>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</si>
  <si>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</si>
  <si>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</si>
  <si>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</si>
  <si>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</si>
  <si>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</si>
  <si>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</si>
  <si>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</si>
  <si>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</si>
  <si>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</si>
  <si>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</si>
  <si>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</si>
  <si>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</si>
  <si>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</si>
  <si>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</si>
  <si>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</si>
  <si>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</si>
  <si>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</si>
  <si>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</si>
  <si>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</si>
  <si>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</si>
  <si>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</si>
  <si>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</si>
  <si>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</si>
  <si>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</si>
  <si>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</si>
  <si>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</si>
  <si>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</si>
  <si>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</si>
  <si>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</si>
  <si>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</si>
  <si>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</si>
  <si>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</si>
  <si>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</si>
  <si>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</si>
  <si>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</si>
  <si>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</si>
  <si>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</si>
  <si>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</si>
  <si>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</si>
  <si>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</si>
  <si>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</si>
  <si>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</si>
  <si>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</si>
  <si>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</si>
  <si>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</si>
  <si>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</si>
  <si>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</si>
  <si>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</si>
  <si>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</si>
  <si>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</si>
  <si>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</si>
  <si>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</si>
  <si>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</si>
  <si>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</si>
  <si>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</si>
  <si>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</si>
  <si>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</si>
  <si>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</si>
  <si>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</si>
  <si>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</si>
  <si>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</si>
  <si>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</si>
  <si>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</si>
  <si>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</si>
  <si>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</si>
  <si>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</si>
  <si>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</si>
  <si>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</si>
  <si>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</si>
  <si>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</si>
  <si>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</si>
  <si>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</si>
  <si>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</si>
  <si>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</si>
  <si>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</si>
  <si>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</si>
  <si>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</si>
  <si>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</si>
  <si>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</si>
  <si>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</si>
  <si>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</si>
  <si>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</si>
  <si>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</si>
  <si>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</si>
  <si>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</si>
  <si>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</si>
  <si>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</si>
  <si>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</si>
  <si>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</si>
  <si>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</si>
  <si>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</si>
  <si>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</si>
  <si>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</si>
  <si>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</si>
  <si>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</si>
  <si>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</si>
  <si>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</si>
  <si>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</si>
  <si>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</si>
  <si>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</si>
  <si>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</si>
  <si>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</si>
  <si>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</si>
  <si>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</si>
  <si>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</si>
  <si>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</si>
  <si>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</si>
  <si>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</si>
  <si>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</si>
  <si>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</si>
  <si>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</si>
  <si>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</si>
  <si>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</si>
  <si>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</si>
  <si>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</si>
  <si>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</si>
  <si>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</si>
  <si>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</si>
  <si>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</si>
  <si>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</si>
  <si>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</si>
  <si>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</si>
  <si>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</si>
  <si>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</si>
  <si>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</si>
  <si>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</si>
  <si>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</si>
  <si>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</si>
  <si>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</si>
  <si>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</si>
  <si>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</si>
  <si>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</si>
  <si>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</si>
  <si>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</si>
  <si>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</si>
  <si>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</si>
  <si>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</si>
  <si>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</si>
  <si>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</si>
  <si>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</si>
  <si>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</si>
  <si>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</si>
  <si>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</si>
  <si>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</si>
  <si>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</si>
  <si>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</si>
  <si>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</si>
  <si>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</si>
  <si>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</si>
  <si>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</si>
  <si>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</si>
  <si>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</si>
  <si>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</si>
  <si>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</si>
  <si>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</si>
  <si>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</si>
  <si>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</si>
  <si>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</si>
  <si>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</si>
  <si>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</si>
  <si>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</si>
  <si>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</si>
  <si>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</si>
  <si>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</si>
  <si>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</si>
  <si>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</si>
  <si>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</si>
  <si>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</si>
  <si>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</si>
  <si>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</si>
  <si>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</si>
  <si>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</si>
  <si>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</si>
  <si>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</si>
  <si>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</si>
  <si>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</si>
  <si>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</si>
  <si>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</si>
  <si>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</si>
  <si>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</si>
  <si>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</si>
  <si>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</si>
  <si>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</si>
  <si>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</si>
  <si>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</si>
  <si>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</si>
  <si>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</si>
  <si>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</si>
  <si>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</si>
  <si>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</si>
  <si>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</si>
  <si>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</si>
  <si>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</si>
  <si>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</si>
  <si>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</si>
  <si>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</si>
  <si>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</si>
  <si>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</si>
  <si>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</si>
  <si>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</si>
  <si>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</si>
  <si>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</si>
  <si>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</si>
  <si>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</si>
  <si>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</si>
  <si>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</si>
  <si>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</si>
  <si>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</si>
  <si>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</si>
  <si>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</si>
  <si>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</si>
  <si>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</si>
  <si>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</si>
  <si>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</si>
  <si>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</si>
  <si>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</si>
  <si>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</si>
  <si>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</si>
  <si>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</si>
  <si>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</si>
  <si>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</si>
  <si>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</si>
  <si>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</si>
  <si>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</si>
  <si>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</si>
  <si>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</si>
  <si>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</si>
  <si>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</si>
  <si>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</si>
  <si>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</si>
  <si>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</si>
  <si>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</si>
  <si>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</si>
  <si>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</si>
  <si>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</si>
  <si>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</si>
  <si>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</si>
  <si>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</si>
  <si>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</si>
  <si>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</si>
  <si>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</si>
  <si>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</si>
  <si>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</si>
  <si>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</si>
  <si>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</si>
  <si>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</si>
  <si>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</si>
  <si>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</si>
  <si>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</si>
  <si>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</si>
  <si>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</si>
  <si>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</si>
  <si>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</si>
  <si>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</si>
  <si>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</si>
  <si>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</si>
  <si>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</si>
  <si>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</si>
  <si>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</si>
  <si>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</si>
  <si>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</si>
  <si>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</si>
  <si>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</si>
  <si>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</si>
  <si>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</si>
  <si>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</si>
  <si>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</si>
  <si>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</si>
  <si>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</si>
  <si>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</si>
  <si>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</si>
  <si>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</si>
  <si>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</si>
  <si>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</si>
  <si>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</si>
  <si>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</si>
  <si>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</si>
  <si>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</si>
  <si>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</si>
  <si>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</si>
  <si>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</si>
  <si>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</si>
  <si>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</si>
  <si>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</si>
  <si>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</si>
  <si>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</si>
  <si>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</si>
  <si>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</si>
  <si>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</si>
  <si>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</si>
  <si>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</si>
  <si>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</si>
  <si>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</si>
  <si>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</si>
  <si>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</si>
  <si>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</si>
  <si>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</si>
  <si>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</si>
  <si>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</si>
  <si>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</si>
  <si>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</si>
  <si>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</si>
  <si>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</si>
  <si>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</si>
  <si>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</si>
  <si>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</si>
  <si>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</si>
  <si>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</si>
  <si>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</si>
  <si>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</si>
  <si>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</si>
  <si>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</si>
  <si>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</si>
  <si>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</si>
  <si>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</si>
  <si>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</si>
  <si>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</si>
  <si>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</si>
  <si>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</si>
  <si>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</si>
  <si>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</si>
  <si>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</si>
  <si>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</si>
  <si>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</si>
  <si>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</si>
  <si>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</si>
  <si>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</si>
  <si>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</si>
  <si>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</si>
  <si>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</si>
  <si>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</si>
  <si>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</si>
  <si>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</si>
  <si>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</si>
  <si>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</si>
  <si>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</si>
  <si>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</si>
  <si>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</si>
  <si>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</si>
  <si>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</si>
  <si>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</si>
  <si>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</si>
  <si>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</si>
  <si>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</si>
  <si>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</si>
  <si>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</si>
  <si>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</si>
  <si>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</si>
  <si>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</si>
  <si>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</si>
  <si>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</si>
  <si>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</si>
  <si>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</si>
  <si>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</si>
  <si>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</si>
  <si>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</si>
  <si>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</si>
  <si>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</si>
  <si>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</si>
  <si>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</si>
  <si>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</si>
  <si>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</si>
  <si>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</si>
  <si>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</si>
  <si>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</si>
  <si>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</si>
  <si>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</si>
  <si>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</si>
  <si>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</si>
  <si>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</si>
  <si>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</si>
  <si>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</si>
  <si>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</si>
  <si>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</si>
  <si>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</si>
  <si>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</si>
  <si>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</si>
  <si>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</si>
  <si>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</si>
  <si>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</si>
  <si>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</si>
  <si>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</si>
  <si>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</si>
  <si>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</si>
  <si>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</si>
  <si>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</si>
  <si>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</si>
  <si>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</si>
  <si>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</si>
  <si>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</si>
  <si>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</si>
  <si>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</si>
  <si>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</si>
  <si>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</si>
  <si>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</si>
  <si>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</si>
  <si>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</si>
  <si>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</si>
  <si>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</si>
  <si>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</si>
  <si>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</si>
  <si>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</si>
  <si>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</si>
  <si>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</si>
  <si>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</si>
  <si>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</si>
  <si>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</si>
  <si>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</si>
  <si>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</si>
  <si>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</si>
  <si>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</si>
  <si>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</si>
  <si>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</si>
  <si>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</si>
  <si>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</si>
  <si>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</si>
  <si>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</si>
  <si>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</si>
  <si>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</si>
  <si>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</si>
  <si>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</si>
  <si>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</si>
  <si>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</si>
  <si>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</si>
  <si>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</si>
  <si>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</si>
  <si>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</si>
  <si>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</si>
  <si>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</si>
  <si>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</si>
  <si>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</si>
  <si>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</si>
  <si>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</si>
  <si>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</si>
  <si>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</si>
  <si>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</si>
  <si>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</si>
  <si>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</si>
  <si>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</si>
  <si>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</si>
  <si>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</si>
  <si>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</si>
  <si>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</si>
  <si>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</si>
  <si>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</si>
  <si>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</si>
  <si>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</si>
  <si>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</si>
  <si>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</si>
  <si>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</si>
  <si>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</si>
  <si>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</si>
  <si>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</si>
  <si>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</si>
  <si>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</si>
  <si>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</si>
  <si>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</si>
  <si>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</si>
  <si>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</si>
  <si>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</si>
  <si>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</si>
  <si>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</si>
  <si>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</si>
  <si>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</si>
  <si>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</si>
  <si>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</si>
  <si>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</si>
  <si>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</si>
  <si>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</si>
  <si>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</si>
  <si>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</si>
  <si>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</si>
  <si>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</si>
  <si>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</si>
  <si>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</si>
  <si>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</si>
  <si>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</si>
  <si>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</si>
  <si>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</si>
  <si>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</si>
  <si>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</si>
  <si>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</si>
  <si>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</si>
  <si>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</si>
  <si>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</si>
  <si>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</si>
  <si>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</si>
  <si>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</si>
  <si>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</si>
  <si>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</si>
  <si>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</si>
  <si>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</si>
  <si>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</si>
  <si>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</si>
  <si>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</si>
  <si>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</si>
  <si>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</si>
  <si>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</si>
  <si>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</si>
  <si>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</si>
  <si>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</si>
  <si>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</si>
  <si>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</si>
  <si>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</si>
  <si>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</si>
  <si>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</si>
  <si>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</si>
  <si>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</si>
  <si>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</si>
  <si>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</si>
  <si>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</si>
  <si>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</si>
  <si>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</si>
  <si>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</si>
  <si>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</si>
  <si>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</si>
  <si>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</si>
  <si>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</si>
  <si>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</si>
  <si>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</si>
  <si>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</si>
  <si>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</si>
  <si>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</si>
  <si>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</si>
  <si>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</si>
  <si>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</si>
  <si>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</si>
  <si>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</si>
  <si>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</si>
  <si>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</si>
  <si>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</si>
  <si>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</si>
  <si>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</si>
  <si>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</si>
  <si>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</si>
  <si>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</si>
  <si>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</si>
  <si>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</si>
  <si>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</si>
  <si>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</si>
  <si>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</si>
  <si>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</si>
  <si>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</si>
  <si>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</si>
  <si>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</si>
  <si>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</si>
  <si>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</si>
  <si>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</si>
  <si>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</si>
  <si>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</si>
  <si>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</si>
  <si>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</si>
  <si>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</si>
  <si>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</si>
  <si>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</si>
  <si>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</si>
  <si>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</si>
  <si>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</si>
  <si>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</si>
  <si>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</si>
  <si>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</si>
  <si>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</si>
  <si>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</si>
  <si>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</si>
  <si>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</si>
  <si>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</si>
  <si>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</si>
  <si>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</si>
  <si>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</si>
  <si>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</si>
  <si>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</si>
  <si>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</si>
  <si>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</si>
  <si>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</si>
  <si>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</si>
  <si>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</si>
  <si>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</si>
  <si>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</si>
  <si>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</si>
  <si>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</si>
  <si>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</si>
  <si>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</si>
  <si>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</si>
  <si>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</si>
  <si>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</si>
  <si>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</si>
  <si>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</si>
  <si>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</si>
  <si>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</si>
  <si>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</si>
  <si>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</si>
  <si>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</si>
  <si>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</si>
  <si>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</si>
  <si>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</si>
  <si>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</si>
  <si>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</si>
  <si>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</si>
  <si>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</si>
  <si>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</si>
  <si>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</si>
  <si>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</si>
  <si>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</si>
  <si>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</si>
  <si>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</si>
  <si>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</si>
  <si>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</si>
  <si>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</si>
  <si>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</si>
  <si>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</si>
  <si>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</si>
  <si>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</si>
  <si>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</si>
  <si>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</si>
  <si>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</si>
  <si>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</si>
  <si>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</si>
  <si>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</si>
  <si>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</si>
  <si>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</si>
  <si>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</si>
  <si>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</si>
  <si>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</si>
  <si>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</si>
  <si>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</si>
  <si>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</si>
  <si>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</si>
  <si>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</si>
  <si>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</si>
  <si>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</si>
  <si>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</si>
  <si>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</si>
  <si>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</si>
  <si>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</si>
  <si>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</si>
  <si>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</si>
  <si>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</si>
  <si>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</si>
  <si>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</si>
  <si>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</si>
  <si>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</si>
  <si>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</si>
  <si>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</si>
  <si>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</si>
  <si>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</si>
  <si>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</si>
  <si>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</si>
  <si>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</si>
  <si>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</si>
  <si>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</si>
  <si>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</si>
  <si>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</si>
  <si>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</si>
  <si>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</si>
  <si>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</si>
  <si>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</si>
  <si>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</si>
  <si>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</si>
  <si>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</si>
  <si>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</si>
  <si>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</si>
  <si>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</si>
  <si>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</si>
  <si>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</si>
  <si>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</si>
  <si>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</si>
  <si>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</si>
  <si>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</si>
  <si>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</si>
  <si>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</si>
  <si>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</si>
  <si>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</si>
  <si>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</si>
  <si>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</si>
  <si>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</si>
  <si>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</si>
  <si>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</si>
  <si>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</si>
  <si>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</si>
  <si>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</si>
  <si>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</si>
  <si>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</si>
  <si>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</si>
  <si>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</si>
  <si>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</si>
  <si>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</si>
  <si>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</si>
  <si>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</si>
  <si>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</si>
  <si>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</si>
  <si>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</si>
  <si>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</si>
  <si>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</si>
  <si>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</si>
  <si>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</si>
  <si>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</si>
  <si>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</si>
  <si>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</si>
  <si>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</si>
  <si>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</si>
  <si>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</si>
  <si>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</si>
  <si>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</si>
  <si>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</si>
  <si>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</si>
  <si>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</si>
  <si>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</si>
  <si>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</si>
  <si>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</si>
  <si>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</si>
  <si>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</si>
  <si>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</si>
  <si>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</si>
  <si>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</si>
  <si>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</si>
  <si>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</si>
  <si>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</si>
  <si>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</si>
  <si>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</si>
  <si>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</si>
  <si>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</si>
  <si>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</si>
  <si>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</si>
  <si>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</si>
  <si>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</si>
  <si>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</si>
  <si>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</si>
  <si>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</si>
  <si>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</si>
  <si>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</si>
  <si>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</si>
  <si>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</si>
  <si>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</si>
  <si>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</si>
  <si>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</si>
  <si>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</si>
  <si>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</si>
  <si>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</si>
  <si>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</si>
  <si>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</si>
  <si>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</si>
  <si>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</si>
  <si>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</si>
  <si>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</si>
  <si>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</si>
  <si>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</si>
  <si>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</si>
  <si>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</si>
  <si>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</si>
  <si>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</si>
  <si>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</si>
  <si>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</si>
  <si>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</si>
  <si>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</si>
  <si>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</si>
  <si>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</si>
  <si>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</si>
  <si>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</si>
  <si>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</si>
  <si>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</si>
  <si>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</si>
  <si>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</si>
  <si>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</si>
  <si>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</si>
  <si>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</si>
  <si>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</si>
  <si>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</si>
  <si>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</si>
  <si>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</si>
  <si>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</si>
  <si>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</si>
  <si>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</si>
  <si>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</si>
  <si>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</si>
  <si>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</si>
  <si>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</si>
  <si>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</si>
  <si>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</si>
  <si>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</si>
  <si>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</si>
  <si>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</si>
  <si>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</si>
  <si>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</si>
  <si>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</si>
  <si>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</si>
  <si>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</si>
  <si>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</si>
  <si>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</si>
  <si>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</si>
  <si>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</si>
  <si>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</si>
  <si>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</si>
  <si>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</si>
  <si>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</si>
  <si>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</si>
  <si>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</si>
  <si>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</si>
  <si>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</si>
  <si>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</si>
  <si>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</si>
  <si>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</si>
  <si>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</si>
  <si>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</si>
  <si>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</si>
  <si>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</si>
  <si>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</si>
  <si>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</si>
  <si>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</si>
  <si>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</si>
  <si>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</si>
  <si>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</si>
  <si>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</si>
  <si>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</si>
  <si>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</si>
  <si>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</si>
  <si>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</si>
  <si>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</si>
  <si>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</si>
  <si>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</si>
  <si>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</si>
  <si>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</si>
  <si>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</si>
  <si>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</si>
  <si>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</si>
  <si>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</si>
  <si>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</si>
  <si>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</si>
  <si>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</si>
  <si>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</si>
  <si>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</si>
  <si>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</si>
  <si>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</si>
  <si>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</si>
  <si>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</si>
  <si>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</si>
  <si>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</si>
  <si>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</si>
  <si>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</si>
  <si>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</si>
  <si>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</si>
  <si>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</si>
  <si>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</si>
  <si>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</si>
  <si>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</si>
  <si>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</si>
  <si>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</si>
  <si>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</si>
  <si>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</si>
  <si>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</si>
  <si>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</si>
  <si>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</si>
  <si>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</si>
  <si>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</si>
  <si>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</si>
  <si>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</si>
  <si>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</si>
  <si>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</si>
  <si>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</si>
  <si>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</si>
  <si>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</si>
  <si>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</si>
  <si>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</si>
  <si>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</si>
  <si>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</si>
  <si>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</si>
  <si>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</si>
  <si>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</si>
  <si>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</si>
  <si>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</si>
  <si>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</si>
  <si>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</si>
  <si>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</si>
  <si>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</si>
  <si>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</si>
  <si>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</si>
  <si>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</si>
  <si>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</si>
  <si>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</si>
  <si>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</si>
  <si>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</si>
  <si>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</si>
  <si>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</si>
  <si>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</si>
  <si>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</si>
  <si>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</si>
  <si>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</si>
  <si>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</si>
  <si>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</si>
  <si>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</si>
  <si>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</si>
  <si>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</si>
  <si>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</si>
  <si>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</si>
  <si>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</si>
  <si>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</si>
  <si>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</si>
  <si>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</si>
  <si>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</si>
  <si>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</si>
  <si>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</si>
  <si>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</si>
  <si>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</si>
  <si>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</si>
  <si>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</si>
  <si>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</si>
  <si>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</si>
  <si>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</si>
  <si>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</si>
  <si>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</si>
  <si>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</si>
  <si>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</si>
  <si>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</si>
  <si>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</si>
  <si>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</si>
  <si>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</si>
  <si>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</si>
  <si>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</si>
  <si>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</si>
  <si>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</si>
  <si>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</si>
  <si>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</si>
  <si>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</si>
  <si>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</si>
  <si>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</si>
  <si>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</si>
  <si>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</si>
  <si>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</si>
  <si>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</si>
  <si>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</si>
  <si>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</si>
  <si>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</si>
  <si>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</si>
  <si>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</si>
  <si>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</si>
  <si>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</si>
  <si>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</si>
  <si>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</si>
  <si>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</si>
  <si>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</si>
  <si>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</si>
  <si>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</si>
  <si>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</si>
  <si>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</si>
  <si>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</si>
  <si>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</si>
  <si>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</si>
  <si>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</si>
  <si>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</si>
  <si>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</si>
  <si>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</si>
  <si>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</si>
  <si>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</si>
  <si>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</si>
  <si>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</si>
  <si>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</si>
  <si>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</si>
  <si>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</si>
  <si>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</si>
  <si>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</si>
  <si>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</si>
  <si>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</si>
  <si>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</si>
  <si>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</si>
  <si>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</si>
  <si>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</si>
  <si>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</si>
  <si>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</si>
  <si>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</si>
  <si>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</si>
  <si>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</si>
  <si>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</si>
  <si>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</si>
  <si>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</si>
  <si>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</si>
  <si>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</si>
  <si>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</si>
  <si>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</si>
  <si>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</si>
  <si>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</si>
  <si>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</si>
  <si>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</si>
  <si>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</si>
  <si>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</si>
  <si>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</si>
  <si>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</si>
  <si>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</si>
  <si>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</si>
  <si>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</si>
  <si>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</si>
  <si>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</si>
  <si>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</si>
  <si>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</si>
  <si>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</si>
  <si>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</si>
  <si>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</si>
  <si>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</si>
  <si>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</si>
  <si>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</si>
  <si>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</si>
  <si>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</si>
  <si>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</si>
  <si>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</si>
  <si>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</si>
  <si>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</si>
  <si>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</si>
  <si>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</si>
  <si>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</si>
  <si>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</si>
  <si>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</si>
  <si>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</si>
  <si>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</si>
  <si>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</si>
  <si>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</si>
  <si>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</si>
  <si>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</si>
  <si>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</si>
  <si>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</si>
  <si>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</si>
  <si>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</si>
  <si>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</si>
  <si>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</si>
  <si>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</si>
  <si>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</si>
  <si>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</si>
  <si>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</si>
  <si>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</si>
  <si>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</si>
  <si>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</si>
  <si>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</si>
  <si>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</si>
  <si>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</si>
  <si>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</si>
  <si>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</si>
  <si>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</si>
  <si>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</si>
  <si>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</si>
  <si>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</si>
  <si>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</si>
  <si>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</si>
  <si>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</si>
  <si>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</si>
  <si>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</si>
  <si>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</si>
  <si>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</si>
  <si>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</si>
  <si>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</si>
  <si>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</si>
  <si>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</si>
  <si>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</si>
  <si>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</si>
  <si>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</si>
  <si>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</si>
  <si>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</si>
  <si>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</si>
  <si>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</si>
  <si>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</si>
  <si>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</si>
  <si>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</si>
  <si>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</si>
  <si>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</si>
  <si>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</si>
  <si>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</si>
  <si>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</si>
  <si>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</si>
  <si>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</si>
  <si>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</si>
  <si>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</si>
  <si>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</si>
  <si>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</si>
  <si>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</si>
  <si>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</si>
  <si>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</si>
  <si>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</si>
  <si>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</si>
  <si>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</si>
  <si>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</si>
  <si>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</si>
  <si>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</si>
  <si>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</si>
  <si>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</si>
  <si>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</si>
  <si>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</si>
  <si>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</si>
  <si>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</si>
  <si>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</si>
  <si>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</si>
  <si>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</si>
  <si>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</si>
  <si>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</si>
  <si>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</si>
  <si>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</si>
  <si>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</si>
  <si>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</si>
  <si>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</si>
  <si>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</si>
  <si>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</si>
  <si>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</si>
  <si>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</si>
  <si>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</si>
  <si>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</si>
  <si>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</si>
  <si>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</si>
  <si>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</si>
  <si>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</si>
  <si>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</si>
  <si>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</si>
  <si>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</si>
  <si>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</si>
  <si>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</si>
  <si>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</si>
  <si>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</si>
  <si>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</si>
  <si>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</si>
  <si>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</si>
  <si>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</si>
  <si>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</si>
  <si>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</si>
  <si>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</si>
  <si>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</si>
  <si>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</si>
  <si>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</si>
  <si>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</si>
  <si>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</si>
  <si>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</si>
  <si>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</si>
  <si>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</si>
  <si>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</si>
  <si>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</si>
  <si>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</si>
  <si>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</si>
  <si>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</si>
  <si>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</si>
  <si>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</si>
  <si>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</si>
  <si>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</si>
  <si>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</si>
  <si>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</si>
  <si>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</si>
  <si>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</si>
  <si>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</si>
  <si>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</si>
  <si>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</si>
  <si>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</si>
  <si>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</si>
  <si>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</si>
  <si>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</si>
  <si>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</si>
  <si>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</si>
  <si>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</si>
  <si>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</si>
  <si>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</si>
  <si>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</si>
  <si>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</si>
  <si>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</si>
  <si>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</si>
  <si>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</si>
  <si>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</si>
  <si>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</si>
  <si>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</si>
  <si>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</si>
  <si>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</si>
  <si>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</si>
  <si>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</si>
  <si>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</si>
  <si>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</si>
  <si>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</si>
  <si>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</si>
  <si>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</si>
  <si>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</si>
  <si>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</si>
  <si>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</si>
  <si>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</si>
  <si>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</si>
  <si>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</si>
  <si>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</si>
  <si>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</si>
  <si>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</si>
  <si>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</si>
  <si>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</si>
  <si>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</si>
  <si>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</si>
  <si>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</si>
  <si>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</si>
  <si>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</si>
  <si>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</si>
  <si>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</si>
  <si>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</si>
  <si>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</si>
  <si>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</si>
  <si>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</si>
  <si>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</si>
  <si>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</si>
  <si>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</si>
  <si>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</si>
  <si>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</si>
  <si>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</si>
  <si>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</si>
  <si>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</si>
  <si>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</si>
  <si>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</si>
  <si>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</si>
  <si>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</si>
  <si>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</si>
  <si>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</si>
  <si>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</si>
  <si>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</si>
  <si>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</si>
  <si>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</si>
  <si>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</si>
  <si>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</si>
  <si>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</si>
  <si>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</si>
  <si>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</si>
  <si>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</si>
  <si>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</si>
  <si>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</si>
  <si>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</si>
  <si>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</si>
  <si>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</si>
  <si>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</si>
  <si>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</si>
  <si>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</si>
  <si>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</si>
  <si>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</si>
  <si>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</si>
  <si>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</si>
  <si>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</si>
  <si>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</si>
  <si>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</si>
  <si>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</si>
  <si>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</si>
  <si>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</si>
  <si>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</si>
  <si>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</si>
  <si>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</si>
  <si>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</si>
  <si>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</si>
  <si>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</si>
  <si>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</si>
  <si>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</si>
  <si>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</si>
  <si>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</si>
  <si>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</si>
  <si>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</si>
  <si>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</si>
  <si>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</si>
  <si>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</si>
  <si>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</si>
  <si>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</si>
  <si>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</si>
  <si>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</si>
  <si>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</si>
  <si>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</si>
  <si>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</si>
  <si>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</si>
  <si>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</si>
  <si>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</si>
  <si>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</si>
  <si>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</si>
  <si>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</si>
  <si>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</si>
  <si>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</si>
  <si>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</si>
  <si>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</si>
  <si>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</si>
  <si>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</si>
  <si>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</si>
  <si>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</si>
  <si>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</si>
  <si>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</si>
  <si>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</si>
  <si>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</si>
  <si>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</si>
  <si>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</si>
  <si>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</si>
  <si>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</si>
  <si>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</si>
  <si>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</si>
  <si>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</si>
  <si>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</si>
  <si>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</si>
  <si>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</si>
  <si>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</si>
  <si>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</si>
  <si>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</si>
  <si>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</si>
  <si>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</si>
  <si>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</si>
  <si>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</si>
  <si>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</si>
  <si>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</si>
  <si>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</si>
  <si>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</si>
  <si>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</si>
  <si>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</si>
  <si>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</si>
  <si>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</si>
  <si>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</si>
  <si>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</si>
  <si>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</si>
  <si>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</si>
  <si>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</si>
  <si>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</si>
  <si>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</si>
  <si>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</si>
  <si>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</si>
  <si>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</si>
  <si>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</si>
  <si>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</si>
  <si>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</si>
  <si>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</si>
  <si>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</si>
  <si>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</si>
  <si>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</si>
  <si>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</si>
  <si>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</si>
  <si>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</si>
  <si>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</si>
  <si>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</si>
  <si>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</si>
  <si>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</si>
  <si>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</si>
  <si>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</si>
  <si>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</si>
  <si>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</si>
  <si>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</si>
  <si>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</si>
  <si>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</si>
  <si>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</si>
  <si>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</si>
  <si>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</si>
  <si>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</si>
  <si>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</si>
  <si>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</si>
  <si>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</si>
  <si>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</si>
  <si>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</si>
  <si>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</si>
  <si>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</si>
  <si>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</si>
  <si>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</si>
  <si>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</si>
  <si>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</si>
  <si>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</si>
  <si>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</si>
  <si>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</si>
  <si>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</si>
  <si>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</si>
  <si>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</si>
  <si>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</si>
  <si>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</si>
  <si>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</si>
  <si>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</si>
  <si>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</si>
  <si>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</si>
  <si>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</si>
  <si>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</si>
  <si>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</si>
  <si>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</si>
  <si>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</si>
  <si>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</si>
  <si>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</si>
  <si>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</si>
  <si>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</si>
  <si>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</si>
  <si>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</si>
  <si>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</si>
  <si>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</si>
  <si>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</si>
  <si>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</si>
  <si>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</si>
  <si>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</si>
  <si>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</si>
  <si>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</si>
  <si>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</si>
  <si>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</si>
  <si>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</si>
  <si>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</si>
  <si>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</si>
  <si>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</si>
  <si>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</si>
  <si>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</si>
  <si>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</si>
  <si>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</si>
  <si>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</si>
  <si>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</si>
  <si>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</si>
  <si>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</si>
  <si>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</si>
  <si>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</si>
  <si>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</si>
  <si>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</si>
  <si>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</si>
  <si>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</si>
  <si>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</si>
  <si>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</si>
  <si>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</si>
  <si>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</si>
  <si>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</si>
  <si>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</si>
  <si>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</si>
  <si>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</si>
  <si>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</si>
  <si>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</si>
  <si>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</si>
  <si>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</si>
  <si>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</si>
  <si>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</si>
  <si>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</si>
  <si>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</si>
  <si>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</si>
  <si>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</si>
  <si>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</si>
  <si>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</si>
  <si>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</si>
  <si>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</si>
  <si>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</si>
  <si>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</si>
  <si>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</si>
  <si>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</si>
  <si>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</si>
  <si>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</si>
  <si>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</si>
  <si>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</si>
  <si>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</si>
  <si>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</si>
  <si>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</si>
  <si>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</si>
  <si>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</si>
  <si>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</si>
  <si>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</si>
  <si>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</si>
  <si>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</si>
  <si>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</si>
  <si>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</si>
  <si>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</si>
  <si>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</si>
  <si>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</si>
  <si>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</si>
  <si>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</si>
  <si>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</si>
  <si>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</si>
  <si>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</si>
  <si>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</si>
  <si>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</si>
  <si>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</si>
  <si>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</si>
  <si>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</si>
  <si>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</si>
  <si>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</si>
  <si>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</si>
  <si>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</si>
  <si>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</si>
  <si>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</si>
  <si>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</si>
  <si>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</si>
  <si>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</si>
  <si>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</si>
  <si>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</si>
  <si>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</si>
  <si>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</si>
  <si>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</si>
  <si>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</si>
  <si>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</si>
  <si>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</si>
  <si>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</si>
  <si>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</si>
  <si>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</si>
  <si>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</si>
  <si>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</si>
  <si>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</si>
  <si>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</si>
  <si>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</si>
  <si>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</si>
  <si>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</si>
  <si>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</si>
  <si>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</si>
  <si>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</si>
  <si>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</si>
  <si>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</si>
  <si>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</si>
  <si>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</si>
  <si>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</si>
  <si>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</si>
  <si>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</si>
  <si>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</si>
  <si>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</si>
  <si>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</si>
  <si>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</si>
  <si>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</si>
  <si>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</si>
  <si>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</si>
  <si>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</si>
  <si>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</si>
  <si>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</si>
  <si>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</si>
  <si>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</si>
  <si>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</si>
  <si>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</si>
  <si>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</si>
  <si>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</si>
  <si>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</si>
  <si>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</si>
  <si>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</si>
  <si>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</si>
  <si>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</si>
  <si>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</si>
  <si>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</si>
  <si>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</si>
  <si>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</si>
  <si>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</si>
  <si>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</si>
  <si>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</si>
  <si>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</si>
  <si>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</si>
  <si>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</si>
  <si>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</si>
  <si>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</si>
  <si>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</si>
  <si>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</si>
  <si>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</si>
  <si>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</si>
  <si>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</si>
  <si>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</si>
  <si>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</si>
  <si>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</si>
  <si>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</si>
  <si>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</si>
  <si>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</si>
  <si>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</si>
  <si>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</si>
  <si>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</si>
  <si>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</si>
  <si>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</si>
  <si>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</si>
  <si>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</si>
  <si>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</si>
  <si>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</si>
  <si>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</si>
  <si>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</si>
  <si>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</si>
  <si>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</si>
  <si>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</si>
  <si>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</si>
  <si>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</si>
  <si>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</si>
  <si>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</si>
  <si>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</si>
  <si>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</si>
  <si>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</si>
  <si>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</si>
  <si>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</si>
  <si>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</si>
  <si>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</si>
  <si>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</si>
  <si>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</si>
  <si>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</si>
  <si>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</si>
  <si>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</si>
  <si>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</si>
  <si>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</si>
  <si>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</si>
  <si>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</si>
  <si>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</si>
  <si>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</si>
  <si>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</si>
  <si>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</si>
  <si>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</si>
  <si>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</si>
  <si>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</si>
  <si>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</si>
  <si>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</si>
  <si>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</si>
  <si>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</si>
  <si>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</si>
  <si>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</si>
  <si>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</si>
  <si>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</si>
  <si>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</si>
  <si>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</si>
  <si>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</si>
  <si>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</si>
  <si>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</si>
  <si>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</si>
  <si>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</si>
  <si>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</si>
  <si>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</si>
  <si>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</si>
  <si>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</si>
  <si>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</si>
  <si>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</si>
  <si>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</si>
  <si>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</si>
  <si>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</si>
  <si>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</si>
  <si>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</si>
  <si>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</si>
  <si>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</si>
  <si>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</si>
  <si>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</si>
  <si>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</si>
  <si>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</si>
  <si>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</si>
  <si>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</si>
  <si>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</si>
  <si>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</si>
  <si>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</si>
  <si>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</si>
  <si>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</si>
  <si>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</si>
  <si>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</si>
  <si>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</si>
  <si>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</si>
  <si>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</si>
  <si>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</si>
  <si>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</si>
  <si>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</si>
  <si>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</si>
  <si>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</si>
  <si>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</si>
  <si>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</si>
  <si>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</si>
  <si>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</si>
  <si>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</si>
  <si>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</si>
  <si>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</si>
  <si>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</si>
  <si>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</si>
  <si>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</si>
  <si>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</si>
  <si>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</si>
  <si>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</si>
  <si>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</si>
  <si>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</si>
  <si>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</si>
  <si>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</si>
  <si>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</si>
  <si>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</si>
  <si>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</si>
  <si>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</si>
  <si>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</si>
  <si>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</si>
  <si>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</si>
  <si>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</si>
  <si>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</si>
  <si>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</si>
  <si>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</si>
  <si>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</si>
  <si>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</si>
  <si>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</si>
  <si>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</si>
  <si>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</si>
  <si>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</si>
  <si>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</si>
  <si>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</si>
  <si>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</si>
  <si>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</si>
  <si>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</si>
  <si>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</si>
  <si>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</si>
  <si>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</si>
  <si>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</si>
  <si>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</si>
  <si>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</si>
  <si>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</si>
  <si>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</si>
  <si>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</si>
  <si>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</si>
  <si>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</si>
  <si>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</si>
  <si>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</si>
  <si>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</si>
  <si>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</si>
  <si>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</si>
  <si>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</si>
  <si>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</si>
  <si>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</si>
  <si>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</si>
  <si>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</si>
  <si>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</si>
  <si>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</si>
  <si>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</si>
  <si>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</si>
  <si>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</si>
  <si>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</si>
  <si>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</si>
  <si>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</si>
  <si>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</si>
  <si>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</si>
  <si>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</si>
  <si>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</si>
  <si>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</si>
  <si>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</si>
  <si>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</si>
  <si>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</si>
  <si>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</si>
  <si>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</si>
  <si>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</si>
  <si>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</si>
  <si>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</si>
  <si>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</si>
  <si>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</si>
  <si>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</si>
  <si>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</si>
  <si>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</si>
  <si>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</si>
  <si>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</si>
  <si>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</si>
  <si>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</si>
  <si>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</si>
  <si>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</si>
  <si>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</si>
  <si>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</si>
  <si>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</si>
  <si>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</si>
  <si>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</si>
  <si>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</si>
  <si>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</si>
  <si>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</si>
  <si>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</si>
  <si>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</si>
  <si>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</si>
  <si>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</si>
  <si>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</si>
  <si>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</si>
  <si>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</si>
  <si>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</si>
  <si>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</si>
  <si>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</si>
  <si>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</si>
  <si>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</si>
  <si>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</si>
  <si>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</si>
  <si>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</si>
  <si>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</si>
  <si>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</si>
  <si>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</si>
  <si>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</si>
  <si>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</si>
  <si>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</si>
  <si>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</si>
  <si>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</si>
  <si>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</si>
  <si>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</si>
  <si>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</si>
  <si>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</si>
  <si>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</si>
  <si>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</si>
  <si>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</si>
  <si>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</si>
  <si>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</si>
  <si>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</si>
  <si>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</si>
  <si>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</si>
  <si>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</si>
  <si>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</si>
  <si>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</si>
  <si>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</si>
  <si>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</si>
  <si>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</si>
  <si>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</si>
  <si>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</si>
  <si>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</si>
  <si>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</si>
  <si>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</si>
  <si>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</si>
  <si>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</si>
  <si>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</si>
  <si>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</si>
  <si>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</si>
  <si>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</si>
  <si>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</si>
  <si>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</si>
  <si>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</si>
  <si>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</si>
  <si>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</si>
  <si>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</si>
  <si>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</si>
  <si>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</si>
  <si>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</si>
  <si>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</si>
  <si>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</si>
  <si>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</si>
  <si>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</si>
  <si>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</si>
  <si>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</si>
  <si>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</si>
  <si>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</si>
  <si>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</si>
  <si>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</si>
  <si>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</si>
  <si>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</si>
  <si>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</si>
  <si>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</si>
  <si>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</si>
  <si>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</si>
  <si>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</si>
  <si>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</si>
  <si>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</si>
  <si>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</si>
  <si>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</si>
  <si>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</si>
  <si>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</si>
  <si>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</si>
  <si>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</si>
  <si>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</si>
  <si>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</si>
  <si>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</si>
  <si>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</si>
  <si>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</si>
  <si>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</si>
  <si>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</si>
  <si>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</si>
  <si>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</si>
  <si>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</si>
  <si>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</si>
  <si>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</si>
  <si>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</si>
  <si>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</si>
  <si>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</si>
  <si>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</si>
  <si>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</si>
  <si>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</si>
  <si>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</si>
  <si>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</si>
  <si>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</si>
  <si>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</si>
  <si>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</si>
  <si>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</si>
  <si>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</si>
  <si>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</si>
  <si>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</si>
  <si>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</si>
  <si>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</si>
  <si>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</si>
  <si>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</si>
  <si>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</si>
  <si>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</si>
  <si>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</si>
  <si>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</si>
  <si>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</si>
  <si>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</si>
  <si>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</si>
  <si>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</si>
  <si>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</si>
  <si>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</si>
  <si>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</si>
  <si>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</si>
  <si>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</si>
  <si>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</si>
  <si>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</si>
  <si>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</si>
  <si>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</si>
  <si>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</si>
  <si>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</si>
  <si>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</si>
  <si>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</si>
  <si>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</si>
  <si>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</si>
  <si>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</si>
  <si>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</si>
  <si>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</si>
  <si>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</si>
  <si>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</si>
  <si>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</si>
  <si>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</si>
  <si>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</si>
  <si>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</si>
  <si>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</si>
  <si>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</si>
  <si>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</si>
  <si>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</si>
  <si>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</si>
  <si>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</si>
  <si>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</si>
  <si>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</si>
  <si>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</si>
  <si>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</si>
  <si>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</si>
  <si>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</si>
  <si>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</si>
  <si>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</si>
  <si>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</si>
  <si>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</si>
  <si>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</si>
  <si>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</si>
  <si>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</si>
  <si>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</si>
  <si>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</si>
  <si>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</si>
  <si>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</si>
  <si>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</si>
  <si>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</si>
  <si>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</si>
  <si>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</si>
  <si>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</si>
  <si>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</si>
  <si>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</si>
  <si>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</si>
  <si>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</si>
  <si>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</si>
  <si>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</si>
  <si>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</si>
  <si>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</si>
  <si>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</si>
  <si>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</si>
  <si>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</si>
  <si>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</si>
  <si>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</si>
  <si>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</si>
  <si>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</si>
  <si>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</si>
  <si>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</si>
  <si>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</si>
  <si>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</si>
  <si>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</si>
  <si>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</si>
  <si>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</si>
  <si>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</si>
  <si>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</si>
  <si>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</si>
  <si>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</si>
  <si>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</si>
  <si>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</si>
  <si>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</si>
  <si>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</si>
  <si>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</si>
  <si>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</si>
  <si>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</si>
  <si>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</si>
  <si>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</si>
  <si>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</si>
  <si>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</si>
  <si>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</si>
  <si>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</si>
  <si>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</si>
  <si>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</si>
  <si>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</si>
  <si>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</si>
  <si>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</si>
  <si>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</si>
  <si>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</si>
  <si>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</si>
  <si>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</si>
  <si>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</si>
  <si>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</si>
  <si>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</si>
  <si>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</si>
  <si>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</si>
  <si>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</si>
  <si>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</si>
  <si>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</si>
  <si>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</si>
  <si>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</si>
  <si>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</si>
  <si>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</si>
  <si>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</si>
  <si>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</si>
  <si>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</si>
  <si>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</si>
  <si>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</si>
  <si>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</si>
  <si>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</si>
  <si>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</si>
  <si>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</si>
  <si>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</si>
  <si>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</si>
  <si>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</si>
  <si>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</si>
  <si>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</si>
  <si>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</si>
  <si>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</si>
  <si>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</si>
  <si>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</si>
  <si>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</si>
  <si>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</si>
  <si>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</si>
  <si>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</si>
  <si>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</si>
  <si>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</si>
  <si>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</si>
  <si>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</si>
  <si>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</si>
  <si>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</si>
  <si>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</si>
  <si>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</si>
  <si>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</si>
  <si>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</si>
  <si>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</si>
  <si>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</si>
  <si>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</si>
  <si>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</si>
  <si>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</si>
  <si>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</si>
  <si>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</si>
  <si>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</si>
  <si>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</si>
  <si>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</si>
  <si>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</si>
  <si>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</si>
  <si>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</si>
  <si>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</si>
  <si>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</si>
  <si>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</si>
  <si>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</si>
  <si>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</si>
  <si>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</si>
  <si>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</si>
  <si>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</si>
  <si>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</si>
  <si>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</si>
  <si>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</si>
  <si>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</si>
  <si>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</si>
  <si>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</si>
  <si>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</si>
  <si>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</si>
  <si>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</si>
  <si>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</si>
  <si>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</si>
  <si>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</si>
  <si>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</si>
  <si>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</si>
  <si>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</si>
  <si>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</si>
  <si>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</si>
  <si>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</si>
  <si>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</si>
  <si>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</si>
  <si>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</si>
  <si>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</si>
  <si>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</si>
  <si>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</si>
  <si>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</si>
  <si>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</si>
  <si>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</si>
  <si>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</si>
  <si>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</si>
  <si>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</si>
  <si>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</si>
  <si>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</si>
  <si>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</si>
  <si>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</si>
  <si>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</si>
  <si>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</si>
  <si>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</si>
  <si>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</si>
  <si>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</si>
  <si>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</si>
  <si>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</si>
  <si>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</si>
  <si>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</si>
  <si>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</si>
  <si>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</si>
  <si>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</si>
  <si>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</si>
  <si>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</si>
  <si>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</si>
  <si>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</si>
  <si>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</si>
  <si>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</si>
  <si>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</si>
  <si>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</si>
  <si>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</si>
  <si>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</si>
  <si>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</si>
  <si>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</si>
  <si>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</si>
  <si>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</si>
  <si>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</si>
  <si>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</si>
  <si>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</si>
  <si>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</si>
  <si>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</si>
  <si>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</si>
  <si>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</si>
  <si>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</si>
  <si>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</si>
  <si>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</si>
  <si>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</si>
  <si>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</si>
  <si>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</si>
  <si>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</si>
  <si>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</si>
  <si>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</si>
  <si>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</si>
  <si>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</si>
  <si>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</si>
  <si>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</si>
  <si>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</si>
  <si>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</si>
  <si>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</si>
  <si>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</si>
  <si>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</si>
  <si>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</si>
  <si>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</si>
  <si>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</si>
  <si>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</si>
  <si>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</si>
  <si>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</si>
  <si>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</si>
  <si>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</si>
  <si>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</si>
  <si>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</si>
  <si>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</si>
  <si>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</si>
  <si>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</si>
  <si>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</si>
  <si>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</si>
  <si>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</si>
  <si>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</si>
  <si>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</si>
  <si>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</si>
  <si>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</si>
  <si>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</si>
  <si>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</si>
  <si>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</si>
  <si>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</si>
  <si>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</si>
  <si>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</si>
  <si>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</si>
  <si>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</si>
  <si>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</si>
  <si>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</si>
  <si>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</si>
  <si>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</si>
  <si>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</si>
  <si>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</si>
  <si>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</si>
  <si>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</si>
  <si>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</si>
  <si>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</si>
  <si>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</si>
  <si>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</si>
  <si>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</si>
  <si>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</si>
  <si>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</si>
  <si>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</si>
  <si>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</si>
  <si>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</si>
  <si>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</si>
  <si>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</si>
  <si>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</si>
  <si>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</si>
  <si>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</si>
  <si>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</si>
  <si>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</si>
  <si>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</si>
  <si>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</si>
  <si>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</si>
  <si>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</si>
  <si>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</si>
  <si>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</si>
  <si>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</si>
  <si>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</si>
  <si>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</si>
  <si>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</si>
  <si>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</si>
  <si>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</si>
  <si>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</si>
  <si>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</si>
  <si>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</si>
  <si>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</si>
  <si>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</si>
  <si>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</si>
  <si>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</si>
  <si>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</si>
  <si>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</si>
  <si>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</si>
  <si>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</si>
  <si>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</si>
  <si>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</si>
  <si>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</si>
  <si>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</si>
  <si>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</si>
  <si>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</si>
  <si>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</si>
  <si>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</si>
  <si>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</si>
  <si>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</si>
  <si>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</si>
  <si>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</si>
  <si>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</si>
  <si>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</si>
  <si>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</si>
  <si>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</si>
  <si>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</si>
  <si>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</si>
  <si>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</si>
  <si>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</si>
  <si>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</si>
  <si>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</si>
  <si>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</si>
  <si>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</si>
  <si>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</si>
  <si>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</si>
  <si>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</si>
  <si>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</si>
  <si>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</si>
  <si>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</si>
  <si>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</si>
  <si>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</si>
  <si>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</si>
  <si>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</si>
  <si>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</si>
  <si>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</si>
  <si>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</si>
  <si>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</si>
  <si>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</si>
  <si>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</si>
  <si>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</si>
  <si>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</si>
  <si>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</si>
  <si>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</si>
  <si>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</si>
  <si>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</si>
  <si>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</si>
  <si>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</si>
  <si>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</si>
  <si>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</si>
  <si>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</si>
  <si>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</si>
  <si>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</si>
  <si>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</si>
  <si>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</si>
  <si>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</si>
  <si>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</si>
  <si>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</si>
  <si>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</si>
  <si>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</si>
  <si>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</si>
  <si>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</si>
  <si>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</si>
  <si>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</si>
  <si>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</si>
  <si>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</si>
  <si>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</si>
  <si>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</si>
  <si>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</si>
  <si>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</si>
  <si>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</si>
  <si>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</si>
  <si>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</si>
  <si>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</si>
  <si>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</si>
  <si>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</si>
  <si>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</si>
  <si>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</si>
  <si>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</si>
  <si>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</si>
  <si>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</si>
  <si>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</si>
  <si>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</si>
  <si>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</si>
  <si>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</si>
  <si>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</si>
  <si>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</si>
  <si>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</si>
  <si>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</si>
  <si>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</si>
  <si>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</si>
  <si>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</si>
  <si>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</si>
  <si>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</si>
  <si>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</si>
  <si>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</si>
  <si>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</si>
  <si>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</si>
  <si>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</si>
  <si>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</si>
  <si>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</si>
  <si>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</si>
  <si>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</si>
  <si>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</si>
  <si>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</si>
  <si>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</si>
  <si>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</si>
  <si>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</si>
  <si>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</si>
  <si>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</si>
  <si>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</si>
  <si>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</si>
  <si>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</si>
  <si>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</si>
  <si>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</si>
  <si>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</si>
  <si>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</si>
  <si>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</si>
  <si>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</si>
  <si>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</si>
  <si>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</si>
  <si>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</si>
  <si>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</si>
  <si>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</si>
  <si>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</si>
  <si>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</si>
  <si>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</si>
  <si>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</si>
  <si>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</si>
  <si>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</si>
  <si>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</si>
  <si>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</si>
  <si>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</si>
  <si>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</si>
  <si>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</si>
  <si>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</si>
  <si>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</si>
  <si>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</si>
  <si>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</si>
  <si>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</si>
  <si>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</si>
  <si>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</si>
  <si>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</si>
  <si>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</si>
  <si>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</si>
  <si>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</si>
  <si>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</si>
  <si>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</si>
  <si>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</si>
  <si>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</si>
  <si>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</si>
  <si>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</si>
  <si>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</si>
  <si>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</si>
  <si>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</si>
  <si>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</si>
  <si>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</si>
  <si>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</si>
  <si>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</si>
  <si>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</si>
  <si>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</si>
  <si>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</si>
  <si>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</si>
  <si>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</si>
  <si>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</si>
  <si>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</si>
  <si>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</si>
  <si>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</si>
  <si>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</si>
  <si>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</si>
  <si>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</si>
  <si>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</si>
  <si>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</si>
  <si>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</si>
  <si>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</si>
  <si>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</si>
  <si>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</si>
  <si>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</si>
  <si>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</si>
  <si>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</si>
  <si>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</si>
  <si>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</si>
  <si>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</si>
  <si>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</si>
  <si>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</si>
  <si>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</si>
  <si>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</si>
  <si>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</si>
  <si>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</si>
  <si>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</si>
  <si>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</si>
  <si>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</si>
  <si>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</si>
  <si>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</si>
  <si>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</si>
  <si>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</si>
  <si>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</si>
  <si>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</si>
  <si>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</si>
  <si>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</si>
  <si>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</si>
  <si>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</si>
  <si>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</si>
  <si>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</si>
  <si>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</si>
  <si>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</si>
  <si>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</si>
  <si>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</si>
  <si>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</si>
  <si>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</si>
  <si>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</si>
  <si>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</si>
  <si>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</si>
  <si>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</si>
  <si>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</si>
  <si>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</si>
  <si>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</si>
  <si>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</si>
  <si>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</si>
  <si>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</si>
  <si>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</si>
  <si>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</si>
  <si>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</si>
  <si>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</si>
  <si>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</si>
  <si>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</si>
  <si>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</si>
  <si>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</si>
  <si>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</si>
  <si>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</si>
  <si>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</si>
  <si>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</si>
  <si>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</si>
  <si>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</si>
  <si>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</si>
  <si>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</si>
  <si>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</si>
  <si>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</si>
  <si>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</si>
  <si>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</si>
  <si>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</si>
  <si>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</si>
  <si>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</si>
  <si>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</si>
  <si>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</si>
  <si>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</si>
  <si>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</si>
  <si>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</si>
  <si>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</si>
  <si>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</si>
  <si>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</si>
  <si>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</si>
  <si>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</si>
  <si>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</si>
  <si>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</si>
  <si>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</si>
  <si>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</si>
  <si>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</si>
  <si>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</si>
  <si>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</si>
  <si>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</si>
  <si>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</si>
  <si>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</si>
  <si>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</si>
  <si>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</si>
  <si>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</si>
  <si>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</si>
  <si>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</si>
  <si>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</si>
  <si>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</si>
  <si>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</si>
  <si>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</si>
  <si>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</si>
  <si>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</si>
  <si>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</si>
  <si>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</si>
  <si>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</si>
  <si>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</si>
  <si>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</si>
  <si>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</si>
  <si>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</si>
  <si>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</si>
  <si>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</si>
  <si>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</si>
  <si>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</si>
  <si>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</si>
  <si>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</si>
  <si>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</si>
  <si>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</si>
  <si>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</si>
  <si>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</si>
  <si>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</si>
  <si>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</si>
  <si>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</si>
  <si>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</si>
  <si>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</si>
  <si>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</si>
  <si>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</si>
  <si>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</si>
  <si>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</si>
  <si>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</si>
  <si>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</si>
  <si>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</si>
  <si>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</si>
  <si>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</si>
  <si>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</si>
  <si>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</si>
  <si>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</si>
  <si>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</si>
  <si>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</si>
  <si>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</si>
  <si>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</si>
  <si>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</si>
  <si>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</si>
  <si>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</si>
  <si>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</si>
  <si>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</si>
  <si>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</si>
  <si>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</si>
  <si>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</si>
  <si>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</si>
  <si>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</si>
  <si>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</si>
  <si>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</si>
  <si>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</si>
  <si>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</si>
  <si>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</si>
  <si>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</si>
  <si>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</si>
  <si>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</si>
  <si>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</si>
  <si>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</si>
  <si>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</si>
  <si>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</si>
  <si>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</si>
  <si>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</si>
  <si>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</si>
  <si>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</si>
  <si>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</si>
  <si>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</si>
  <si>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</si>
  <si>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</si>
  <si>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</si>
  <si>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</si>
  <si>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</si>
  <si>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</si>
  <si>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</si>
  <si>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</si>
  <si>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</si>
  <si>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</si>
  <si>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</si>
  <si>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</si>
  <si>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</si>
  <si>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</si>
  <si>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</si>
  <si>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</si>
  <si>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</si>
  <si>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</si>
  <si>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</si>
  <si>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</si>
  <si>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</si>
  <si>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</si>
  <si>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</si>
  <si>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</si>
  <si>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</si>
  <si>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</si>
  <si>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</si>
  <si>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</si>
  <si>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</si>
  <si>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</si>
  <si>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</si>
  <si>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</si>
  <si>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</si>
  <si>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</si>
  <si>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</si>
  <si>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</si>
  <si>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</si>
  <si>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</si>
  <si>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</si>
  <si>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</si>
  <si>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</si>
  <si>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</si>
  <si>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</si>
  <si>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</si>
  <si>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</si>
  <si>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</si>
  <si>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</si>
  <si>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</si>
  <si>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</si>
  <si>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</si>
  <si>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</si>
  <si>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</si>
  <si>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</si>
  <si>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</si>
  <si>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</si>
  <si>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</si>
  <si>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</si>
  <si>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</si>
  <si>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</si>
  <si>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</si>
  <si>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</si>
  <si>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</si>
  <si>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</si>
  <si>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</si>
  <si>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</si>
  <si>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</si>
  <si>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</si>
  <si>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</si>
  <si>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</si>
  <si>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</si>
  <si>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</si>
  <si>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</si>
  <si>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</si>
  <si>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</si>
  <si>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</si>
  <si>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</si>
  <si>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</si>
  <si>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</si>
  <si>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</si>
  <si>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</si>
  <si>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</si>
  <si>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</si>
  <si>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</si>
  <si>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</si>
  <si>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</si>
  <si>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</si>
  <si>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</si>
  <si>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</si>
  <si>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</si>
  <si>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</si>
  <si>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</si>
  <si>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</si>
  <si>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</si>
  <si>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</si>
  <si>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</si>
  <si>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</si>
  <si>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</si>
  <si>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</si>
  <si>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</si>
  <si>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</si>
  <si>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</si>
  <si>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</si>
  <si>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</si>
  <si>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</si>
  <si>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</si>
  <si>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</si>
  <si>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</si>
  <si>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</si>
  <si>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</si>
  <si>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</si>
  <si>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</si>
  <si>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</si>
  <si>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</si>
  <si>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</si>
  <si>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</si>
  <si>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</si>
  <si>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</si>
  <si>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</si>
  <si>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</si>
  <si>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</si>
  <si>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</si>
  <si>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</si>
  <si>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</si>
  <si>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</si>
  <si>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</si>
  <si>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</si>
  <si>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</si>
  <si>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</si>
  <si>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</si>
  <si>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</si>
  <si>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</si>
  <si>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</si>
  <si>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</si>
  <si>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</si>
  <si>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</si>
  <si>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</si>
  <si>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</si>
  <si>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</si>
  <si>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</si>
  <si>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</si>
  <si>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</si>
  <si>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</si>
  <si>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</si>
  <si>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</si>
  <si>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</si>
  <si>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</si>
  <si>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</si>
  <si>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</si>
  <si>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</si>
  <si>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</si>
  <si>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</si>
  <si>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</si>
  <si>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</si>
  <si>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</si>
  <si>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</si>
  <si>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</si>
  <si>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</si>
  <si>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</si>
  <si>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</si>
  <si>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</si>
  <si>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</si>
  <si>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</si>
  <si>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</si>
  <si>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</si>
  <si>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</si>
  <si>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</si>
  <si>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</si>
  <si>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</si>
  <si>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</si>
  <si>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</si>
  <si>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</si>
  <si>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</si>
  <si>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</si>
  <si>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</si>
  <si>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</si>
  <si>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</si>
  <si>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</si>
  <si>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</si>
  <si>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</si>
  <si>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</si>
  <si>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</si>
  <si>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</si>
  <si>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</si>
  <si>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</si>
  <si>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</si>
  <si>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</si>
  <si>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</si>
  <si>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</si>
  <si>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</si>
  <si>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</si>
  <si>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</si>
  <si>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</si>
  <si>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</si>
  <si>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</si>
  <si>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</si>
  <si>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</si>
  <si>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</si>
  <si>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</si>
  <si>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</si>
  <si>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</si>
  <si>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</si>
  <si>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</si>
  <si>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</si>
  <si>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</si>
  <si>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</si>
  <si>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</si>
  <si>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</si>
  <si>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</si>
  <si>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</si>
  <si>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</si>
  <si>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</si>
  <si>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</si>
  <si>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</si>
  <si>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</si>
  <si>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</si>
  <si>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</si>
  <si>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</si>
  <si>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</si>
  <si>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</si>
  <si>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</si>
  <si>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</si>
  <si>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</si>
  <si>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</si>
  <si>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</si>
  <si>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</si>
  <si>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</si>
  <si>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</si>
  <si>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</si>
  <si>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</si>
  <si>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</si>
  <si>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</si>
  <si>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</si>
  <si>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</si>
  <si>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</si>
  <si>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</si>
  <si>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</si>
  <si>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</si>
  <si>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</si>
  <si>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</si>
  <si>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</si>
  <si>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</si>
  <si>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</si>
  <si>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</si>
  <si>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</si>
  <si>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</si>
  <si>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</si>
  <si>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</si>
  <si>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</si>
  <si>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</si>
  <si>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</si>
  <si>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</si>
  <si>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</si>
  <si>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</si>
  <si>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</si>
  <si>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</si>
  <si>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</si>
  <si>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</si>
  <si>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</si>
  <si>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</si>
  <si>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</si>
  <si>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</si>
  <si>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</si>
  <si>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</si>
  <si>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</si>
  <si>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</si>
  <si>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</si>
  <si>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</si>
  <si>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</si>
  <si>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</si>
  <si>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</si>
  <si>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</si>
  <si>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</si>
  <si>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</si>
  <si>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</si>
  <si>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</si>
  <si>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</si>
  <si>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</si>
  <si>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</si>
  <si>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</si>
  <si>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</si>
  <si>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</si>
  <si>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</si>
  <si>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</si>
  <si>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</si>
  <si>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</si>
  <si>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</si>
  <si>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</si>
  <si>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</si>
  <si>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</si>
  <si>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</si>
  <si>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</si>
  <si>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</si>
  <si>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</si>
  <si>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</si>
  <si>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</si>
  <si>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</si>
  <si>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</si>
  <si>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</si>
  <si>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</si>
  <si>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</si>
  <si>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</si>
  <si>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</si>
  <si>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</si>
  <si>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</si>
  <si>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</si>
  <si>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</si>
  <si>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</si>
  <si>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</si>
  <si>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</si>
  <si>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</si>
  <si>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</si>
  <si>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</si>
  <si>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</si>
  <si>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</si>
  <si>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</si>
  <si>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</si>
  <si>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</si>
  <si>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</si>
  <si>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</si>
  <si>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</si>
  <si>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</si>
  <si>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</si>
  <si>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</si>
  <si>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</si>
  <si>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</si>
  <si>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</si>
  <si>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</si>
  <si>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</si>
  <si>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</si>
  <si>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</si>
  <si>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</si>
  <si>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</si>
  <si>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</si>
  <si>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</si>
  <si>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</si>
  <si>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</si>
  <si>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</si>
  <si>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</si>
  <si>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</si>
  <si>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</si>
  <si>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</si>
  <si>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</si>
  <si>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</si>
  <si>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</si>
  <si>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</si>
  <si>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</si>
  <si>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</si>
  <si>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</si>
  <si>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</si>
  <si>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</si>
  <si>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</si>
  <si>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</si>
  <si>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</si>
  <si>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</si>
  <si>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</si>
  <si>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</si>
  <si>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</si>
  <si>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</si>
  <si>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</si>
  <si>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</si>
  <si>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</si>
  <si>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</si>
  <si>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</si>
  <si>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</si>
  <si>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</si>
  <si>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</si>
  <si>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</si>
  <si>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</si>
  <si>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</si>
  <si>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</si>
  <si>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</si>
  <si>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</si>
  <si>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</si>
  <si>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</si>
  <si>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</si>
  <si>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</si>
  <si>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</si>
  <si>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</si>
  <si>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</si>
  <si>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</si>
  <si>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</si>
  <si>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</si>
  <si>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</si>
  <si>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</si>
  <si>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</si>
  <si>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</si>
  <si>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</si>
  <si>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</si>
  <si>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</si>
  <si>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</si>
  <si>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</si>
  <si>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</si>
  <si>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</si>
  <si>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</si>
  <si>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</si>
  <si>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</si>
  <si>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</si>
  <si>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</si>
  <si>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</si>
  <si>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</si>
  <si>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</si>
  <si>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</si>
  <si>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</si>
  <si>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</si>
  <si>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</si>
  <si>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</si>
  <si>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</si>
  <si>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</si>
  <si>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</si>
  <si>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</si>
  <si>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</si>
  <si>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</si>
  <si>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</si>
  <si>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</si>
  <si>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</si>
  <si>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</si>
  <si>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</si>
  <si>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</si>
  <si>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</si>
  <si>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</si>
  <si>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</si>
  <si>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</si>
  <si>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</si>
  <si>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</si>
  <si>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</si>
  <si>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</si>
  <si>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</si>
  <si>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</si>
  <si>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</si>
  <si>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</si>
  <si>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</si>
  <si>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</si>
  <si>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</si>
  <si>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</si>
  <si>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</si>
  <si>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</si>
  <si>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</si>
  <si>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</si>
  <si>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</si>
  <si>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</si>
  <si>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</si>
  <si>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</si>
  <si>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</si>
  <si>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</si>
  <si>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</si>
  <si>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</si>
  <si>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</si>
  <si>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</si>
  <si>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</si>
  <si>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</si>
  <si>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</si>
  <si>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</si>
  <si>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</si>
  <si>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</si>
  <si>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</si>
  <si>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</si>
  <si>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</si>
  <si>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</si>
  <si>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</si>
  <si>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</si>
  <si>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</si>
  <si>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</si>
  <si>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</si>
  <si>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</si>
  <si>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</si>
  <si>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</si>
  <si>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</si>
  <si>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</si>
  <si>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</si>
  <si>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</si>
  <si>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</si>
  <si>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</si>
  <si>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</si>
  <si>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</si>
  <si>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</si>
  <si>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</si>
  <si>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</si>
  <si>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</si>
  <si>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</si>
  <si>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</si>
  <si>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</si>
  <si>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</si>
  <si>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</si>
  <si>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</si>
  <si>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</si>
  <si>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</si>
  <si>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</si>
  <si>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</si>
  <si>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</si>
  <si>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</si>
  <si>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</si>
  <si>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</si>
  <si>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</si>
  <si>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</si>
  <si>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</si>
  <si>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</si>
  <si>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</si>
  <si>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</si>
  <si>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</si>
  <si>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</si>
  <si>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</si>
  <si>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</si>
  <si>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</si>
  <si>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</si>
  <si>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</si>
  <si>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</si>
  <si>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</si>
  <si>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</si>
  <si>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</si>
  <si>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</si>
  <si>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</si>
  <si>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</si>
  <si>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</si>
  <si>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</si>
  <si>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</si>
  <si>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</si>
  <si>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</si>
  <si>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</si>
  <si>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</si>
  <si>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</si>
  <si>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</si>
  <si>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</si>
  <si>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</si>
  <si>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</si>
  <si>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</si>
  <si>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</si>
  <si>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</si>
  <si>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</si>
  <si>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</si>
  <si>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</si>
  <si>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</si>
  <si>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</si>
  <si>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</si>
  <si>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</si>
  <si>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</si>
  <si>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</si>
  <si>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</si>
  <si>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</si>
  <si>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</si>
  <si>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</si>
  <si>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</si>
  <si>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</si>
  <si>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</si>
  <si>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</si>
  <si>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</si>
  <si>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</si>
  <si>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</si>
  <si>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</si>
  <si>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</si>
  <si>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</si>
  <si>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</si>
  <si>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</si>
  <si>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</si>
  <si>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</si>
  <si>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</si>
  <si>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</si>
  <si>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</si>
  <si>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</si>
  <si>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</si>
  <si>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</si>
  <si>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</si>
  <si>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</si>
  <si>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</si>
  <si>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</si>
  <si>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</si>
  <si>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</si>
  <si>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</si>
  <si>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</si>
  <si>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</si>
  <si>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</si>
  <si>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</si>
  <si>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</si>
  <si>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</si>
  <si>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</si>
  <si>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</si>
  <si>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</si>
  <si>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</si>
  <si>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</si>
  <si>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</si>
  <si>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</si>
  <si>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</si>
  <si>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</si>
  <si>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</si>
  <si>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</si>
  <si>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</si>
  <si>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</si>
  <si>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</si>
  <si>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</si>
  <si>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</si>
  <si>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</si>
  <si>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</si>
  <si>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</si>
  <si>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</si>
  <si>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</si>
  <si>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</si>
  <si>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</si>
  <si>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</si>
  <si>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</si>
  <si>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</si>
  <si>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</si>
  <si>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</si>
  <si>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</si>
  <si>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</si>
  <si>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</si>
  <si>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</si>
  <si>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</si>
  <si>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</si>
  <si>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</si>
  <si>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</si>
  <si>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</si>
  <si>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</si>
  <si>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</si>
  <si>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</si>
  <si>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</si>
  <si>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</si>
  <si>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</si>
  <si>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</si>
  <si>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</si>
  <si>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</si>
  <si>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</si>
  <si>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</si>
  <si>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</si>
  <si>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</si>
  <si>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</si>
  <si>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</si>
  <si>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</si>
  <si>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</si>
  <si>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</si>
  <si>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</si>
  <si>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</si>
  <si>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</si>
  <si>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</si>
  <si>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</si>
  <si>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</si>
  <si>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</si>
  <si>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</si>
  <si>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</si>
  <si>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</si>
  <si>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</si>
  <si>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</si>
  <si>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</si>
  <si>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</si>
  <si>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</si>
  <si>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</si>
  <si>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</si>
  <si>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</si>
  <si>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</si>
  <si>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</si>
  <si>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</si>
  <si>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</si>
  <si>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</si>
  <si>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</si>
  <si>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</si>
  <si>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</si>
  <si>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</si>
  <si>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</si>
  <si>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</si>
  <si>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</si>
  <si>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</si>
  <si>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</si>
  <si>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</si>
  <si>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</si>
  <si>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</si>
  <si>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</si>
  <si>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</si>
  <si>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</si>
  <si>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</si>
  <si>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</si>
  <si>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</si>
  <si>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</si>
  <si>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</si>
  <si>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</si>
  <si>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</si>
  <si>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</si>
  <si>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</si>
  <si>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</si>
  <si>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</si>
  <si>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</si>
  <si>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</si>
  <si>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</si>
  <si>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</si>
  <si>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</si>
  <si>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</si>
  <si>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</si>
  <si>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</si>
  <si>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</si>
  <si>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</si>
  <si>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</si>
  <si>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</si>
  <si>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</si>
  <si>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</si>
  <si>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</si>
  <si>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</si>
  <si>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</si>
  <si>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</si>
  <si>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</si>
  <si>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</si>
  <si>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</si>
  <si>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</si>
  <si>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</si>
  <si>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</si>
  <si>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</si>
  <si>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</si>
  <si>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</si>
  <si>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</si>
  <si>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</si>
  <si>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</si>
  <si>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</si>
  <si>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</si>
  <si>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</si>
  <si>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</si>
  <si>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</si>
  <si>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</si>
  <si>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</si>
  <si>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</si>
  <si>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</si>
  <si>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</si>
  <si>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</si>
  <si>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</si>
  <si>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</si>
  <si>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</si>
  <si>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</si>
  <si>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</si>
  <si>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</si>
  <si>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</si>
  <si>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</si>
  <si>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</si>
  <si>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</si>
  <si>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</si>
  <si>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</si>
  <si>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</si>
  <si>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</si>
  <si>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</si>
  <si>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</si>
  <si>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</si>
  <si>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</si>
  <si>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</si>
  <si>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</si>
  <si>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</si>
  <si>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</si>
  <si>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</si>
  <si>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</si>
  <si>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</si>
  <si>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</si>
  <si>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</si>
  <si>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</si>
  <si>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</si>
  <si>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</si>
  <si>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</si>
  <si>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</si>
  <si>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</si>
  <si>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</si>
  <si>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</si>
  <si>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</si>
  <si>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</si>
  <si>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</si>
  <si>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</si>
  <si>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</si>
  <si>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</si>
  <si>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</si>
  <si>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</si>
  <si>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</si>
  <si>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</si>
  <si>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</si>
  <si>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</si>
  <si>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</si>
  <si>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</si>
  <si>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</si>
  <si>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</si>
  <si>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</si>
  <si>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</si>
  <si>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</si>
  <si>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</si>
  <si>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</si>
  <si>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</si>
  <si>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</si>
  <si>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</si>
  <si>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</si>
  <si>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</si>
  <si>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</si>
  <si>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</si>
  <si>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</si>
  <si>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</si>
  <si>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</si>
  <si>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</si>
  <si>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</si>
  <si>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</si>
  <si>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</si>
  <si>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</si>
  <si>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</si>
  <si>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</si>
  <si>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</si>
  <si>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</si>
  <si>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</si>
  <si>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</si>
  <si>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</si>
  <si>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</si>
  <si>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</si>
  <si>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</si>
  <si>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</si>
  <si>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</si>
  <si>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</si>
  <si>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</si>
  <si>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</si>
  <si>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</si>
  <si>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</si>
  <si>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</si>
  <si>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</si>
  <si>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</si>
  <si>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</si>
  <si>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</si>
  <si>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</si>
  <si>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</si>
  <si>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</si>
  <si>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</si>
  <si>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</si>
  <si>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</si>
  <si>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</si>
  <si>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</si>
  <si>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</si>
  <si>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</si>
  <si>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</si>
  <si>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</si>
  <si>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</si>
  <si>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</si>
  <si>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</si>
  <si>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</si>
  <si>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</si>
  <si>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</si>
  <si>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</si>
  <si>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</si>
  <si>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</si>
  <si>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</si>
  <si>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</si>
  <si>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</si>
  <si>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</si>
  <si>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</si>
  <si>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</si>
  <si>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</si>
  <si>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</si>
  <si>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</si>
  <si>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</si>
  <si>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</si>
  <si>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</si>
  <si>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</si>
  <si>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</si>
  <si>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</si>
  <si>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</si>
  <si>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</si>
  <si>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</si>
  <si>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</si>
  <si>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</si>
  <si>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</si>
  <si>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</si>
  <si>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</si>
  <si>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</si>
  <si>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</si>
  <si>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</si>
  <si>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</si>
  <si>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</si>
  <si>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</si>
  <si>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</si>
  <si>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</si>
  <si>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</si>
  <si>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</si>
  <si>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</si>
  <si>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</si>
  <si>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</si>
  <si>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</si>
  <si>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</si>
  <si>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</si>
  <si>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</si>
  <si>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</si>
  <si>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</si>
  <si>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</si>
  <si>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</si>
  <si>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</si>
  <si>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</si>
  <si>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</si>
  <si>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</si>
  <si>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</si>
  <si>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</si>
  <si>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</si>
  <si>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</si>
  <si>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</si>
  <si>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</si>
  <si>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</si>
  <si>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</si>
  <si>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</si>
  <si>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</si>
  <si>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</si>
  <si>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</si>
  <si>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</si>
  <si>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</si>
  <si>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</si>
  <si>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</si>
  <si>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</si>
  <si>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</si>
  <si>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</si>
  <si>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</si>
  <si>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</si>
  <si>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</si>
  <si>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</si>
  <si>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</si>
  <si>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</si>
  <si>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</si>
  <si>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</si>
  <si>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</si>
  <si>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</si>
  <si>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</si>
  <si>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</si>
  <si>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</si>
  <si>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</si>
  <si>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</si>
  <si>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</si>
  <si>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</si>
  <si>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</si>
  <si>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</si>
  <si>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</si>
  <si>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</si>
  <si>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</si>
  <si>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</si>
  <si>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</si>
  <si>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</si>
  <si>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</si>
  <si>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</si>
  <si>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</si>
  <si>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</si>
  <si>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</si>
  <si>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</si>
  <si>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</si>
  <si>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</si>
  <si>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</si>
  <si>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</si>
  <si>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</si>
  <si>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</si>
  <si>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</si>
  <si>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</si>
  <si>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</si>
  <si>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</si>
  <si>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</si>
  <si>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</si>
  <si>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</si>
  <si>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</si>
  <si>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</si>
  <si>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</si>
  <si>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</si>
  <si>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</si>
  <si>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</si>
  <si>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</si>
  <si>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</si>
  <si>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</si>
  <si>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</si>
  <si>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</si>
  <si>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</si>
  <si>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</si>
  <si>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</si>
  <si>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</si>
  <si>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</si>
  <si>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</si>
  <si>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</si>
  <si>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</si>
  <si>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</si>
  <si>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</si>
  <si>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</si>
  <si>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</si>
  <si>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</si>
  <si>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</si>
  <si>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</si>
  <si>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</si>
  <si>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</si>
  <si>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</si>
  <si>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</si>
  <si>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</si>
  <si>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</si>
  <si>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</si>
  <si>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</si>
  <si>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</si>
  <si>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</si>
  <si>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</si>
  <si>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</si>
  <si>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</si>
  <si>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</si>
  <si>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</si>
  <si>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</si>
  <si>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</si>
  <si>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</si>
  <si>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</si>
  <si>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</si>
  <si>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</si>
  <si>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</si>
  <si>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</si>
  <si>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</si>
  <si>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</si>
  <si>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</si>
  <si>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</si>
  <si>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</si>
  <si>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</si>
  <si>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</si>
  <si>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</si>
  <si>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</si>
  <si>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</si>
  <si>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</si>
  <si>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</si>
  <si>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</si>
  <si>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</si>
  <si>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</si>
  <si>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</si>
  <si>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</si>
  <si>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</si>
  <si>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</si>
  <si>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</si>
  <si>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</si>
  <si>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</si>
  <si>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</si>
  <si>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</si>
  <si>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</si>
  <si>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</si>
  <si>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</si>
  <si>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</si>
  <si>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</si>
  <si>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</si>
  <si>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</si>
  <si>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</si>
  <si>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</si>
  <si>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</si>
  <si>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</si>
  <si>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</si>
  <si>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</si>
  <si>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</si>
  <si>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</si>
  <si>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</si>
  <si>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</si>
  <si>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</si>
  <si>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</si>
  <si>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</si>
  <si>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</si>
  <si>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</si>
  <si>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</si>
  <si>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</si>
  <si>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</si>
  <si>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</si>
  <si>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</si>
  <si>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</si>
  <si>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</si>
  <si>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</si>
  <si>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</si>
  <si>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</si>
  <si>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</si>
  <si>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</si>
  <si>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</si>
  <si>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</si>
  <si>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</si>
  <si>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</si>
  <si>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</si>
  <si>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</si>
  <si>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</si>
  <si>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</si>
  <si>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</si>
  <si>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</si>
  <si>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</si>
  <si>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</si>
  <si>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</si>
  <si>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</si>
  <si>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</si>
  <si>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</si>
  <si>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</si>
  <si>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</si>
  <si>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</si>
  <si>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</si>
  <si>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</si>
  <si>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</si>
  <si>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</si>
  <si>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</si>
  <si>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</si>
  <si>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</si>
  <si>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</si>
  <si>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</si>
  <si>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</si>
  <si>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</si>
  <si>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</si>
  <si>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</si>
  <si>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</si>
  <si>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</si>
  <si>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</si>
  <si>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</si>
  <si>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</si>
  <si>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</si>
  <si>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</si>
  <si>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</si>
  <si>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</si>
  <si>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</si>
  <si>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</si>
  <si>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</si>
  <si>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</si>
  <si>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</si>
  <si>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</si>
  <si>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</si>
  <si>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</si>
  <si>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</si>
  <si>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</si>
  <si>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</si>
  <si>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</si>
  <si>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</si>
  <si>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</si>
  <si>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</si>
  <si>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</si>
  <si>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</si>
  <si>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</si>
  <si>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</si>
  <si>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</si>
  <si>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</si>
  <si>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</si>
  <si>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</si>
  <si>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</si>
  <si>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</si>
  <si>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</si>
  <si>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</si>
  <si>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</si>
  <si>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</si>
  <si>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</si>
  <si>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</si>
  <si>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</si>
  <si>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</si>
  <si>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</si>
  <si>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</si>
  <si>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</si>
  <si>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</si>
  <si>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</si>
  <si>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</si>
  <si>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</si>
  <si>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</si>
  <si>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</si>
  <si>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</si>
  <si>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</si>
  <si>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</si>
  <si>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</si>
  <si>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</si>
  <si>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</si>
  <si>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</si>
  <si>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</si>
  <si>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</si>
  <si>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</si>
  <si>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</si>
  <si>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</si>
  <si>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</si>
  <si>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</si>
  <si>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</si>
  <si>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</si>
  <si>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</si>
  <si>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</si>
  <si>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</si>
  <si>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</si>
  <si>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</si>
  <si>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</si>
  <si>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</si>
  <si>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</si>
  <si>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</si>
  <si>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</si>
  <si>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</si>
  <si>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</si>
  <si>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</si>
  <si>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</si>
  <si>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</si>
  <si>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</si>
  <si>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</si>
  <si>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</si>
  <si>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</si>
  <si>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</si>
  <si>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</si>
  <si>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</si>
  <si>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</si>
  <si>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</si>
  <si>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</si>
  <si>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</si>
  <si>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</si>
  <si>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</si>
  <si>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</si>
  <si>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</si>
  <si>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</si>
  <si>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</si>
  <si>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</si>
  <si>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</si>
  <si>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</si>
  <si>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</si>
  <si>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</si>
  <si>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</si>
  <si>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</si>
  <si>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</si>
  <si>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</si>
  <si>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</si>
  <si>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</si>
  <si>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</si>
  <si>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</si>
  <si>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</si>
  <si>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</si>
  <si>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</si>
  <si>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</si>
  <si>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</si>
  <si>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</si>
  <si>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</si>
  <si>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</si>
  <si>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</si>
  <si>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</si>
  <si>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</si>
  <si>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</si>
  <si>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</si>
  <si>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</si>
  <si>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</si>
  <si>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</si>
  <si>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</si>
  <si>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</si>
  <si>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</si>
  <si>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</si>
  <si>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</si>
  <si>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</si>
  <si>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</si>
  <si>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</si>
  <si>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</si>
  <si>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</si>
  <si>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</si>
  <si>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</si>
  <si>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</si>
  <si>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</si>
  <si>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</si>
  <si>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</si>
  <si>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</si>
  <si>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</si>
  <si>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</si>
  <si>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</si>
  <si>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</si>
  <si>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</si>
  <si>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</si>
  <si>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</si>
  <si>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</si>
  <si>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</si>
  <si>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</si>
  <si>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</si>
  <si>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</si>
  <si>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</si>
  <si>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</si>
  <si>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</si>
  <si>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</si>
  <si>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</si>
  <si>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</si>
  <si>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</si>
  <si>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</si>
  <si>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</si>
  <si>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</si>
  <si>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</si>
  <si>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</si>
  <si>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</si>
  <si>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</si>
  <si>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</si>
  <si>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</si>
  <si>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</si>
  <si>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</si>
  <si>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</si>
  <si>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</si>
  <si>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</si>
  <si>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</si>
  <si>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</si>
  <si>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</si>
  <si>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</si>
  <si>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</si>
  <si>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</si>
  <si>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</si>
  <si>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</si>
  <si>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</si>
  <si>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</si>
  <si>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</si>
  <si>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</si>
  <si>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</si>
  <si>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</si>
  <si>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</si>
  <si>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</si>
  <si>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</si>
  <si>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</si>
  <si>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</si>
  <si>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</si>
  <si>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</si>
  <si>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</si>
  <si>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</si>
  <si>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</si>
  <si>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</si>
  <si>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</si>
  <si>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</si>
  <si>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</si>
  <si>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</si>
  <si>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</si>
  <si>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</si>
  <si>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</si>
  <si>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</si>
  <si>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</si>
  <si>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</si>
  <si>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</si>
  <si>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</si>
  <si>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</si>
  <si>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</si>
  <si>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</si>
  <si>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</si>
  <si>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</si>
  <si>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</si>
  <si>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</si>
  <si>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</si>
  <si>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</si>
  <si>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</si>
  <si>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</si>
  <si>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</si>
  <si>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</si>
  <si>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</si>
  <si>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</si>
  <si>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</si>
  <si>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</si>
  <si>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</si>
  <si>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</si>
  <si>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</si>
  <si>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</si>
  <si>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</si>
  <si>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</si>
  <si>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</si>
  <si>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</si>
  <si>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</si>
  <si>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</si>
  <si>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</si>
  <si>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</si>
  <si>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</si>
  <si>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</si>
  <si>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</si>
  <si>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</si>
  <si>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</si>
  <si>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</si>
  <si>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</si>
  <si>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</si>
  <si>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</si>
  <si>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</si>
  <si>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</si>
  <si>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</si>
  <si>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</si>
  <si>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</si>
  <si>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</si>
  <si>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</si>
  <si>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</si>
  <si>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</si>
  <si>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</si>
  <si>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</si>
  <si>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</si>
  <si>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</si>
  <si>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</si>
  <si>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</si>
  <si>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</si>
  <si>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</si>
  <si>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</si>
  <si>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</si>
  <si>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</si>
  <si>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</si>
  <si>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</si>
  <si>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</si>
  <si>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</si>
  <si>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</si>
  <si>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</si>
  <si>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</si>
  <si>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</si>
  <si>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</si>
  <si>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</si>
  <si>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</si>
  <si>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</si>
  <si>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</si>
  <si>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</si>
  <si>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</si>
  <si>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</si>
  <si>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</si>
  <si>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</si>
  <si>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</si>
  <si>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</si>
  <si>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</si>
  <si>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</si>
  <si>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</si>
  <si>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</si>
  <si>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</si>
  <si>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</si>
  <si>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</si>
  <si>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</si>
  <si>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</si>
  <si>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</si>
  <si>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</si>
  <si>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</si>
  <si>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</si>
  <si>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</si>
  <si>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</si>
  <si>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</si>
  <si>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</si>
  <si>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</si>
  <si>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</si>
  <si>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</si>
  <si>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</si>
  <si>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</si>
  <si>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</si>
  <si>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</si>
  <si>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</si>
  <si>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</si>
  <si>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</si>
  <si>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</si>
  <si>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</si>
  <si>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</si>
  <si>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</si>
  <si>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</si>
  <si>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</si>
  <si>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</si>
  <si>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</si>
  <si>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</si>
  <si>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</si>
  <si>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</si>
  <si>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</si>
  <si>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</si>
  <si>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</si>
  <si>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</si>
  <si>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</si>
  <si>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</si>
  <si>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</si>
  <si>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</si>
  <si>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</si>
  <si>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</si>
  <si>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</si>
  <si>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</si>
  <si>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</si>
  <si>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</si>
  <si>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</si>
  <si>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</si>
  <si>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</si>
  <si>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</si>
  <si>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</si>
  <si>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</si>
  <si>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</si>
  <si>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</si>
  <si>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</si>
  <si>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</si>
  <si>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</si>
  <si>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</si>
  <si>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</si>
  <si>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</si>
  <si>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</si>
  <si>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</si>
  <si>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</si>
  <si>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</si>
  <si>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</si>
  <si>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</si>
  <si>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</si>
  <si>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</si>
  <si>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</si>
  <si>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</si>
  <si>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</si>
  <si>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</si>
  <si>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</si>
  <si>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</si>
  <si>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</si>
  <si>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</si>
  <si>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</si>
  <si>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</si>
  <si>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</si>
  <si>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</si>
  <si>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</si>
  <si>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</si>
  <si>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</si>
  <si>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</si>
  <si>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</si>
  <si>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</si>
  <si>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</si>
  <si>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</si>
  <si>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</si>
  <si>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</si>
  <si>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</si>
  <si>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</si>
  <si>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</si>
  <si>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</si>
  <si>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</si>
  <si>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</si>
  <si>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</si>
  <si>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</si>
  <si>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</si>
  <si>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</si>
  <si>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</si>
  <si>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</si>
  <si>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</si>
  <si>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</si>
  <si>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</si>
  <si>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</si>
  <si>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</si>
  <si>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</si>
  <si>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</si>
  <si>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</si>
  <si>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</si>
  <si>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</si>
  <si>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</si>
  <si>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</si>
  <si>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</si>
  <si>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</si>
  <si>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</si>
  <si>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</si>
  <si>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</si>
  <si>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</si>
  <si>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</si>
  <si>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</si>
  <si>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</si>
  <si>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</si>
  <si>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</si>
  <si>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</si>
  <si>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</si>
  <si>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</si>
  <si>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</si>
  <si>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</si>
  <si>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</si>
  <si>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</si>
  <si>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</si>
  <si>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</si>
  <si>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</si>
  <si>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</si>
  <si>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</si>
  <si>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</si>
  <si>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</si>
  <si>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</si>
  <si>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</si>
  <si>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</si>
  <si>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</si>
  <si>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</si>
  <si>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</si>
  <si>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</si>
  <si>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</si>
  <si>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</si>
  <si>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</si>
  <si>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</si>
  <si>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</si>
  <si>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</si>
  <si>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</si>
  <si>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</si>
  <si>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</si>
  <si>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</si>
  <si>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</si>
  <si>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</si>
  <si>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</si>
  <si>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</si>
  <si>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</si>
  <si>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</si>
  <si>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</si>
  <si>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</si>
  <si>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</si>
  <si>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</si>
  <si>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</si>
  <si>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</si>
  <si>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</si>
  <si>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</si>
  <si>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</si>
  <si>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</si>
  <si>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</si>
  <si>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</si>
  <si>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</si>
  <si>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</si>
  <si>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</si>
  <si>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</si>
  <si>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</si>
  <si>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</si>
  <si>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</si>
  <si>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</si>
  <si>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</si>
  <si>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</si>
  <si>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</si>
  <si>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</si>
  <si>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</si>
  <si>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</si>
  <si>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</si>
  <si>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</si>
  <si>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</si>
  <si>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</si>
  <si>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</si>
  <si>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</si>
  <si>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</si>
  <si>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</si>
  <si>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</si>
  <si>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</si>
  <si>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</si>
  <si>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</si>
  <si>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</si>
  <si>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</si>
  <si>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</si>
  <si>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</si>
  <si>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</si>
  <si>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</si>
  <si>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</si>
  <si>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</si>
  <si>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</si>
  <si>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</si>
  <si>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</si>
  <si>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</si>
  <si>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</si>
  <si>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</si>
  <si>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</si>
  <si>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</si>
  <si>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</si>
  <si>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</si>
  <si>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</si>
  <si>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</si>
  <si>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</si>
  <si>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</si>
  <si>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</si>
  <si>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</si>
  <si>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</si>
  <si>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</si>
  <si>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</si>
  <si>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</si>
  <si>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</si>
  <si>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</si>
  <si>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</si>
  <si>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</si>
  <si>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</si>
  <si>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</si>
  <si>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</si>
  <si>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</si>
  <si>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</si>
  <si>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</si>
  <si>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</si>
  <si>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</si>
  <si>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</si>
  <si>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</si>
  <si>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</si>
  <si>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</si>
  <si>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</si>
  <si>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</si>
  <si>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</si>
  <si>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</si>
  <si>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</si>
  <si>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</si>
  <si>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</si>
  <si>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</si>
  <si>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</si>
  <si>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</si>
  <si>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</si>
  <si>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</si>
  <si>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</si>
  <si>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</si>
  <si>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</si>
  <si>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</si>
  <si>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</si>
  <si>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</si>
  <si>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</si>
  <si>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</si>
  <si>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</si>
  <si>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</si>
  <si>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</si>
  <si>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</si>
  <si>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</si>
  <si>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</si>
  <si>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</si>
  <si>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</si>
  <si>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</si>
  <si>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</si>
  <si>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</si>
  <si>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</si>
  <si>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</si>
  <si>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</si>
  <si>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</si>
  <si>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</si>
  <si>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</si>
  <si>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</si>
  <si>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</si>
  <si>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</si>
  <si>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</si>
  <si>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</si>
  <si>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</si>
  <si>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</si>
  <si>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</si>
  <si>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</si>
  <si>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</si>
  <si>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</si>
  <si>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</si>
  <si>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</si>
  <si>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</si>
  <si>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</si>
  <si>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</si>
  <si>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</si>
  <si>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</si>
  <si>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</si>
  <si>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</si>
  <si>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</si>
  <si>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</si>
  <si>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</si>
  <si>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</si>
  <si>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</si>
  <si>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</si>
  <si>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</si>
  <si>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</si>
  <si>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</si>
  <si>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</si>
  <si>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</si>
  <si>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</si>
  <si>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</si>
  <si>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</si>
  <si>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</si>
  <si>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</si>
  <si>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</si>
  <si>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</si>
  <si>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</si>
  <si>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</si>
  <si>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</si>
  <si>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</si>
  <si>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</si>
  <si>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</si>
  <si>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</si>
  <si>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</si>
  <si>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</si>
  <si>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</si>
  <si>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</si>
  <si>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</si>
  <si>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</si>
  <si>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</si>
  <si>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</si>
  <si>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</si>
  <si>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</si>
  <si>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</si>
  <si>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</si>
  <si>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</si>
  <si>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</si>
  <si>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</si>
  <si>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</si>
  <si>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</si>
  <si>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</si>
  <si>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</si>
  <si>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</si>
  <si>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</si>
  <si>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</si>
  <si>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</si>
  <si>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</si>
  <si>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</si>
  <si>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</si>
  <si>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</si>
  <si>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</si>
  <si>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</si>
  <si>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</si>
  <si>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</si>
  <si>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</si>
  <si>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</si>
  <si>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</si>
  <si>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</si>
  <si>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</si>
  <si>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</si>
  <si>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</si>
  <si>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</si>
  <si>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</si>
  <si>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</si>
  <si>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</si>
  <si>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</si>
  <si>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</si>
  <si>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</si>
  <si>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</si>
  <si>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</si>
  <si>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</si>
  <si>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</si>
  <si>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</si>
  <si>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</si>
  <si>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</si>
  <si>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</si>
  <si>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</si>
  <si>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</si>
  <si>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</si>
  <si>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</si>
  <si>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</si>
  <si>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</si>
  <si>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</si>
  <si>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</si>
  <si>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</si>
  <si>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</si>
  <si>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</si>
  <si>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</si>
  <si>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</si>
  <si>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</si>
  <si>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</si>
  <si>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</si>
  <si>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</si>
  <si>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</si>
  <si>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</si>
  <si>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</si>
  <si>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</si>
  <si>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</si>
  <si>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</si>
  <si>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</si>
  <si>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</si>
  <si>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</si>
  <si>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</si>
  <si>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</si>
  <si>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</si>
  <si>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</si>
  <si>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</si>
  <si>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</si>
  <si>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</si>
  <si>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</si>
  <si>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</si>
  <si>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</si>
  <si>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</si>
  <si>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</si>
  <si>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</si>
  <si>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</si>
  <si>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</si>
  <si>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</si>
  <si>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</si>
  <si>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</si>
  <si>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</si>
  <si>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</si>
  <si>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</si>
  <si>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</si>
  <si>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</si>
  <si>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</si>
  <si>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</si>
  <si>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</si>
  <si>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</si>
  <si>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</si>
  <si>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</si>
  <si>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</si>
  <si>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</si>
  <si>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</si>
  <si>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</si>
  <si>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</si>
  <si>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</si>
  <si>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</si>
  <si>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</si>
  <si>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</si>
  <si>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</si>
  <si>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</si>
  <si>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</si>
  <si>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</si>
  <si>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</si>
  <si>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</si>
  <si>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</si>
  <si>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</si>
  <si>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</si>
  <si>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</si>
  <si>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</si>
  <si>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</si>
  <si>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</si>
  <si>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</si>
  <si>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</si>
  <si>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</si>
  <si>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</si>
  <si>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</si>
  <si>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</si>
  <si>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</si>
  <si>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</si>
  <si>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</si>
  <si>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</si>
  <si>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</si>
  <si>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</si>
  <si>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</si>
  <si>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</si>
  <si>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</si>
  <si>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</si>
  <si>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</si>
  <si>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</si>
  <si>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</si>
  <si>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</si>
  <si>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</si>
  <si>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</si>
  <si>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</si>
  <si>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</si>
  <si>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</si>
  <si>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</si>
  <si>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</si>
  <si>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</si>
  <si>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</si>
  <si>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</si>
  <si>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</si>
  <si>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</si>
  <si>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</si>
  <si>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</si>
  <si>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</si>
  <si>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</si>
  <si>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</si>
  <si>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</si>
  <si>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</si>
  <si>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</si>
  <si>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</si>
  <si>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</si>
  <si>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</si>
  <si>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</si>
  <si>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</si>
  <si>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</si>
  <si>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</si>
  <si>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</si>
  <si>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</si>
  <si>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</si>
  <si>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</si>
  <si>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</si>
  <si>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</si>
  <si>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</si>
  <si>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</si>
  <si>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</si>
  <si>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</si>
  <si>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</si>
  <si>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</si>
  <si>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</si>
  <si>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</si>
  <si>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</si>
  <si>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</si>
  <si>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</si>
  <si>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</si>
  <si>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</si>
  <si>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</si>
  <si>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</si>
  <si>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</si>
  <si>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</si>
  <si>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</si>
  <si>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</si>
  <si>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</si>
  <si>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</si>
  <si>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</si>
  <si>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</si>
  <si>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</si>
  <si>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</si>
  <si>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</si>
  <si>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</si>
  <si>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</si>
  <si>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</si>
  <si>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</si>
  <si>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</si>
  <si>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</si>
  <si>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</si>
  <si>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</si>
  <si>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</si>
  <si>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</si>
  <si>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</si>
  <si>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</si>
  <si>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</si>
  <si>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</si>
  <si>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</si>
  <si>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</si>
  <si>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</si>
  <si>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</si>
  <si>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</si>
  <si>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</si>
  <si>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</si>
  <si>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</si>
  <si>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</si>
  <si>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</si>
  <si>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</si>
  <si>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</si>
  <si>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</si>
  <si>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</si>
  <si>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</si>
  <si>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</si>
  <si>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</si>
  <si>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</si>
  <si>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</si>
  <si>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</si>
  <si>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</si>
  <si>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</si>
  <si>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</si>
  <si>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</si>
  <si>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</si>
  <si>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</si>
  <si>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</si>
  <si>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</si>
  <si>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</si>
  <si>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</si>
  <si>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</si>
  <si>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</si>
  <si>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</si>
  <si>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</si>
  <si>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</si>
  <si>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</si>
  <si>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</si>
  <si>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</si>
  <si>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</si>
  <si>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</si>
  <si>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</si>
  <si>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</si>
  <si>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</si>
  <si>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</si>
  <si>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</si>
  <si>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</si>
  <si>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</si>
  <si>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</si>
  <si>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</si>
  <si>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</si>
  <si>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</si>
  <si>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</si>
  <si>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</si>
  <si>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</si>
  <si>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</si>
  <si>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</si>
  <si>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</si>
  <si>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</si>
  <si>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</si>
  <si>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</si>
  <si>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</si>
  <si>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</si>
  <si>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</si>
  <si>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</si>
  <si>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</si>
  <si>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</si>
  <si>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</si>
  <si>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</si>
  <si>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</si>
  <si>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</si>
  <si>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</si>
  <si>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</si>
  <si>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</si>
  <si>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</si>
  <si>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</si>
  <si>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</si>
  <si>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</si>
  <si>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</si>
  <si>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</si>
  <si>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</si>
  <si>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</si>
  <si>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</si>
  <si>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</si>
  <si>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</si>
  <si>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</si>
  <si>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</si>
  <si>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</si>
  <si>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</si>
  <si>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</si>
  <si>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</si>
  <si>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</si>
  <si>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</si>
  <si>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</si>
  <si>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</si>
  <si>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</si>
  <si>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</si>
  <si>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</si>
  <si>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</si>
  <si>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</si>
  <si>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</si>
  <si>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</si>
  <si>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</si>
  <si>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</si>
  <si>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</si>
  <si>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</si>
  <si>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</si>
  <si>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</si>
  <si>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</si>
  <si>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</si>
  <si>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</si>
  <si>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</si>
  <si>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</si>
  <si>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</si>
  <si>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</si>
  <si>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</si>
  <si>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</si>
  <si>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</si>
  <si>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</si>
  <si>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</si>
  <si>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</si>
  <si>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</si>
  <si>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</si>
  <si>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</si>
  <si>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</si>
  <si>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</si>
  <si>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</si>
  <si>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</si>
  <si>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</si>
  <si>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</si>
  <si>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</si>
  <si>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</si>
  <si>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</si>
  <si>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</si>
  <si>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</si>
  <si>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</si>
  <si>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</si>
  <si>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</si>
  <si>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</si>
  <si>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</si>
  <si>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</si>
  <si>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</si>
  <si>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</si>
  <si>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</si>
  <si>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</si>
  <si>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</si>
  <si>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</si>
  <si>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</si>
  <si>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</si>
  <si>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</si>
  <si>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</si>
  <si>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</si>
  <si>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</si>
  <si>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</si>
  <si>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</si>
  <si>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</si>
  <si>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</si>
  <si>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</si>
  <si>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</si>
  <si>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</si>
  <si>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</si>
  <si>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</si>
  <si>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</si>
  <si>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</si>
  <si>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</si>
  <si>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</si>
  <si>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</si>
  <si>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</si>
  <si>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</si>
  <si>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</si>
  <si>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</si>
  <si>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</si>
  <si>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</si>
  <si>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</si>
  <si>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</si>
  <si>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</si>
  <si>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</si>
  <si>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</si>
  <si>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</si>
  <si>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</si>
  <si>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</si>
  <si>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</si>
  <si>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</si>
  <si>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</si>
  <si>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</si>
  <si>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</si>
  <si>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</si>
  <si>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</si>
  <si>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</si>
  <si>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</si>
  <si>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</si>
  <si>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</si>
  <si>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</si>
  <si>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</si>
  <si>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</si>
  <si>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</si>
  <si>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</si>
  <si>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</si>
  <si>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</si>
  <si>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</si>
  <si>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</si>
  <si>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</si>
  <si>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</si>
  <si>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</si>
  <si>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</si>
  <si>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</si>
  <si>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</si>
  <si>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</si>
  <si>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</si>
  <si>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</si>
  <si>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</si>
  <si>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</si>
  <si>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</si>
  <si>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</si>
  <si>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</si>
  <si>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</si>
  <si>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</si>
  <si>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</si>
  <si>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</si>
  <si>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</si>
  <si>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</si>
  <si>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</si>
  <si>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</si>
  <si>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</si>
  <si>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</si>
  <si>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</si>
  <si>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</si>
  <si>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</si>
  <si>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</si>
  <si>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</si>
  <si>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</si>
  <si>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</si>
  <si>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</si>
  <si>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</si>
  <si>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</si>
  <si>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</si>
  <si>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</si>
  <si>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</si>
  <si>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</si>
  <si>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</si>
  <si>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</si>
  <si>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</si>
  <si>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</si>
  <si>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</si>
  <si>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</si>
  <si>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</si>
  <si>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</si>
  <si>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</si>
  <si>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</si>
  <si>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</si>
  <si>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</si>
  <si>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</si>
  <si>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</si>
  <si>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</si>
  <si>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</si>
  <si>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</si>
  <si>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</si>
  <si>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</si>
  <si>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</si>
  <si>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</si>
  <si>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</si>
  <si>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</si>
  <si>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</si>
  <si>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</si>
  <si>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</si>
  <si>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</si>
  <si>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</si>
  <si>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</si>
  <si>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</si>
  <si>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</si>
  <si>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</si>
  <si>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</si>
  <si>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</si>
  <si>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</si>
  <si>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</si>
  <si>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</si>
  <si>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</si>
  <si>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</si>
  <si>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</si>
  <si>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</si>
  <si>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</si>
  <si>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</si>
  <si>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</si>
  <si>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</si>
  <si>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</si>
  <si>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</si>
  <si>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</si>
  <si>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</si>
  <si>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</si>
  <si>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</si>
  <si>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</si>
  <si>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</si>
  <si>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</si>
  <si>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</si>
  <si>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</si>
  <si>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</si>
  <si>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</si>
  <si>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</si>
  <si>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</si>
  <si>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</si>
  <si>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</si>
  <si>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</si>
  <si>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</si>
  <si>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</si>
  <si>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</si>
  <si>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</si>
  <si>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</si>
  <si>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</si>
  <si>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</si>
  <si>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</si>
  <si>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</si>
  <si>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</si>
  <si>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</si>
  <si>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</si>
  <si>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</si>
  <si>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</si>
  <si>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</si>
  <si>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</si>
  <si>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</si>
  <si>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</si>
  <si>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</si>
  <si>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</si>
  <si>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</si>
  <si>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</si>
  <si>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</si>
  <si>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</si>
  <si>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</si>
  <si>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</si>
  <si>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</si>
  <si>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</si>
  <si>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</si>
  <si>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</si>
  <si>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</si>
  <si>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</si>
  <si>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</si>
  <si>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</si>
  <si>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</si>
  <si>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</si>
  <si>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</si>
  <si>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</si>
  <si>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</si>
  <si>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</si>
  <si>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</si>
  <si>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</si>
  <si>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</si>
  <si>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</si>
  <si>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</si>
  <si>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</si>
  <si>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</si>
  <si>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</si>
  <si>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</si>
  <si>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</si>
  <si>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</si>
  <si>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</si>
  <si>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</si>
  <si>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</si>
  <si>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</si>
  <si>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</si>
  <si>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</si>
  <si>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</si>
  <si>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</si>
  <si>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</si>
  <si>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</si>
  <si>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</si>
  <si>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</si>
  <si>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</si>
  <si>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</si>
  <si>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</si>
  <si>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</si>
  <si>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</si>
  <si>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</si>
  <si>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</si>
  <si>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</si>
  <si>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</si>
  <si>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</si>
  <si>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</si>
  <si>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</si>
  <si>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</si>
  <si>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</si>
  <si>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</si>
  <si>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</si>
  <si>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</si>
  <si>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</si>
  <si>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</si>
  <si>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</si>
  <si>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</si>
  <si>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</si>
  <si>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</si>
  <si>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</si>
  <si>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</si>
  <si>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</si>
  <si>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</si>
  <si>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</si>
  <si>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</si>
  <si>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</si>
  <si>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</si>
  <si>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</si>
  <si>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</si>
  <si>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</si>
  <si>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</si>
  <si>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</si>
  <si>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</si>
  <si>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</si>
  <si>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</si>
  <si>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</si>
  <si>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</si>
  <si>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</si>
  <si>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</si>
  <si>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</si>
  <si>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</si>
  <si>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</si>
  <si>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</si>
  <si>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</si>
  <si>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</si>
  <si>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</si>
  <si>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</si>
  <si>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</si>
  <si>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</si>
  <si>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</si>
  <si>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</si>
  <si>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</si>
  <si>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</si>
  <si>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</si>
  <si>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</si>
  <si>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</si>
  <si>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</si>
  <si>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</si>
  <si>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</si>
  <si>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</si>
  <si>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</si>
  <si>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</si>
  <si>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</si>
  <si>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</si>
  <si>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</si>
  <si>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</si>
  <si>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</si>
  <si>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</si>
  <si>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</si>
  <si>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</si>
  <si>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</si>
  <si>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</si>
  <si>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</si>
  <si>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</si>
  <si>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</si>
  <si>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</si>
  <si>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</si>
  <si>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</si>
  <si>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</si>
  <si>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</si>
  <si>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</si>
  <si>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</si>
  <si>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</si>
  <si>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</si>
  <si>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</si>
  <si>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</si>
  <si>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</si>
  <si>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</si>
  <si>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</si>
  <si>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</si>
  <si>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</si>
  <si>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</si>
  <si>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</si>
  <si>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</si>
  <si>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</si>
  <si>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</si>
  <si>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</si>
  <si>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</si>
  <si>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</si>
  <si>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</si>
  <si>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</si>
  <si>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</si>
  <si>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</si>
  <si>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</si>
  <si>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</si>
  <si>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</si>
  <si>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</si>
  <si>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</si>
  <si>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</si>
  <si>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</si>
  <si>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</si>
  <si>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</si>
  <si>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</si>
  <si>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</si>
  <si>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</si>
  <si>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</si>
  <si>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</si>
  <si>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</si>
  <si>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</si>
  <si>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</si>
  <si>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</si>
  <si>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</si>
  <si>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</si>
  <si>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</si>
  <si>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</si>
  <si>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</si>
  <si>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</si>
  <si>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</si>
  <si>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</si>
  <si>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</si>
  <si>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</si>
  <si>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</si>
  <si>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</si>
  <si>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</si>
  <si>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</si>
  <si>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</si>
  <si>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</si>
  <si>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</si>
  <si>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</si>
  <si>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</si>
  <si>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</si>
  <si>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</si>
  <si>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</si>
  <si>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</si>
  <si>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</si>
  <si>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</si>
  <si>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</si>
  <si>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</si>
  <si>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</si>
  <si>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</si>
  <si>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</si>
  <si>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</si>
  <si>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</si>
  <si>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</si>
  <si>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</si>
  <si>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</si>
  <si>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</si>
  <si>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</si>
  <si>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</si>
  <si>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</si>
  <si>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</si>
  <si>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</si>
  <si>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</si>
  <si>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</si>
  <si>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</si>
  <si>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</si>
  <si>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</si>
  <si>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</si>
  <si>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</si>
  <si>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</si>
  <si>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</si>
  <si>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</si>
  <si>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</si>
  <si>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</si>
  <si>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</si>
  <si>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</si>
  <si>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</si>
  <si>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</si>
  <si>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</si>
  <si>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</si>
  <si>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</si>
  <si>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</si>
  <si>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</si>
  <si>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</si>
  <si>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</si>
  <si>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</si>
  <si>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</si>
  <si>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</si>
  <si>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</si>
  <si>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</si>
  <si>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</si>
  <si>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</si>
  <si>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</si>
  <si>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</si>
  <si>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</si>
  <si>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</si>
  <si>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</si>
  <si>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</si>
  <si>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</si>
  <si>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</si>
  <si>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</si>
  <si>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</si>
  <si>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</si>
  <si>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</si>
  <si>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</si>
  <si>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</si>
  <si>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</si>
  <si>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</si>
  <si>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</si>
  <si>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</si>
  <si>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</si>
  <si>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</si>
  <si>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</si>
  <si>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</si>
  <si>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</si>
  <si>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</si>
  <si>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</si>
  <si>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</si>
  <si>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</si>
  <si>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</si>
  <si>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</si>
  <si>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</si>
  <si>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</si>
  <si>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</si>
  <si>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</si>
  <si>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</si>
  <si>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</si>
  <si>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</si>
  <si>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</si>
  <si>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</si>
  <si>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</si>
  <si>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</si>
  <si>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</si>
  <si>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</si>
  <si>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</si>
  <si>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</si>
  <si>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</si>
  <si>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</si>
  <si>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</si>
  <si>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</si>
  <si>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</si>
  <si>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</si>
  <si>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</si>
  <si>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</si>
  <si>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</si>
  <si>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</si>
  <si>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</si>
  <si>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</si>
  <si>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</si>
  <si>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</si>
  <si>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</si>
  <si>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</si>
  <si>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</si>
  <si>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</si>
  <si>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</si>
  <si>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</si>
  <si>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</si>
  <si>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</si>
  <si>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</si>
  <si>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</si>
  <si>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</si>
  <si>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</si>
  <si>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</si>
  <si>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</si>
  <si>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</si>
  <si>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</si>
  <si>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</si>
  <si>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</si>
  <si>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</si>
  <si>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</si>
  <si>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</si>
  <si>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</si>
  <si>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</si>
  <si>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</si>
  <si>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</si>
  <si>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</si>
  <si>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</si>
  <si>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</si>
  <si>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</si>
  <si>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</si>
  <si>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</si>
  <si>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</si>
  <si>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</si>
  <si>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</si>
  <si>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</si>
  <si>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</si>
  <si>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</si>
  <si>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</si>
  <si>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</si>
  <si>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</si>
  <si>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</si>
  <si>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</si>
  <si>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</si>
  <si>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</si>
  <si>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</si>
  <si>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</si>
  <si>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</si>
  <si>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</si>
  <si>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</si>
  <si>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</si>
  <si>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</si>
  <si>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</si>
  <si>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</si>
  <si>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</si>
  <si>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</si>
  <si>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</si>
  <si>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</si>
  <si>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</si>
  <si>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</si>
  <si>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</si>
  <si>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</si>
  <si>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</si>
  <si>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</si>
  <si>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</si>
  <si>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</si>
  <si>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</si>
  <si>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</si>
  <si>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</si>
  <si>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</si>
  <si>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</si>
  <si>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</si>
  <si>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</si>
  <si>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</si>
  <si>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</si>
  <si>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</si>
  <si>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</si>
  <si>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</si>
  <si>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</si>
  <si>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</si>
  <si>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</si>
  <si>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</si>
  <si>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</si>
  <si>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</si>
  <si>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</si>
  <si>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</si>
  <si>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</si>
  <si>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</si>
  <si>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</si>
  <si>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</si>
  <si>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</si>
  <si>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</si>
  <si>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</si>
  <si>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</si>
  <si>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</si>
  <si>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</si>
  <si>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</si>
  <si>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</si>
  <si>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</si>
  <si>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</si>
  <si>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</si>
  <si>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</si>
  <si>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</si>
  <si>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</si>
  <si>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</si>
  <si>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</si>
  <si>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</si>
  <si>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</si>
  <si>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</si>
  <si>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</si>
  <si>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</si>
  <si>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</si>
  <si>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</si>
  <si>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</si>
  <si>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</si>
  <si>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</si>
  <si>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</si>
  <si>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</si>
  <si>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</si>
  <si>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</si>
  <si>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</si>
  <si>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</si>
  <si>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</si>
  <si>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</si>
  <si>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</si>
  <si>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</si>
  <si>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</si>
  <si>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</si>
  <si>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</si>
  <si>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</si>
  <si>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</si>
  <si>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</si>
  <si>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</si>
  <si>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</si>
  <si>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</si>
  <si>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</si>
  <si>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</si>
  <si>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</si>
  <si>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</si>
  <si>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</si>
  <si>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</si>
  <si>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</si>
  <si>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</si>
  <si>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</si>
  <si>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</si>
  <si>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</si>
  <si>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</si>
  <si>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</si>
  <si>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</si>
  <si>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</si>
  <si>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</si>
  <si>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</si>
  <si>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</si>
  <si>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</si>
  <si>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</si>
  <si>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</si>
  <si>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</si>
  <si>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</si>
  <si>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</si>
  <si>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</si>
  <si>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</si>
  <si>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</si>
  <si>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</si>
  <si>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</si>
  <si>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</si>
  <si>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</si>
  <si>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</si>
  <si>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</si>
  <si>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</si>
  <si>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</si>
  <si>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</si>
  <si>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</si>
  <si>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</si>
  <si>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</si>
  <si>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</si>
  <si>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</si>
  <si>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</si>
  <si>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</si>
  <si>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</si>
  <si>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</si>
  <si>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</si>
  <si>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</si>
  <si>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</si>
  <si>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</si>
  <si>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</si>
  <si>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</si>
  <si>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</si>
  <si>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</si>
  <si>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</si>
  <si>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</si>
  <si>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</si>
  <si>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</si>
  <si>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</si>
  <si>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</si>
  <si>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</si>
  <si>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</si>
  <si>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</si>
  <si>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</si>
  <si>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</si>
  <si>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</si>
  <si>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</si>
  <si>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</si>
  <si>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</si>
  <si>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</si>
  <si>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</si>
  <si>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</si>
  <si>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</si>
  <si>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</si>
  <si>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</si>
  <si>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</si>
  <si>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</si>
  <si>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</si>
  <si>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</si>
  <si>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</si>
  <si>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</si>
  <si>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</si>
  <si>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</si>
  <si>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</si>
  <si>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</si>
  <si>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</si>
  <si>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</si>
  <si>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</si>
  <si>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</si>
  <si>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</si>
  <si>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</si>
  <si>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</si>
  <si>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</si>
  <si>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</si>
  <si>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</si>
  <si>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</si>
  <si>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</si>
  <si>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</si>
  <si>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</si>
  <si>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</si>
  <si>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</si>
  <si>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</si>
  <si>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</si>
  <si>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</si>
  <si>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</si>
  <si>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</si>
  <si>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</si>
  <si>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</si>
  <si>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</si>
  <si>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</si>
  <si>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</si>
  <si>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</si>
  <si>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</si>
  <si>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</si>
  <si>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</si>
  <si>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</si>
  <si>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</si>
  <si>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</si>
  <si>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</si>
  <si>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</si>
  <si>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</si>
  <si>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</si>
  <si>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</si>
  <si>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</si>
  <si>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</si>
  <si>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</si>
  <si>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</si>
  <si>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</si>
  <si>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</si>
  <si>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</si>
  <si>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</si>
  <si>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</si>
  <si>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</si>
  <si>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</si>
  <si>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</si>
  <si>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</si>
  <si>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</si>
  <si>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</si>
  <si>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</si>
  <si>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</si>
  <si>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</si>
  <si>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</si>
  <si>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</si>
  <si>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</si>
  <si>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</si>
  <si>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</si>
  <si>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</si>
  <si>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</si>
  <si>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</si>
  <si>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</si>
  <si>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</si>
  <si>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</si>
  <si>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</si>
  <si>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</si>
  <si>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</si>
  <si>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</si>
  <si>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</si>
  <si>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</si>
  <si>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</si>
  <si>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</si>
  <si>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</si>
  <si>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</si>
  <si>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</si>
  <si>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</si>
  <si>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</si>
  <si>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</si>
  <si>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</si>
  <si>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</si>
  <si>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</si>
  <si>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</si>
  <si>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</si>
  <si>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</si>
  <si>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</si>
  <si>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</si>
  <si>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</si>
  <si>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</si>
  <si>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</si>
  <si>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</si>
  <si>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</si>
  <si>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</si>
  <si>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</si>
  <si>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</si>
  <si>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</si>
  <si>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</si>
  <si>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</si>
  <si>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</si>
  <si>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</si>
  <si>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</si>
  <si>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</si>
  <si>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</si>
  <si>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</si>
  <si>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</si>
  <si>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</si>
  <si>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</si>
  <si>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</si>
  <si>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</si>
  <si>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</si>
  <si>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</si>
  <si>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</si>
  <si>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</si>
  <si>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</si>
  <si>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</si>
  <si>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</si>
  <si>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</si>
  <si>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</si>
  <si>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</si>
  <si>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</si>
  <si>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</si>
  <si>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</si>
  <si>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</si>
  <si>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</si>
  <si>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</si>
  <si>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</si>
  <si>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</si>
  <si>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</si>
  <si>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</si>
  <si>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</si>
  <si>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</si>
  <si>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</si>
  <si>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</si>
  <si>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</si>
  <si>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</si>
  <si>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</si>
  <si>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</si>
  <si>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</si>
  <si>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</si>
  <si>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</si>
  <si>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</si>
  <si>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</si>
  <si>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</si>
  <si>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</si>
  <si>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</si>
  <si>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</si>
  <si>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</si>
  <si>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</si>
  <si>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</si>
  <si>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</si>
  <si>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</si>
  <si>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</si>
  <si>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</si>
  <si>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</si>
  <si>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</si>
  <si>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</si>
  <si>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</si>
  <si>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</si>
  <si>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</si>
  <si>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</si>
  <si>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</si>
  <si>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</si>
  <si>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</si>
  <si>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</si>
  <si>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</si>
  <si>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</si>
  <si>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</si>
  <si>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</si>
  <si>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</si>
  <si>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</si>
  <si>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</si>
  <si>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</si>
  <si>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</si>
  <si>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</si>
  <si>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</si>
  <si>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</si>
  <si>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</si>
  <si>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</si>
  <si>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</si>
  <si>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</si>
  <si>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</si>
  <si>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</si>
  <si>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</si>
  <si>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</si>
  <si>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</si>
  <si>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</si>
  <si>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</si>
  <si>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</si>
  <si>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</si>
  <si>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</si>
  <si>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</si>
  <si>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</si>
  <si>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</si>
  <si>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</si>
  <si>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</si>
  <si>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</si>
  <si>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</si>
  <si>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</si>
  <si>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</si>
  <si>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</si>
  <si>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</si>
  <si>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</si>
  <si>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</si>
  <si>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</si>
  <si>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</si>
  <si>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</si>
  <si>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</si>
  <si>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</si>
  <si>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</si>
  <si>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</si>
  <si>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</si>
  <si>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</si>
  <si>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</si>
  <si>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</si>
  <si>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</si>
  <si>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</si>
  <si>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</si>
  <si>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</si>
  <si>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</si>
  <si>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</si>
  <si>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</si>
  <si>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</si>
  <si>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</si>
  <si>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</si>
  <si>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</si>
  <si>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</si>
  <si>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</si>
  <si>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</si>
  <si>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</si>
  <si>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</si>
  <si>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</si>
  <si>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</si>
  <si>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</si>
  <si>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</si>
  <si>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</si>
  <si>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</si>
  <si>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</si>
  <si>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</si>
  <si>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</si>
  <si>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</si>
  <si>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</si>
  <si>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</si>
  <si>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</si>
  <si>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</si>
  <si>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</si>
  <si>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</si>
  <si>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</si>
  <si>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</si>
  <si>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</si>
  <si>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</si>
  <si>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</si>
  <si>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</si>
  <si>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</si>
  <si>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</si>
  <si>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</si>
  <si>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</si>
  <si>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</si>
  <si>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</si>
  <si>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</si>
  <si>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</si>
  <si>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</si>
  <si>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</si>
  <si>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</si>
  <si>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</si>
  <si>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</si>
  <si>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</si>
  <si>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</si>
  <si>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</si>
  <si>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</si>
  <si>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</si>
  <si>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</si>
  <si>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</si>
  <si>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</si>
  <si>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</si>
  <si>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</si>
  <si>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</si>
  <si>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</si>
  <si>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</si>
  <si>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</si>
  <si>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</si>
  <si>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</si>
  <si>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</si>
  <si>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</si>
  <si>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</si>
  <si>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</si>
  <si>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</si>
  <si>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</si>
  <si>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</si>
  <si>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</si>
  <si>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</si>
  <si>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</si>
  <si>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</si>
  <si>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</si>
  <si>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</si>
  <si>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</si>
  <si>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</si>
  <si>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</si>
  <si>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</si>
  <si>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</si>
  <si>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</si>
  <si>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</si>
  <si>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</si>
  <si>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</si>
  <si>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</si>
  <si>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</si>
  <si>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</si>
  <si>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</si>
  <si>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</si>
  <si>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</si>
  <si>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</si>
  <si>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</si>
  <si>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</si>
  <si>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</si>
  <si>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</si>
  <si>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</si>
  <si>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</si>
  <si>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</si>
  <si>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</si>
  <si>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</si>
  <si>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</si>
  <si>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</si>
  <si>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</si>
  <si>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</si>
  <si>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</si>
  <si>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</si>
  <si>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</si>
  <si>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</si>
  <si>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</si>
  <si>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</si>
  <si>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</si>
  <si>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</si>
  <si>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</si>
  <si>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</si>
  <si>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</si>
  <si>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</si>
  <si>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</si>
  <si>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</si>
  <si>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</si>
  <si>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</si>
  <si>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</si>
  <si>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</si>
  <si>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</si>
  <si>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</si>
  <si>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</si>
  <si>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</si>
  <si>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</si>
  <si>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</si>
  <si>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</si>
  <si>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</si>
  <si>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</si>
  <si>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</si>
  <si>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</si>
  <si>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</si>
  <si>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</si>
  <si>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</si>
  <si>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</si>
  <si>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</si>
  <si>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</si>
  <si>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</si>
  <si>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</si>
  <si>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</si>
  <si>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</si>
  <si>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</si>
  <si>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</si>
  <si>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</si>
  <si>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</si>
  <si>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</si>
  <si>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</si>
  <si>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</si>
  <si>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</si>
  <si>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</si>
  <si>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</si>
  <si>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</si>
  <si>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</si>
  <si>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</si>
  <si>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</si>
  <si>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</si>
  <si>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</si>
  <si>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</si>
  <si>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</si>
  <si>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</si>
  <si>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</si>
  <si>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</si>
  <si>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</si>
  <si>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</si>
  <si>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</si>
  <si>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</si>
  <si>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</si>
  <si>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</si>
  <si>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</si>
  <si>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</si>
  <si>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</si>
  <si>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</si>
  <si>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</si>
  <si>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</si>
  <si>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</si>
  <si>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</si>
  <si>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</si>
  <si>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</si>
  <si>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</si>
  <si>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</si>
  <si>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</si>
  <si>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</si>
  <si>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</si>
  <si>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</si>
  <si>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</si>
  <si>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</si>
  <si>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</si>
  <si>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</si>
  <si>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</si>
  <si>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</si>
  <si>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</si>
  <si>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</si>
  <si>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</si>
  <si>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</si>
  <si>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</si>
  <si>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</si>
  <si>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</si>
  <si>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</si>
  <si>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</si>
  <si>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</si>
  <si>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</si>
  <si>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</si>
  <si>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</si>
  <si>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</si>
  <si>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</si>
  <si>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</si>
  <si>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</si>
  <si>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</si>
  <si>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</si>
  <si>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</si>
  <si>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</si>
  <si>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</si>
  <si>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</si>
  <si>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</si>
  <si>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</si>
  <si>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</si>
  <si>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</si>
  <si>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</si>
  <si>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</si>
  <si>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</si>
  <si>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</si>
  <si>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</si>
  <si>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</si>
  <si>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</si>
  <si>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</si>
  <si>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</si>
  <si>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</si>
  <si>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</si>
  <si>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</si>
  <si>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</si>
  <si>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</si>
  <si>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</si>
  <si>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</si>
  <si>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</si>
  <si>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</si>
  <si>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</si>
  <si>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</si>
  <si>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</si>
  <si>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</si>
  <si>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</si>
  <si>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</si>
  <si>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</si>
  <si>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</si>
  <si>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</si>
  <si>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</si>
  <si>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</si>
  <si>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</si>
  <si>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</si>
  <si>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</si>
  <si>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</si>
  <si>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</si>
  <si>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</si>
  <si>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</si>
  <si>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</si>
  <si>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</si>
  <si>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</si>
  <si>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</si>
  <si>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</si>
  <si>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</si>
  <si>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</si>
  <si>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</si>
  <si>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</si>
  <si>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</si>
  <si>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</si>
  <si>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</si>
  <si>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</si>
  <si>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</si>
  <si>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</si>
  <si>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</si>
  <si>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</si>
  <si>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</si>
  <si>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</si>
  <si>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</si>
  <si>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</si>
  <si>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</si>
  <si>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</si>
  <si>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</si>
  <si>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</si>
  <si>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</si>
  <si>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</si>
  <si>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</si>
  <si>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</si>
  <si>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</si>
  <si>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</si>
  <si>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</si>
  <si>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</si>
  <si>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</si>
  <si>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</si>
  <si>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</si>
  <si>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</si>
  <si>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</si>
  <si>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</si>
  <si>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</si>
  <si>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</si>
  <si>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</si>
  <si>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</si>
  <si>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</si>
  <si>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</si>
  <si>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</si>
  <si>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</si>
  <si>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</si>
  <si>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</si>
  <si>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</si>
  <si>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</si>
  <si>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</si>
  <si>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</si>
  <si>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</si>
  <si>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</si>
  <si>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</si>
  <si>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</si>
  <si>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</si>
  <si>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</si>
  <si>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</si>
  <si>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</si>
  <si>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</si>
  <si>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</si>
  <si>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</si>
  <si>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</si>
  <si>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</si>
  <si>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</si>
  <si>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</si>
  <si>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</si>
  <si>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</si>
  <si>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</si>
  <si>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</si>
  <si>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</si>
  <si>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</si>
  <si>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</si>
  <si>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</si>
  <si>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</si>
  <si>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</si>
  <si>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</si>
  <si>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</si>
  <si>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</si>
  <si>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</si>
  <si>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</si>
  <si>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</si>
  <si>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</si>
  <si>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</si>
  <si>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</si>
  <si>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</si>
  <si>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</si>
  <si>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</si>
  <si>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</si>
  <si>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</si>
  <si>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</si>
  <si>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</si>
  <si>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</si>
  <si>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</si>
  <si>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</si>
  <si>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</si>
  <si>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</si>
  <si>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</si>
  <si>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</si>
  <si>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</si>
  <si>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</si>
  <si>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</si>
  <si>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</si>
  <si>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</si>
  <si>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</si>
  <si>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</si>
  <si>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</si>
  <si>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</si>
  <si>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</si>
  <si>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</si>
  <si>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</si>
  <si>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</si>
  <si>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</si>
  <si>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</si>
  <si>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</si>
  <si>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</si>
  <si>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</si>
  <si>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</si>
  <si>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</si>
  <si>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</si>
  <si>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</si>
  <si>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</si>
  <si>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</si>
  <si>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</si>
  <si>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</si>
  <si>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</si>
  <si>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</si>
  <si>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</si>
  <si>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</si>
  <si>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</si>
  <si>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</si>
  <si>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</si>
  <si>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</si>
  <si>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</si>
  <si>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</si>
  <si>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</si>
  <si>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</si>
  <si>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</si>
  <si>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</si>
  <si>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</si>
  <si>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</si>
  <si>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</si>
  <si>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</si>
  <si>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</si>
  <si>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</si>
  <si>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</si>
  <si>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</si>
  <si>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</si>
  <si>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</si>
  <si>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</si>
  <si>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</si>
  <si>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</si>
  <si>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</si>
  <si>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</si>
  <si>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</si>
  <si>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</si>
  <si>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</si>
  <si>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</si>
  <si>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</si>
  <si>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</si>
  <si>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</si>
  <si>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</si>
  <si>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</si>
  <si>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</si>
  <si>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</si>
  <si>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</si>
  <si>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</si>
  <si>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</si>
  <si>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</si>
  <si>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</si>
  <si>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</si>
  <si>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</si>
  <si>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</si>
  <si>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</si>
  <si>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</si>
  <si>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</si>
  <si>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</si>
  <si>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</si>
  <si>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</si>
  <si>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</si>
  <si>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</si>
  <si>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</si>
  <si>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</si>
  <si>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</si>
  <si>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</si>
  <si>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</si>
  <si>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</si>
  <si>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</si>
  <si>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</si>
  <si>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</si>
  <si>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</si>
  <si>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</si>
  <si>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</si>
  <si>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</si>
  <si>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</si>
  <si>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</si>
  <si>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</si>
  <si>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</si>
  <si>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</si>
  <si>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</si>
  <si>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</si>
  <si>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</si>
  <si>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</si>
  <si>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</si>
  <si>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</si>
  <si>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</si>
  <si>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</si>
  <si>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</si>
  <si>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</si>
  <si>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</si>
  <si>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</si>
  <si>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</si>
  <si>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</si>
  <si>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</si>
  <si>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</si>
  <si>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</si>
  <si>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</si>
  <si>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</si>
  <si>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</si>
  <si>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</si>
  <si>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</si>
  <si>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</si>
  <si>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</si>
  <si>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</si>
  <si>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</si>
  <si>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</si>
  <si>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</si>
  <si>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</si>
  <si>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</si>
  <si>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</si>
  <si>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</si>
  <si>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</si>
  <si>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</si>
  <si>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</si>
  <si>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</si>
  <si>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</si>
  <si>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</si>
  <si>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</si>
  <si>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</si>
  <si>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</si>
  <si>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</si>
  <si>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</si>
  <si>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</si>
  <si>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</si>
  <si>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</si>
  <si>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</si>
  <si>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</si>
  <si>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</si>
  <si>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</si>
  <si>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</si>
  <si>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</si>
  <si>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</si>
  <si>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</si>
  <si>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</si>
  <si>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</si>
  <si>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</si>
  <si>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</si>
  <si>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</si>
  <si>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</si>
  <si>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</si>
  <si>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</si>
  <si>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</si>
  <si>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</si>
  <si>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</si>
  <si>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</si>
  <si>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</si>
  <si>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</si>
  <si>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</si>
  <si>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</si>
  <si>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</si>
  <si>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</si>
  <si>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</si>
  <si>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</si>
  <si>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</si>
  <si>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</si>
  <si>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</si>
  <si>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</si>
  <si>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</si>
  <si>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</si>
  <si>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Description of Measurement</t>
  </si>
  <si>
    <t>Mean</t>
  </si>
  <si>
    <t>Median</t>
  </si>
  <si>
    <t>Min</t>
  </si>
  <si>
    <t>Max</t>
  </si>
  <si>
    <t>Std Deviation</t>
  </si>
  <si>
    <t>variance</t>
  </si>
  <si>
    <t>Success</t>
  </si>
  <si>
    <t>Failed</t>
  </si>
  <si>
    <t>Answer 2 - Based on data obviously the successful campaigns have more variability</t>
  </si>
  <si>
    <t xml:space="preserve">Answer 1 - The data for both Successful and Failed campagins is spread off and there are huge variances. Between mean and median, median is a good representation since mean is being skewed by Max values being way off. </t>
  </si>
  <si>
    <t>Answer 3 - The conclusion based on the stats are (A) More than half successful and failed campaigns are funded by 62 and 4 backers respectively and (B) In order for a campaign to have higher chances of success, a 62 count of backers is essential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</si>
</sst>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D-4820-8849-B8B57560168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D-4820-8849-B8B57560168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D-4820-8849-B8B57560168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D-4820-8849-B8B57560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429072"/>
        <c:axId val="1857627840"/>
      </c:barChart>
      <c:catAx>
        <c:axId val="16644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27840"/>
        <c:crosses val="autoZero"/>
        <c:auto val="1"/>
        <c:lblAlgn val="ctr"/>
        <c:lblOffset val="100"/>
        <c:noMultiLvlLbl val="0"/>
      </c:catAx>
      <c:valAx>
        <c:axId val="18576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1-47C7-B38B-015095DA82BE}"/>
            </c:ext>
          </c:extLst>
        </c:ser>
        <c:ser>
          <c:idx val="1"/>
          <c:order val="1"/>
          <c:tx>
            <c:strRef>
              <c:f>'Pivot Table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1-47C7-B38B-015095DA82BE}"/>
            </c:ext>
          </c:extLst>
        </c:ser>
        <c:ser>
          <c:idx val="2"/>
          <c:order val="2"/>
          <c:tx>
            <c:strRef>
              <c:f>'Pivot Table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81-47C7-B38B-015095DA82BE}"/>
            </c:ext>
          </c:extLst>
        </c:ser>
        <c:ser>
          <c:idx val="3"/>
          <c:order val="3"/>
          <c:tx>
            <c:strRef>
              <c:f>'Pivot Table 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5-4EDE-B8A8-74AB6468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067008"/>
        <c:axId val="1532351472"/>
      </c:barChart>
      <c:catAx>
        <c:axId val="101106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351472"/>
        <c:crosses val="autoZero"/>
        <c:auto val="1"/>
        <c:lblAlgn val="ctr"/>
        <c:lblOffset val="100"/>
        <c:noMultiLvlLbl val="0"/>
      </c:catAx>
      <c:valAx>
        <c:axId val="15323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2-4B32-AFD2-0A634724847A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02-4B32-AFD2-0A634724847A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02-4B32-AFD2-0A634724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5808"/>
        <c:axId val="1532192416"/>
      </c:lineChart>
      <c:catAx>
        <c:axId val="10110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92416"/>
        <c:crosses val="autoZero"/>
        <c:auto val="1"/>
        <c:lblAlgn val="ctr"/>
        <c:lblOffset val="100"/>
        <c:noMultiLvlLbl val="0"/>
      </c:catAx>
      <c:valAx>
        <c:axId val="153219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637334965977101"/>
          <c:y val="1.90551734795997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0.32752613240418116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5-4FDE-9B55-7B71CC38CE7D}"/>
            </c:ext>
          </c:extLst>
        </c:ser>
        <c:ser>
          <c:idx val="5"/>
          <c:order val="5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0.56445993031358888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5-4FDE-9B55-7B71CC38CE7D}"/>
            </c:ext>
          </c:extLst>
        </c:ser>
        <c:ser>
          <c:idx val="6"/>
          <c:order val="6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0.10801393728222997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5-4FDE-9B55-7B71CC38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67664"/>
        <c:axId val="1362227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Sheet'!$B$1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Sheet'!$B$2:$B$13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75-4FDE-9B55-7B71CC38CE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162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375-4FDE-9B55-7B71CC38CE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31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75-4FDE-9B55-7B71CC38CE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Sheet'!$E$2:$E$13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287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75-4FDE-9B55-7B71CC38CE7D}"/>
                  </c:ext>
                </c:extLst>
              </c15:ser>
            </c15:filteredLineSeries>
          </c:ext>
        </c:extLst>
      </c:lineChart>
      <c:catAx>
        <c:axId val="1999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27104"/>
        <c:crosses val="autoZero"/>
        <c:auto val="1"/>
        <c:lblAlgn val="ctr"/>
        <c:lblOffset val="100"/>
        <c:noMultiLvlLbl val="0"/>
      </c:catAx>
      <c:valAx>
        <c:axId val="13622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_xlchart.v1.41</cx:f>
      </cx:numDim>
    </cx:data>
  </cx:chartData>
  <cx:chart>
    <cx:title pos="t" align="ctr" overlay="0"/>
    <cx:plotArea>
      <cx:plotAreaRegion>
        <cx:series layoutId="boxWhisker" uniqueId="{2FCD8057-828F-4D4D-B590-62F5AF6CC17B}">
          <cx:tx>
            <cx:txData>
              <cx:f>_xlchart.v1.36</cx:f>
              <cx:v>backers_count</cx:v>
            </cx:txData>
          </cx:tx>
          <cx:dataId val="0"/>
          <cx:layoutPr>
            <cx:statistics quartileMethod="exclusive"/>
          </cx:layoutPr>
        </cx:series>
        <cx:series layoutId="boxWhisker" uniqueId="{665BA689-2F0C-4244-903B-EEFA75C6EFC3}">
          <cx:tx>
            <cx:txData>
              <cx:f>_xlchart.v1.40</cx:f>
              <cx:v>backers_count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/>
        <cx:majorGridlines/>
        <cx:tickLabels/>
        <cx:numFmt formatCode="00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4</xdr:row>
      <xdr:rowOff>47626</xdr:rowOff>
    </xdr:from>
    <xdr:to>
      <xdr:col>17</xdr:col>
      <xdr:colOff>142875</xdr:colOff>
      <xdr:row>27</xdr:row>
      <xdr:rowOff>125413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F3D0F-BE0E-44E8-A215-475B62468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0</xdr:rowOff>
    </xdr:from>
    <xdr:to>
      <xdr:col>21</xdr:col>
      <xdr:colOff>295274</xdr:colOff>
      <xdr:row>27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69F81-88A4-4081-A10F-FF664375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101599</xdr:colOff>
      <xdr:row>2</xdr:row>
      <xdr:rowOff>66675</xdr:rowOff>
    </xdr:from>
    <xdr:to>
      <xdr:col>18</xdr:col>
      <xdr:colOff>238124</xdr:colOff>
      <xdr:row>27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7B62D-C508-4796-A89A-A8C6E8C9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12</xdr:row>
      <xdr:rowOff>87311</xdr:rowOff>
    </xdr:from>
    <xdr:to>
      <xdr:col>18</xdr:col>
      <xdr:colOff>485774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67B4C-683F-481F-8CF1-C9320F759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777875</xdr:colOff>
      <xdr:row>15</xdr:row>
      <xdr:rowOff>69848</xdr:rowOff>
    </xdr:from>
    <xdr:to>
      <xdr:col>21</xdr:col>
      <xdr:colOff>139700</xdr:colOff>
      <xdr:row>66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A30312-7C11-4C91-94C4-2B0CE2A453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4925" y="3527423"/>
              <a:ext cx="13773150" cy="9264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vadel" refreshedDate="44044.359426504627" createdVersion="6" refreshedVersion="6" minRefreshableVersion="3" recordCount="4114" xr:uid="{A9A4A1ED-6043-4CA7-A867-73AB4A5C4CCC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vadel" refreshedDate="44044.366662615743" createdVersion="6" refreshedVersion="6" minRefreshableVersion="3" recordCount="4114" xr:uid="{5D55AD5A-D7AD-4356-846E-E2FC1A77ECE0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65F62-DC6D-41C8-89AA-6EC3DB1B78B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60395-B50B-499E-B31A-0C1AD01B9B4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D4DF6-FBAC-47BE-BAD1-724D014ED6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FB15-8AC3-4AF4-B293-3B59E4D32066}">
  <dimension ref="A1:F14"/>
  <sheetViews>
    <sheetView workbookViewId="0">
      <selection activeCell="E22" sqref="E22"/>
    </sheetView>
  </sheetViews>
  <sheetFormatPr defaultRowHeight="14.5" x14ac:dyDescent="0.35"/>
  <cols>
    <col min="1" max="1" width="12.90625" bestFit="1" customWidth="1"/>
    <col min="2" max="2" width="15.6328125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8316</v>
      </c>
    </row>
    <row r="3" spans="1:6" x14ac:dyDescent="0.35">
      <c r="A3" s="7" t="s">
        <v>8315</v>
      </c>
      <c r="B3" s="7" t="s">
        <v>8314</v>
      </c>
    </row>
    <row r="4" spans="1:6" x14ac:dyDescent="0.35">
      <c r="A4" s="7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3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8313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D22B-73D9-4814-9237-3599ED0D8713}">
  <dimension ref="A2:F48"/>
  <sheetViews>
    <sheetView topLeftCell="A4" workbookViewId="0">
      <selection activeCell="E31" sqref="E31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7" t="s">
        <v>8223</v>
      </c>
      <c r="B2" t="s">
        <v>8316</v>
      </c>
    </row>
    <row r="3" spans="1:6" x14ac:dyDescent="0.35">
      <c r="A3" s="7" t="s">
        <v>8367</v>
      </c>
      <c r="B3" t="s">
        <v>8316</v>
      </c>
    </row>
    <row r="5" spans="1:6" x14ac:dyDescent="0.35">
      <c r="A5" s="7" t="s">
        <v>8315</v>
      </c>
      <c r="B5" s="7" t="s">
        <v>8314</v>
      </c>
    </row>
    <row r="6" spans="1:6" x14ac:dyDescent="0.35">
      <c r="A6" s="7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8313</v>
      </c>
    </row>
    <row r="7" spans="1:6" x14ac:dyDescent="0.35">
      <c r="A7" s="8" t="s">
        <v>8321</v>
      </c>
      <c r="B7" s="9"/>
      <c r="C7" s="9">
        <v>100</v>
      </c>
      <c r="D7" s="9"/>
      <c r="E7" s="9"/>
      <c r="F7" s="9">
        <v>100</v>
      </c>
    </row>
    <row r="8" spans="1:6" x14ac:dyDescent="0.35">
      <c r="A8" s="8" t="s">
        <v>8349</v>
      </c>
      <c r="B8" s="9">
        <v>20</v>
      </c>
      <c r="C8" s="9"/>
      <c r="D8" s="9"/>
      <c r="E8" s="9"/>
      <c r="F8" s="9">
        <v>20</v>
      </c>
    </row>
    <row r="9" spans="1:6" x14ac:dyDescent="0.35">
      <c r="A9" s="8" t="s">
        <v>8337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8363</v>
      </c>
      <c r="B10" s="9"/>
      <c r="C10" s="9">
        <v>40</v>
      </c>
      <c r="D10" s="9"/>
      <c r="E10" s="9"/>
      <c r="F10" s="9">
        <v>40</v>
      </c>
    </row>
    <row r="11" spans="1:6" x14ac:dyDescent="0.35">
      <c r="A11" s="8" t="s">
        <v>8359</v>
      </c>
      <c r="B11" s="9"/>
      <c r="C11" s="9"/>
      <c r="D11" s="9"/>
      <c r="E11" s="9">
        <v>40</v>
      </c>
      <c r="F11" s="9">
        <v>40</v>
      </c>
    </row>
    <row r="12" spans="1:6" x14ac:dyDescent="0.35">
      <c r="A12" s="8" t="s">
        <v>8320</v>
      </c>
      <c r="B12" s="9"/>
      <c r="C12" s="9"/>
      <c r="D12" s="9"/>
      <c r="E12" s="9">
        <v>180</v>
      </c>
      <c r="F12" s="9">
        <v>180</v>
      </c>
    </row>
    <row r="13" spans="1:6" x14ac:dyDescent="0.35">
      <c r="A13" s="8" t="s">
        <v>8319</v>
      </c>
      <c r="B13" s="9"/>
      <c r="C13" s="9">
        <v>80</v>
      </c>
      <c r="D13" s="9"/>
      <c r="E13" s="9"/>
      <c r="F13" s="9">
        <v>80</v>
      </c>
    </row>
    <row r="14" spans="1:6" x14ac:dyDescent="0.35">
      <c r="A14" s="8" t="s">
        <v>8335</v>
      </c>
      <c r="B14" s="9"/>
      <c r="C14" s="9"/>
      <c r="D14" s="9"/>
      <c r="E14" s="9">
        <v>40</v>
      </c>
      <c r="F14" s="9">
        <v>40</v>
      </c>
    </row>
    <row r="15" spans="1:6" x14ac:dyDescent="0.35">
      <c r="A15" s="8" t="s">
        <v>8352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5">
      <c r="A16" s="8" t="s">
        <v>8329</v>
      </c>
      <c r="B16" s="9"/>
      <c r="C16" s="9">
        <v>40</v>
      </c>
      <c r="D16" s="9"/>
      <c r="E16" s="9"/>
      <c r="F16" s="9">
        <v>40</v>
      </c>
    </row>
    <row r="17" spans="1:6" x14ac:dyDescent="0.35">
      <c r="A17" s="8" t="s">
        <v>8342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5">
      <c r="A18" s="8" t="s">
        <v>8353</v>
      </c>
      <c r="B18" s="9"/>
      <c r="C18" s="9">
        <v>20</v>
      </c>
      <c r="D18" s="9"/>
      <c r="E18" s="9"/>
      <c r="F18" s="9">
        <v>20</v>
      </c>
    </row>
    <row r="19" spans="1:6" x14ac:dyDescent="0.35">
      <c r="A19" s="8" t="s">
        <v>8354</v>
      </c>
      <c r="B19" s="9"/>
      <c r="C19" s="9"/>
      <c r="D19" s="9"/>
      <c r="E19" s="9">
        <v>140</v>
      </c>
      <c r="F19" s="9">
        <v>140</v>
      </c>
    </row>
    <row r="20" spans="1:6" x14ac:dyDescent="0.35">
      <c r="A20" s="8" t="s">
        <v>8334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5">
      <c r="A21" s="8" t="s">
        <v>8333</v>
      </c>
      <c r="B21" s="9"/>
      <c r="C21" s="9">
        <v>60</v>
      </c>
      <c r="D21" s="9"/>
      <c r="E21" s="9"/>
      <c r="F21" s="9">
        <v>60</v>
      </c>
    </row>
    <row r="22" spans="1:6" x14ac:dyDescent="0.35">
      <c r="A22" s="8" t="s">
        <v>8361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5">
      <c r="A23" s="8" t="s">
        <v>8332</v>
      </c>
      <c r="B23" s="9"/>
      <c r="C23" s="9"/>
      <c r="D23" s="9"/>
      <c r="E23" s="9">
        <v>20</v>
      </c>
      <c r="F23" s="9">
        <v>20</v>
      </c>
    </row>
    <row r="24" spans="1:6" x14ac:dyDescent="0.35">
      <c r="A24" s="8" t="s">
        <v>8340</v>
      </c>
      <c r="B24" s="9"/>
      <c r="C24" s="9">
        <v>40</v>
      </c>
      <c r="D24" s="9"/>
      <c r="E24" s="9"/>
      <c r="F24" s="9">
        <v>40</v>
      </c>
    </row>
    <row r="25" spans="1:6" x14ac:dyDescent="0.35">
      <c r="A25" s="8" t="s">
        <v>8364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5">
      <c r="A26" s="8" t="s">
        <v>8348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8328</v>
      </c>
      <c r="B27" s="9"/>
      <c r="C27" s="9"/>
      <c r="D27" s="9"/>
      <c r="E27" s="9">
        <v>60</v>
      </c>
      <c r="F27" s="9">
        <v>60</v>
      </c>
    </row>
    <row r="28" spans="1:6" x14ac:dyDescent="0.35">
      <c r="A28" s="8" t="s">
        <v>8355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8344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5">
      <c r="A30" s="8" t="s">
        <v>8350</v>
      </c>
      <c r="B30" s="9"/>
      <c r="C30" s="9">
        <v>20</v>
      </c>
      <c r="D30" s="9"/>
      <c r="E30" s="9"/>
      <c r="F30" s="9">
        <v>20</v>
      </c>
    </row>
    <row r="31" spans="1:6" x14ac:dyDescent="0.35">
      <c r="A31" s="8" t="s">
        <v>8323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5">
      <c r="A32" s="8" t="s">
        <v>8351</v>
      </c>
      <c r="B32" s="9"/>
      <c r="C32" s="9"/>
      <c r="D32" s="9"/>
      <c r="E32" s="9">
        <v>40</v>
      </c>
      <c r="F32" s="9">
        <v>40</v>
      </c>
    </row>
    <row r="33" spans="1:6" x14ac:dyDescent="0.35">
      <c r="A33" s="8" t="s">
        <v>8347</v>
      </c>
      <c r="B33" s="9"/>
      <c r="C33" s="9"/>
      <c r="D33" s="9"/>
      <c r="E33" s="9">
        <v>20</v>
      </c>
      <c r="F33" s="9">
        <v>20</v>
      </c>
    </row>
    <row r="34" spans="1:6" x14ac:dyDescent="0.35">
      <c r="A34" s="8" t="s">
        <v>8358</v>
      </c>
      <c r="B34" s="9"/>
      <c r="C34" s="9">
        <v>20</v>
      </c>
      <c r="D34" s="9"/>
      <c r="E34" s="9"/>
      <c r="F34" s="9">
        <v>20</v>
      </c>
    </row>
    <row r="35" spans="1:6" x14ac:dyDescent="0.35">
      <c r="A35" s="8" t="s">
        <v>8331</v>
      </c>
      <c r="B35" s="9"/>
      <c r="C35" s="9"/>
      <c r="D35" s="9"/>
      <c r="E35" s="9">
        <v>260</v>
      </c>
      <c r="F35" s="9">
        <v>260</v>
      </c>
    </row>
    <row r="36" spans="1:6" x14ac:dyDescent="0.35">
      <c r="A36" s="8" t="s">
        <v>8318</v>
      </c>
      <c r="B36" s="9">
        <v>40</v>
      </c>
      <c r="C36" s="9"/>
      <c r="D36" s="9"/>
      <c r="E36" s="9"/>
      <c r="F36" s="9">
        <v>40</v>
      </c>
    </row>
    <row r="37" spans="1:6" x14ac:dyDescent="0.35">
      <c r="A37" s="8" t="s">
        <v>8317</v>
      </c>
      <c r="B37" s="9"/>
      <c r="C37" s="9"/>
      <c r="D37" s="9"/>
      <c r="E37" s="9">
        <v>60</v>
      </c>
      <c r="F37" s="9">
        <v>60</v>
      </c>
    </row>
    <row r="38" spans="1:6" x14ac:dyDescent="0.35">
      <c r="A38" s="8" t="s">
        <v>8357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5">
      <c r="A39" s="8" t="s">
        <v>8360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5">
      <c r="A40" s="8" t="s">
        <v>8362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5">
      <c r="A41" s="8" t="s">
        <v>8356</v>
      </c>
      <c r="B41" s="9"/>
      <c r="C41" s="9"/>
      <c r="D41" s="9"/>
      <c r="E41" s="9">
        <v>80</v>
      </c>
      <c r="F41" s="9">
        <v>80</v>
      </c>
    </row>
    <row r="42" spans="1:6" x14ac:dyDescent="0.35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35">
      <c r="A43" s="8" t="s">
        <v>8346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5">
      <c r="A44" s="8" t="s">
        <v>8339</v>
      </c>
      <c r="B44" s="9"/>
      <c r="C44" s="9">
        <v>100</v>
      </c>
      <c r="D44" s="9"/>
      <c r="E44" s="9"/>
      <c r="F44" s="9">
        <v>100</v>
      </c>
    </row>
    <row r="45" spans="1:6" x14ac:dyDescent="0.35">
      <c r="A45" s="8" t="s">
        <v>8326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5">
      <c r="A46" s="8" t="s">
        <v>8325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5">
      <c r="A47" s="8" t="s">
        <v>8345</v>
      </c>
      <c r="B47" s="9">
        <v>20</v>
      </c>
      <c r="C47" s="9"/>
      <c r="D47" s="9"/>
      <c r="E47" s="9"/>
      <c r="F47" s="9">
        <v>20</v>
      </c>
    </row>
    <row r="48" spans="1:6" x14ac:dyDescent="0.35">
      <c r="A48" s="8" t="s">
        <v>8313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7C41-2643-49D1-B883-F8670C16730A}">
  <dimension ref="A2:E19"/>
  <sheetViews>
    <sheetView workbookViewId="0">
      <selection activeCell="D9" sqref="D9"/>
    </sheetView>
  </sheetViews>
  <sheetFormatPr defaultRowHeight="14.5" x14ac:dyDescent="0.35"/>
  <cols>
    <col min="1" max="1" width="14.8164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2" spans="1:5" x14ac:dyDescent="0.35">
      <c r="A2" s="7" t="s">
        <v>8367</v>
      </c>
      <c r="B2" t="s">
        <v>8316</v>
      </c>
    </row>
    <row r="3" spans="1:5" x14ac:dyDescent="0.35">
      <c r="A3" s="7" t="s">
        <v>8380</v>
      </c>
      <c r="B3" t="s">
        <v>8316</v>
      </c>
    </row>
    <row r="5" spans="1:5" x14ac:dyDescent="0.35">
      <c r="A5" s="7" t="s">
        <v>8315</v>
      </c>
      <c r="B5" s="7" t="s">
        <v>8314</v>
      </c>
    </row>
    <row r="6" spans="1:5" x14ac:dyDescent="0.35">
      <c r="A6" s="7" t="s">
        <v>8312</v>
      </c>
      <c r="B6" t="s">
        <v>8220</v>
      </c>
      <c r="C6" t="s">
        <v>8221</v>
      </c>
      <c r="D6" t="s">
        <v>8219</v>
      </c>
      <c r="E6" t="s">
        <v>8313</v>
      </c>
    </row>
    <row r="7" spans="1:5" x14ac:dyDescent="0.35">
      <c r="A7" s="11" t="s">
        <v>8374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5">
      <c r="A8" s="11" t="s">
        <v>8375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5">
      <c r="A9" s="11" t="s">
        <v>8376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5">
      <c r="A10" s="11" t="s">
        <v>8377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5">
      <c r="A11" s="11" t="s">
        <v>8368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5">
      <c r="A12" s="11" t="s">
        <v>8378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5">
      <c r="A13" s="11" t="s">
        <v>8369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5">
      <c r="A14" s="11" t="s">
        <v>8370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5">
      <c r="A15" s="11" t="s">
        <v>8371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5">
      <c r="A16" s="11" t="s">
        <v>8372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5">
      <c r="A17" s="11" t="s">
        <v>8373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5">
      <c r="A18" s="11" t="s">
        <v>8379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5">
      <c r="A19" s="11" t="s">
        <v>8313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0" zoomScaleNormal="70" workbookViewId="0">
      <selection activeCell="L1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bestFit="1" customWidth="1"/>
    <col min="16" max="16" width="21.36328125" bestFit="1" customWidth="1"/>
    <col min="17" max="17" width="11.453125" bestFit="1" customWidth="1"/>
    <col min="18" max="18" width="17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34D5DBD7-FD73-4592-AA4D-096A475F9B25}">
    <filterColumn colId="5">
      <filters>
        <filter val="failed"/>
      </filters>
    </filterColumn>
  </autoFilter>
  <conditionalFormatting sqref="O1:O1048576 P1:T1">
    <cfRule type="colorScale" priority="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32F7-0B4B-414A-A6A6-4ED2D6845DB5}">
  <dimension ref="A1:H13"/>
  <sheetViews>
    <sheetView workbookViewId="0">
      <selection activeCell="D24" sqref="D24"/>
    </sheetView>
  </sheetViews>
  <sheetFormatPr defaultRowHeight="14.5" x14ac:dyDescent="0.35"/>
  <cols>
    <col min="1" max="1" width="14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5">
      <c r="A2" s="12" t="s">
        <v>8389</v>
      </c>
      <c r="B2">
        <f>COUNTIFS('Original Data'!F$2:F$4115, "successful",'Original Data'!D$2:D$4115, "&lt;1000")</f>
        <v>322</v>
      </c>
      <c r="C2">
        <f>COUNTIFS('Original Data'!$F$2:$F$4115, "failed",'Original Data'!$D$2:$D$4115, "&lt;1000")</f>
        <v>113</v>
      </c>
      <c r="D2">
        <f>COUNTIFS('Original Data'!$F$2:$F$4115, "canceled",'Original Data'!$D$2:$D$4115,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2" t="s">
        <v>8390</v>
      </c>
      <c r="B3">
        <f>COUNTIFS('Original Data'!$F$2:$F$4115,"successful",'Original Data'!$D$2:$D$4115,"&gt;=1000",'Original Data'!$D$2:$D$4115,"&lt;=4999")</f>
        <v>932</v>
      </c>
      <c r="C3">
        <f>COUNTIFS('Original Data'!$F$2:$F$4115,"failed",'Original Data'!$D$2:$D$4115,"&gt;=1000",'Original Data'!$D$2:$D$4115,"&lt;=4999")</f>
        <v>420</v>
      </c>
      <c r="D3">
        <f>COUNTIFS('Original Data'!$F$2:$F$4115,"canceled",'Original Data'!$D$2:$D$4115,"&gt;=1000",'Original Data'!$D$2:$D$4115,"&lt;=4999")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2" t="s">
        <v>8391</v>
      </c>
      <c r="B4">
        <f>COUNTIFS('Original Data'!F$2:F$4115,"successful",'Original Data'!D$2:D$4115,"&gt;=5000",'Original Data'!D$2:D$4115,"&lt;=9999")</f>
        <v>381</v>
      </c>
      <c r="C4">
        <f>COUNTIFS('Original Data'!$F$2:$F$4115,"failed",'Original Data'!$D$2:$D$4115,"&gt;=5000",'Original Data'!$D$2:$D$4115,"&lt;=9999")</f>
        <v>283</v>
      </c>
      <c r="D4">
        <f>COUNTIFS('Original Data'!$F$2:$F$4115,"canceled",'Original Data'!$D$2:$D$4115,"&gt;=5000",'Original Data'!$D$2:$D$4115,"&lt;=9999")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2" t="s">
        <v>8392</v>
      </c>
      <c r="B5">
        <f>COUNTIFS('Original Data'!F$2:F$4115,"successful",'Original Data'!D$2:D$4115,"&gt;=10000",'Original Data'!D$2:D$4115,"&lt;=14999")</f>
        <v>168</v>
      </c>
      <c r="C5">
        <f>COUNTIFS('Original Data'!$F$2:$F$4115,"failed",'Original Data'!$D$2:$D$4115,"&gt;=10000",'Original Data'!$D$2:$D$4115,"&lt;=14999")</f>
        <v>144</v>
      </c>
      <c r="D5">
        <f>COUNTIFS('Original Data'!$F$2:$F$4115,"canceled",'Original Data'!$D$2:$D$4115,"&gt;=10000",'Original Data'!$D$2:$D$4115,"&lt;=14999")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2" t="s">
        <v>8393</v>
      </c>
      <c r="B6">
        <f>COUNTIFS('Original Data'!F$2:F$4115,"successful",'Original Data'!D$2:D$4115,"&gt;=15000",'Original Data'!D$2:D$4115,"&lt;=19999")</f>
        <v>94</v>
      </c>
      <c r="C6">
        <f>COUNTIFS('Original Data'!$F$2:$F$4115,"failed",'Original Data'!$D$2:$D$4115,"&gt;=15000",'Original Data'!$D$2:$D$4115,"&lt;=24999")</f>
        <v>162</v>
      </c>
      <c r="D6">
        <f>COUNTIFS('Original Data'!$F$2:$F$4115,"canceled",'Original Data'!$D$2:$D$4115,"&gt;=15000",'Original Data'!$D$2:$D$4115,"&lt;=24999")</f>
        <v>31</v>
      </c>
      <c r="E6">
        <f t="shared" si="0"/>
        <v>287</v>
      </c>
      <c r="F6" s="5">
        <f t="shared" si="1"/>
        <v>0.32752613240418116</v>
      </c>
      <c r="G6" s="5">
        <f t="shared" si="2"/>
        <v>0.56445993031358888</v>
      </c>
      <c r="H6" s="5">
        <f t="shared" si="3"/>
        <v>0.10801393728222997</v>
      </c>
    </row>
    <row r="7" spans="1:8" x14ac:dyDescent="0.35">
      <c r="A7" s="12" t="s">
        <v>8394</v>
      </c>
      <c r="B7">
        <f>COUNTIFS('Original Data'!F$2:F$4115,"successful",'Original Data'!D$2:D$4115,"&gt;=20000",'Original Data'!D$2:D$4115,"&lt;=24999")</f>
        <v>62</v>
      </c>
      <c r="C7">
        <f>COUNTIFS('Original Data'!$F$2:$F$4115,"failed",'Original Data'!$D$2:$D$4115,"&gt;=20000",'Original Data'!$D$2:$D$4115,"&lt;=24999")</f>
        <v>72</v>
      </c>
      <c r="D7">
        <f>COUNTIFS('Original Data'!$F$2:$F$4115,"canceled",'Original Data'!$D$2:$D$4115,"&gt;=20000",'Original Data'!$D$2:$D$4115,"&lt;=24999")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2" t="s">
        <v>8395</v>
      </c>
      <c r="B8">
        <f>COUNTIFS('Original Data'!F$2:F$4115,"successful",'Original Data'!D$2:D$4115,"&gt;=25000",'Original Data'!D$2:D$4115,"&lt;=29999")</f>
        <v>55</v>
      </c>
      <c r="C8">
        <f>COUNTIFS('Original Data'!$F$2:$F$4115,"failed",'Original Data'!$D$2:$D$4115,"&gt;=25000",'Original Data'!$D$2:$D$4115,"&lt;=29999")</f>
        <v>64</v>
      </c>
      <c r="D8">
        <f>COUNTIFS('Original Data'!$F$2:$F$4115,"canceled",'Original Data'!$D$2:$D$4115,"&gt;=25000",'Original Data'!$D$2:$D$4115,"&lt;=29999")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2" t="s">
        <v>8397</v>
      </c>
      <c r="B9">
        <f>COUNTIFS('Original Data'!F$2:F$4115,"successful",'Original Data'!D$2:D$4115,"&gt;=30000",'Original Data'!D$2:D$4115,"&lt;=34999")</f>
        <v>32</v>
      </c>
      <c r="C9">
        <f>COUNTIFS('Original Data'!$F$2:$F$4115,"failed",'Original Data'!$D$2:$D$4115,"&gt;=30000",'Original Data'!$D$2:$D$4115,"&lt;=34999")</f>
        <v>37</v>
      </c>
      <c r="D9">
        <f>COUNTIFS('Original Data'!$F$2:$F$4115,"canceled",'Original Data'!$D$2:$D$4115,"&gt;=30000",'Original Data'!$D$2:$D$4115,"&lt;=34999")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2" t="s">
        <v>8396</v>
      </c>
      <c r="B10">
        <f>COUNTIFS('Original Data'!F$2:F$4115,"successful",'Original Data'!D$2:D$4115,"&gt;=35000",'Original Data'!D$2:D$4115,"&lt;=39999")</f>
        <v>26</v>
      </c>
      <c r="C10">
        <f>COUNTIFS('Original Data'!$F$2:$F$4115,"failed",'Original Data'!$D$2:$D$4115,"&gt;=35000",'Original Data'!$D$2:$D$4115,"&lt;=39999")</f>
        <v>22</v>
      </c>
      <c r="D10">
        <f>COUNTIFS('Original Data'!$F$2:$F$4115,"canceled",'Original Data'!$D$2:$D$4115,"&gt;=35000",'Original Data'!$D$2:$D$4115,"&lt;=39999")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2" t="s">
        <v>8398</v>
      </c>
      <c r="B11">
        <f>COUNTIFS('Original Data'!F$2:F$4115,"successful",'Original Data'!D$2:D$4115,"&gt;=40000",'Original Data'!D$2:D$4115,"&lt;=44999")</f>
        <v>21</v>
      </c>
      <c r="C11">
        <f>COUNTIFS('Original Data'!$F$2:$F$4115,"failed",'Original Data'!$D$2:$D$4115,"&gt;=40000",'Original Data'!$D$2:$D$4115,"&lt;=44999")</f>
        <v>16</v>
      </c>
      <c r="D11">
        <f>COUNTIFS('Original Data'!$F$2:$F$4115,"canceled",'Original Data'!$D$2:$D$4115,"&gt;=40000",'Original Data'!$D$2:$D$4115,"&lt;=44999")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2" t="s">
        <v>8399</v>
      </c>
      <c r="B12">
        <f>COUNTIFS('Original Data'!F$2:F$4115,"successful",'Original Data'!D$2:D$4115,"&gt;=45000",'Original Data'!D$2:D$4115,"&lt;=49999")</f>
        <v>6</v>
      </c>
      <c r="C12">
        <f>COUNTIFS('Original Data'!$F$2:$F$4115,"failed",'Original Data'!$D$2:$D$4115,"&gt;=45000",'Original Data'!$D$2:$D$4115,"&lt;=49999")</f>
        <v>11</v>
      </c>
      <c r="D12">
        <f>COUNTIFS('Original Data'!$F$2:$F$4115,"canceled",'Original Data'!$D$2:$D$4115,"&gt;=45000",'Original Data'!$D$2:$D$4115,"&lt;=49999")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43.5" x14ac:dyDescent="0.35">
      <c r="A13" s="13" t="s">
        <v>8400</v>
      </c>
      <c r="B13">
        <f>COUNTIFS('Original Data'!F$2:F$4115,"successful",'Original Data'!D$2:D$4115,"&gt;=50000")</f>
        <v>86</v>
      </c>
      <c r="C13">
        <f>COUNTIFS('Original Data'!$F$2:$F$4115,"failed",'Original Data'!$D$2:$D$4115,"&gt;=50000")</f>
        <v>258</v>
      </c>
      <c r="D13">
        <f>COUNTIFS('Original Data'!$F$2:$F$4115,"canceled",'Original Data'!$D$2:$D$4115,"&gt;=50000")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174D-F8B7-4A4A-AFEC-06B417B1329D}">
  <dimension ref="A1:I2186"/>
  <sheetViews>
    <sheetView tabSelected="1" topLeftCell="A10" workbookViewId="0"/>
  </sheetViews>
  <sheetFormatPr defaultRowHeight="14.5" x14ac:dyDescent="0.35"/>
  <cols>
    <col min="2" max="2" width="13.1796875" customWidth="1"/>
    <col min="4" max="4" width="13.1796875" bestFit="1" customWidth="1"/>
    <col min="5" max="6" width="13.1796875" customWidth="1"/>
    <col min="7" max="7" width="25.7265625" bestFit="1" customWidth="1"/>
    <col min="8" max="8" width="27.90625" bestFit="1" customWidth="1"/>
    <col min="9" max="9" width="21.36328125" bestFit="1" customWidth="1"/>
  </cols>
  <sheetData>
    <row r="1" spans="1:9" x14ac:dyDescent="0.35">
      <c r="A1" s="1" t="s">
        <v>8218</v>
      </c>
      <c r="B1" s="1" t="s">
        <v>8262</v>
      </c>
      <c r="C1" s="1" t="s">
        <v>8218</v>
      </c>
      <c r="D1" s="1" t="s">
        <v>8262</v>
      </c>
      <c r="E1" s="1"/>
      <c r="F1" s="1"/>
      <c r="G1" s="14" t="s">
        <v>8401</v>
      </c>
      <c r="H1" s="15" t="s">
        <v>8408</v>
      </c>
      <c r="I1" s="15" t="s">
        <v>8409</v>
      </c>
    </row>
    <row r="2" spans="1:9" x14ac:dyDescent="0.35">
      <c r="A2" t="s">
        <v>8219</v>
      </c>
      <c r="B2">
        <v>182</v>
      </c>
      <c r="C2" t="s">
        <v>8221</v>
      </c>
      <c r="D2">
        <v>0</v>
      </c>
      <c r="G2" s="15" t="s">
        <v>8402</v>
      </c>
      <c r="H2" s="16">
        <f>ROUNDUP(AVERAGE(B2:B2186),2)</f>
        <v>194.42999999999998</v>
      </c>
      <c r="I2" s="16">
        <f>ROUNDUP(AVERAGE(D2:D1531),2)</f>
        <v>17.71</v>
      </c>
    </row>
    <row r="3" spans="1:9" x14ac:dyDescent="0.35">
      <c r="A3" t="s">
        <v>8219</v>
      </c>
      <c r="B3">
        <v>79</v>
      </c>
      <c r="C3" t="s">
        <v>8221</v>
      </c>
      <c r="D3">
        <v>1</v>
      </c>
      <c r="G3" s="15" t="s">
        <v>8403</v>
      </c>
      <c r="H3" s="16">
        <f>MEDIAN(B2:B2186)</f>
        <v>62</v>
      </c>
      <c r="I3" s="16">
        <f>MEDIAN(D2:D1531)</f>
        <v>4</v>
      </c>
    </row>
    <row r="4" spans="1:9" x14ac:dyDescent="0.35">
      <c r="A4" t="s">
        <v>8219</v>
      </c>
      <c r="B4">
        <v>35</v>
      </c>
      <c r="C4" t="s">
        <v>8221</v>
      </c>
      <c r="D4">
        <v>10</v>
      </c>
      <c r="G4" s="15" t="s">
        <v>8404</v>
      </c>
      <c r="H4" s="16">
        <f>MIN(B2:B2186)</f>
        <v>1</v>
      </c>
      <c r="I4" s="16">
        <f>MIN(D2:D1531)</f>
        <v>0</v>
      </c>
    </row>
    <row r="5" spans="1:9" x14ac:dyDescent="0.35">
      <c r="A5" t="s">
        <v>8219</v>
      </c>
      <c r="B5">
        <v>150</v>
      </c>
      <c r="C5" t="s">
        <v>8221</v>
      </c>
      <c r="D5">
        <v>0</v>
      </c>
      <c r="G5" s="15" t="s">
        <v>8405</v>
      </c>
      <c r="H5" s="16">
        <f>MAX(B2:B2186)</f>
        <v>26457</v>
      </c>
      <c r="I5" s="16">
        <f>MAX(D2:D1531)</f>
        <v>1293</v>
      </c>
    </row>
    <row r="6" spans="1:9" x14ac:dyDescent="0.35">
      <c r="A6" t="s">
        <v>8219</v>
      </c>
      <c r="B6">
        <v>284</v>
      </c>
      <c r="C6" t="s">
        <v>8221</v>
      </c>
      <c r="D6">
        <v>7</v>
      </c>
      <c r="G6" s="15" t="s">
        <v>8407</v>
      </c>
      <c r="H6" s="16">
        <f>_xlfn.VAR.P(B2:B2186)</f>
        <v>712840.9867348104</v>
      </c>
      <c r="I6" s="16">
        <f>_xlfn.VAR.P(D2:D1531)</f>
        <v>3773.2216685890044</v>
      </c>
    </row>
    <row r="7" spans="1:9" x14ac:dyDescent="0.35">
      <c r="A7" t="s">
        <v>8219</v>
      </c>
      <c r="B7">
        <v>47</v>
      </c>
      <c r="C7" t="s">
        <v>8221</v>
      </c>
      <c r="D7">
        <v>0</v>
      </c>
      <c r="G7" s="15" t="s">
        <v>8406</v>
      </c>
      <c r="H7" s="16">
        <f>_xlfn.STDEV.P(B2:B2186)</f>
        <v>844.29910975602149</v>
      </c>
      <c r="I7" s="16">
        <f>_xlfn.STDEV.P(D2:D1531)</f>
        <v>61.426555076684906</v>
      </c>
    </row>
    <row r="8" spans="1:9" x14ac:dyDescent="0.35">
      <c r="A8" t="s">
        <v>8219</v>
      </c>
      <c r="B8">
        <v>58</v>
      </c>
      <c r="C8" t="s">
        <v>8221</v>
      </c>
      <c r="D8">
        <v>1</v>
      </c>
    </row>
    <row r="9" spans="1:9" x14ac:dyDescent="0.35">
      <c r="A9" t="s">
        <v>8219</v>
      </c>
      <c r="B9">
        <v>57</v>
      </c>
      <c r="C9" t="s">
        <v>8221</v>
      </c>
      <c r="D9">
        <v>2</v>
      </c>
    </row>
    <row r="10" spans="1:9" x14ac:dyDescent="0.35">
      <c r="A10" t="s">
        <v>8219</v>
      </c>
      <c r="B10">
        <v>12</v>
      </c>
      <c r="C10" t="s">
        <v>8221</v>
      </c>
      <c r="D10">
        <v>3</v>
      </c>
    </row>
    <row r="11" spans="1:9" x14ac:dyDescent="0.35">
      <c r="A11" t="s">
        <v>8219</v>
      </c>
      <c r="B11">
        <v>20</v>
      </c>
      <c r="C11" t="s">
        <v>8221</v>
      </c>
      <c r="D11">
        <v>10</v>
      </c>
    </row>
    <row r="12" spans="1:9" ht="46.5" customHeight="1" x14ac:dyDescent="0.35">
      <c r="A12" t="s">
        <v>8219</v>
      </c>
      <c r="B12">
        <v>19</v>
      </c>
      <c r="C12" t="s">
        <v>8221</v>
      </c>
      <c r="D12">
        <v>10</v>
      </c>
      <c r="G12" s="18" t="s">
        <v>8411</v>
      </c>
      <c r="H12" s="18"/>
      <c r="I12" s="18"/>
    </row>
    <row r="13" spans="1:9" x14ac:dyDescent="0.35">
      <c r="A13" t="s">
        <v>8219</v>
      </c>
      <c r="B13">
        <v>75</v>
      </c>
      <c r="C13" t="s">
        <v>8221</v>
      </c>
      <c r="D13">
        <v>1</v>
      </c>
      <c r="G13" s="17" t="s">
        <v>8410</v>
      </c>
      <c r="H13" s="17"/>
      <c r="I13" s="17"/>
    </row>
    <row r="14" spans="1:9" ht="40.5" customHeight="1" x14ac:dyDescent="0.35">
      <c r="A14" t="s">
        <v>8219</v>
      </c>
      <c r="B14">
        <v>827</v>
      </c>
      <c r="C14" t="s">
        <v>8221</v>
      </c>
      <c r="D14">
        <v>0</v>
      </c>
      <c r="G14" s="18" t="s">
        <v>8412</v>
      </c>
      <c r="H14" s="18"/>
      <c r="I14" s="18"/>
    </row>
    <row r="15" spans="1:9" x14ac:dyDescent="0.35">
      <c r="A15" t="s">
        <v>8219</v>
      </c>
      <c r="B15">
        <v>51</v>
      </c>
      <c r="C15" t="s">
        <v>8221</v>
      </c>
      <c r="D15">
        <v>0</v>
      </c>
    </row>
    <row r="16" spans="1:9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3">
    <mergeCell ref="G12:I12"/>
    <mergeCell ref="G13:I13"/>
    <mergeCell ref="G14:I14"/>
  </mergeCells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canceled">
      <formula>NOT(ISERROR(SEARCH("canceled",C1)))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F2B276-55EC-4C67-9779-DD82143586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1</vt:lpstr>
      <vt:lpstr>Pivot Table 2</vt:lpstr>
      <vt:lpstr>Pivot Table 3</vt:lpstr>
      <vt:lpstr>Original Data</vt:lpstr>
      <vt:lpstr>Bonus Sheet</vt:lpstr>
      <vt:lpstr>Bonus Stat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hardik vadel</cp:lastModifiedBy>
  <dcterms:created xsi:type="dcterms:W3CDTF">2017-04-20T15:17:24Z</dcterms:created>
  <dcterms:modified xsi:type="dcterms:W3CDTF">2020-08-03T18:15:52Z</dcterms:modified>
</cp:coreProperties>
</file>