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63be0e894d51538/Desktop/"/>
    </mc:Choice>
  </mc:AlternateContent>
  <xr:revisionPtr revIDLastSave="0" documentId="8_{FB310897-C98E-4C02-B06B-9A54A9BC952F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Group Info" sheetId="23" r:id="rId1"/>
    <sheet name="Summary" sheetId="24" r:id="rId2"/>
    <sheet name="NY 15yr 3%" sheetId="7" r:id="rId3"/>
    <sheet name="HK 15yr 3%" sheetId="13" r:id="rId4"/>
    <sheet name="NY 15yr 0%" sheetId="8" r:id="rId5"/>
    <sheet name="HK 15yr 0%" sheetId="14" r:id="rId6"/>
    <sheet name="NY 25yr 3%" sheetId="10" r:id="rId7"/>
    <sheet name="HK 25yr 3%" sheetId="11" r:id="rId8"/>
    <sheet name="NY 25yr 0%" sheetId="9" r:id="rId9"/>
    <sheet name="HK 25yr 0%" sheetId="12" r:id="rId10"/>
    <sheet name="NY 15yr 3% (No Charter)" sheetId="16" r:id="rId11"/>
    <sheet name="HK 15yr 3% (No Charter)" sheetId="18" r:id="rId12"/>
    <sheet name="NY 15yr 0% (No Charter)" sheetId="15" r:id="rId13"/>
    <sheet name="HK 15yr 0% (No Charter)" sheetId="17" r:id="rId14"/>
    <sheet name="NY 25yr 3% (No Charter)" sheetId="20" r:id="rId15"/>
    <sheet name="HK 25yr 3% (No Charter)" sheetId="22" r:id="rId16"/>
    <sheet name="NY 25yr 0% (No Charter)" sheetId="21" r:id="rId17"/>
    <sheet name="HK 25yr 0% (No Charter)" sheetId="19" r:id="rId18"/>
  </sheets>
  <definedNames>
    <definedName name="_xlnm.Print_Area" localSheetId="0">'Group Info'!$A$1:$G$19</definedName>
    <definedName name="_xlnm.Print_Area" localSheetId="5">'HK 15yr 0%'!$A$1:$V$57</definedName>
    <definedName name="_xlnm.Print_Area" localSheetId="13">'HK 15yr 0% (No Charter)'!$A$1:$V$57</definedName>
    <definedName name="_xlnm.Print_Area" localSheetId="3">'HK 15yr 3%'!$A$1:$V$57</definedName>
    <definedName name="_xlnm.Print_Area" localSheetId="11">'HK 15yr 3% (No Charter)'!$A$1:$V$57</definedName>
    <definedName name="_xlnm.Print_Area" localSheetId="9">'HK 25yr 0%'!$A$1:$AF$68</definedName>
    <definedName name="_xlnm.Print_Area" localSheetId="17">'HK 25yr 0% (No Charter)'!$A$1:$AF$68</definedName>
    <definedName name="_xlnm.Print_Area" localSheetId="7">'HK 25yr 3%'!$A$1:$AF$68</definedName>
    <definedName name="_xlnm.Print_Area" localSheetId="15">'HK 25yr 3% (No Charter)'!$A$1:$AH$68</definedName>
    <definedName name="_xlnm.Print_Area" localSheetId="4">'NY 15yr 0%'!$A$1:$V$57</definedName>
    <definedName name="_xlnm.Print_Area" localSheetId="12">'NY 15yr 0% (No Charter)'!$A$1:$U$57</definedName>
    <definedName name="_xlnm.Print_Area" localSheetId="2">'NY 15yr 3%'!$A$1:$V$58</definedName>
    <definedName name="_xlnm.Print_Area" localSheetId="10">'NY 15yr 3% (No Charter)'!$A$1:$V$57</definedName>
    <definedName name="_xlnm.Print_Area" localSheetId="8">'NY 25yr 0%'!$A$1:$AF$68</definedName>
    <definedName name="_xlnm.Print_Area" localSheetId="16">'NY 25yr 0% (No Charter)'!$A$1:$AF$68</definedName>
    <definedName name="_xlnm.Print_Area" localSheetId="6">'NY 25yr 3%'!$A$1:$AF$68</definedName>
    <definedName name="_xlnm.Print_Area" localSheetId="14">'NY 25yr 3% (No Charter)'!$A$1:$AF$68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0" l="1"/>
  <c r="F36" i="19" l="1"/>
  <c r="G17" i="24" s="1"/>
  <c r="F36" i="21"/>
  <c r="G16" i="24" s="1"/>
  <c r="F36" i="22"/>
  <c r="G15" i="24" s="1"/>
  <c r="F36" i="20"/>
  <c r="G14" i="24" s="1"/>
  <c r="F37" i="16"/>
  <c r="G10" i="24" s="1"/>
  <c r="F36" i="12"/>
  <c r="G9" i="24" s="1"/>
  <c r="F36" i="11"/>
  <c r="G7" i="24" s="1"/>
  <c r="F36" i="9"/>
  <c r="G8" i="24" s="1"/>
  <c r="F35" i="19"/>
  <c r="F17" i="24" s="1"/>
  <c r="F35" i="21"/>
  <c r="F16" i="24" s="1"/>
  <c r="F35" i="22"/>
  <c r="F35" i="20"/>
  <c r="F14" i="24" s="1"/>
  <c r="F35" i="12"/>
  <c r="F9" i="24" s="1"/>
  <c r="F35" i="9"/>
  <c r="F8" i="24" s="1"/>
  <c r="F35" i="11"/>
  <c r="F7" i="24" s="1"/>
  <c r="F35" i="10"/>
  <c r="F6" i="24" s="1"/>
  <c r="I17" i="7"/>
  <c r="F15" i="24"/>
  <c r="G13" i="24"/>
  <c r="F13" i="24"/>
  <c r="G12" i="24"/>
  <c r="F12" i="24"/>
  <c r="G11" i="24"/>
  <c r="F11" i="24"/>
  <c r="F10" i="24"/>
  <c r="G6" i="24"/>
  <c r="G5" i="24"/>
  <c r="F5" i="24"/>
  <c r="G4" i="24"/>
  <c r="F4" i="24"/>
  <c r="G3" i="24"/>
  <c r="F3" i="24"/>
  <c r="F2" i="24"/>
  <c r="G2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F67" i="21" l="1"/>
  <c r="K67" i="21" s="1"/>
  <c r="J66" i="21"/>
  <c r="F66" i="21"/>
  <c r="K66" i="21" s="1"/>
  <c r="K65" i="21"/>
  <c r="J65" i="21"/>
  <c r="F65" i="21"/>
  <c r="J64" i="21"/>
  <c r="K64" i="21" s="1"/>
  <c r="F64" i="21"/>
  <c r="J63" i="21"/>
  <c r="F63" i="21"/>
  <c r="K63" i="21" s="1"/>
  <c r="J62" i="21"/>
  <c r="N62" i="21" s="1"/>
  <c r="N63" i="21" s="1"/>
  <c r="N64" i="21" s="1"/>
  <c r="N65" i="21" s="1"/>
  <c r="N66" i="21" s="1"/>
  <c r="F62" i="21"/>
  <c r="I61" i="21"/>
  <c r="F61" i="21"/>
  <c r="K61" i="21" s="1"/>
  <c r="I60" i="21"/>
  <c r="F60" i="21"/>
  <c r="K60" i="21" s="1"/>
  <c r="I59" i="21"/>
  <c r="F59" i="21"/>
  <c r="K59" i="21" s="1"/>
  <c r="I58" i="21"/>
  <c r="F58" i="21"/>
  <c r="K58" i="21" s="1"/>
  <c r="N57" i="21"/>
  <c r="N58" i="21" s="1"/>
  <c r="N59" i="21" s="1"/>
  <c r="N60" i="21" s="1"/>
  <c r="N61" i="21" s="1"/>
  <c r="K57" i="21"/>
  <c r="I57" i="21"/>
  <c r="F57" i="21"/>
  <c r="H56" i="21"/>
  <c r="K56" i="21" s="1"/>
  <c r="F56" i="21"/>
  <c r="H55" i="21"/>
  <c r="F55" i="21"/>
  <c r="K55" i="21" s="1"/>
  <c r="H54" i="21"/>
  <c r="K54" i="21" s="1"/>
  <c r="F54" i="21"/>
  <c r="H53" i="21"/>
  <c r="F53" i="21"/>
  <c r="K53" i="21" s="1"/>
  <c r="H52" i="21"/>
  <c r="N52" i="21" s="1"/>
  <c r="N53" i="21" s="1"/>
  <c r="N54" i="21" s="1"/>
  <c r="N55" i="21" s="1"/>
  <c r="N56" i="21" s="1"/>
  <c r="F52" i="21"/>
  <c r="K52" i="21" s="1"/>
  <c r="G51" i="21"/>
  <c r="F51" i="21"/>
  <c r="K51" i="21" s="1"/>
  <c r="G50" i="21"/>
  <c r="F50" i="21"/>
  <c r="K50" i="21" s="1"/>
  <c r="K49" i="21"/>
  <c r="G49" i="21"/>
  <c r="F49" i="21"/>
  <c r="G48" i="21"/>
  <c r="N48" i="21" s="1"/>
  <c r="N49" i="21" s="1"/>
  <c r="N50" i="21" s="1"/>
  <c r="N51" i="21" s="1"/>
  <c r="F48" i="21"/>
  <c r="N47" i="21"/>
  <c r="G47" i="21"/>
  <c r="F47" i="21"/>
  <c r="K47" i="21" s="1"/>
  <c r="F46" i="21"/>
  <c r="K46" i="21" s="1"/>
  <c r="K45" i="21"/>
  <c r="F45" i="21"/>
  <c r="K44" i="21"/>
  <c r="F44" i="21"/>
  <c r="F43" i="21"/>
  <c r="M43" i="21" s="1"/>
  <c r="O42" i="21"/>
  <c r="K42" i="21"/>
  <c r="E42" i="2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O41" i="21"/>
  <c r="K41" i="21"/>
  <c r="B32" i="21"/>
  <c r="G30" i="21"/>
  <c r="F30" i="21"/>
  <c r="AF29" i="21"/>
  <c r="H29" i="21"/>
  <c r="G29" i="21"/>
  <c r="F29" i="21"/>
  <c r="AA28" i="21"/>
  <c r="V28" i="21"/>
  <c r="Q28" i="21"/>
  <c r="L28" i="21"/>
  <c r="G22" i="21"/>
  <c r="F22" i="21"/>
  <c r="F20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R19" i="21"/>
  <c r="Q19" i="21"/>
  <c r="N19" i="21"/>
  <c r="M19" i="21"/>
  <c r="L19" i="21"/>
  <c r="K19" i="21"/>
  <c r="J19" i="21"/>
  <c r="I19" i="21"/>
  <c r="G19" i="21"/>
  <c r="F19" i="21"/>
  <c r="F21" i="21" s="1"/>
  <c r="F23" i="21" s="1"/>
  <c r="I17" i="21"/>
  <c r="J17" i="21" s="1"/>
  <c r="H17" i="21"/>
  <c r="H20" i="21" s="1"/>
  <c r="H14" i="21"/>
  <c r="I14" i="21" s="1"/>
  <c r="G14" i="21"/>
  <c r="G27" i="21" s="1"/>
  <c r="G12" i="21"/>
  <c r="F12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B11" i="21"/>
  <c r="AF10" i="21"/>
  <c r="AF12" i="21" s="1"/>
  <c r="AF22" i="21" s="1"/>
  <c r="AF30" i="21" s="1"/>
  <c r="AE10" i="21"/>
  <c r="AE12" i="21" s="1"/>
  <c r="AE22" i="21" s="1"/>
  <c r="AE30" i="21" s="1"/>
  <c r="AD10" i="21"/>
  <c r="AD12" i="21" s="1"/>
  <c r="AD22" i="21" s="1"/>
  <c r="AD30" i="21" s="1"/>
  <c r="AC10" i="21"/>
  <c r="AC12" i="21" s="1"/>
  <c r="AC22" i="21" s="1"/>
  <c r="AC30" i="21" s="1"/>
  <c r="AB10" i="21"/>
  <c r="AB12" i="21" s="1"/>
  <c r="AB22" i="21" s="1"/>
  <c r="AB30" i="21" s="1"/>
  <c r="AA10" i="21"/>
  <c r="AA12" i="21" s="1"/>
  <c r="AA22" i="21" s="1"/>
  <c r="AA30" i="21" s="1"/>
  <c r="Z10" i="21"/>
  <c r="Z12" i="21" s="1"/>
  <c r="Z22" i="21" s="1"/>
  <c r="Z30" i="21" s="1"/>
  <c r="Y10" i="21"/>
  <c r="Y12" i="21" s="1"/>
  <c r="Y22" i="21" s="1"/>
  <c r="Y30" i="21" s="1"/>
  <c r="X10" i="21"/>
  <c r="X12" i="21" s="1"/>
  <c r="X22" i="21" s="1"/>
  <c r="X30" i="21" s="1"/>
  <c r="W10" i="21"/>
  <c r="W12" i="21" s="1"/>
  <c r="W22" i="21" s="1"/>
  <c r="W30" i="21" s="1"/>
  <c r="V10" i="21"/>
  <c r="V12" i="21" s="1"/>
  <c r="V22" i="21" s="1"/>
  <c r="V30" i="21" s="1"/>
  <c r="U10" i="21"/>
  <c r="U12" i="21" s="1"/>
  <c r="U22" i="21" s="1"/>
  <c r="U30" i="21" s="1"/>
  <c r="T10" i="21"/>
  <c r="T12" i="21" s="1"/>
  <c r="T22" i="21" s="1"/>
  <c r="T30" i="21" s="1"/>
  <c r="S10" i="21"/>
  <c r="S12" i="21" s="1"/>
  <c r="S22" i="21" s="1"/>
  <c r="S30" i="21" s="1"/>
  <c r="R10" i="21"/>
  <c r="R12" i="21" s="1"/>
  <c r="R22" i="21" s="1"/>
  <c r="R30" i="21" s="1"/>
  <c r="Q10" i="21"/>
  <c r="Q12" i="21" s="1"/>
  <c r="Q22" i="21" s="1"/>
  <c r="Q30" i="21" s="1"/>
  <c r="P10" i="21"/>
  <c r="P12" i="21" s="1"/>
  <c r="P22" i="21" s="1"/>
  <c r="P30" i="21" s="1"/>
  <c r="O10" i="21"/>
  <c r="O12" i="21" s="1"/>
  <c r="O22" i="21" s="1"/>
  <c r="O30" i="21" s="1"/>
  <c r="N10" i="21"/>
  <c r="N12" i="21" s="1"/>
  <c r="N22" i="21" s="1"/>
  <c r="N30" i="21" s="1"/>
  <c r="M10" i="21"/>
  <c r="M12" i="21" s="1"/>
  <c r="M22" i="21" s="1"/>
  <c r="M30" i="21" s="1"/>
  <c r="L10" i="21"/>
  <c r="L12" i="21" s="1"/>
  <c r="L22" i="21" s="1"/>
  <c r="L30" i="21" s="1"/>
  <c r="K10" i="21"/>
  <c r="K12" i="21" s="1"/>
  <c r="K22" i="21" s="1"/>
  <c r="K30" i="21" s="1"/>
  <c r="J10" i="21"/>
  <c r="J12" i="21" s="1"/>
  <c r="J22" i="21" s="1"/>
  <c r="J30" i="21" s="1"/>
  <c r="I10" i="21"/>
  <c r="I12" i="21" s="1"/>
  <c r="I22" i="21" s="1"/>
  <c r="I30" i="21" s="1"/>
  <c r="H10" i="21"/>
  <c r="H12" i="21" s="1"/>
  <c r="H22" i="21" s="1"/>
  <c r="H30" i="21" s="1"/>
  <c r="S7" i="21"/>
  <c r="S19" i="21" s="1"/>
  <c r="O7" i="21"/>
  <c r="O19" i="21" s="1"/>
  <c r="L7" i="21"/>
  <c r="H7" i="21"/>
  <c r="H19" i="21" s="1"/>
  <c r="H21" i="21" s="1"/>
  <c r="H23" i="21" s="1"/>
  <c r="G7" i="21"/>
  <c r="G20" i="21" s="1"/>
  <c r="J6" i="21"/>
  <c r="K6" i="21" s="1"/>
  <c r="L6" i="21" s="1"/>
  <c r="M6" i="21" s="1"/>
  <c r="N6" i="21" s="1"/>
  <c r="O6" i="21" s="1"/>
  <c r="P6" i="21" s="1"/>
  <c r="Q6" i="21" s="1"/>
  <c r="R6" i="21" s="1"/>
  <c r="S6" i="21" s="1"/>
  <c r="T6" i="21" s="1"/>
  <c r="U6" i="21" s="1"/>
  <c r="V6" i="21" s="1"/>
  <c r="W6" i="21" s="1"/>
  <c r="X6" i="21" s="1"/>
  <c r="Y6" i="21" s="1"/>
  <c r="Z6" i="21" s="1"/>
  <c r="AA6" i="21" s="1"/>
  <c r="AB6" i="21" s="1"/>
  <c r="AC6" i="21" s="1"/>
  <c r="AD6" i="21" s="1"/>
  <c r="AE6" i="21" s="1"/>
  <c r="AF6" i="21" s="1"/>
  <c r="I6" i="21"/>
  <c r="G5" i="21"/>
  <c r="H5" i="21" s="1"/>
  <c r="I5" i="21" s="1"/>
  <c r="J5" i="21" s="1"/>
  <c r="K5" i="21" s="1"/>
  <c r="L5" i="21" s="1"/>
  <c r="M5" i="21" s="1"/>
  <c r="N5" i="21" s="1"/>
  <c r="O5" i="21" s="1"/>
  <c r="P5" i="21" s="1"/>
  <c r="Q5" i="21" s="1"/>
  <c r="R5" i="21" s="1"/>
  <c r="S5" i="21" s="1"/>
  <c r="T5" i="21" s="1"/>
  <c r="U5" i="21" s="1"/>
  <c r="V5" i="21" s="1"/>
  <c r="W5" i="21" s="1"/>
  <c r="X5" i="21" s="1"/>
  <c r="Y5" i="21" s="1"/>
  <c r="Z5" i="21" s="1"/>
  <c r="AA5" i="21" s="1"/>
  <c r="AB5" i="21" s="1"/>
  <c r="AC5" i="21" s="1"/>
  <c r="AD5" i="21" s="1"/>
  <c r="AE5" i="21" s="1"/>
  <c r="AF5" i="21" s="1"/>
  <c r="B5" i="21"/>
  <c r="G4" i="21"/>
  <c r="H4" i="21" s="1"/>
  <c r="I4" i="21" s="1"/>
  <c r="J4" i="21" s="1"/>
  <c r="K4" i="21" s="1"/>
  <c r="L4" i="21" s="1"/>
  <c r="M4" i="21" s="1"/>
  <c r="N4" i="21" s="1"/>
  <c r="O4" i="21" s="1"/>
  <c r="P4" i="21" s="1"/>
  <c r="Q4" i="21" s="1"/>
  <c r="R4" i="21" s="1"/>
  <c r="S4" i="21" s="1"/>
  <c r="T4" i="21" s="1"/>
  <c r="U4" i="21" s="1"/>
  <c r="V4" i="21" s="1"/>
  <c r="W4" i="21" s="1"/>
  <c r="X4" i="21" s="1"/>
  <c r="Y4" i="21" s="1"/>
  <c r="Z4" i="21" s="1"/>
  <c r="AA4" i="21" s="1"/>
  <c r="AB4" i="21" s="1"/>
  <c r="AC4" i="21" s="1"/>
  <c r="AD4" i="21" s="1"/>
  <c r="AE4" i="21" s="1"/>
  <c r="AF4" i="21" s="1"/>
  <c r="F67" i="22"/>
  <c r="K67" i="22" s="1"/>
  <c r="J66" i="22"/>
  <c r="F66" i="22"/>
  <c r="K66" i="22" s="1"/>
  <c r="K65" i="22"/>
  <c r="J65" i="22"/>
  <c r="F65" i="22"/>
  <c r="K64" i="22"/>
  <c r="J64" i="22"/>
  <c r="F64" i="22"/>
  <c r="J63" i="22"/>
  <c r="K63" i="22" s="1"/>
  <c r="F63" i="22"/>
  <c r="J62" i="22"/>
  <c r="N62" i="22" s="1"/>
  <c r="N63" i="22" s="1"/>
  <c r="N64" i="22" s="1"/>
  <c r="N65" i="22" s="1"/>
  <c r="N66" i="22" s="1"/>
  <c r="F62" i="22"/>
  <c r="K62" i="22" s="1"/>
  <c r="I61" i="22"/>
  <c r="F61" i="22"/>
  <c r="K61" i="22" s="1"/>
  <c r="I60" i="22"/>
  <c r="F60" i="22"/>
  <c r="K60" i="22" s="1"/>
  <c r="I59" i="22"/>
  <c r="F59" i="22"/>
  <c r="K59" i="22" s="1"/>
  <c r="N58" i="22"/>
  <c r="N59" i="22" s="1"/>
  <c r="N60" i="22" s="1"/>
  <c r="N61" i="22" s="1"/>
  <c r="I58" i="22"/>
  <c r="F58" i="22"/>
  <c r="K58" i="22" s="1"/>
  <c r="N57" i="22"/>
  <c r="K57" i="22"/>
  <c r="I57" i="22"/>
  <c r="F57" i="22"/>
  <c r="K56" i="22"/>
  <c r="H56" i="22"/>
  <c r="F56" i="22"/>
  <c r="H55" i="22"/>
  <c r="K55" i="22" s="1"/>
  <c r="F55" i="22"/>
  <c r="H54" i="22"/>
  <c r="F54" i="22"/>
  <c r="K54" i="22" s="1"/>
  <c r="H53" i="22"/>
  <c r="F53" i="22"/>
  <c r="K53" i="22" s="1"/>
  <c r="H52" i="22"/>
  <c r="N52" i="22" s="1"/>
  <c r="N53" i="22" s="1"/>
  <c r="N54" i="22" s="1"/>
  <c r="N55" i="22" s="1"/>
  <c r="N56" i="22" s="1"/>
  <c r="F52" i="22"/>
  <c r="K52" i="22" s="1"/>
  <c r="G51" i="22"/>
  <c r="F51" i="22"/>
  <c r="K51" i="22" s="1"/>
  <c r="G50" i="22"/>
  <c r="F50" i="22"/>
  <c r="K50" i="22" s="1"/>
  <c r="K49" i="22"/>
  <c r="G49" i="22"/>
  <c r="F49" i="22"/>
  <c r="K48" i="22"/>
  <c r="G48" i="22"/>
  <c r="F48" i="22"/>
  <c r="G47" i="22"/>
  <c r="N47" i="22" s="1"/>
  <c r="N48" i="22" s="1"/>
  <c r="N49" i="22" s="1"/>
  <c r="N50" i="22" s="1"/>
  <c r="N51" i="22" s="1"/>
  <c r="F47" i="22"/>
  <c r="F46" i="22"/>
  <c r="K46" i="22" s="1"/>
  <c r="K45" i="22"/>
  <c r="F45" i="22"/>
  <c r="F44" i="22"/>
  <c r="K44" i="22" s="1"/>
  <c r="F43" i="22"/>
  <c r="M43" i="22" s="1"/>
  <c r="E43" i="22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O42" i="22"/>
  <c r="K42" i="22"/>
  <c r="E42" i="22"/>
  <c r="O41" i="22"/>
  <c r="K41" i="22"/>
  <c r="B32" i="22"/>
  <c r="AF29" i="22"/>
  <c r="G29" i="22"/>
  <c r="F29" i="22"/>
  <c r="AA28" i="22"/>
  <c r="V28" i="22"/>
  <c r="Q28" i="22"/>
  <c r="L28" i="22"/>
  <c r="G22" i="22"/>
  <c r="G30" i="22" s="1"/>
  <c r="F20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R19" i="22"/>
  <c r="Q19" i="22"/>
  <c r="N19" i="22"/>
  <c r="M19" i="22"/>
  <c r="K19" i="22"/>
  <c r="J19" i="22"/>
  <c r="I19" i="22"/>
  <c r="H19" i="22"/>
  <c r="G19" i="22"/>
  <c r="F19" i="22"/>
  <c r="F21" i="22" s="1"/>
  <c r="F23" i="22" s="1"/>
  <c r="H17" i="22"/>
  <c r="H20" i="22" s="1"/>
  <c r="I14" i="22"/>
  <c r="J14" i="22" s="1"/>
  <c r="H14" i="22"/>
  <c r="H27" i="22" s="1"/>
  <c r="G14" i="22"/>
  <c r="G27" i="22" s="1"/>
  <c r="G12" i="22"/>
  <c r="F12" i="22"/>
  <c r="F22" i="22" s="1"/>
  <c r="F30" i="22" s="1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B11" i="22"/>
  <c r="AF10" i="22"/>
  <c r="AF12" i="22" s="1"/>
  <c r="AF22" i="22" s="1"/>
  <c r="AF30" i="22" s="1"/>
  <c r="AE10" i="22"/>
  <c r="AE12" i="22" s="1"/>
  <c r="AE22" i="22" s="1"/>
  <c r="AE30" i="22" s="1"/>
  <c r="AD10" i="22"/>
  <c r="AD12" i="22" s="1"/>
  <c r="AD22" i="22" s="1"/>
  <c r="AD30" i="22" s="1"/>
  <c r="AC10" i="22"/>
  <c r="AC12" i="22" s="1"/>
  <c r="AC22" i="22" s="1"/>
  <c r="AC30" i="22" s="1"/>
  <c r="AB10" i="22"/>
  <c r="AB12" i="22" s="1"/>
  <c r="AB22" i="22" s="1"/>
  <c r="AB30" i="22" s="1"/>
  <c r="AA10" i="22"/>
  <c r="AA12" i="22" s="1"/>
  <c r="AA22" i="22" s="1"/>
  <c r="AA30" i="22" s="1"/>
  <c r="Z10" i="22"/>
  <c r="Z12" i="22" s="1"/>
  <c r="Z22" i="22" s="1"/>
  <c r="Z30" i="22" s="1"/>
  <c r="Y10" i="22"/>
  <c r="Y12" i="22" s="1"/>
  <c r="Y22" i="22" s="1"/>
  <c r="Y30" i="22" s="1"/>
  <c r="X10" i="22"/>
  <c r="X12" i="22" s="1"/>
  <c r="X22" i="22" s="1"/>
  <c r="X30" i="22" s="1"/>
  <c r="W10" i="22"/>
  <c r="W12" i="22" s="1"/>
  <c r="W22" i="22" s="1"/>
  <c r="W30" i="22" s="1"/>
  <c r="V10" i="22"/>
  <c r="V12" i="22" s="1"/>
  <c r="V22" i="22" s="1"/>
  <c r="V30" i="22" s="1"/>
  <c r="U10" i="22"/>
  <c r="U12" i="22" s="1"/>
  <c r="U22" i="22" s="1"/>
  <c r="U30" i="22" s="1"/>
  <c r="T10" i="22"/>
  <c r="T12" i="22" s="1"/>
  <c r="T22" i="22" s="1"/>
  <c r="T30" i="22" s="1"/>
  <c r="S10" i="22"/>
  <c r="S12" i="22" s="1"/>
  <c r="S22" i="22" s="1"/>
  <c r="S30" i="22" s="1"/>
  <c r="R10" i="22"/>
  <c r="R12" i="22" s="1"/>
  <c r="R22" i="22" s="1"/>
  <c r="R30" i="22" s="1"/>
  <c r="Q10" i="22"/>
  <c r="Q12" i="22" s="1"/>
  <c r="Q22" i="22" s="1"/>
  <c r="Q30" i="22" s="1"/>
  <c r="P10" i="22"/>
  <c r="P12" i="22" s="1"/>
  <c r="P22" i="22" s="1"/>
  <c r="P30" i="22" s="1"/>
  <c r="O10" i="22"/>
  <c r="O12" i="22" s="1"/>
  <c r="O22" i="22" s="1"/>
  <c r="O30" i="22" s="1"/>
  <c r="N10" i="22"/>
  <c r="N12" i="22" s="1"/>
  <c r="N22" i="22" s="1"/>
  <c r="N30" i="22" s="1"/>
  <c r="M10" i="22"/>
  <c r="M12" i="22" s="1"/>
  <c r="M22" i="22" s="1"/>
  <c r="M30" i="22" s="1"/>
  <c r="L10" i="22"/>
  <c r="L12" i="22" s="1"/>
  <c r="L22" i="22" s="1"/>
  <c r="L30" i="22" s="1"/>
  <c r="K10" i="22"/>
  <c r="K12" i="22" s="1"/>
  <c r="K22" i="22" s="1"/>
  <c r="K30" i="22" s="1"/>
  <c r="J10" i="22"/>
  <c r="J12" i="22" s="1"/>
  <c r="J22" i="22" s="1"/>
  <c r="J30" i="22" s="1"/>
  <c r="I10" i="22"/>
  <c r="I12" i="22" s="1"/>
  <c r="I22" i="22" s="1"/>
  <c r="I30" i="22" s="1"/>
  <c r="H10" i="22"/>
  <c r="H12" i="22" s="1"/>
  <c r="H22" i="22" s="1"/>
  <c r="H30" i="22" s="1"/>
  <c r="S7" i="22"/>
  <c r="S19" i="22" s="1"/>
  <c r="P7" i="22"/>
  <c r="P19" i="22" s="1"/>
  <c r="O7" i="22"/>
  <c r="O19" i="22" s="1"/>
  <c r="L7" i="22"/>
  <c r="L19" i="22" s="1"/>
  <c r="H7" i="22"/>
  <c r="G7" i="22"/>
  <c r="G20" i="22" s="1"/>
  <c r="G21" i="22" s="1"/>
  <c r="G23" i="22" s="1"/>
  <c r="K6" i="22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AB6" i="22" s="1"/>
  <c r="AC6" i="22" s="1"/>
  <c r="AD6" i="22" s="1"/>
  <c r="AE6" i="22" s="1"/>
  <c r="AF6" i="22" s="1"/>
  <c r="J6" i="22"/>
  <c r="I6" i="22"/>
  <c r="G5" i="22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V5" i="22" s="1"/>
  <c r="W5" i="22" s="1"/>
  <c r="X5" i="22" s="1"/>
  <c r="Y5" i="22" s="1"/>
  <c r="Z5" i="22" s="1"/>
  <c r="AA5" i="22" s="1"/>
  <c r="AB5" i="22" s="1"/>
  <c r="AC5" i="22" s="1"/>
  <c r="AD5" i="22" s="1"/>
  <c r="AE5" i="22" s="1"/>
  <c r="AF5" i="22" s="1"/>
  <c r="B5" i="22"/>
  <c r="H29" i="22" s="1"/>
  <c r="G4" i="22"/>
  <c r="H4" i="22" s="1"/>
  <c r="I4" i="22" s="1"/>
  <c r="J4" i="22" s="1"/>
  <c r="K4" i="22" s="1"/>
  <c r="L4" i="22" s="1"/>
  <c r="M4" i="22" s="1"/>
  <c r="N4" i="22" s="1"/>
  <c r="O4" i="22" s="1"/>
  <c r="P4" i="22" s="1"/>
  <c r="Q4" i="22" s="1"/>
  <c r="R4" i="22" s="1"/>
  <c r="S4" i="22" s="1"/>
  <c r="T4" i="22" s="1"/>
  <c r="U4" i="22" s="1"/>
  <c r="V4" i="22" s="1"/>
  <c r="W4" i="22" s="1"/>
  <c r="X4" i="22" s="1"/>
  <c r="Y4" i="22" s="1"/>
  <c r="Z4" i="22" s="1"/>
  <c r="AA4" i="22" s="1"/>
  <c r="AB4" i="22" s="1"/>
  <c r="AC4" i="22" s="1"/>
  <c r="AD4" i="22" s="1"/>
  <c r="AE4" i="22" s="1"/>
  <c r="AF4" i="22" s="1"/>
  <c r="F67" i="20"/>
  <c r="K67" i="20" s="1"/>
  <c r="J66" i="20"/>
  <c r="F66" i="20"/>
  <c r="K66" i="20" s="1"/>
  <c r="K65" i="20"/>
  <c r="J65" i="20"/>
  <c r="F65" i="20"/>
  <c r="K64" i="20"/>
  <c r="J64" i="20"/>
  <c r="F64" i="20"/>
  <c r="K63" i="20"/>
  <c r="J63" i="20"/>
  <c r="F63" i="20"/>
  <c r="J62" i="20"/>
  <c r="N62" i="20" s="1"/>
  <c r="N63" i="20" s="1"/>
  <c r="N64" i="20" s="1"/>
  <c r="N65" i="20" s="1"/>
  <c r="N66" i="20" s="1"/>
  <c r="F62" i="20"/>
  <c r="K62" i="20" s="1"/>
  <c r="I61" i="20"/>
  <c r="F61" i="20"/>
  <c r="K61" i="20" s="1"/>
  <c r="I60" i="20"/>
  <c r="F60" i="20"/>
  <c r="K60" i="20" s="1"/>
  <c r="I59" i="20"/>
  <c r="F59" i="20"/>
  <c r="K59" i="20" s="1"/>
  <c r="I58" i="20"/>
  <c r="F58" i="20"/>
  <c r="K58" i="20" s="1"/>
  <c r="N57" i="20"/>
  <c r="N58" i="20" s="1"/>
  <c r="N59" i="20" s="1"/>
  <c r="N60" i="20" s="1"/>
  <c r="N61" i="20" s="1"/>
  <c r="K57" i="20"/>
  <c r="I57" i="20"/>
  <c r="F57" i="20"/>
  <c r="K56" i="20"/>
  <c r="H56" i="20"/>
  <c r="F56" i="20"/>
  <c r="K55" i="20"/>
  <c r="H55" i="20"/>
  <c r="F55" i="20"/>
  <c r="H54" i="20"/>
  <c r="F54" i="20"/>
  <c r="K54" i="20" s="1"/>
  <c r="H53" i="20"/>
  <c r="F53" i="20"/>
  <c r="K53" i="20" s="1"/>
  <c r="H52" i="20"/>
  <c r="N52" i="20" s="1"/>
  <c r="N53" i="20" s="1"/>
  <c r="N54" i="20" s="1"/>
  <c r="N55" i="20" s="1"/>
  <c r="N56" i="20" s="1"/>
  <c r="F52" i="20"/>
  <c r="K52" i="20" s="1"/>
  <c r="G51" i="20"/>
  <c r="F51" i="20"/>
  <c r="K51" i="20" s="1"/>
  <c r="G50" i="20"/>
  <c r="F50" i="20"/>
  <c r="K50" i="20" s="1"/>
  <c r="K49" i="20"/>
  <c r="G49" i="20"/>
  <c r="F49" i="20"/>
  <c r="K48" i="20"/>
  <c r="G48" i="20"/>
  <c r="F48" i="20"/>
  <c r="K47" i="20"/>
  <c r="G47" i="20"/>
  <c r="N47" i="20" s="1"/>
  <c r="N48" i="20" s="1"/>
  <c r="N49" i="20" s="1"/>
  <c r="N50" i="20" s="1"/>
  <c r="N51" i="20" s="1"/>
  <c r="F47" i="20"/>
  <c r="K46" i="20"/>
  <c r="F46" i="20"/>
  <c r="K45" i="20"/>
  <c r="F45" i="20"/>
  <c r="K44" i="20"/>
  <c r="F44" i="20"/>
  <c r="F43" i="20"/>
  <c r="M43" i="20" s="1"/>
  <c r="E43" i="20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O42" i="20"/>
  <c r="K42" i="20"/>
  <c r="E42" i="20"/>
  <c r="O41" i="20"/>
  <c r="K41" i="20"/>
  <c r="B32" i="20"/>
  <c r="AF29" i="20"/>
  <c r="G29" i="20"/>
  <c r="F29" i="20"/>
  <c r="AA28" i="20"/>
  <c r="V28" i="20"/>
  <c r="Q28" i="20"/>
  <c r="L28" i="20"/>
  <c r="F20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R19" i="20"/>
  <c r="Q19" i="20"/>
  <c r="N19" i="20"/>
  <c r="M19" i="20"/>
  <c r="K19" i="20"/>
  <c r="J19" i="20"/>
  <c r="I19" i="20"/>
  <c r="F19" i="20"/>
  <c r="H17" i="20"/>
  <c r="H14" i="20"/>
  <c r="H27" i="20" s="1"/>
  <c r="G14" i="20"/>
  <c r="G27" i="20" s="1"/>
  <c r="G12" i="20"/>
  <c r="G22" i="20" s="1"/>
  <c r="G30" i="20" s="1"/>
  <c r="F12" i="20"/>
  <c r="F22" i="20" s="1"/>
  <c r="F30" i="20" s="1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B11" i="20"/>
  <c r="AF10" i="20"/>
  <c r="AF12" i="20" s="1"/>
  <c r="AF22" i="20" s="1"/>
  <c r="AF30" i="20" s="1"/>
  <c r="AE10" i="20"/>
  <c r="AD10" i="20"/>
  <c r="AC10" i="20"/>
  <c r="AB10" i="20"/>
  <c r="AA10" i="20"/>
  <c r="Z10" i="20"/>
  <c r="Z12" i="20" s="1"/>
  <c r="Z22" i="20" s="1"/>
  <c r="Z30" i="20" s="1"/>
  <c r="Y10" i="20"/>
  <c r="X10" i="20"/>
  <c r="X12" i="20" s="1"/>
  <c r="X22" i="20" s="1"/>
  <c r="X30" i="20" s="1"/>
  <c r="W10" i="20"/>
  <c r="V10" i="20"/>
  <c r="U10" i="20"/>
  <c r="T10" i="20"/>
  <c r="S10" i="20"/>
  <c r="R10" i="20"/>
  <c r="R12" i="20" s="1"/>
  <c r="R22" i="20" s="1"/>
  <c r="R30" i="20" s="1"/>
  <c r="Q10" i="20"/>
  <c r="P10" i="20"/>
  <c r="P12" i="20" s="1"/>
  <c r="P22" i="20" s="1"/>
  <c r="P30" i="20" s="1"/>
  <c r="O10" i="20"/>
  <c r="N10" i="20"/>
  <c r="M10" i="20"/>
  <c r="L10" i="20"/>
  <c r="K10" i="20"/>
  <c r="K12" i="20" s="1"/>
  <c r="K22" i="20" s="1"/>
  <c r="K30" i="20" s="1"/>
  <c r="J10" i="20"/>
  <c r="J12" i="20" s="1"/>
  <c r="J22" i="20" s="1"/>
  <c r="J30" i="20" s="1"/>
  <c r="I10" i="20"/>
  <c r="I12" i="20" s="1"/>
  <c r="I22" i="20" s="1"/>
  <c r="I30" i="20" s="1"/>
  <c r="H10" i="20"/>
  <c r="H12" i="20" s="1"/>
  <c r="H22" i="20" s="1"/>
  <c r="H30" i="20" s="1"/>
  <c r="S7" i="20"/>
  <c r="S19" i="20" s="1"/>
  <c r="O7" i="20"/>
  <c r="O19" i="20" s="1"/>
  <c r="L7" i="20"/>
  <c r="L19" i="20" s="1"/>
  <c r="G7" i="20"/>
  <c r="G20" i="20" s="1"/>
  <c r="I6" i="20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AB6" i="20" s="1"/>
  <c r="AC6" i="20" s="1"/>
  <c r="AD6" i="20" s="1"/>
  <c r="AE6" i="20" s="1"/>
  <c r="AF6" i="20" s="1"/>
  <c r="G5" i="20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AB5" i="20" s="1"/>
  <c r="AC5" i="20" s="1"/>
  <c r="AD5" i="20" s="1"/>
  <c r="AE5" i="20" s="1"/>
  <c r="AF5" i="20" s="1"/>
  <c r="B5" i="20"/>
  <c r="H29" i="20" s="1"/>
  <c r="G4" i="20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AE4" i="20" s="1"/>
  <c r="AF4" i="20" s="1"/>
  <c r="F67" i="19"/>
  <c r="K67" i="19" s="1"/>
  <c r="J66" i="19"/>
  <c r="F66" i="19"/>
  <c r="K66" i="19" s="1"/>
  <c r="K65" i="19"/>
  <c r="J65" i="19"/>
  <c r="F65" i="19"/>
  <c r="J64" i="19"/>
  <c r="K64" i="19" s="1"/>
  <c r="F64" i="19"/>
  <c r="J63" i="19"/>
  <c r="F63" i="19"/>
  <c r="K63" i="19" s="1"/>
  <c r="J62" i="19"/>
  <c r="N62" i="19" s="1"/>
  <c r="N63" i="19" s="1"/>
  <c r="N64" i="19" s="1"/>
  <c r="N65" i="19" s="1"/>
  <c r="N66" i="19" s="1"/>
  <c r="F62" i="19"/>
  <c r="I61" i="19"/>
  <c r="F61" i="19"/>
  <c r="K61" i="19" s="1"/>
  <c r="I60" i="19"/>
  <c r="F60" i="19"/>
  <c r="K60" i="19" s="1"/>
  <c r="I59" i="19"/>
  <c r="F59" i="19"/>
  <c r="K59" i="19" s="1"/>
  <c r="I58" i="19"/>
  <c r="F58" i="19"/>
  <c r="K58" i="19" s="1"/>
  <c r="N57" i="19"/>
  <c r="N58" i="19" s="1"/>
  <c r="N59" i="19" s="1"/>
  <c r="N60" i="19" s="1"/>
  <c r="N61" i="19" s="1"/>
  <c r="K57" i="19"/>
  <c r="I57" i="19"/>
  <c r="F57" i="19"/>
  <c r="H56" i="19"/>
  <c r="K56" i="19" s="1"/>
  <c r="F56" i="19"/>
  <c r="H55" i="19"/>
  <c r="F55" i="19"/>
  <c r="K55" i="19" s="1"/>
  <c r="H54" i="19"/>
  <c r="K54" i="19" s="1"/>
  <c r="F54" i="19"/>
  <c r="H53" i="19"/>
  <c r="F53" i="19"/>
  <c r="K53" i="19" s="1"/>
  <c r="H52" i="19"/>
  <c r="N52" i="19" s="1"/>
  <c r="N53" i="19" s="1"/>
  <c r="N54" i="19" s="1"/>
  <c r="N55" i="19" s="1"/>
  <c r="N56" i="19" s="1"/>
  <c r="F52" i="19"/>
  <c r="K52" i="19" s="1"/>
  <c r="G51" i="19"/>
  <c r="F51" i="19"/>
  <c r="K51" i="19" s="1"/>
  <c r="G50" i="19"/>
  <c r="F50" i="19"/>
  <c r="K50" i="19" s="1"/>
  <c r="K49" i="19"/>
  <c r="G49" i="19"/>
  <c r="F49" i="19"/>
  <c r="G48" i="19"/>
  <c r="N48" i="19" s="1"/>
  <c r="N49" i="19" s="1"/>
  <c r="N50" i="19" s="1"/>
  <c r="N51" i="19" s="1"/>
  <c r="F48" i="19"/>
  <c r="N47" i="19"/>
  <c r="G47" i="19"/>
  <c r="F47" i="19"/>
  <c r="K47" i="19" s="1"/>
  <c r="F46" i="19"/>
  <c r="K46" i="19" s="1"/>
  <c r="K45" i="19"/>
  <c r="F45" i="19"/>
  <c r="K44" i="19"/>
  <c r="F44" i="19"/>
  <c r="F43" i="19"/>
  <c r="M43" i="19" s="1"/>
  <c r="O42" i="19"/>
  <c r="K42" i="19"/>
  <c r="E42" i="19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O41" i="19"/>
  <c r="K41" i="19"/>
  <c r="B32" i="19"/>
  <c r="AF29" i="19"/>
  <c r="H29" i="19"/>
  <c r="G29" i="19"/>
  <c r="F29" i="19"/>
  <c r="AA28" i="19"/>
  <c r="V28" i="19"/>
  <c r="Q28" i="19"/>
  <c r="L28" i="19"/>
  <c r="F22" i="19"/>
  <c r="F30" i="19" s="1"/>
  <c r="F21" i="19"/>
  <c r="F23" i="19" s="1"/>
  <c r="F20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R19" i="19"/>
  <c r="Q19" i="19"/>
  <c r="O19" i="19"/>
  <c r="N19" i="19"/>
  <c r="M19" i="19"/>
  <c r="L19" i="19"/>
  <c r="K19" i="19"/>
  <c r="I19" i="19"/>
  <c r="F19" i="19"/>
  <c r="I17" i="19"/>
  <c r="J17" i="19" s="1"/>
  <c r="H17" i="19"/>
  <c r="J19" i="19"/>
  <c r="G14" i="19"/>
  <c r="G27" i="19" s="1"/>
  <c r="U12" i="19"/>
  <c r="U22" i="19" s="1"/>
  <c r="U30" i="19" s="1"/>
  <c r="M12" i="19"/>
  <c r="M22" i="19" s="1"/>
  <c r="M30" i="19" s="1"/>
  <c r="G12" i="19"/>
  <c r="G22" i="19" s="1"/>
  <c r="G30" i="19" s="1"/>
  <c r="F12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B11" i="19"/>
  <c r="AF10" i="19"/>
  <c r="AF12" i="19" s="1"/>
  <c r="AF22" i="19" s="1"/>
  <c r="AF30" i="19" s="1"/>
  <c r="AE10" i="19"/>
  <c r="AE12" i="19" s="1"/>
  <c r="AE22" i="19" s="1"/>
  <c r="AE30" i="19" s="1"/>
  <c r="AD10" i="19"/>
  <c r="AD12" i="19" s="1"/>
  <c r="AD22" i="19" s="1"/>
  <c r="AD30" i="19" s="1"/>
  <c r="AC10" i="19"/>
  <c r="AC12" i="19" s="1"/>
  <c r="AC22" i="19" s="1"/>
  <c r="AC30" i="19" s="1"/>
  <c r="AB10" i="19"/>
  <c r="AB12" i="19" s="1"/>
  <c r="AB22" i="19" s="1"/>
  <c r="AB30" i="19" s="1"/>
  <c r="AA10" i="19"/>
  <c r="AA12" i="19" s="1"/>
  <c r="AA22" i="19" s="1"/>
  <c r="AA30" i="19" s="1"/>
  <c r="Z10" i="19"/>
  <c r="Z12" i="19" s="1"/>
  <c r="Z22" i="19" s="1"/>
  <c r="Z30" i="19" s="1"/>
  <c r="Y10" i="19"/>
  <c r="X10" i="19"/>
  <c r="X12" i="19" s="1"/>
  <c r="X22" i="19" s="1"/>
  <c r="X30" i="19" s="1"/>
  <c r="W10" i="19"/>
  <c r="W12" i="19" s="1"/>
  <c r="W22" i="19" s="1"/>
  <c r="W30" i="19" s="1"/>
  <c r="V10" i="19"/>
  <c r="V12" i="19" s="1"/>
  <c r="V22" i="19" s="1"/>
  <c r="V30" i="19" s="1"/>
  <c r="U10" i="19"/>
  <c r="T10" i="19"/>
  <c r="T12" i="19" s="1"/>
  <c r="T22" i="19" s="1"/>
  <c r="T30" i="19" s="1"/>
  <c r="S10" i="19"/>
  <c r="S12" i="19" s="1"/>
  <c r="S22" i="19" s="1"/>
  <c r="S30" i="19" s="1"/>
  <c r="R10" i="19"/>
  <c r="R12" i="19" s="1"/>
  <c r="R22" i="19" s="1"/>
  <c r="R30" i="19" s="1"/>
  <c r="Q10" i="19"/>
  <c r="P10" i="19"/>
  <c r="P12" i="19" s="1"/>
  <c r="P22" i="19" s="1"/>
  <c r="P30" i="19" s="1"/>
  <c r="O10" i="19"/>
  <c r="O12" i="19" s="1"/>
  <c r="O22" i="19" s="1"/>
  <c r="O30" i="19" s="1"/>
  <c r="N10" i="19"/>
  <c r="N12" i="19" s="1"/>
  <c r="N22" i="19" s="1"/>
  <c r="N30" i="19" s="1"/>
  <c r="M10" i="19"/>
  <c r="L10" i="19"/>
  <c r="L12" i="19" s="1"/>
  <c r="L22" i="19" s="1"/>
  <c r="L30" i="19" s="1"/>
  <c r="K10" i="19"/>
  <c r="K12" i="19" s="1"/>
  <c r="K22" i="19" s="1"/>
  <c r="K30" i="19" s="1"/>
  <c r="J10" i="19"/>
  <c r="J12" i="19" s="1"/>
  <c r="J22" i="19" s="1"/>
  <c r="J30" i="19" s="1"/>
  <c r="I10" i="19"/>
  <c r="I12" i="19" s="1"/>
  <c r="I22" i="19" s="1"/>
  <c r="I30" i="19" s="1"/>
  <c r="H10" i="19"/>
  <c r="H12" i="19" s="1"/>
  <c r="H22" i="19" s="1"/>
  <c r="H30" i="19" s="1"/>
  <c r="T7" i="19"/>
  <c r="T19" i="19" s="1"/>
  <c r="S7" i="19"/>
  <c r="S19" i="19" s="1"/>
  <c r="P7" i="19"/>
  <c r="P19" i="19" s="1"/>
  <c r="O7" i="19"/>
  <c r="L7" i="19"/>
  <c r="G7" i="19"/>
  <c r="G20" i="19" s="1"/>
  <c r="I6" i="19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M5" i="19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H5" i="19"/>
  <c r="I5" i="19" s="1"/>
  <c r="J5" i="19" s="1"/>
  <c r="K5" i="19" s="1"/>
  <c r="L5" i="19" s="1"/>
  <c r="G5" i="19"/>
  <c r="B5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G4" i="19"/>
  <c r="J57" i="17"/>
  <c r="F57" i="17"/>
  <c r="H56" i="17"/>
  <c r="J56" i="17" s="1"/>
  <c r="F56" i="17"/>
  <c r="H55" i="17"/>
  <c r="F55" i="17"/>
  <c r="J55" i="17" s="1"/>
  <c r="H54" i="17"/>
  <c r="F54" i="17"/>
  <c r="J54" i="17" s="1"/>
  <c r="H53" i="17"/>
  <c r="F53" i="17"/>
  <c r="J53" i="17" s="1"/>
  <c r="H52" i="17"/>
  <c r="M52" i="17" s="1"/>
  <c r="M53" i="17" s="1"/>
  <c r="M54" i="17" s="1"/>
  <c r="M55" i="17" s="1"/>
  <c r="M56" i="17" s="1"/>
  <c r="F52" i="17"/>
  <c r="G51" i="17"/>
  <c r="F51" i="17"/>
  <c r="J51" i="17" s="1"/>
  <c r="G50" i="17"/>
  <c r="F50" i="17"/>
  <c r="J50" i="17" s="1"/>
  <c r="G49" i="17"/>
  <c r="F49" i="17"/>
  <c r="J49" i="17" s="1"/>
  <c r="G48" i="17"/>
  <c r="J48" i="17" s="1"/>
  <c r="F48" i="17"/>
  <c r="G47" i="17"/>
  <c r="M47" i="17" s="1"/>
  <c r="M48" i="17" s="1"/>
  <c r="M49" i="17" s="1"/>
  <c r="M50" i="17" s="1"/>
  <c r="M51" i="17" s="1"/>
  <c r="F47" i="17"/>
  <c r="J47" i="17" s="1"/>
  <c r="J46" i="17"/>
  <c r="F46" i="17"/>
  <c r="F45" i="17"/>
  <c r="J45" i="17" s="1"/>
  <c r="J44" i="17"/>
  <c r="F44" i="17"/>
  <c r="F43" i="17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E43" i="17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J42" i="17"/>
  <c r="E42" i="17"/>
  <c r="J41" i="17"/>
  <c r="B33" i="17"/>
  <c r="V29" i="17"/>
  <c r="G29" i="17"/>
  <c r="F29" i="17"/>
  <c r="Q28" i="17"/>
  <c r="L28" i="17"/>
  <c r="G27" i="17"/>
  <c r="F20" i="17"/>
  <c r="F21" i="17" s="1"/>
  <c r="F23" i="17" s="1"/>
  <c r="V19" i="17"/>
  <c r="U19" i="17"/>
  <c r="T19" i="17"/>
  <c r="R19" i="17"/>
  <c r="Q19" i="17"/>
  <c r="N19" i="17"/>
  <c r="M19" i="17"/>
  <c r="L19" i="17"/>
  <c r="K19" i="17"/>
  <c r="J19" i="17"/>
  <c r="I19" i="17"/>
  <c r="F19" i="17"/>
  <c r="H17" i="17"/>
  <c r="G14" i="17"/>
  <c r="H14" i="17" s="1"/>
  <c r="V12" i="17"/>
  <c r="V22" i="17" s="1"/>
  <c r="V30" i="17" s="1"/>
  <c r="G12" i="17"/>
  <c r="G22" i="17" s="1"/>
  <c r="G30" i="17" s="1"/>
  <c r="F12" i="17"/>
  <c r="F22" i="17" s="1"/>
  <c r="F30" i="17" s="1"/>
  <c r="U11" i="17"/>
  <c r="U12" i="17" s="1"/>
  <c r="U22" i="17" s="1"/>
  <c r="U30" i="17" s="1"/>
  <c r="T11" i="17"/>
  <c r="T12" i="17" s="1"/>
  <c r="T22" i="17" s="1"/>
  <c r="T30" i="17" s="1"/>
  <c r="S11" i="17"/>
  <c r="R11" i="17"/>
  <c r="Q11" i="17"/>
  <c r="P11" i="17"/>
  <c r="O11" i="17"/>
  <c r="O12" i="17" s="1"/>
  <c r="O22" i="17" s="1"/>
  <c r="O30" i="17" s="1"/>
  <c r="N11" i="17"/>
  <c r="N12" i="17" s="1"/>
  <c r="N22" i="17" s="1"/>
  <c r="N30" i="17" s="1"/>
  <c r="M11" i="17"/>
  <c r="M12" i="17" s="1"/>
  <c r="M22" i="17" s="1"/>
  <c r="M30" i="17" s="1"/>
  <c r="L11" i="17"/>
  <c r="L12" i="17" s="1"/>
  <c r="L22" i="17" s="1"/>
  <c r="L30" i="17" s="1"/>
  <c r="B11" i="17"/>
  <c r="V10" i="17"/>
  <c r="U10" i="17"/>
  <c r="T10" i="17"/>
  <c r="S10" i="17"/>
  <c r="S12" i="17" s="1"/>
  <c r="S22" i="17" s="1"/>
  <c r="S30" i="17" s="1"/>
  <c r="R10" i="17"/>
  <c r="R12" i="17" s="1"/>
  <c r="R22" i="17" s="1"/>
  <c r="R30" i="17" s="1"/>
  <c r="Q10" i="17"/>
  <c r="Q12" i="17" s="1"/>
  <c r="Q22" i="17" s="1"/>
  <c r="Q30" i="17" s="1"/>
  <c r="P10" i="17"/>
  <c r="P12" i="17" s="1"/>
  <c r="P22" i="17" s="1"/>
  <c r="P30" i="17" s="1"/>
  <c r="O10" i="17"/>
  <c r="N10" i="17"/>
  <c r="M10" i="17"/>
  <c r="L10" i="17"/>
  <c r="K10" i="17"/>
  <c r="K12" i="17" s="1"/>
  <c r="K22" i="17" s="1"/>
  <c r="K30" i="17" s="1"/>
  <c r="J10" i="17"/>
  <c r="J12" i="17" s="1"/>
  <c r="J22" i="17" s="1"/>
  <c r="J30" i="17" s="1"/>
  <c r="I10" i="17"/>
  <c r="I12" i="17" s="1"/>
  <c r="I22" i="17" s="1"/>
  <c r="I30" i="17" s="1"/>
  <c r="H10" i="17"/>
  <c r="H12" i="17" s="1"/>
  <c r="H22" i="17" s="1"/>
  <c r="H30" i="17" s="1"/>
  <c r="T7" i="17"/>
  <c r="S7" i="17"/>
  <c r="S19" i="17" s="1"/>
  <c r="O7" i="17"/>
  <c r="P7" i="17" s="1"/>
  <c r="P19" i="17" s="1"/>
  <c r="L7" i="17"/>
  <c r="G7" i="17"/>
  <c r="G20" i="17" s="1"/>
  <c r="I6" i="17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G5" i="17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R5" i="17" s="1"/>
  <c r="S5" i="17" s="1"/>
  <c r="T5" i="17" s="1"/>
  <c r="U5" i="17" s="1"/>
  <c r="V5" i="17" s="1"/>
  <c r="B5" i="17"/>
  <c r="H29" i="17" s="1"/>
  <c r="H4" i="17"/>
  <c r="I4" i="17" s="1"/>
  <c r="J4" i="17" s="1"/>
  <c r="K4" i="17" s="1"/>
  <c r="L4" i="17" s="1"/>
  <c r="M4" i="17" s="1"/>
  <c r="N4" i="17" s="1"/>
  <c r="O4" i="17" s="1"/>
  <c r="P4" i="17" s="1"/>
  <c r="Q4" i="17" s="1"/>
  <c r="R4" i="17" s="1"/>
  <c r="S4" i="17" s="1"/>
  <c r="T4" i="17" s="1"/>
  <c r="U4" i="17" s="1"/>
  <c r="V4" i="17" s="1"/>
  <c r="G4" i="17"/>
  <c r="F57" i="18"/>
  <c r="J57" i="18" s="1"/>
  <c r="J56" i="18"/>
  <c r="H56" i="18"/>
  <c r="F56" i="18"/>
  <c r="H55" i="18"/>
  <c r="F55" i="18"/>
  <c r="J55" i="18" s="1"/>
  <c r="H54" i="18"/>
  <c r="F54" i="18"/>
  <c r="J54" i="18" s="1"/>
  <c r="M53" i="18"/>
  <c r="M54" i="18" s="1"/>
  <c r="M55" i="18" s="1"/>
  <c r="M56" i="18" s="1"/>
  <c r="H53" i="18"/>
  <c r="F53" i="18"/>
  <c r="J53" i="18" s="1"/>
  <c r="M52" i="18"/>
  <c r="J52" i="18"/>
  <c r="H52" i="18"/>
  <c r="F52" i="18"/>
  <c r="G51" i="18"/>
  <c r="F51" i="18"/>
  <c r="J51" i="18" s="1"/>
  <c r="G50" i="18"/>
  <c r="F50" i="18"/>
  <c r="J50" i="18" s="1"/>
  <c r="G49" i="18"/>
  <c r="F49" i="18"/>
  <c r="J49" i="18" s="1"/>
  <c r="J48" i="18"/>
  <c r="G48" i="18"/>
  <c r="F48" i="18"/>
  <c r="G47" i="18"/>
  <c r="M47" i="18" s="1"/>
  <c r="M48" i="18" s="1"/>
  <c r="M49" i="18" s="1"/>
  <c r="M50" i="18" s="1"/>
  <c r="M51" i="18" s="1"/>
  <c r="F47" i="18"/>
  <c r="J47" i="18" s="1"/>
  <c r="J46" i="18"/>
  <c r="F46" i="18"/>
  <c r="F45" i="18"/>
  <c r="J45" i="18" s="1"/>
  <c r="J44" i="18"/>
  <c r="F44" i="18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F43" i="18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E43" i="18"/>
  <c r="J42" i="18"/>
  <c r="E42" i="18"/>
  <c r="J41" i="18"/>
  <c r="B33" i="18"/>
  <c r="V29" i="18"/>
  <c r="G29" i="18"/>
  <c r="F29" i="18"/>
  <c r="Q28" i="18"/>
  <c r="L28" i="18"/>
  <c r="G27" i="18"/>
  <c r="F20" i="18"/>
  <c r="V19" i="18"/>
  <c r="U19" i="18"/>
  <c r="R19" i="18"/>
  <c r="Q19" i="18"/>
  <c r="O19" i="18"/>
  <c r="N19" i="18"/>
  <c r="M19" i="18"/>
  <c r="K19" i="18"/>
  <c r="J19" i="18"/>
  <c r="I19" i="18"/>
  <c r="F19" i="18"/>
  <c r="F21" i="18" s="1"/>
  <c r="F23" i="18" s="1"/>
  <c r="H17" i="18"/>
  <c r="G14" i="18"/>
  <c r="H14" i="18" s="1"/>
  <c r="V12" i="18"/>
  <c r="V22" i="18" s="1"/>
  <c r="V30" i="18" s="1"/>
  <c r="H12" i="18"/>
  <c r="H22" i="18" s="1"/>
  <c r="H30" i="18" s="1"/>
  <c r="G12" i="18"/>
  <c r="G22" i="18" s="1"/>
  <c r="G30" i="18" s="1"/>
  <c r="F12" i="18"/>
  <c r="F22" i="18" s="1"/>
  <c r="F30" i="18" s="1"/>
  <c r="U11" i="18"/>
  <c r="U12" i="18" s="1"/>
  <c r="U22" i="18" s="1"/>
  <c r="U30" i="18" s="1"/>
  <c r="T11" i="18"/>
  <c r="S11" i="18"/>
  <c r="R11" i="18"/>
  <c r="Q11" i="18"/>
  <c r="P11" i="18"/>
  <c r="P12" i="18" s="1"/>
  <c r="P22" i="18" s="1"/>
  <c r="P30" i="18" s="1"/>
  <c r="O11" i="18"/>
  <c r="O12" i="18" s="1"/>
  <c r="O22" i="18" s="1"/>
  <c r="O30" i="18" s="1"/>
  <c r="N11" i="18"/>
  <c r="N12" i="18" s="1"/>
  <c r="N22" i="18" s="1"/>
  <c r="N30" i="18" s="1"/>
  <c r="M11" i="18"/>
  <c r="M12" i="18" s="1"/>
  <c r="M22" i="18" s="1"/>
  <c r="M30" i="18" s="1"/>
  <c r="L11" i="18"/>
  <c r="B11" i="18"/>
  <c r="V10" i="18"/>
  <c r="U10" i="18"/>
  <c r="T10" i="18"/>
  <c r="T12" i="18" s="1"/>
  <c r="T22" i="18" s="1"/>
  <c r="T30" i="18" s="1"/>
  <c r="S10" i="18"/>
  <c r="S12" i="18" s="1"/>
  <c r="S22" i="18" s="1"/>
  <c r="S30" i="18" s="1"/>
  <c r="R10" i="18"/>
  <c r="R12" i="18" s="1"/>
  <c r="R22" i="18" s="1"/>
  <c r="R30" i="18" s="1"/>
  <c r="Q10" i="18"/>
  <c r="Q12" i="18" s="1"/>
  <c r="Q22" i="18" s="1"/>
  <c r="Q30" i="18" s="1"/>
  <c r="P10" i="18"/>
  <c r="O10" i="18"/>
  <c r="N10" i="18"/>
  <c r="M10" i="18"/>
  <c r="L10" i="18"/>
  <c r="L12" i="18" s="1"/>
  <c r="L22" i="18" s="1"/>
  <c r="L30" i="18" s="1"/>
  <c r="K10" i="18"/>
  <c r="K12" i="18" s="1"/>
  <c r="K22" i="18" s="1"/>
  <c r="K30" i="18" s="1"/>
  <c r="J10" i="18"/>
  <c r="J12" i="18" s="1"/>
  <c r="J22" i="18" s="1"/>
  <c r="J30" i="18" s="1"/>
  <c r="I10" i="18"/>
  <c r="I12" i="18" s="1"/>
  <c r="I22" i="18" s="1"/>
  <c r="I30" i="18" s="1"/>
  <c r="H10" i="18"/>
  <c r="S7" i="18"/>
  <c r="S19" i="18" s="1"/>
  <c r="O7" i="18"/>
  <c r="P7" i="18" s="1"/>
  <c r="P19" i="18" s="1"/>
  <c r="L7" i="18"/>
  <c r="L19" i="18" s="1"/>
  <c r="G7" i="18"/>
  <c r="G20" i="18" s="1"/>
  <c r="I6" i="18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G5" i="18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B5" i="18"/>
  <c r="H29" i="18" s="1"/>
  <c r="G4" i="18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F57" i="16"/>
  <c r="J57" i="16" s="1"/>
  <c r="J56" i="16"/>
  <c r="H56" i="16"/>
  <c r="F56" i="16"/>
  <c r="H55" i="16"/>
  <c r="F55" i="16"/>
  <c r="J55" i="16" s="1"/>
  <c r="H54" i="16"/>
  <c r="F54" i="16"/>
  <c r="J54" i="16" s="1"/>
  <c r="H53" i="16"/>
  <c r="F53" i="16"/>
  <c r="J53" i="16" s="1"/>
  <c r="J52" i="16"/>
  <c r="H52" i="16"/>
  <c r="M52" i="16" s="1"/>
  <c r="M53" i="16" s="1"/>
  <c r="M54" i="16" s="1"/>
  <c r="M55" i="16" s="1"/>
  <c r="M56" i="16" s="1"/>
  <c r="F52" i="16"/>
  <c r="G51" i="16"/>
  <c r="F51" i="16"/>
  <c r="J51" i="16" s="1"/>
  <c r="G50" i="16"/>
  <c r="F50" i="16"/>
  <c r="J50" i="16" s="1"/>
  <c r="G49" i="16"/>
  <c r="F49" i="16"/>
  <c r="J49" i="16" s="1"/>
  <c r="J48" i="16"/>
  <c r="G48" i="16"/>
  <c r="F48" i="16"/>
  <c r="G47" i="16"/>
  <c r="M47" i="16" s="1"/>
  <c r="M48" i="16" s="1"/>
  <c r="M49" i="16" s="1"/>
  <c r="M50" i="16" s="1"/>
  <c r="M51" i="16" s="1"/>
  <c r="F47" i="16"/>
  <c r="J47" i="16" s="1"/>
  <c r="J46" i="16"/>
  <c r="F46" i="16"/>
  <c r="F45" i="16"/>
  <c r="J45" i="16" s="1"/>
  <c r="J44" i="16"/>
  <c r="F44" i="16"/>
  <c r="F43" i="16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E43" i="16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J42" i="16"/>
  <c r="E42" i="16"/>
  <c r="J41" i="16"/>
  <c r="B33" i="16"/>
  <c r="V29" i="16"/>
  <c r="G29" i="16"/>
  <c r="F29" i="16"/>
  <c r="Q28" i="16"/>
  <c r="L28" i="16"/>
  <c r="G27" i="16"/>
  <c r="F20" i="16"/>
  <c r="V19" i="16"/>
  <c r="U19" i="16"/>
  <c r="T19" i="16"/>
  <c r="R19" i="16"/>
  <c r="Q19" i="16"/>
  <c r="O19" i="16"/>
  <c r="N19" i="16"/>
  <c r="M19" i="16"/>
  <c r="L19" i="16"/>
  <c r="K19" i="16"/>
  <c r="J19" i="16"/>
  <c r="I19" i="16"/>
  <c r="F19" i="16"/>
  <c r="F21" i="16" s="1"/>
  <c r="F23" i="16" s="1"/>
  <c r="H17" i="16"/>
  <c r="G14" i="16"/>
  <c r="H14" i="16" s="1"/>
  <c r="V12" i="16"/>
  <c r="V22" i="16" s="1"/>
  <c r="V30" i="16" s="1"/>
  <c r="G12" i="16"/>
  <c r="G22" i="16" s="1"/>
  <c r="G30" i="16" s="1"/>
  <c r="F12" i="16"/>
  <c r="F22" i="16" s="1"/>
  <c r="F30" i="16" s="1"/>
  <c r="U11" i="16"/>
  <c r="U12" i="16" s="1"/>
  <c r="U22" i="16" s="1"/>
  <c r="U30" i="16" s="1"/>
  <c r="T11" i="16"/>
  <c r="T12" i="16" s="1"/>
  <c r="T22" i="16" s="1"/>
  <c r="T30" i="16" s="1"/>
  <c r="S11" i="16"/>
  <c r="R11" i="16"/>
  <c r="Q11" i="16"/>
  <c r="P11" i="16"/>
  <c r="O11" i="16"/>
  <c r="O12" i="16" s="1"/>
  <c r="O22" i="16" s="1"/>
  <c r="O30" i="16" s="1"/>
  <c r="N11" i="16"/>
  <c r="N12" i="16" s="1"/>
  <c r="N22" i="16" s="1"/>
  <c r="N30" i="16" s="1"/>
  <c r="M11" i="16"/>
  <c r="M12" i="16" s="1"/>
  <c r="M22" i="16" s="1"/>
  <c r="M30" i="16" s="1"/>
  <c r="L11" i="16"/>
  <c r="L12" i="16" s="1"/>
  <c r="L22" i="16" s="1"/>
  <c r="L30" i="16" s="1"/>
  <c r="B11" i="16"/>
  <c r="V10" i="16"/>
  <c r="U10" i="16"/>
  <c r="T10" i="16"/>
  <c r="S10" i="16"/>
  <c r="S12" i="16" s="1"/>
  <c r="S22" i="16" s="1"/>
  <c r="S30" i="16" s="1"/>
  <c r="R10" i="16"/>
  <c r="R12" i="16" s="1"/>
  <c r="R22" i="16" s="1"/>
  <c r="R30" i="16" s="1"/>
  <c r="Q10" i="16"/>
  <c r="Q12" i="16" s="1"/>
  <c r="Q22" i="16" s="1"/>
  <c r="Q30" i="16" s="1"/>
  <c r="P10" i="16"/>
  <c r="P12" i="16" s="1"/>
  <c r="P22" i="16" s="1"/>
  <c r="P30" i="16" s="1"/>
  <c r="O10" i="16"/>
  <c r="N10" i="16"/>
  <c r="M10" i="16"/>
  <c r="L10" i="16"/>
  <c r="K10" i="16"/>
  <c r="K12" i="16" s="1"/>
  <c r="K22" i="16" s="1"/>
  <c r="K30" i="16" s="1"/>
  <c r="J10" i="16"/>
  <c r="J12" i="16" s="1"/>
  <c r="J22" i="16" s="1"/>
  <c r="J30" i="16" s="1"/>
  <c r="I10" i="16"/>
  <c r="I12" i="16" s="1"/>
  <c r="I22" i="16" s="1"/>
  <c r="I30" i="16" s="1"/>
  <c r="H10" i="16"/>
  <c r="H12" i="16" s="1"/>
  <c r="H22" i="16" s="1"/>
  <c r="H30" i="16" s="1"/>
  <c r="T7" i="16"/>
  <c r="S7" i="16"/>
  <c r="S19" i="16" s="1"/>
  <c r="O7" i="16"/>
  <c r="P7" i="16" s="1"/>
  <c r="P19" i="16" s="1"/>
  <c r="L7" i="16"/>
  <c r="G7" i="16"/>
  <c r="G20" i="16" s="1"/>
  <c r="I6" i="16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G5" i="16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B5" i="16"/>
  <c r="H29" i="16" s="1"/>
  <c r="H4" i="16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G4" i="16"/>
  <c r="J57" i="15"/>
  <c r="F57" i="15"/>
  <c r="J56" i="15"/>
  <c r="H56" i="15"/>
  <c r="F56" i="15"/>
  <c r="H55" i="15"/>
  <c r="F55" i="15"/>
  <c r="J55" i="15" s="1"/>
  <c r="H54" i="15"/>
  <c r="F54" i="15"/>
  <c r="J54" i="15" s="1"/>
  <c r="H53" i="15"/>
  <c r="F53" i="15"/>
  <c r="J53" i="15" s="1"/>
  <c r="M52" i="15"/>
  <c r="M53" i="15" s="1"/>
  <c r="M54" i="15" s="1"/>
  <c r="M55" i="15" s="1"/>
  <c r="M56" i="15" s="1"/>
  <c r="J52" i="15"/>
  <c r="H52" i="15"/>
  <c r="F52" i="15"/>
  <c r="G51" i="15"/>
  <c r="F51" i="15"/>
  <c r="J51" i="15" s="1"/>
  <c r="G50" i="15"/>
  <c r="F50" i="15"/>
  <c r="J50" i="15" s="1"/>
  <c r="G49" i="15"/>
  <c r="F49" i="15"/>
  <c r="J49" i="15" s="1"/>
  <c r="J48" i="15"/>
  <c r="G48" i="15"/>
  <c r="F48" i="15"/>
  <c r="G47" i="15"/>
  <c r="M47" i="15" s="1"/>
  <c r="M48" i="15" s="1"/>
  <c r="M49" i="15" s="1"/>
  <c r="M50" i="15" s="1"/>
  <c r="M51" i="15" s="1"/>
  <c r="F47" i="15"/>
  <c r="J47" i="15" s="1"/>
  <c r="J46" i="15"/>
  <c r="F46" i="15"/>
  <c r="J45" i="15"/>
  <c r="F45" i="15"/>
  <c r="J44" i="15"/>
  <c r="F44" i="15"/>
  <c r="E44" i="15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J43" i="15"/>
  <c r="F43" i="15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E43" i="15"/>
  <c r="J42" i="15"/>
  <c r="E42" i="15"/>
  <c r="J41" i="15"/>
  <c r="B33" i="15"/>
  <c r="V29" i="15"/>
  <c r="G29" i="15"/>
  <c r="F29" i="15"/>
  <c r="Q28" i="15"/>
  <c r="L28" i="15"/>
  <c r="G27" i="15"/>
  <c r="F21" i="15"/>
  <c r="F23" i="15" s="1"/>
  <c r="G20" i="15"/>
  <c r="F20" i="15"/>
  <c r="V19" i="15"/>
  <c r="U19" i="15"/>
  <c r="R19" i="15"/>
  <c r="Q19" i="15"/>
  <c r="N19" i="15"/>
  <c r="M19" i="15"/>
  <c r="K19" i="15"/>
  <c r="G19" i="15"/>
  <c r="G21" i="15" s="1"/>
  <c r="F19" i="15"/>
  <c r="I17" i="15"/>
  <c r="I20" i="15" s="1"/>
  <c r="H17" i="15"/>
  <c r="I19" i="15"/>
  <c r="I21" i="15" s="1"/>
  <c r="I23" i="15" s="1"/>
  <c r="H14" i="15"/>
  <c r="H27" i="15" s="1"/>
  <c r="G14" i="15"/>
  <c r="K12" i="15"/>
  <c r="K22" i="15" s="1"/>
  <c r="K30" i="15" s="1"/>
  <c r="J12" i="15"/>
  <c r="J22" i="15" s="1"/>
  <c r="J30" i="15" s="1"/>
  <c r="I12" i="15"/>
  <c r="I22" i="15" s="1"/>
  <c r="I30" i="15" s="1"/>
  <c r="H12" i="15"/>
  <c r="H22" i="15" s="1"/>
  <c r="H30" i="15" s="1"/>
  <c r="G12" i="15"/>
  <c r="G22" i="15" s="1"/>
  <c r="G30" i="15" s="1"/>
  <c r="F12" i="15"/>
  <c r="F22" i="15" s="1"/>
  <c r="F30" i="15" s="1"/>
  <c r="U11" i="15"/>
  <c r="T11" i="15"/>
  <c r="S11" i="15"/>
  <c r="S12" i="15" s="1"/>
  <c r="S22" i="15" s="1"/>
  <c r="S30" i="15" s="1"/>
  <c r="R11" i="15"/>
  <c r="R12" i="15" s="1"/>
  <c r="R22" i="15" s="1"/>
  <c r="R30" i="15" s="1"/>
  <c r="Q11" i="15"/>
  <c r="Q12" i="15" s="1"/>
  <c r="Q22" i="15" s="1"/>
  <c r="Q30" i="15" s="1"/>
  <c r="P11" i="15"/>
  <c r="P12" i="15" s="1"/>
  <c r="P22" i="15" s="1"/>
  <c r="P30" i="15" s="1"/>
  <c r="O11" i="15"/>
  <c r="N11" i="15"/>
  <c r="M11" i="15"/>
  <c r="L11" i="15"/>
  <c r="B11" i="15"/>
  <c r="V10" i="15"/>
  <c r="V12" i="15" s="1"/>
  <c r="V22" i="15" s="1"/>
  <c r="V30" i="15" s="1"/>
  <c r="U10" i="15"/>
  <c r="U12" i="15" s="1"/>
  <c r="U22" i="15" s="1"/>
  <c r="U30" i="15" s="1"/>
  <c r="T10" i="15"/>
  <c r="T12" i="15" s="1"/>
  <c r="T22" i="15" s="1"/>
  <c r="T30" i="15" s="1"/>
  <c r="S10" i="15"/>
  <c r="R10" i="15"/>
  <c r="Q10" i="15"/>
  <c r="P10" i="15"/>
  <c r="O10" i="15"/>
  <c r="O12" i="15" s="1"/>
  <c r="O22" i="15" s="1"/>
  <c r="O30" i="15" s="1"/>
  <c r="N10" i="15"/>
  <c r="N12" i="15" s="1"/>
  <c r="N22" i="15" s="1"/>
  <c r="N30" i="15" s="1"/>
  <c r="M10" i="15"/>
  <c r="M12" i="15" s="1"/>
  <c r="M22" i="15" s="1"/>
  <c r="M30" i="15" s="1"/>
  <c r="L10" i="15"/>
  <c r="L12" i="15" s="1"/>
  <c r="L22" i="15" s="1"/>
  <c r="L30" i="15" s="1"/>
  <c r="K10" i="15"/>
  <c r="J10" i="15"/>
  <c r="I10" i="15"/>
  <c r="H10" i="15"/>
  <c r="T7" i="15"/>
  <c r="T19" i="15" s="1"/>
  <c r="S7" i="15"/>
  <c r="S19" i="15" s="1"/>
  <c r="O7" i="15"/>
  <c r="O19" i="15" s="1"/>
  <c r="L7" i="15"/>
  <c r="L19" i="15" s="1"/>
  <c r="G7" i="15"/>
  <c r="H7" i="15" s="1"/>
  <c r="H19" i="15" s="1"/>
  <c r="J6" i="15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I6" i="15"/>
  <c r="H5" i="15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G5" i="15"/>
  <c r="B5" i="15"/>
  <c r="H29" i="15" s="1"/>
  <c r="I4" i="15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H4" i="15"/>
  <c r="G4" i="15"/>
  <c r="F67" i="12"/>
  <c r="K67" i="12" s="1"/>
  <c r="J66" i="12"/>
  <c r="F66" i="12"/>
  <c r="K66" i="12" s="1"/>
  <c r="K65" i="12"/>
  <c r="J65" i="12"/>
  <c r="F65" i="12"/>
  <c r="J64" i="12"/>
  <c r="K64" i="12" s="1"/>
  <c r="F64" i="12"/>
  <c r="J63" i="12"/>
  <c r="F63" i="12"/>
  <c r="K63" i="12" s="1"/>
  <c r="J62" i="12"/>
  <c r="N62" i="12" s="1"/>
  <c r="N63" i="12" s="1"/>
  <c r="N64" i="12" s="1"/>
  <c r="N65" i="12" s="1"/>
  <c r="N66" i="12" s="1"/>
  <c r="F62" i="12"/>
  <c r="I61" i="12"/>
  <c r="F61" i="12"/>
  <c r="K61" i="12" s="1"/>
  <c r="I60" i="12"/>
  <c r="F60" i="12"/>
  <c r="K60" i="12" s="1"/>
  <c r="I59" i="12"/>
  <c r="F59" i="12"/>
  <c r="K59" i="12" s="1"/>
  <c r="I58" i="12"/>
  <c r="F58" i="12"/>
  <c r="K58" i="12" s="1"/>
  <c r="N57" i="12"/>
  <c r="N58" i="12" s="1"/>
  <c r="N59" i="12" s="1"/>
  <c r="N60" i="12" s="1"/>
  <c r="N61" i="12" s="1"/>
  <c r="K57" i="12"/>
  <c r="I57" i="12"/>
  <c r="F57" i="12"/>
  <c r="H56" i="12"/>
  <c r="K56" i="12" s="1"/>
  <c r="F56" i="12"/>
  <c r="H55" i="12"/>
  <c r="F55" i="12"/>
  <c r="K55" i="12" s="1"/>
  <c r="H54" i="12"/>
  <c r="K54" i="12" s="1"/>
  <c r="F54" i="12"/>
  <c r="H53" i="12"/>
  <c r="F53" i="12"/>
  <c r="K53" i="12" s="1"/>
  <c r="H52" i="12"/>
  <c r="N52" i="12" s="1"/>
  <c r="N53" i="12" s="1"/>
  <c r="N54" i="12" s="1"/>
  <c r="N55" i="12" s="1"/>
  <c r="N56" i="12" s="1"/>
  <c r="F52" i="12"/>
  <c r="K52" i="12" s="1"/>
  <c r="G51" i="12"/>
  <c r="F51" i="12"/>
  <c r="K51" i="12" s="1"/>
  <c r="G50" i="12"/>
  <c r="F50" i="12"/>
  <c r="K50" i="12" s="1"/>
  <c r="K49" i="12"/>
  <c r="G49" i="12"/>
  <c r="F49" i="12"/>
  <c r="G48" i="12"/>
  <c r="N48" i="12" s="1"/>
  <c r="N49" i="12" s="1"/>
  <c r="N50" i="12" s="1"/>
  <c r="N51" i="12" s="1"/>
  <c r="F48" i="12"/>
  <c r="N47" i="12"/>
  <c r="G47" i="12"/>
  <c r="F47" i="12"/>
  <c r="K47" i="12" s="1"/>
  <c r="F46" i="12"/>
  <c r="K46" i="12" s="1"/>
  <c r="K45" i="12"/>
  <c r="F45" i="12"/>
  <c r="K44" i="12"/>
  <c r="F44" i="12"/>
  <c r="F43" i="12"/>
  <c r="M43" i="12" s="1"/>
  <c r="O42" i="12"/>
  <c r="K42" i="12"/>
  <c r="E42" i="12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O41" i="12"/>
  <c r="K41" i="12"/>
  <c r="B32" i="12"/>
  <c r="F30" i="12"/>
  <c r="AF29" i="12"/>
  <c r="H29" i="12"/>
  <c r="G29" i="12"/>
  <c r="F29" i="12"/>
  <c r="AA28" i="12"/>
  <c r="V28" i="12"/>
  <c r="Q28" i="12"/>
  <c r="L28" i="12"/>
  <c r="F22" i="12"/>
  <c r="F21" i="12"/>
  <c r="F23" i="12" s="1"/>
  <c r="I20" i="12"/>
  <c r="I21" i="12" s="1"/>
  <c r="I23" i="12" s="1"/>
  <c r="F20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R19" i="12"/>
  <c r="Q19" i="12"/>
  <c r="O19" i="12"/>
  <c r="N19" i="12"/>
  <c r="M19" i="12"/>
  <c r="L19" i="12"/>
  <c r="K19" i="12"/>
  <c r="I19" i="12"/>
  <c r="G19" i="12"/>
  <c r="G21" i="12" s="1"/>
  <c r="F19" i="12"/>
  <c r="I17" i="12"/>
  <c r="J17" i="12" s="1"/>
  <c r="H17" i="12"/>
  <c r="J16" i="12"/>
  <c r="J19" i="12" s="1"/>
  <c r="I16" i="12"/>
  <c r="H16" i="12"/>
  <c r="G14" i="12"/>
  <c r="G27" i="12" s="1"/>
  <c r="G12" i="12"/>
  <c r="G22" i="12" s="1"/>
  <c r="G30" i="12" s="1"/>
  <c r="F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B11" i="12"/>
  <c r="AF10" i="12"/>
  <c r="AF12" i="12" s="1"/>
  <c r="AF22" i="12" s="1"/>
  <c r="AF30" i="12" s="1"/>
  <c r="AE10" i="12"/>
  <c r="AE12" i="12" s="1"/>
  <c r="AE22" i="12" s="1"/>
  <c r="AE30" i="12" s="1"/>
  <c r="AD10" i="12"/>
  <c r="AD12" i="12" s="1"/>
  <c r="AD22" i="12" s="1"/>
  <c r="AD30" i="12" s="1"/>
  <c r="AC10" i="12"/>
  <c r="AC12" i="12" s="1"/>
  <c r="AC22" i="12" s="1"/>
  <c r="AC30" i="12" s="1"/>
  <c r="AB10" i="12"/>
  <c r="AB12" i="12" s="1"/>
  <c r="AB22" i="12" s="1"/>
  <c r="AB30" i="12" s="1"/>
  <c r="AA10" i="12"/>
  <c r="AA12" i="12" s="1"/>
  <c r="AA22" i="12" s="1"/>
  <c r="AA30" i="12" s="1"/>
  <c r="Z10" i="12"/>
  <c r="Z12" i="12" s="1"/>
  <c r="Z22" i="12" s="1"/>
  <c r="Z30" i="12" s="1"/>
  <c r="Y10" i="12"/>
  <c r="Y12" i="12" s="1"/>
  <c r="Y22" i="12" s="1"/>
  <c r="Y30" i="12" s="1"/>
  <c r="X10" i="12"/>
  <c r="X12" i="12" s="1"/>
  <c r="X22" i="12" s="1"/>
  <c r="X30" i="12" s="1"/>
  <c r="W10" i="12"/>
  <c r="W12" i="12" s="1"/>
  <c r="W22" i="12" s="1"/>
  <c r="W30" i="12" s="1"/>
  <c r="V10" i="12"/>
  <c r="V12" i="12" s="1"/>
  <c r="V22" i="12" s="1"/>
  <c r="V30" i="12" s="1"/>
  <c r="U10" i="12"/>
  <c r="U12" i="12" s="1"/>
  <c r="U22" i="12" s="1"/>
  <c r="U30" i="12" s="1"/>
  <c r="T10" i="12"/>
  <c r="T12" i="12" s="1"/>
  <c r="T22" i="12" s="1"/>
  <c r="T30" i="12" s="1"/>
  <c r="S10" i="12"/>
  <c r="S12" i="12" s="1"/>
  <c r="S22" i="12" s="1"/>
  <c r="S30" i="12" s="1"/>
  <c r="R10" i="12"/>
  <c r="R12" i="12" s="1"/>
  <c r="R22" i="12" s="1"/>
  <c r="R30" i="12" s="1"/>
  <c r="Q10" i="12"/>
  <c r="Q12" i="12" s="1"/>
  <c r="Q22" i="12" s="1"/>
  <c r="Q30" i="12" s="1"/>
  <c r="P10" i="12"/>
  <c r="P12" i="12" s="1"/>
  <c r="P22" i="12" s="1"/>
  <c r="P30" i="12" s="1"/>
  <c r="O10" i="12"/>
  <c r="O12" i="12" s="1"/>
  <c r="O22" i="12" s="1"/>
  <c r="O30" i="12" s="1"/>
  <c r="N10" i="12"/>
  <c r="N12" i="12" s="1"/>
  <c r="N22" i="12" s="1"/>
  <c r="N30" i="12" s="1"/>
  <c r="M10" i="12"/>
  <c r="M12" i="12" s="1"/>
  <c r="M22" i="12" s="1"/>
  <c r="M30" i="12" s="1"/>
  <c r="L10" i="12"/>
  <c r="L12" i="12" s="1"/>
  <c r="L22" i="12" s="1"/>
  <c r="L30" i="12" s="1"/>
  <c r="K10" i="12"/>
  <c r="K12" i="12" s="1"/>
  <c r="K22" i="12" s="1"/>
  <c r="K30" i="12" s="1"/>
  <c r="J10" i="12"/>
  <c r="J12" i="12" s="1"/>
  <c r="J22" i="12" s="1"/>
  <c r="J30" i="12" s="1"/>
  <c r="I10" i="12"/>
  <c r="I12" i="12" s="1"/>
  <c r="I22" i="12" s="1"/>
  <c r="I30" i="12" s="1"/>
  <c r="H10" i="12"/>
  <c r="H12" i="12" s="1"/>
  <c r="H22" i="12" s="1"/>
  <c r="H30" i="12" s="1"/>
  <c r="T7" i="12"/>
  <c r="T19" i="12" s="1"/>
  <c r="S7" i="12"/>
  <c r="S19" i="12" s="1"/>
  <c r="P7" i="12"/>
  <c r="P19" i="12" s="1"/>
  <c r="O7" i="12"/>
  <c r="L7" i="12"/>
  <c r="G7" i="12"/>
  <c r="G20" i="12" s="1"/>
  <c r="I6" i="12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G5" i="12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B5" i="12"/>
  <c r="H4" i="12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G4" i="12"/>
  <c r="F67" i="11"/>
  <c r="K67" i="11" s="1"/>
  <c r="J66" i="11"/>
  <c r="F66" i="11"/>
  <c r="K66" i="11" s="1"/>
  <c r="K65" i="11"/>
  <c r="J65" i="11"/>
  <c r="F65" i="11"/>
  <c r="K64" i="11"/>
  <c r="J64" i="11"/>
  <c r="F64" i="11"/>
  <c r="J63" i="11"/>
  <c r="K63" i="11" s="1"/>
  <c r="F63" i="11"/>
  <c r="J62" i="11"/>
  <c r="N62" i="11" s="1"/>
  <c r="N63" i="11" s="1"/>
  <c r="N64" i="11" s="1"/>
  <c r="N65" i="11" s="1"/>
  <c r="N66" i="11" s="1"/>
  <c r="F62" i="11"/>
  <c r="K62" i="11" s="1"/>
  <c r="I61" i="11"/>
  <c r="F61" i="11"/>
  <c r="K61" i="11" s="1"/>
  <c r="I60" i="11"/>
  <c r="F60" i="11"/>
  <c r="K60" i="11" s="1"/>
  <c r="I59" i="11"/>
  <c r="F59" i="11"/>
  <c r="K59" i="11" s="1"/>
  <c r="N58" i="11"/>
  <c r="N59" i="11" s="1"/>
  <c r="N60" i="11" s="1"/>
  <c r="N61" i="11" s="1"/>
  <c r="I58" i="11"/>
  <c r="F58" i="11"/>
  <c r="K58" i="11" s="1"/>
  <c r="N57" i="11"/>
  <c r="K57" i="11"/>
  <c r="I57" i="11"/>
  <c r="F57" i="11"/>
  <c r="K56" i="11"/>
  <c r="H56" i="11"/>
  <c r="F56" i="11"/>
  <c r="H55" i="11"/>
  <c r="K55" i="11" s="1"/>
  <c r="F55" i="11"/>
  <c r="H54" i="11"/>
  <c r="F54" i="11"/>
  <c r="K54" i="11" s="1"/>
  <c r="H53" i="11"/>
  <c r="F53" i="11"/>
  <c r="K53" i="11" s="1"/>
  <c r="H52" i="11"/>
  <c r="N52" i="11" s="1"/>
  <c r="N53" i="11" s="1"/>
  <c r="N54" i="11" s="1"/>
  <c r="N55" i="11" s="1"/>
  <c r="N56" i="11" s="1"/>
  <c r="F52" i="11"/>
  <c r="K52" i="11" s="1"/>
  <c r="G51" i="11"/>
  <c r="F51" i="11"/>
  <c r="K51" i="11" s="1"/>
  <c r="G50" i="11"/>
  <c r="F50" i="11"/>
  <c r="K50" i="11" s="1"/>
  <c r="K49" i="11"/>
  <c r="G49" i="11"/>
  <c r="F49" i="11"/>
  <c r="K48" i="11"/>
  <c r="G48" i="11"/>
  <c r="F48" i="11"/>
  <c r="G47" i="11"/>
  <c r="N47" i="11" s="1"/>
  <c r="N48" i="11" s="1"/>
  <c r="N49" i="11" s="1"/>
  <c r="N50" i="11" s="1"/>
  <c r="N51" i="11" s="1"/>
  <c r="F47" i="11"/>
  <c r="K46" i="11"/>
  <c r="F46" i="11"/>
  <c r="K45" i="11"/>
  <c r="F45" i="11"/>
  <c r="F44" i="11"/>
  <c r="K44" i="11" s="1"/>
  <c r="F43" i="11"/>
  <c r="M43" i="11" s="1"/>
  <c r="E43" i="1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O42" i="11"/>
  <c r="K42" i="11"/>
  <c r="E42" i="11"/>
  <c r="O41" i="11"/>
  <c r="K41" i="11"/>
  <c r="B32" i="11"/>
  <c r="AF29" i="11"/>
  <c r="G29" i="11"/>
  <c r="F29" i="11"/>
  <c r="AA28" i="11"/>
  <c r="V28" i="11"/>
  <c r="Q28" i="11"/>
  <c r="L28" i="11"/>
  <c r="F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R19" i="11"/>
  <c r="Q19" i="11"/>
  <c r="P19" i="11"/>
  <c r="O19" i="11"/>
  <c r="N19" i="11"/>
  <c r="M19" i="11"/>
  <c r="L19" i="11"/>
  <c r="K19" i="11"/>
  <c r="I19" i="11"/>
  <c r="F19" i="11"/>
  <c r="F21" i="11" s="1"/>
  <c r="H17" i="11"/>
  <c r="J16" i="11"/>
  <c r="J19" i="11" s="1"/>
  <c r="I16" i="11"/>
  <c r="H16" i="11"/>
  <c r="G14" i="11"/>
  <c r="G27" i="11" s="1"/>
  <c r="G12" i="11"/>
  <c r="G22" i="11" s="1"/>
  <c r="G30" i="11" s="1"/>
  <c r="F12" i="11"/>
  <c r="F22" i="11" s="1"/>
  <c r="F30" i="11" s="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B11" i="11"/>
  <c r="AF10" i="11"/>
  <c r="AF12" i="11" s="1"/>
  <c r="AF22" i="11" s="1"/>
  <c r="AF30" i="11" s="1"/>
  <c r="AE10" i="11"/>
  <c r="AE12" i="11" s="1"/>
  <c r="AE22" i="11" s="1"/>
  <c r="AE30" i="11" s="1"/>
  <c r="AD10" i="11"/>
  <c r="AD12" i="11" s="1"/>
  <c r="AD22" i="11" s="1"/>
  <c r="AD30" i="11" s="1"/>
  <c r="AC10" i="11"/>
  <c r="AC12" i="11" s="1"/>
  <c r="AC22" i="11" s="1"/>
  <c r="AC30" i="11" s="1"/>
  <c r="AB10" i="11"/>
  <c r="AB12" i="11" s="1"/>
  <c r="AB22" i="11" s="1"/>
  <c r="AB30" i="11" s="1"/>
  <c r="AA10" i="11"/>
  <c r="AA12" i="11" s="1"/>
  <c r="AA22" i="11" s="1"/>
  <c r="AA30" i="11" s="1"/>
  <c r="Z10" i="11"/>
  <c r="Z12" i="11" s="1"/>
  <c r="Z22" i="11" s="1"/>
  <c r="Z30" i="11" s="1"/>
  <c r="Y10" i="11"/>
  <c r="Y12" i="11" s="1"/>
  <c r="Y22" i="11" s="1"/>
  <c r="Y30" i="11" s="1"/>
  <c r="X10" i="11"/>
  <c r="X12" i="11" s="1"/>
  <c r="X22" i="11" s="1"/>
  <c r="X30" i="11" s="1"/>
  <c r="W10" i="11"/>
  <c r="W12" i="11" s="1"/>
  <c r="W22" i="11" s="1"/>
  <c r="W30" i="11" s="1"/>
  <c r="V10" i="11"/>
  <c r="V12" i="11" s="1"/>
  <c r="V22" i="11" s="1"/>
  <c r="V30" i="11" s="1"/>
  <c r="U10" i="11"/>
  <c r="U12" i="11" s="1"/>
  <c r="U22" i="11" s="1"/>
  <c r="U30" i="11" s="1"/>
  <c r="T10" i="11"/>
  <c r="T12" i="11" s="1"/>
  <c r="T22" i="11" s="1"/>
  <c r="T30" i="11" s="1"/>
  <c r="S10" i="11"/>
  <c r="S12" i="11" s="1"/>
  <c r="S22" i="11" s="1"/>
  <c r="S30" i="11" s="1"/>
  <c r="R10" i="11"/>
  <c r="R12" i="11" s="1"/>
  <c r="R22" i="11" s="1"/>
  <c r="R30" i="11" s="1"/>
  <c r="Q10" i="11"/>
  <c r="Q12" i="11" s="1"/>
  <c r="Q22" i="11" s="1"/>
  <c r="Q30" i="11" s="1"/>
  <c r="P10" i="11"/>
  <c r="P12" i="11" s="1"/>
  <c r="P22" i="11" s="1"/>
  <c r="P30" i="11" s="1"/>
  <c r="O10" i="11"/>
  <c r="O12" i="11" s="1"/>
  <c r="O22" i="11" s="1"/>
  <c r="O30" i="11" s="1"/>
  <c r="N10" i="11"/>
  <c r="N12" i="11" s="1"/>
  <c r="N22" i="11" s="1"/>
  <c r="N30" i="11" s="1"/>
  <c r="M10" i="11"/>
  <c r="M12" i="11" s="1"/>
  <c r="M22" i="11" s="1"/>
  <c r="M30" i="11" s="1"/>
  <c r="L10" i="11"/>
  <c r="L12" i="11" s="1"/>
  <c r="L22" i="11" s="1"/>
  <c r="L30" i="11" s="1"/>
  <c r="K10" i="11"/>
  <c r="K12" i="11" s="1"/>
  <c r="K22" i="11" s="1"/>
  <c r="K30" i="11" s="1"/>
  <c r="J10" i="11"/>
  <c r="J12" i="11" s="1"/>
  <c r="J22" i="11" s="1"/>
  <c r="J30" i="11" s="1"/>
  <c r="I10" i="11"/>
  <c r="I12" i="11" s="1"/>
  <c r="I22" i="11" s="1"/>
  <c r="I30" i="11" s="1"/>
  <c r="H10" i="11"/>
  <c r="H12" i="11" s="1"/>
  <c r="H22" i="11" s="1"/>
  <c r="H30" i="11" s="1"/>
  <c r="S7" i="11"/>
  <c r="S19" i="11" s="1"/>
  <c r="P7" i="11"/>
  <c r="O7" i="11"/>
  <c r="L7" i="11"/>
  <c r="G7" i="11"/>
  <c r="G20" i="11" s="1"/>
  <c r="I6" i="1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B5" i="11"/>
  <c r="H29" i="11" s="1"/>
  <c r="I4" i="1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H4" i="11"/>
  <c r="G4" i="11"/>
  <c r="F67" i="10"/>
  <c r="K67" i="10" s="1"/>
  <c r="J66" i="10"/>
  <c r="F66" i="10"/>
  <c r="K66" i="10" s="1"/>
  <c r="K65" i="10"/>
  <c r="J65" i="10"/>
  <c r="F65" i="10"/>
  <c r="K64" i="10"/>
  <c r="J64" i="10"/>
  <c r="F64" i="10"/>
  <c r="J63" i="10"/>
  <c r="K63" i="10" s="1"/>
  <c r="F63" i="10"/>
  <c r="J62" i="10"/>
  <c r="N62" i="10" s="1"/>
  <c r="N63" i="10" s="1"/>
  <c r="N64" i="10" s="1"/>
  <c r="N65" i="10" s="1"/>
  <c r="N66" i="10" s="1"/>
  <c r="F62" i="10"/>
  <c r="K62" i="10" s="1"/>
  <c r="I61" i="10"/>
  <c r="F61" i="10"/>
  <c r="K61" i="10" s="1"/>
  <c r="I60" i="10"/>
  <c r="F60" i="10"/>
  <c r="K60" i="10" s="1"/>
  <c r="I59" i="10"/>
  <c r="F59" i="10"/>
  <c r="K59" i="10" s="1"/>
  <c r="N58" i="10"/>
  <c r="N59" i="10" s="1"/>
  <c r="N60" i="10" s="1"/>
  <c r="N61" i="10" s="1"/>
  <c r="I58" i="10"/>
  <c r="F58" i="10"/>
  <c r="K58" i="10" s="1"/>
  <c r="N57" i="10"/>
  <c r="K57" i="10"/>
  <c r="I57" i="10"/>
  <c r="F57" i="10"/>
  <c r="N56" i="10"/>
  <c r="K56" i="10"/>
  <c r="H56" i="10"/>
  <c r="F56" i="10"/>
  <c r="K55" i="10"/>
  <c r="H55" i="10"/>
  <c r="F55" i="10"/>
  <c r="K54" i="10"/>
  <c r="H54" i="10"/>
  <c r="F54" i="10"/>
  <c r="H53" i="10"/>
  <c r="F53" i="10"/>
  <c r="K53" i="10" s="1"/>
  <c r="H52" i="10"/>
  <c r="N52" i="10" s="1"/>
  <c r="N53" i="10" s="1"/>
  <c r="N54" i="10" s="1"/>
  <c r="N55" i="10" s="1"/>
  <c r="F52" i="10"/>
  <c r="K52" i="10" s="1"/>
  <c r="G51" i="10"/>
  <c r="F51" i="10"/>
  <c r="K51" i="10" s="1"/>
  <c r="G50" i="10"/>
  <c r="F50" i="10"/>
  <c r="K50" i="10" s="1"/>
  <c r="K49" i="10"/>
  <c r="G49" i="10"/>
  <c r="F49" i="10"/>
  <c r="N48" i="10"/>
  <c r="N49" i="10" s="1"/>
  <c r="N50" i="10" s="1"/>
  <c r="N51" i="10" s="1"/>
  <c r="K48" i="10"/>
  <c r="G48" i="10"/>
  <c r="F48" i="10"/>
  <c r="G47" i="10"/>
  <c r="N47" i="10" s="1"/>
  <c r="F47" i="10"/>
  <c r="F46" i="10"/>
  <c r="K46" i="10" s="1"/>
  <c r="K45" i="10"/>
  <c r="F45" i="10"/>
  <c r="F44" i="10"/>
  <c r="K44" i="10" s="1"/>
  <c r="F43" i="10"/>
  <c r="M43" i="10" s="1"/>
  <c r="O43" i="10" s="1"/>
  <c r="E43" i="10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O42" i="10"/>
  <c r="K42" i="10"/>
  <c r="E42" i="10"/>
  <c r="O41" i="10"/>
  <c r="K41" i="10"/>
  <c r="B32" i="10"/>
  <c r="I17" i="10" s="1"/>
  <c r="I20" i="10" s="1"/>
  <c r="I21" i="10" s="1"/>
  <c r="AF29" i="10"/>
  <c r="G29" i="10"/>
  <c r="F29" i="10"/>
  <c r="AA28" i="10"/>
  <c r="V28" i="10"/>
  <c r="Q28" i="10"/>
  <c r="L28" i="10"/>
  <c r="F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R19" i="10"/>
  <c r="Q19" i="10"/>
  <c r="P19" i="10"/>
  <c r="O19" i="10"/>
  <c r="N19" i="10"/>
  <c r="M19" i="10"/>
  <c r="L19" i="10"/>
  <c r="K19" i="10"/>
  <c r="I19" i="10"/>
  <c r="G19" i="10"/>
  <c r="F19" i="10"/>
  <c r="F21" i="10" s="1"/>
  <c r="H17" i="10"/>
  <c r="J16" i="10"/>
  <c r="J19" i="10" s="1"/>
  <c r="I16" i="10"/>
  <c r="H16" i="10"/>
  <c r="G14" i="10"/>
  <c r="AF12" i="10"/>
  <c r="AF22" i="10" s="1"/>
  <c r="AF30" i="10" s="1"/>
  <c r="G12" i="10"/>
  <c r="G22" i="10" s="1"/>
  <c r="G30" i="10" s="1"/>
  <c r="F12" i="10"/>
  <c r="F22" i="10" s="1"/>
  <c r="F30" i="10" s="1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Q12" i="10" s="1"/>
  <c r="Q22" i="10" s="1"/>
  <c r="Q30" i="10" s="1"/>
  <c r="P11" i="10"/>
  <c r="P12" i="10" s="1"/>
  <c r="P22" i="10" s="1"/>
  <c r="P30" i="10" s="1"/>
  <c r="O11" i="10"/>
  <c r="N11" i="10"/>
  <c r="M11" i="10"/>
  <c r="L11" i="10"/>
  <c r="B11" i="10"/>
  <c r="AF10" i="10"/>
  <c r="AE10" i="10"/>
  <c r="AE12" i="10" s="1"/>
  <c r="AE22" i="10" s="1"/>
  <c r="AE30" i="10" s="1"/>
  <c r="AD10" i="10"/>
  <c r="AD12" i="10" s="1"/>
  <c r="AD22" i="10" s="1"/>
  <c r="AD30" i="10" s="1"/>
  <c r="AC10" i="10"/>
  <c r="AC12" i="10" s="1"/>
  <c r="AC22" i="10" s="1"/>
  <c r="AC30" i="10" s="1"/>
  <c r="AB10" i="10"/>
  <c r="AB12" i="10" s="1"/>
  <c r="AB22" i="10" s="1"/>
  <c r="AB30" i="10" s="1"/>
  <c r="AA10" i="10"/>
  <c r="AA12" i="10" s="1"/>
  <c r="AA22" i="10" s="1"/>
  <c r="AA30" i="10" s="1"/>
  <c r="Z10" i="10"/>
  <c r="Y10" i="10"/>
  <c r="Y12" i="10" s="1"/>
  <c r="Y22" i="10" s="1"/>
  <c r="Y30" i="10" s="1"/>
  <c r="X10" i="10"/>
  <c r="X12" i="10" s="1"/>
  <c r="X22" i="10" s="1"/>
  <c r="X30" i="10" s="1"/>
  <c r="W10" i="10"/>
  <c r="W12" i="10" s="1"/>
  <c r="W22" i="10" s="1"/>
  <c r="W30" i="10" s="1"/>
  <c r="V10" i="10"/>
  <c r="V12" i="10" s="1"/>
  <c r="V22" i="10" s="1"/>
  <c r="V30" i="10" s="1"/>
  <c r="U10" i="10"/>
  <c r="U12" i="10" s="1"/>
  <c r="U22" i="10" s="1"/>
  <c r="U30" i="10" s="1"/>
  <c r="T10" i="10"/>
  <c r="T12" i="10" s="1"/>
  <c r="T22" i="10" s="1"/>
  <c r="T30" i="10" s="1"/>
  <c r="S10" i="10"/>
  <c r="S12" i="10" s="1"/>
  <c r="S22" i="10" s="1"/>
  <c r="S30" i="10" s="1"/>
  <c r="R10" i="10"/>
  <c r="Q10" i="10"/>
  <c r="P10" i="10"/>
  <c r="O10" i="10"/>
  <c r="O12" i="10" s="1"/>
  <c r="O22" i="10" s="1"/>
  <c r="O30" i="10" s="1"/>
  <c r="N10" i="10"/>
  <c r="N12" i="10" s="1"/>
  <c r="N22" i="10" s="1"/>
  <c r="N30" i="10" s="1"/>
  <c r="M10" i="10"/>
  <c r="M12" i="10" s="1"/>
  <c r="M22" i="10" s="1"/>
  <c r="M30" i="10" s="1"/>
  <c r="L10" i="10"/>
  <c r="L12" i="10" s="1"/>
  <c r="L22" i="10" s="1"/>
  <c r="L30" i="10" s="1"/>
  <c r="K10" i="10"/>
  <c r="K12" i="10" s="1"/>
  <c r="K22" i="10" s="1"/>
  <c r="K30" i="10" s="1"/>
  <c r="J10" i="10"/>
  <c r="J12" i="10" s="1"/>
  <c r="J22" i="10" s="1"/>
  <c r="J30" i="10" s="1"/>
  <c r="I10" i="10"/>
  <c r="I12" i="10" s="1"/>
  <c r="I22" i="10" s="1"/>
  <c r="I30" i="10" s="1"/>
  <c r="H10" i="10"/>
  <c r="H12" i="10" s="1"/>
  <c r="H22" i="10" s="1"/>
  <c r="H30" i="10" s="1"/>
  <c r="S7" i="10"/>
  <c r="S19" i="10" s="1"/>
  <c r="P7" i="10"/>
  <c r="O7" i="10"/>
  <c r="L7" i="10"/>
  <c r="G7" i="10"/>
  <c r="I6" i="10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G5" i="10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B5" i="10"/>
  <c r="H29" i="10" s="1"/>
  <c r="J4" i="10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I4" i="10"/>
  <c r="H4" i="10"/>
  <c r="G4" i="10"/>
  <c r="H27" i="9"/>
  <c r="X30" i="9"/>
  <c r="H30" i="9"/>
  <c r="AF29" i="9"/>
  <c r="AA28" i="9"/>
  <c r="V28" i="9"/>
  <c r="K41" i="9"/>
  <c r="E43" i="9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42" i="9"/>
  <c r="J57" i="14"/>
  <c r="F57" i="14"/>
  <c r="J56" i="14"/>
  <c r="H56" i="14"/>
  <c r="F56" i="14"/>
  <c r="H55" i="14"/>
  <c r="F55" i="14"/>
  <c r="J55" i="14" s="1"/>
  <c r="H54" i="14"/>
  <c r="F54" i="14"/>
  <c r="J54" i="14" s="1"/>
  <c r="M53" i="14"/>
  <c r="M54" i="14" s="1"/>
  <c r="M55" i="14" s="1"/>
  <c r="M56" i="14" s="1"/>
  <c r="H53" i="14"/>
  <c r="F53" i="14"/>
  <c r="J53" i="14" s="1"/>
  <c r="M52" i="14"/>
  <c r="J52" i="14"/>
  <c r="H52" i="14"/>
  <c r="F52" i="14"/>
  <c r="G51" i="14"/>
  <c r="F51" i="14"/>
  <c r="J51" i="14" s="1"/>
  <c r="G50" i="14"/>
  <c r="F50" i="14"/>
  <c r="J50" i="14" s="1"/>
  <c r="G49" i="14"/>
  <c r="J49" i="14" s="1"/>
  <c r="F49" i="14"/>
  <c r="J48" i="14"/>
  <c r="G48" i="14"/>
  <c r="F48" i="14"/>
  <c r="G47" i="14"/>
  <c r="M47" i="14" s="1"/>
  <c r="M48" i="14" s="1"/>
  <c r="M49" i="14" s="1"/>
  <c r="M50" i="14" s="1"/>
  <c r="M51" i="14" s="1"/>
  <c r="F47" i="14"/>
  <c r="J47" i="14" s="1"/>
  <c r="J46" i="14"/>
  <c r="F46" i="14"/>
  <c r="J45" i="14"/>
  <c r="F45" i="14"/>
  <c r="J44" i="14"/>
  <c r="F44" i="14"/>
  <c r="E44" i="14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J43" i="14"/>
  <c r="F43" i="14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E43" i="14"/>
  <c r="J42" i="14"/>
  <c r="E42" i="14"/>
  <c r="J41" i="14"/>
  <c r="B33" i="14"/>
  <c r="V29" i="14"/>
  <c r="G29" i="14"/>
  <c r="F29" i="14"/>
  <c r="Q28" i="14"/>
  <c r="L28" i="14"/>
  <c r="G27" i="14"/>
  <c r="G20" i="14"/>
  <c r="F20" i="14"/>
  <c r="V19" i="14"/>
  <c r="U19" i="14"/>
  <c r="R19" i="14"/>
  <c r="Q19" i="14"/>
  <c r="O19" i="14"/>
  <c r="N19" i="14"/>
  <c r="M19" i="14"/>
  <c r="K19" i="14"/>
  <c r="G19" i="14"/>
  <c r="G21" i="14" s="1"/>
  <c r="F19" i="14"/>
  <c r="F21" i="14" s="1"/>
  <c r="F23" i="14" s="1"/>
  <c r="H17" i="14"/>
  <c r="H20" i="14" s="1"/>
  <c r="J16" i="14"/>
  <c r="J19" i="14" s="1"/>
  <c r="I16" i="14"/>
  <c r="I19" i="14" s="1"/>
  <c r="H16" i="14"/>
  <c r="J14" i="14"/>
  <c r="J27" i="14" s="1"/>
  <c r="I14" i="14"/>
  <c r="I27" i="14" s="1"/>
  <c r="H14" i="14"/>
  <c r="H27" i="14" s="1"/>
  <c r="G14" i="14"/>
  <c r="K12" i="14"/>
  <c r="K22" i="14" s="1"/>
  <c r="K30" i="14" s="1"/>
  <c r="J12" i="14"/>
  <c r="J22" i="14" s="1"/>
  <c r="J30" i="14" s="1"/>
  <c r="I12" i="14"/>
  <c r="I22" i="14" s="1"/>
  <c r="I30" i="14" s="1"/>
  <c r="H12" i="14"/>
  <c r="H22" i="14" s="1"/>
  <c r="H30" i="14" s="1"/>
  <c r="G12" i="14"/>
  <c r="G22" i="14" s="1"/>
  <c r="G30" i="14" s="1"/>
  <c r="F12" i="14"/>
  <c r="F22" i="14" s="1"/>
  <c r="F30" i="14" s="1"/>
  <c r="U11" i="14"/>
  <c r="T11" i="14"/>
  <c r="S11" i="14"/>
  <c r="S12" i="14" s="1"/>
  <c r="S22" i="14" s="1"/>
  <c r="S30" i="14" s="1"/>
  <c r="R11" i="14"/>
  <c r="R12" i="14" s="1"/>
  <c r="R22" i="14" s="1"/>
  <c r="R30" i="14" s="1"/>
  <c r="Q11" i="14"/>
  <c r="Q12" i="14" s="1"/>
  <c r="Q22" i="14" s="1"/>
  <c r="Q30" i="14" s="1"/>
  <c r="P11" i="14"/>
  <c r="P12" i="14" s="1"/>
  <c r="P22" i="14" s="1"/>
  <c r="P30" i="14" s="1"/>
  <c r="O11" i="14"/>
  <c r="N11" i="14"/>
  <c r="M11" i="14"/>
  <c r="L11" i="14"/>
  <c r="B11" i="14"/>
  <c r="V10" i="14"/>
  <c r="V12" i="14" s="1"/>
  <c r="V22" i="14" s="1"/>
  <c r="V30" i="14" s="1"/>
  <c r="U10" i="14"/>
  <c r="U12" i="14" s="1"/>
  <c r="U22" i="14" s="1"/>
  <c r="U30" i="14" s="1"/>
  <c r="T10" i="14"/>
  <c r="T12" i="14" s="1"/>
  <c r="T22" i="14" s="1"/>
  <c r="T30" i="14" s="1"/>
  <c r="S10" i="14"/>
  <c r="R10" i="14"/>
  <c r="Q10" i="14"/>
  <c r="P10" i="14"/>
  <c r="O10" i="14"/>
  <c r="O12" i="14" s="1"/>
  <c r="O22" i="14" s="1"/>
  <c r="O30" i="14" s="1"/>
  <c r="N10" i="14"/>
  <c r="N12" i="14" s="1"/>
  <c r="N22" i="14" s="1"/>
  <c r="N30" i="14" s="1"/>
  <c r="M10" i="14"/>
  <c r="M12" i="14" s="1"/>
  <c r="M22" i="14" s="1"/>
  <c r="M30" i="14" s="1"/>
  <c r="L10" i="14"/>
  <c r="L12" i="14" s="1"/>
  <c r="L22" i="14" s="1"/>
  <c r="L30" i="14" s="1"/>
  <c r="K10" i="14"/>
  <c r="J10" i="14"/>
  <c r="I10" i="14"/>
  <c r="H10" i="14"/>
  <c r="S7" i="14"/>
  <c r="S19" i="14" s="1"/>
  <c r="P7" i="14"/>
  <c r="P19" i="14" s="1"/>
  <c r="O7" i="14"/>
  <c r="L7" i="14"/>
  <c r="L19" i="14" s="1"/>
  <c r="G7" i="14"/>
  <c r="H7" i="14" s="1"/>
  <c r="H19" i="14" s="1"/>
  <c r="L6" i="14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K6" i="14"/>
  <c r="J6" i="14"/>
  <c r="I6" i="14"/>
  <c r="J5" i="14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I5" i="14"/>
  <c r="H5" i="14"/>
  <c r="G5" i="14"/>
  <c r="B5" i="14"/>
  <c r="H29" i="14" s="1"/>
  <c r="K4" i="14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J4" i="14"/>
  <c r="I4" i="14"/>
  <c r="H4" i="14"/>
  <c r="G4" i="14"/>
  <c r="J57" i="8"/>
  <c r="F57" i="8"/>
  <c r="H56" i="8"/>
  <c r="J56" i="8" s="1"/>
  <c r="F56" i="8"/>
  <c r="H55" i="8"/>
  <c r="F55" i="8"/>
  <c r="J55" i="8" s="1"/>
  <c r="H54" i="8"/>
  <c r="F54" i="8"/>
  <c r="J54" i="8" s="1"/>
  <c r="H53" i="8"/>
  <c r="F53" i="8"/>
  <c r="J53" i="8" s="1"/>
  <c r="H52" i="8"/>
  <c r="M52" i="8" s="1"/>
  <c r="M53" i="8" s="1"/>
  <c r="M54" i="8" s="1"/>
  <c r="M55" i="8" s="1"/>
  <c r="M56" i="8" s="1"/>
  <c r="F52" i="8"/>
  <c r="G51" i="8"/>
  <c r="F51" i="8"/>
  <c r="J51" i="8" s="1"/>
  <c r="G50" i="8"/>
  <c r="F50" i="8"/>
  <c r="J50" i="8" s="1"/>
  <c r="G49" i="8"/>
  <c r="F49" i="8"/>
  <c r="J49" i="8" s="1"/>
  <c r="J48" i="8"/>
  <c r="G48" i="8"/>
  <c r="F48" i="8"/>
  <c r="G47" i="8"/>
  <c r="M47" i="8" s="1"/>
  <c r="M48" i="8" s="1"/>
  <c r="M49" i="8" s="1"/>
  <c r="M50" i="8" s="1"/>
  <c r="M51" i="8" s="1"/>
  <c r="F47" i="8"/>
  <c r="J47" i="8" s="1"/>
  <c r="J46" i="8"/>
  <c r="F46" i="8"/>
  <c r="F45" i="8"/>
  <c r="J45" i="8" s="1"/>
  <c r="J44" i="8"/>
  <c r="F44" i="8"/>
  <c r="F43" i="8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E43" i="8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J42" i="8"/>
  <c r="E42" i="8"/>
  <c r="J41" i="8"/>
  <c r="B33" i="8"/>
  <c r="I17" i="8" s="1"/>
  <c r="V29" i="8"/>
  <c r="G29" i="8"/>
  <c r="F29" i="8"/>
  <c r="Q28" i="8"/>
  <c r="L28" i="8"/>
  <c r="J22" i="8"/>
  <c r="J30" i="8" s="1"/>
  <c r="I22" i="8"/>
  <c r="I30" i="8" s="1"/>
  <c r="G20" i="8"/>
  <c r="F20" i="8"/>
  <c r="V19" i="8"/>
  <c r="U19" i="8"/>
  <c r="T19" i="8"/>
  <c r="R19" i="8"/>
  <c r="Q19" i="8"/>
  <c r="N19" i="8"/>
  <c r="M19" i="8"/>
  <c r="K19" i="8"/>
  <c r="G19" i="8"/>
  <c r="G21" i="8" s="1"/>
  <c r="F19" i="8"/>
  <c r="F21" i="8" s="1"/>
  <c r="H17" i="8"/>
  <c r="H20" i="8" s="1"/>
  <c r="H16" i="8"/>
  <c r="H19" i="8" s="1"/>
  <c r="G14" i="8"/>
  <c r="G27" i="8" s="1"/>
  <c r="J12" i="8"/>
  <c r="I12" i="8"/>
  <c r="H12" i="8"/>
  <c r="H22" i="8" s="1"/>
  <c r="H30" i="8" s="1"/>
  <c r="G12" i="8"/>
  <c r="G22" i="8" s="1"/>
  <c r="G30" i="8" s="1"/>
  <c r="F12" i="8"/>
  <c r="F22" i="8" s="1"/>
  <c r="F30" i="8" s="1"/>
  <c r="U11" i="8"/>
  <c r="T11" i="8"/>
  <c r="S11" i="8"/>
  <c r="R11" i="8"/>
  <c r="R12" i="8" s="1"/>
  <c r="R22" i="8" s="1"/>
  <c r="R30" i="8" s="1"/>
  <c r="Q11" i="8"/>
  <c r="Q12" i="8" s="1"/>
  <c r="Q22" i="8" s="1"/>
  <c r="Q30" i="8" s="1"/>
  <c r="P11" i="8"/>
  <c r="P12" i="8" s="1"/>
  <c r="P22" i="8" s="1"/>
  <c r="P30" i="8" s="1"/>
  <c r="O11" i="8"/>
  <c r="O12" i="8" s="1"/>
  <c r="O22" i="8" s="1"/>
  <c r="O30" i="8" s="1"/>
  <c r="N11" i="8"/>
  <c r="M11" i="8"/>
  <c r="L11" i="8"/>
  <c r="B11" i="8"/>
  <c r="V10" i="8"/>
  <c r="V12" i="8" s="1"/>
  <c r="V22" i="8" s="1"/>
  <c r="V30" i="8" s="1"/>
  <c r="U10" i="8"/>
  <c r="U12" i="8" s="1"/>
  <c r="U22" i="8" s="1"/>
  <c r="U30" i="8" s="1"/>
  <c r="T10" i="8"/>
  <c r="T12" i="8" s="1"/>
  <c r="T22" i="8" s="1"/>
  <c r="T30" i="8" s="1"/>
  <c r="S10" i="8"/>
  <c r="S12" i="8" s="1"/>
  <c r="S22" i="8" s="1"/>
  <c r="S30" i="8" s="1"/>
  <c r="R10" i="8"/>
  <c r="Q10" i="8"/>
  <c r="P10" i="8"/>
  <c r="O10" i="8"/>
  <c r="N10" i="8"/>
  <c r="N12" i="8" s="1"/>
  <c r="N22" i="8" s="1"/>
  <c r="N30" i="8" s="1"/>
  <c r="M10" i="8"/>
  <c r="M12" i="8" s="1"/>
  <c r="M22" i="8" s="1"/>
  <c r="M30" i="8" s="1"/>
  <c r="L10" i="8"/>
  <c r="L12" i="8" s="1"/>
  <c r="L22" i="8" s="1"/>
  <c r="L30" i="8" s="1"/>
  <c r="K10" i="8"/>
  <c r="K12" i="8" s="1"/>
  <c r="K22" i="8" s="1"/>
  <c r="K30" i="8" s="1"/>
  <c r="J10" i="8"/>
  <c r="I10" i="8"/>
  <c r="H10" i="8"/>
  <c r="T7" i="8"/>
  <c r="S7" i="8"/>
  <c r="S19" i="8" s="1"/>
  <c r="O7" i="8"/>
  <c r="O19" i="8" s="1"/>
  <c r="L7" i="8"/>
  <c r="L19" i="8" s="1"/>
  <c r="H7" i="8"/>
  <c r="G7" i="8"/>
  <c r="I6" i="8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G5" i="8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B5" i="8"/>
  <c r="H29" i="8" s="1"/>
  <c r="H4" i="8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G4" i="8"/>
  <c r="J57" i="13"/>
  <c r="F57" i="13"/>
  <c r="J56" i="13"/>
  <c r="H56" i="13"/>
  <c r="F56" i="13"/>
  <c r="J55" i="13"/>
  <c r="H55" i="13"/>
  <c r="F55" i="13"/>
  <c r="H54" i="13"/>
  <c r="F54" i="13"/>
  <c r="J54" i="13" s="1"/>
  <c r="H53" i="13"/>
  <c r="F53" i="13"/>
  <c r="J53" i="13" s="1"/>
  <c r="M52" i="13"/>
  <c r="M53" i="13" s="1"/>
  <c r="M54" i="13" s="1"/>
  <c r="M55" i="13" s="1"/>
  <c r="M56" i="13" s="1"/>
  <c r="J52" i="13"/>
  <c r="H52" i="13"/>
  <c r="F52" i="13"/>
  <c r="J51" i="13"/>
  <c r="G51" i="13"/>
  <c r="F51" i="13"/>
  <c r="G50" i="13"/>
  <c r="F50" i="13"/>
  <c r="J50" i="13" s="1"/>
  <c r="G49" i="13"/>
  <c r="F49" i="13"/>
  <c r="J49" i="13" s="1"/>
  <c r="J48" i="13"/>
  <c r="G48" i="13"/>
  <c r="F48" i="13"/>
  <c r="J47" i="13"/>
  <c r="G47" i="13"/>
  <c r="M47" i="13" s="1"/>
  <c r="M48" i="13" s="1"/>
  <c r="M49" i="13" s="1"/>
  <c r="M50" i="13" s="1"/>
  <c r="M51" i="13" s="1"/>
  <c r="F47" i="13"/>
  <c r="J46" i="13"/>
  <c r="F46" i="13"/>
  <c r="F45" i="13"/>
  <c r="J45" i="13" s="1"/>
  <c r="J44" i="13"/>
  <c r="F44" i="13"/>
  <c r="E44" i="13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L43" i="13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F43" i="13"/>
  <c r="J43" i="13" s="1"/>
  <c r="E43" i="13"/>
  <c r="J42" i="13"/>
  <c r="E42" i="13"/>
  <c r="J41" i="13"/>
  <c r="B33" i="13"/>
  <c r="V29" i="13"/>
  <c r="G29" i="13"/>
  <c r="F29" i="13"/>
  <c r="Q28" i="13"/>
  <c r="L28" i="13"/>
  <c r="G27" i="13"/>
  <c r="F21" i="13"/>
  <c r="G20" i="13"/>
  <c r="F20" i="13"/>
  <c r="V19" i="13"/>
  <c r="U19" i="13"/>
  <c r="R19" i="13"/>
  <c r="Q19" i="13"/>
  <c r="O19" i="13"/>
  <c r="N19" i="13"/>
  <c r="M19" i="13"/>
  <c r="K19" i="13"/>
  <c r="G19" i="13"/>
  <c r="G21" i="13" s="1"/>
  <c r="G23" i="13" s="1"/>
  <c r="F19" i="13"/>
  <c r="I17" i="13"/>
  <c r="I20" i="13" s="1"/>
  <c r="H17" i="13"/>
  <c r="I16" i="13"/>
  <c r="I19" i="13" s="1"/>
  <c r="I21" i="13" s="1"/>
  <c r="I23" i="13" s="1"/>
  <c r="H16" i="13"/>
  <c r="H14" i="13"/>
  <c r="H27" i="13" s="1"/>
  <c r="G14" i="13"/>
  <c r="K12" i="13"/>
  <c r="K22" i="13" s="1"/>
  <c r="K30" i="13" s="1"/>
  <c r="J12" i="13"/>
  <c r="J22" i="13" s="1"/>
  <c r="J30" i="13" s="1"/>
  <c r="I12" i="13"/>
  <c r="I22" i="13" s="1"/>
  <c r="I30" i="13" s="1"/>
  <c r="H12" i="13"/>
  <c r="H22" i="13" s="1"/>
  <c r="H30" i="13" s="1"/>
  <c r="G12" i="13"/>
  <c r="G22" i="13" s="1"/>
  <c r="G30" i="13" s="1"/>
  <c r="F12" i="13"/>
  <c r="F22" i="13" s="1"/>
  <c r="F30" i="13" s="1"/>
  <c r="U11" i="13"/>
  <c r="T11" i="13"/>
  <c r="S11" i="13"/>
  <c r="S12" i="13" s="1"/>
  <c r="S22" i="13" s="1"/>
  <c r="S30" i="13" s="1"/>
  <c r="R11" i="13"/>
  <c r="R12" i="13" s="1"/>
  <c r="R22" i="13" s="1"/>
  <c r="R30" i="13" s="1"/>
  <c r="Q11" i="13"/>
  <c r="Q12" i="13" s="1"/>
  <c r="Q22" i="13" s="1"/>
  <c r="Q30" i="13" s="1"/>
  <c r="P11" i="13"/>
  <c r="P12" i="13" s="1"/>
  <c r="P22" i="13" s="1"/>
  <c r="P30" i="13" s="1"/>
  <c r="O11" i="13"/>
  <c r="N11" i="13"/>
  <c r="M11" i="13"/>
  <c r="L11" i="13"/>
  <c r="B11" i="13"/>
  <c r="V10" i="13"/>
  <c r="V12" i="13" s="1"/>
  <c r="V22" i="13" s="1"/>
  <c r="V30" i="13" s="1"/>
  <c r="U10" i="13"/>
  <c r="U12" i="13" s="1"/>
  <c r="U22" i="13" s="1"/>
  <c r="U30" i="13" s="1"/>
  <c r="T10" i="13"/>
  <c r="T12" i="13" s="1"/>
  <c r="T22" i="13" s="1"/>
  <c r="T30" i="13" s="1"/>
  <c r="S10" i="13"/>
  <c r="R10" i="13"/>
  <c r="Q10" i="13"/>
  <c r="P10" i="13"/>
  <c r="O10" i="13"/>
  <c r="O12" i="13" s="1"/>
  <c r="O22" i="13" s="1"/>
  <c r="O30" i="13" s="1"/>
  <c r="N10" i="13"/>
  <c r="N12" i="13" s="1"/>
  <c r="N22" i="13" s="1"/>
  <c r="N30" i="13" s="1"/>
  <c r="M10" i="13"/>
  <c r="M12" i="13" s="1"/>
  <c r="M22" i="13" s="1"/>
  <c r="M30" i="13" s="1"/>
  <c r="L10" i="13"/>
  <c r="L12" i="13" s="1"/>
  <c r="L22" i="13" s="1"/>
  <c r="L30" i="13" s="1"/>
  <c r="K10" i="13"/>
  <c r="J10" i="13"/>
  <c r="I10" i="13"/>
  <c r="H10" i="13"/>
  <c r="T7" i="13"/>
  <c r="T19" i="13" s="1"/>
  <c r="S7" i="13"/>
  <c r="S19" i="13" s="1"/>
  <c r="O7" i="13"/>
  <c r="P7" i="13" s="1"/>
  <c r="P19" i="13" s="1"/>
  <c r="L7" i="13"/>
  <c r="L19" i="13" s="1"/>
  <c r="G7" i="13"/>
  <c r="H7" i="13" s="1"/>
  <c r="H19" i="13" s="1"/>
  <c r="J6" i="13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I6" i="13"/>
  <c r="H5" i="13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G5" i="13"/>
  <c r="B5" i="13"/>
  <c r="H29" i="13" s="1"/>
  <c r="I4" i="13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H4" i="13"/>
  <c r="G4" i="13"/>
  <c r="J41" i="7"/>
  <c r="E42" i="7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M47" i="7"/>
  <c r="M48" i="7" s="1"/>
  <c r="O42" i="9"/>
  <c r="O41" i="9"/>
  <c r="F57" i="7"/>
  <c r="J57" i="7" s="1"/>
  <c r="H56" i="7"/>
  <c r="F56" i="7"/>
  <c r="H55" i="7"/>
  <c r="F55" i="7"/>
  <c r="H54" i="7"/>
  <c r="F54" i="7"/>
  <c r="J54" i="7" s="1"/>
  <c r="H53" i="7"/>
  <c r="F53" i="7"/>
  <c r="H52" i="7"/>
  <c r="M52" i="7" s="1"/>
  <c r="F52" i="7"/>
  <c r="J52" i="7" s="1"/>
  <c r="G51" i="7"/>
  <c r="F51" i="7"/>
  <c r="J51" i="7" s="1"/>
  <c r="G50" i="7"/>
  <c r="F50" i="7"/>
  <c r="G49" i="7"/>
  <c r="F49" i="7"/>
  <c r="G48" i="7"/>
  <c r="F48" i="7"/>
  <c r="G47" i="7"/>
  <c r="F47" i="7"/>
  <c r="J47" i="7" s="1"/>
  <c r="F46" i="7"/>
  <c r="J46" i="7" s="1"/>
  <c r="F45" i="7"/>
  <c r="J45" i="7" s="1"/>
  <c r="F44" i="7"/>
  <c r="J44" i="7" s="1"/>
  <c r="F43" i="7"/>
  <c r="J43" i="7" s="1"/>
  <c r="J42" i="7"/>
  <c r="W19" i="9"/>
  <c r="X19" i="9"/>
  <c r="Y19" i="9"/>
  <c r="Z19" i="9"/>
  <c r="AA19" i="9"/>
  <c r="AB19" i="9"/>
  <c r="AC19" i="9"/>
  <c r="AD19" i="9"/>
  <c r="AE19" i="9"/>
  <c r="AF19" i="9"/>
  <c r="V19" i="9"/>
  <c r="AB11" i="9"/>
  <c r="AC11" i="9"/>
  <c r="AD11" i="9"/>
  <c r="AE11" i="9"/>
  <c r="AA11" i="9"/>
  <c r="W11" i="9"/>
  <c r="X11" i="9"/>
  <c r="Y11" i="9"/>
  <c r="Z11" i="9"/>
  <c r="V11" i="9"/>
  <c r="U11" i="9"/>
  <c r="W10" i="9"/>
  <c r="X10" i="9"/>
  <c r="Y10" i="9"/>
  <c r="Z10" i="9"/>
  <c r="AA10" i="9"/>
  <c r="AB10" i="9"/>
  <c r="AB12" i="9" s="1"/>
  <c r="AB22" i="9" s="1"/>
  <c r="AB30" i="9" s="1"/>
  <c r="AC10" i="9"/>
  <c r="AC12" i="9" s="1"/>
  <c r="AC22" i="9" s="1"/>
  <c r="AC30" i="9" s="1"/>
  <c r="AD10" i="9"/>
  <c r="AD12" i="9" s="1"/>
  <c r="AD22" i="9" s="1"/>
  <c r="AD30" i="9" s="1"/>
  <c r="AE10" i="9"/>
  <c r="AF10" i="9"/>
  <c r="AF12" i="9" s="1"/>
  <c r="AF22" i="9" s="1"/>
  <c r="AF30" i="9" s="1"/>
  <c r="V10" i="9"/>
  <c r="J66" i="9"/>
  <c r="F67" i="9"/>
  <c r="K67" i="9" s="1"/>
  <c r="J65" i="9"/>
  <c r="F66" i="9"/>
  <c r="J64" i="9"/>
  <c r="F65" i="9"/>
  <c r="J63" i="9"/>
  <c r="F64" i="9"/>
  <c r="J62" i="9"/>
  <c r="N62" i="9" s="1"/>
  <c r="N63" i="9" s="1"/>
  <c r="F63" i="9"/>
  <c r="I61" i="9"/>
  <c r="F62" i="9"/>
  <c r="I60" i="9"/>
  <c r="F61" i="9"/>
  <c r="I59" i="9"/>
  <c r="F60" i="9"/>
  <c r="I58" i="9"/>
  <c r="F59" i="9"/>
  <c r="I57" i="9"/>
  <c r="N57" i="9" s="1"/>
  <c r="F58" i="9"/>
  <c r="H56" i="9"/>
  <c r="F57" i="9"/>
  <c r="H55" i="9"/>
  <c r="F56" i="9"/>
  <c r="H54" i="9"/>
  <c r="F55" i="9"/>
  <c r="H53" i="9"/>
  <c r="F54" i="9"/>
  <c r="H52" i="9"/>
  <c r="N52" i="9" s="1"/>
  <c r="F53" i="9"/>
  <c r="G51" i="9"/>
  <c r="F52" i="9"/>
  <c r="G50" i="9"/>
  <c r="F51" i="9"/>
  <c r="G49" i="9"/>
  <c r="F50" i="9"/>
  <c r="G48" i="9"/>
  <c r="F49" i="9"/>
  <c r="G47" i="9"/>
  <c r="N47" i="9" s="1"/>
  <c r="F48" i="9"/>
  <c r="F47" i="9"/>
  <c r="F46" i="9"/>
  <c r="K46" i="9" s="1"/>
  <c r="F45" i="9"/>
  <c r="K45" i="9" s="1"/>
  <c r="F44" i="9"/>
  <c r="K44" i="9" s="1"/>
  <c r="F43" i="9"/>
  <c r="K43" i="9" s="1"/>
  <c r="K42" i="9"/>
  <c r="B32" i="9"/>
  <c r="G29" i="9"/>
  <c r="F29" i="9"/>
  <c r="Q28" i="9"/>
  <c r="L28" i="9"/>
  <c r="F20" i="9"/>
  <c r="U19" i="9"/>
  <c r="R19" i="9"/>
  <c r="Q19" i="9"/>
  <c r="N19" i="9"/>
  <c r="M19" i="9"/>
  <c r="K19" i="9"/>
  <c r="F19" i="9"/>
  <c r="H17" i="9"/>
  <c r="H16" i="9"/>
  <c r="I16" i="9" s="1"/>
  <c r="G14" i="9"/>
  <c r="G27" i="9" s="1"/>
  <c r="G12" i="9"/>
  <c r="G22" i="9" s="1"/>
  <c r="G30" i="9" s="1"/>
  <c r="F12" i="9"/>
  <c r="F22" i="9" s="1"/>
  <c r="F30" i="9" s="1"/>
  <c r="T11" i="9"/>
  <c r="S11" i="9"/>
  <c r="R11" i="9"/>
  <c r="Q11" i="9"/>
  <c r="P11" i="9"/>
  <c r="O11" i="9"/>
  <c r="N11" i="9"/>
  <c r="M11" i="9"/>
  <c r="L11" i="9"/>
  <c r="B11" i="9"/>
  <c r="U10" i="9"/>
  <c r="T10" i="9"/>
  <c r="S10" i="9"/>
  <c r="R10" i="9"/>
  <c r="Q10" i="9"/>
  <c r="P10" i="9"/>
  <c r="O10" i="9"/>
  <c r="N10" i="9"/>
  <c r="M10" i="9"/>
  <c r="L10" i="9"/>
  <c r="K10" i="9"/>
  <c r="K12" i="9" s="1"/>
  <c r="K22" i="9" s="1"/>
  <c r="K30" i="9" s="1"/>
  <c r="J10" i="9"/>
  <c r="J12" i="9" s="1"/>
  <c r="J22" i="9" s="1"/>
  <c r="J30" i="9" s="1"/>
  <c r="I10" i="9"/>
  <c r="I12" i="9" s="1"/>
  <c r="I22" i="9" s="1"/>
  <c r="I30" i="9" s="1"/>
  <c r="H10" i="9"/>
  <c r="H12" i="9" s="1"/>
  <c r="H22" i="9" s="1"/>
  <c r="S7" i="9"/>
  <c r="T7" i="9" s="1"/>
  <c r="T19" i="9" s="1"/>
  <c r="O7" i="9"/>
  <c r="L7" i="9"/>
  <c r="L19" i="9" s="1"/>
  <c r="G7" i="9"/>
  <c r="G19" i="9" s="1"/>
  <c r="I6" i="9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G5" i="9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B5" i="9"/>
  <c r="H29" i="9" s="1"/>
  <c r="G4" i="9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B33" i="7"/>
  <c r="B11" i="7"/>
  <c r="K17" i="21" l="1"/>
  <c r="J20" i="21"/>
  <c r="J21" i="21" s="1"/>
  <c r="J23" i="21" s="1"/>
  <c r="F24" i="21"/>
  <c r="F25" i="21" s="1"/>
  <c r="F32" i="21" s="1"/>
  <c r="G21" i="21"/>
  <c r="G23" i="21" s="1"/>
  <c r="O43" i="21"/>
  <c r="M44" i="21"/>
  <c r="H24" i="21"/>
  <c r="H25" i="21" s="1"/>
  <c r="H32" i="21" s="1"/>
  <c r="H33" i="21" s="1"/>
  <c r="J14" i="21"/>
  <c r="I27" i="21"/>
  <c r="I20" i="21"/>
  <c r="I21" i="21" s="1"/>
  <c r="I23" i="21" s="1"/>
  <c r="H27" i="21"/>
  <c r="K48" i="21"/>
  <c r="P7" i="21"/>
  <c r="P19" i="21" s="1"/>
  <c r="K62" i="21"/>
  <c r="T7" i="21"/>
  <c r="T19" i="21" s="1"/>
  <c r="K43" i="21"/>
  <c r="Q12" i="20"/>
  <c r="Q22" i="20" s="1"/>
  <c r="Q30" i="20" s="1"/>
  <c r="Y12" i="20"/>
  <c r="Y22" i="20" s="1"/>
  <c r="Y30" i="20" s="1"/>
  <c r="I17" i="20"/>
  <c r="J17" i="20" s="1"/>
  <c r="L12" i="20"/>
  <c r="L22" i="20" s="1"/>
  <c r="L30" i="20" s="1"/>
  <c r="T12" i="20"/>
  <c r="T22" i="20" s="1"/>
  <c r="T30" i="20" s="1"/>
  <c r="AB12" i="20"/>
  <c r="AB22" i="20" s="1"/>
  <c r="AB30" i="20" s="1"/>
  <c r="S12" i="20"/>
  <c r="S22" i="20" s="1"/>
  <c r="S30" i="20" s="1"/>
  <c r="AA12" i="20"/>
  <c r="AA22" i="20" s="1"/>
  <c r="AA30" i="20" s="1"/>
  <c r="F21" i="20"/>
  <c r="F23" i="20" s="1"/>
  <c r="H7" i="20"/>
  <c r="H19" i="20" s="1"/>
  <c r="G19" i="20"/>
  <c r="G21" i="20" s="1"/>
  <c r="G23" i="20" s="1"/>
  <c r="M12" i="20"/>
  <c r="M22" i="20" s="1"/>
  <c r="M30" i="20" s="1"/>
  <c r="U12" i="20"/>
  <c r="U22" i="20" s="1"/>
  <c r="U30" i="20" s="1"/>
  <c r="AC12" i="20"/>
  <c r="AC22" i="20" s="1"/>
  <c r="AC30" i="20" s="1"/>
  <c r="N12" i="20"/>
  <c r="N22" i="20" s="1"/>
  <c r="N30" i="20" s="1"/>
  <c r="V12" i="20"/>
  <c r="V22" i="20" s="1"/>
  <c r="V30" i="20" s="1"/>
  <c r="AD12" i="20"/>
  <c r="AD22" i="20" s="1"/>
  <c r="AD30" i="20" s="1"/>
  <c r="O12" i="20"/>
  <c r="O22" i="20" s="1"/>
  <c r="O30" i="20" s="1"/>
  <c r="W12" i="20"/>
  <c r="W22" i="20" s="1"/>
  <c r="W30" i="20" s="1"/>
  <c r="AE12" i="20"/>
  <c r="AE22" i="20" s="1"/>
  <c r="AE30" i="20" s="1"/>
  <c r="G24" i="22"/>
  <c r="G25" i="22" s="1"/>
  <c r="G32" i="22" s="1"/>
  <c r="G33" i="22" s="1"/>
  <c r="K14" i="22"/>
  <c r="J27" i="22"/>
  <c r="O43" i="22"/>
  <c r="M44" i="22"/>
  <c r="F24" i="22"/>
  <c r="F25" i="22" s="1"/>
  <c r="F32" i="22" s="1"/>
  <c r="H21" i="22"/>
  <c r="H23" i="22" s="1"/>
  <c r="I27" i="22"/>
  <c r="I17" i="22"/>
  <c r="K47" i="22"/>
  <c r="T7" i="22"/>
  <c r="T19" i="22" s="1"/>
  <c r="K43" i="22"/>
  <c r="I14" i="20"/>
  <c r="K17" i="20"/>
  <c r="J20" i="20"/>
  <c r="J21" i="20" s="1"/>
  <c r="J23" i="20" s="1"/>
  <c r="O43" i="20"/>
  <c r="M44" i="20"/>
  <c r="I20" i="20"/>
  <c r="I21" i="20" s="1"/>
  <c r="I23" i="20" s="1"/>
  <c r="P7" i="20"/>
  <c r="P19" i="20" s="1"/>
  <c r="T7" i="20"/>
  <c r="T19" i="20" s="1"/>
  <c r="K43" i="20"/>
  <c r="Q12" i="19"/>
  <c r="Q22" i="19" s="1"/>
  <c r="Q30" i="19" s="1"/>
  <c r="Y12" i="19"/>
  <c r="Y22" i="19" s="1"/>
  <c r="Y30" i="19" s="1"/>
  <c r="F24" i="19"/>
  <c r="F25" i="19" s="1"/>
  <c r="F32" i="19" s="1"/>
  <c r="K17" i="19"/>
  <c r="J20" i="19"/>
  <c r="J21" i="19" s="1"/>
  <c r="J23" i="19" s="1"/>
  <c r="O43" i="19"/>
  <c r="M44" i="19"/>
  <c r="I20" i="19"/>
  <c r="I21" i="19" s="1"/>
  <c r="I23" i="19" s="1"/>
  <c r="K48" i="19"/>
  <c r="G19" i="19"/>
  <c r="G21" i="19" s="1"/>
  <c r="G23" i="19" s="1"/>
  <c r="K62" i="19"/>
  <c r="H7" i="19"/>
  <c r="H19" i="19" s="1"/>
  <c r="H14" i="19"/>
  <c r="K43" i="19"/>
  <c r="F24" i="17"/>
  <c r="F25" i="17" s="1"/>
  <c r="F33" i="17" s="1"/>
  <c r="I14" i="17"/>
  <c r="H27" i="17"/>
  <c r="J52" i="17"/>
  <c r="H7" i="17"/>
  <c r="H19" i="17" s="1"/>
  <c r="J43" i="17"/>
  <c r="G19" i="17"/>
  <c r="G21" i="17" s="1"/>
  <c r="G23" i="17" s="1"/>
  <c r="O19" i="17"/>
  <c r="I17" i="17"/>
  <c r="F24" i="18"/>
  <c r="F25" i="18" s="1"/>
  <c r="F33" i="18" s="1"/>
  <c r="I14" i="18"/>
  <c r="H27" i="18"/>
  <c r="H7" i="18"/>
  <c r="H19" i="18" s="1"/>
  <c r="J43" i="18"/>
  <c r="G19" i="18"/>
  <c r="G21" i="18" s="1"/>
  <c r="G23" i="18" s="1"/>
  <c r="I17" i="18"/>
  <c r="T7" i="18"/>
  <c r="T19" i="18" s="1"/>
  <c r="F24" i="16"/>
  <c r="F25" i="16"/>
  <c r="F33" i="16" s="1"/>
  <c r="I14" i="16"/>
  <c r="H27" i="16"/>
  <c r="H7" i="16"/>
  <c r="H19" i="16" s="1"/>
  <c r="J43" i="16"/>
  <c r="G19" i="16"/>
  <c r="G21" i="16" s="1"/>
  <c r="G23" i="16" s="1"/>
  <c r="I17" i="16"/>
  <c r="F24" i="15"/>
  <c r="F25" i="15"/>
  <c r="F33" i="15" s="1"/>
  <c r="H21" i="15"/>
  <c r="H23" i="15" s="1"/>
  <c r="I24" i="15"/>
  <c r="I25" i="15" s="1"/>
  <c r="H20" i="15"/>
  <c r="G23" i="15"/>
  <c r="P7" i="15"/>
  <c r="P19" i="15" s="1"/>
  <c r="I14" i="15"/>
  <c r="J19" i="15"/>
  <c r="J17" i="15"/>
  <c r="K17" i="12"/>
  <c r="J20" i="12"/>
  <c r="I24" i="12"/>
  <c r="I25" i="12" s="1"/>
  <c r="F24" i="12"/>
  <c r="F25" i="12" s="1"/>
  <c r="F32" i="12" s="1"/>
  <c r="G23" i="12"/>
  <c r="O43" i="12"/>
  <c r="M44" i="12"/>
  <c r="J21" i="12"/>
  <c r="J23" i="12" s="1"/>
  <c r="K48" i="12"/>
  <c r="K62" i="12"/>
  <c r="H7" i="12"/>
  <c r="H19" i="12" s="1"/>
  <c r="H14" i="12"/>
  <c r="K43" i="12"/>
  <c r="O43" i="11"/>
  <c r="M44" i="11"/>
  <c r="F23" i="11"/>
  <c r="T7" i="11"/>
  <c r="T19" i="11" s="1"/>
  <c r="I17" i="11"/>
  <c r="K47" i="11"/>
  <c r="G19" i="11"/>
  <c r="G21" i="11" s="1"/>
  <c r="G23" i="11" s="1"/>
  <c r="H7" i="11"/>
  <c r="H19" i="11" s="1"/>
  <c r="H14" i="11"/>
  <c r="K43" i="11"/>
  <c r="I23" i="10"/>
  <c r="G27" i="10"/>
  <c r="H14" i="10"/>
  <c r="M44" i="10"/>
  <c r="K47" i="10"/>
  <c r="T7" i="10"/>
  <c r="T19" i="10" s="1"/>
  <c r="J17" i="10"/>
  <c r="G20" i="10"/>
  <c r="G21" i="10" s="1"/>
  <c r="G23" i="10" s="1"/>
  <c r="H7" i="10"/>
  <c r="H19" i="10" s="1"/>
  <c r="R12" i="10"/>
  <c r="R22" i="10" s="1"/>
  <c r="R30" i="10" s="1"/>
  <c r="Z12" i="10"/>
  <c r="Z22" i="10" s="1"/>
  <c r="Z30" i="10" s="1"/>
  <c r="F23" i="10"/>
  <c r="K43" i="10"/>
  <c r="P12" i="9"/>
  <c r="P22" i="9" s="1"/>
  <c r="P30" i="9" s="1"/>
  <c r="N53" i="9"/>
  <c r="N54" i="9" s="1"/>
  <c r="N55" i="9" s="1"/>
  <c r="N56" i="9" s="1"/>
  <c r="H7" i="9"/>
  <c r="G20" i="9"/>
  <c r="G21" i="9" s="1"/>
  <c r="G23" i="9" s="1"/>
  <c r="K52" i="9"/>
  <c r="K56" i="9"/>
  <c r="K60" i="9"/>
  <c r="K64" i="9"/>
  <c r="M43" i="9"/>
  <c r="O43" i="9" s="1"/>
  <c r="N64" i="9"/>
  <c r="N65" i="9" s="1"/>
  <c r="N66" i="9" s="1"/>
  <c r="N12" i="9"/>
  <c r="N22" i="9" s="1"/>
  <c r="N30" i="9" s="1"/>
  <c r="N48" i="9"/>
  <c r="N49" i="9" s="1"/>
  <c r="O12" i="9"/>
  <c r="O22" i="9" s="1"/>
  <c r="O30" i="9" s="1"/>
  <c r="K49" i="9"/>
  <c r="K65" i="9"/>
  <c r="Z12" i="9"/>
  <c r="Z22" i="9" s="1"/>
  <c r="Z30" i="9" s="1"/>
  <c r="Q12" i="9"/>
  <c r="Q22" i="9" s="1"/>
  <c r="Q30" i="9" s="1"/>
  <c r="V12" i="9"/>
  <c r="V22" i="9" s="1"/>
  <c r="V30" i="9" s="1"/>
  <c r="Y12" i="9"/>
  <c r="Y22" i="9" s="1"/>
  <c r="Y30" i="9" s="1"/>
  <c r="L12" i="9"/>
  <c r="L22" i="9" s="1"/>
  <c r="L30" i="9" s="1"/>
  <c r="N58" i="9"/>
  <c r="N59" i="9" s="1"/>
  <c r="N60" i="9" s="1"/>
  <c r="N61" i="9" s="1"/>
  <c r="F21" i="9"/>
  <c r="F23" i="9" s="1"/>
  <c r="N50" i="9"/>
  <c r="N51" i="9" s="1"/>
  <c r="T12" i="9"/>
  <c r="T22" i="9" s="1"/>
  <c r="T30" i="9" s="1"/>
  <c r="K55" i="9"/>
  <c r="M12" i="9"/>
  <c r="M22" i="9" s="1"/>
  <c r="M30" i="9" s="1"/>
  <c r="K47" i="9"/>
  <c r="AA12" i="9"/>
  <c r="AA22" i="9" s="1"/>
  <c r="AA30" i="9" s="1"/>
  <c r="M44" i="9"/>
  <c r="K50" i="9"/>
  <c r="K54" i="9"/>
  <c r="K66" i="9"/>
  <c r="AE12" i="9"/>
  <c r="AE22" i="9" s="1"/>
  <c r="AE30" i="9" s="1"/>
  <c r="K59" i="9"/>
  <c r="H21" i="14"/>
  <c r="H23" i="14" s="1"/>
  <c r="F24" i="14"/>
  <c r="F25" i="14"/>
  <c r="F33" i="14" s="1"/>
  <c r="G23" i="14"/>
  <c r="T7" i="14"/>
  <c r="T19" i="14" s="1"/>
  <c r="K14" i="14"/>
  <c r="I17" i="14"/>
  <c r="H21" i="8"/>
  <c r="H23" i="8" s="1"/>
  <c r="F23" i="8"/>
  <c r="G23" i="8"/>
  <c r="I20" i="8"/>
  <c r="J17" i="8"/>
  <c r="H14" i="8"/>
  <c r="I16" i="8"/>
  <c r="J52" i="8"/>
  <c r="P7" i="8"/>
  <c r="P19" i="8" s="1"/>
  <c r="J43" i="8"/>
  <c r="I24" i="13"/>
  <c r="I25" i="13" s="1"/>
  <c r="H20" i="13"/>
  <c r="H21" i="13" s="1"/>
  <c r="H23" i="13" s="1"/>
  <c r="G24" i="13"/>
  <c r="G25" i="13" s="1"/>
  <c r="G33" i="13" s="1"/>
  <c r="G34" i="13" s="1"/>
  <c r="F23" i="13"/>
  <c r="I14" i="13"/>
  <c r="J16" i="13"/>
  <c r="J19" i="13" s="1"/>
  <c r="J17" i="13"/>
  <c r="M49" i="7"/>
  <c r="M50" i="7" s="1"/>
  <c r="M51" i="7" s="1"/>
  <c r="M53" i="7"/>
  <c r="M54" i="7" s="1"/>
  <c r="M55" i="7" s="1"/>
  <c r="M56" i="7" s="1"/>
  <c r="L43" i="7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X12" i="9"/>
  <c r="X22" i="9" s="1"/>
  <c r="S12" i="9"/>
  <c r="S22" i="9" s="1"/>
  <c r="S30" i="9" s="1"/>
  <c r="W12" i="9"/>
  <c r="W22" i="9" s="1"/>
  <c r="W30" i="9" s="1"/>
  <c r="K51" i="9"/>
  <c r="K61" i="9"/>
  <c r="S19" i="9"/>
  <c r="K57" i="9"/>
  <c r="K62" i="9"/>
  <c r="K48" i="9"/>
  <c r="K53" i="9"/>
  <c r="R12" i="9"/>
  <c r="R22" i="9" s="1"/>
  <c r="R30" i="9" s="1"/>
  <c r="K58" i="9"/>
  <c r="K63" i="9"/>
  <c r="J56" i="7"/>
  <c r="J48" i="7"/>
  <c r="J53" i="7"/>
  <c r="J49" i="7"/>
  <c r="J50" i="7"/>
  <c r="J55" i="7"/>
  <c r="G24" i="9"/>
  <c r="G25" i="9" s="1"/>
  <c r="G32" i="9" s="1"/>
  <c r="G33" i="9" s="1"/>
  <c r="H14" i="9"/>
  <c r="H20" i="9"/>
  <c r="I17" i="9"/>
  <c r="P7" i="9"/>
  <c r="P19" i="9" s="1"/>
  <c r="O19" i="9"/>
  <c r="U12" i="9"/>
  <c r="U22" i="9" s="1"/>
  <c r="U30" i="9" s="1"/>
  <c r="J16" i="9"/>
  <c r="J19" i="9" s="1"/>
  <c r="I19" i="9"/>
  <c r="H19" i="9"/>
  <c r="V29" i="7"/>
  <c r="F20" i="7"/>
  <c r="G7" i="7"/>
  <c r="G19" i="7" s="1"/>
  <c r="Q28" i="7"/>
  <c r="L28" i="7"/>
  <c r="G29" i="7"/>
  <c r="F29" i="7"/>
  <c r="G14" i="7"/>
  <c r="H14" i="7" s="1"/>
  <c r="H27" i="7" s="1"/>
  <c r="R11" i="7"/>
  <c r="S11" i="7"/>
  <c r="T11" i="7"/>
  <c r="U11" i="7"/>
  <c r="Q11" i="7"/>
  <c r="M11" i="7"/>
  <c r="N11" i="7"/>
  <c r="O11" i="7"/>
  <c r="P11" i="7"/>
  <c r="L11" i="7"/>
  <c r="G12" i="7"/>
  <c r="G22" i="7" s="1"/>
  <c r="G30" i="7" s="1"/>
  <c r="F12" i="7"/>
  <c r="F22" i="7" s="1"/>
  <c r="F30" i="7" s="1"/>
  <c r="H17" i="7"/>
  <c r="I10" i="7"/>
  <c r="I12" i="7" s="1"/>
  <c r="I22" i="7" s="1"/>
  <c r="I30" i="7" s="1"/>
  <c r="J10" i="7"/>
  <c r="J12" i="7" s="1"/>
  <c r="J22" i="7" s="1"/>
  <c r="J30" i="7" s="1"/>
  <c r="K10" i="7"/>
  <c r="K12" i="7" s="1"/>
  <c r="K22" i="7" s="1"/>
  <c r="K30" i="7" s="1"/>
  <c r="L10" i="7"/>
  <c r="M10" i="7"/>
  <c r="N10" i="7"/>
  <c r="O10" i="7"/>
  <c r="P10" i="7"/>
  <c r="Q10" i="7"/>
  <c r="R10" i="7"/>
  <c r="S10" i="7"/>
  <c r="T10" i="7"/>
  <c r="U10" i="7"/>
  <c r="V10" i="7"/>
  <c r="H10" i="7"/>
  <c r="H12" i="7" s="1"/>
  <c r="H22" i="7" s="1"/>
  <c r="H30" i="7" s="1"/>
  <c r="F19" i="7"/>
  <c r="F21" i="7" s="1"/>
  <c r="H16" i="7"/>
  <c r="I6" i="7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G5" i="7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G4" i="7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B5" i="7"/>
  <c r="H29" i="7" s="1"/>
  <c r="F33" i="21" l="1"/>
  <c r="I24" i="21"/>
  <c r="I25" i="21" s="1"/>
  <c r="I32" i="21" s="1"/>
  <c r="I33" i="21" s="1"/>
  <c r="G24" i="21"/>
  <c r="G25" i="21" s="1"/>
  <c r="G32" i="21" s="1"/>
  <c r="K14" i="21"/>
  <c r="J27" i="21"/>
  <c r="O44" i="21"/>
  <c r="M45" i="21"/>
  <c r="J24" i="21"/>
  <c r="J25" i="21" s="1"/>
  <c r="J32" i="21" s="1"/>
  <c r="J33" i="21" s="1"/>
  <c r="L17" i="21"/>
  <c r="K20" i="21"/>
  <c r="K21" i="21" s="1"/>
  <c r="K23" i="21" s="1"/>
  <c r="H20" i="20"/>
  <c r="H21" i="20" s="1"/>
  <c r="H23" i="20" s="1"/>
  <c r="F33" i="22"/>
  <c r="J17" i="22"/>
  <c r="I20" i="22"/>
  <c r="I21" i="22" s="1"/>
  <c r="I23" i="22" s="1"/>
  <c r="L14" i="22"/>
  <c r="K27" i="22"/>
  <c r="O44" i="22"/>
  <c r="M45" i="22"/>
  <c r="H24" i="22"/>
  <c r="H25" i="22" s="1"/>
  <c r="H32" i="22" s="1"/>
  <c r="H33" i="22" s="1"/>
  <c r="I27" i="20"/>
  <c r="J14" i="20"/>
  <c r="L17" i="20"/>
  <c r="K20" i="20"/>
  <c r="K21" i="20" s="1"/>
  <c r="K23" i="20" s="1"/>
  <c r="I24" i="20"/>
  <c r="I25" i="20" s="1"/>
  <c r="I32" i="20" s="1"/>
  <c r="I33" i="20" s="1"/>
  <c r="H24" i="20"/>
  <c r="H25" i="20" s="1"/>
  <c r="H32" i="20" s="1"/>
  <c r="H33" i="20" s="1"/>
  <c r="O44" i="20"/>
  <c r="M45" i="20"/>
  <c r="F24" i="20"/>
  <c r="F25" i="20" s="1"/>
  <c r="F32" i="20" s="1"/>
  <c r="G24" i="20"/>
  <c r="G25" i="20" s="1"/>
  <c r="G32" i="20" s="1"/>
  <c r="G33" i="20" s="1"/>
  <c r="J24" i="20"/>
  <c r="J25" i="20" s="1"/>
  <c r="J24" i="19"/>
  <c r="J25" i="19"/>
  <c r="F33" i="19"/>
  <c r="I24" i="19"/>
  <c r="I25" i="19" s="1"/>
  <c r="L17" i="19"/>
  <c r="K20" i="19"/>
  <c r="K21" i="19" s="1"/>
  <c r="K23" i="19" s="1"/>
  <c r="I14" i="19"/>
  <c r="H27" i="19"/>
  <c r="O44" i="19"/>
  <c r="M45" i="19"/>
  <c r="G24" i="19"/>
  <c r="G25" i="19" s="1"/>
  <c r="G32" i="19" s="1"/>
  <c r="H20" i="19"/>
  <c r="H21" i="19" s="1"/>
  <c r="H23" i="19" s="1"/>
  <c r="J14" i="17"/>
  <c r="I27" i="17"/>
  <c r="I20" i="17"/>
  <c r="I21" i="17" s="1"/>
  <c r="I23" i="17" s="1"/>
  <c r="J17" i="17"/>
  <c r="F34" i="17"/>
  <c r="G24" i="17"/>
  <c r="G25" i="17" s="1"/>
  <c r="G33" i="17" s="1"/>
  <c r="H20" i="17"/>
  <c r="H21" i="17" s="1"/>
  <c r="H23" i="17" s="1"/>
  <c r="H20" i="18"/>
  <c r="H21" i="18" s="1"/>
  <c r="H23" i="18" s="1"/>
  <c r="I20" i="18"/>
  <c r="I21" i="18" s="1"/>
  <c r="I23" i="18" s="1"/>
  <c r="J17" i="18"/>
  <c r="G24" i="18"/>
  <c r="G25" i="18" s="1"/>
  <c r="G33" i="18" s="1"/>
  <c r="J14" i="18"/>
  <c r="I27" i="18"/>
  <c r="F34" i="18"/>
  <c r="J14" i="16"/>
  <c r="I27" i="16"/>
  <c r="I20" i="16"/>
  <c r="I21" i="16" s="1"/>
  <c r="I23" i="16" s="1"/>
  <c r="J17" i="16"/>
  <c r="G24" i="16"/>
  <c r="G25" i="16" s="1"/>
  <c r="G33" i="16" s="1"/>
  <c r="F34" i="16"/>
  <c r="H21" i="16"/>
  <c r="H23" i="16" s="1"/>
  <c r="H20" i="16"/>
  <c r="I27" i="15"/>
  <c r="I33" i="15" s="1"/>
  <c r="I34" i="15" s="1"/>
  <c r="J14" i="15"/>
  <c r="G24" i="15"/>
  <c r="G25" i="15" s="1"/>
  <c r="G33" i="15" s="1"/>
  <c r="H24" i="15"/>
  <c r="H25" i="15" s="1"/>
  <c r="H33" i="15" s="1"/>
  <c r="H34" i="15" s="1"/>
  <c r="F34" i="15"/>
  <c r="J20" i="15"/>
  <c r="K17" i="15"/>
  <c r="J21" i="15"/>
  <c r="J23" i="15" s="1"/>
  <c r="F33" i="12"/>
  <c r="O44" i="12"/>
  <c r="M45" i="12"/>
  <c r="G24" i="12"/>
  <c r="G25" i="12" s="1"/>
  <c r="G32" i="12" s="1"/>
  <c r="L17" i="12"/>
  <c r="K20" i="12"/>
  <c r="K21" i="12" s="1"/>
  <c r="K23" i="12" s="1"/>
  <c r="I14" i="12"/>
  <c r="H27" i="12"/>
  <c r="J24" i="12"/>
  <c r="J25" i="12" s="1"/>
  <c r="H20" i="12"/>
  <c r="H21" i="12" s="1"/>
  <c r="H23" i="12" s="1"/>
  <c r="J17" i="11"/>
  <c r="I20" i="11"/>
  <c r="I21" i="11" s="1"/>
  <c r="I23" i="11" s="1"/>
  <c r="F24" i="11"/>
  <c r="F25" i="11" s="1"/>
  <c r="F32" i="11" s="1"/>
  <c r="H20" i="11"/>
  <c r="H21" i="11" s="1"/>
  <c r="H23" i="11" s="1"/>
  <c r="I14" i="11"/>
  <c r="H27" i="11"/>
  <c r="O44" i="11"/>
  <c r="M45" i="11"/>
  <c r="G24" i="11"/>
  <c r="G25" i="11" s="1"/>
  <c r="G32" i="11" s="1"/>
  <c r="G33" i="11" s="1"/>
  <c r="G24" i="10"/>
  <c r="G25" i="10" s="1"/>
  <c r="G32" i="10" s="1"/>
  <c r="G33" i="10" s="1"/>
  <c r="H20" i="10"/>
  <c r="H21" i="10" s="1"/>
  <c r="H23" i="10" s="1"/>
  <c r="I14" i="10"/>
  <c r="H27" i="10"/>
  <c r="O44" i="10"/>
  <c r="M45" i="10"/>
  <c r="I24" i="10"/>
  <c r="I25" i="10" s="1"/>
  <c r="F24" i="10"/>
  <c r="F25" i="10"/>
  <c r="F32" i="10" s="1"/>
  <c r="K17" i="10"/>
  <c r="J20" i="10"/>
  <c r="J21" i="10" s="1"/>
  <c r="J23" i="10" s="1"/>
  <c r="O44" i="9"/>
  <c r="M45" i="9"/>
  <c r="I20" i="14"/>
  <c r="I21" i="14" s="1"/>
  <c r="I23" i="14" s="1"/>
  <c r="J17" i="14"/>
  <c r="K27" i="14"/>
  <c r="L14" i="14"/>
  <c r="G24" i="14"/>
  <c r="G25" i="14" s="1"/>
  <c r="G33" i="14" s="1"/>
  <c r="F34" i="14"/>
  <c r="H24" i="14"/>
  <c r="H25" i="14" s="1"/>
  <c r="H33" i="14" s="1"/>
  <c r="H34" i="14" s="1"/>
  <c r="F24" i="8"/>
  <c r="F25" i="8"/>
  <c r="F33" i="8" s="1"/>
  <c r="H27" i="8"/>
  <c r="I14" i="8"/>
  <c r="I19" i="8"/>
  <c r="I21" i="8" s="1"/>
  <c r="I23" i="8" s="1"/>
  <c r="J16" i="8"/>
  <c r="J19" i="8" s="1"/>
  <c r="J21" i="8" s="1"/>
  <c r="J23" i="8" s="1"/>
  <c r="H25" i="8"/>
  <c r="H33" i="8" s="1"/>
  <c r="H34" i="8" s="1"/>
  <c r="H24" i="8"/>
  <c r="G24" i="8"/>
  <c r="G25" i="8" s="1"/>
  <c r="G33" i="8" s="1"/>
  <c r="G34" i="8" s="1"/>
  <c r="J20" i="8"/>
  <c r="K17" i="8"/>
  <c r="H24" i="13"/>
  <c r="H25" i="13" s="1"/>
  <c r="H33" i="13" s="1"/>
  <c r="H34" i="13" s="1"/>
  <c r="I27" i="13"/>
  <c r="I33" i="13" s="1"/>
  <c r="I34" i="13" s="1"/>
  <c r="J14" i="13"/>
  <c r="F24" i="13"/>
  <c r="F25" i="13"/>
  <c r="F33" i="13" s="1"/>
  <c r="J21" i="13"/>
  <c r="J23" i="13" s="1"/>
  <c r="J20" i="13"/>
  <c r="K17" i="13"/>
  <c r="H21" i="9"/>
  <c r="H23" i="9" s="1"/>
  <c r="H24" i="9" s="1"/>
  <c r="H25" i="9" s="1"/>
  <c r="H7" i="7"/>
  <c r="L7" i="7" s="1"/>
  <c r="O7" i="7" s="1"/>
  <c r="P7" i="7" s="1"/>
  <c r="S7" i="7" s="1"/>
  <c r="T7" i="7" s="1"/>
  <c r="I16" i="7"/>
  <c r="I19" i="7" s="1"/>
  <c r="H19" i="7"/>
  <c r="F24" i="9"/>
  <c r="F25" i="9" s="1"/>
  <c r="F32" i="9" s="1"/>
  <c r="I14" i="9"/>
  <c r="I20" i="9"/>
  <c r="I21" i="9" s="1"/>
  <c r="I23" i="9" s="1"/>
  <c r="J17" i="9"/>
  <c r="U19" i="7"/>
  <c r="V19" i="7"/>
  <c r="G20" i="7"/>
  <c r="G21" i="7" s="1"/>
  <c r="G23" i="7" s="1"/>
  <c r="I20" i="7"/>
  <c r="G27" i="7"/>
  <c r="F23" i="7"/>
  <c r="F24" i="7" s="1"/>
  <c r="F25" i="7" s="1"/>
  <c r="R12" i="7"/>
  <c r="R22" i="7" s="1"/>
  <c r="R30" i="7" s="1"/>
  <c r="O12" i="7"/>
  <c r="O22" i="7" s="1"/>
  <c r="O30" i="7" s="1"/>
  <c r="N12" i="7"/>
  <c r="N22" i="7" s="1"/>
  <c r="N30" i="7" s="1"/>
  <c r="V12" i="7"/>
  <c r="V22" i="7" s="1"/>
  <c r="V30" i="7" s="1"/>
  <c r="I14" i="7"/>
  <c r="I27" i="7" s="1"/>
  <c r="S12" i="7"/>
  <c r="S22" i="7" s="1"/>
  <c r="S30" i="7" s="1"/>
  <c r="Q12" i="7"/>
  <c r="Q22" i="7" s="1"/>
  <c r="Q30" i="7" s="1"/>
  <c r="P12" i="7"/>
  <c r="P22" i="7" s="1"/>
  <c r="P30" i="7" s="1"/>
  <c r="T12" i="7"/>
  <c r="T22" i="7" s="1"/>
  <c r="T30" i="7" s="1"/>
  <c r="L12" i="7"/>
  <c r="L22" i="7" s="1"/>
  <c r="L30" i="7" s="1"/>
  <c r="M12" i="7"/>
  <c r="M22" i="7" s="1"/>
  <c r="M30" i="7" s="1"/>
  <c r="U12" i="7"/>
  <c r="U22" i="7" s="1"/>
  <c r="U30" i="7" s="1"/>
  <c r="J16" i="7"/>
  <c r="J19" i="7" s="1"/>
  <c r="G33" i="21" l="1"/>
  <c r="L14" i="21"/>
  <c r="K27" i="21"/>
  <c r="M46" i="21"/>
  <c r="O45" i="21"/>
  <c r="K24" i="21"/>
  <c r="K25" i="21"/>
  <c r="K32" i="21" s="1"/>
  <c r="K33" i="21" s="1"/>
  <c r="M17" i="21"/>
  <c r="L20" i="21"/>
  <c r="L21" i="21" s="1"/>
  <c r="L23" i="21" s="1"/>
  <c r="M14" i="22"/>
  <c r="L27" i="22"/>
  <c r="I24" i="22"/>
  <c r="I25" i="22" s="1"/>
  <c r="I32" i="22" s="1"/>
  <c r="K17" i="22"/>
  <c r="J20" i="22"/>
  <c r="J21" i="22" s="1"/>
  <c r="J23" i="22" s="1"/>
  <c r="M46" i="22"/>
  <c r="O45" i="22"/>
  <c r="K14" i="20"/>
  <c r="J27" i="20"/>
  <c r="J32" i="20" s="1"/>
  <c r="J33" i="20" s="1"/>
  <c r="F33" i="20"/>
  <c r="K24" i="20"/>
  <c r="K25" i="20"/>
  <c r="M46" i="20"/>
  <c r="O45" i="20"/>
  <c r="M17" i="20"/>
  <c r="L20" i="20"/>
  <c r="L21" i="20" s="1"/>
  <c r="L23" i="20" s="1"/>
  <c r="G33" i="19"/>
  <c r="H24" i="19"/>
  <c r="H25" i="19" s="1"/>
  <c r="H32" i="19" s="1"/>
  <c r="K24" i="19"/>
  <c r="K25" i="19"/>
  <c r="M17" i="19"/>
  <c r="L20" i="19"/>
  <c r="L21" i="19" s="1"/>
  <c r="L23" i="19" s="1"/>
  <c r="M46" i="19"/>
  <c r="O45" i="19"/>
  <c r="J14" i="19"/>
  <c r="I27" i="19"/>
  <c r="I32" i="19" s="1"/>
  <c r="I33" i="19" s="1"/>
  <c r="G34" i="17"/>
  <c r="H24" i="17"/>
  <c r="H25" i="17" s="1"/>
  <c r="H33" i="17" s="1"/>
  <c r="I24" i="17"/>
  <c r="I25" i="17" s="1"/>
  <c r="I33" i="17" s="1"/>
  <c r="I34" i="17" s="1"/>
  <c r="K14" i="17"/>
  <c r="J27" i="17"/>
  <c r="J20" i="17"/>
  <c r="J21" i="17" s="1"/>
  <c r="J23" i="17" s="1"/>
  <c r="K17" i="17"/>
  <c r="G34" i="18"/>
  <c r="H24" i="18"/>
  <c r="H25" i="18" s="1"/>
  <c r="H33" i="18" s="1"/>
  <c r="J20" i="18"/>
  <c r="J21" i="18" s="1"/>
  <c r="J23" i="18" s="1"/>
  <c r="K17" i="18"/>
  <c r="I24" i="18"/>
  <c r="I25" i="18" s="1"/>
  <c r="I33" i="18" s="1"/>
  <c r="I34" i="18" s="1"/>
  <c r="K14" i="18"/>
  <c r="J27" i="18"/>
  <c r="G34" i="16"/>
  <c r="I24" i="16"/>
  <c r="I25" i="16" s="1"/>
  <c r="I33" i="16" s="1"/>
  <c r="I34" i="16" s="1"/>
  <c r="J20" i="16"/>
  <c r="J21" i="16" s="1"/>
  <c r="J23" i="16" s="1"/>
  <c r="K17" i="16"/>
  <c r="H24" i="16"/>
  <c r="H25" i="16" s="1"/>
  <c r="H33" i="16" s="1"/>
  <c r="K14" i="16"/>
  <c r="J27" i="16"/>
  <c r="G34" i="15"/>
  <c r="J27" i="15"/>
  <c r="K14" i="15"/>
  <c r="J24" i="15"/>
  <c r="J25" i="15" s="1"/>
  <c r="J33" i="15" s="1"/>
  <c r="L17" i="15"/>
  <c r="K20" i="15"/>
  <c r="K21" i="15" s="1"/>
  <c r="K23" i="15" s="1"/>
  <c r="H24" i="12"/>
  <c r="H25" i="12" s="1"/>
  <c r="H32" i="12" s="1"/>
  <c r="G33" i="12"/>
  <c r="M46" i="12"/>
  <c r="O45" i="12"/>
  <c r="M17" i="12"/>
  <c r="L20" i="12"/>
  <c r="L21" i="12" s="1"/>
  <c r="L23" i="12" s="1"/>
  <c r="J14" i="12"/>
  <c r="I27" i="12"/>
  <c r="I32" i="12" s="1"/>
  <c r="I33" i="12" s="1"/>
  <c r="K24" i="12"/>
  <c r="K25" i="12"/>
  <c r="F33" i="11"/>
  <c r="H24" i="11"/>
  <c r="H25" i="11" s="1"/>
  <c r="H32" i="11" s="1"/>
  <c r="J14" i="11"/>
  <c r="I27" i="11"/>
  <c r="M46" i="11"/>
  <c r="O45" i="11"/>
  <c r="I24" i="11"/>
  <c r="I25" i="11" s="1"/>
  <c r="I32" i="11" s="1"/>
  <c r="I33" i="11" s="1"/>
  <c r="K17" i="11"/>
  <c r="J20" i="11"/>
  <c r="J21" i="11" s="1"/>
  <c r="J23" i="11" s="1"/>
  <c r="H24" i="10"/>
  <c r="H25" i="10" s="1"/>
  <c r="H32" i="10" s="1"/>
  <c r="L17" i="10"/>
  <c r="K20" i="10"/>
  <c r="K21" i="10" s="1"/>
  <c r="K23" i="10" s="1"/>
  <c r="F33" i="10"/>
  <c r="J24" i="10"/>
  <c r="J25" i="10" s="1"/>
  <c r="J14" i="10"/>
  <c r="I27" i="10"/>
  <c r="I32" i="10" s="1"/>
  <c r="I33" i="10" s="1"/>
  <c r="M46" i="10"/>
  <c r="O45" i="10"/>
  <c r="O45" i="9"/>
  <c r="M46" i="9"/>
  <c r="G34" i="14"/>
  <c r="J20" i="14"/>
  <c r="J21" i="14" s="1"/>
  <c r="J23" i="14" s="1"/>
  <c r="K17" i="14"/>
  <c r="L27" i="14"/>
  <c r="M14" i="14"/>
  <c r="I24" i="14"/>
  <c r="I25" i="14" s="1"/>
  <c r="I33" i="14" s="1"/>
  <c r="I34" i="14" s="1"/>
  <c r="L17" i="8"/>
  <c r="K20" i="8"/>
  <c r="K21" i="8" s="1"/>
  <c r="K23" i="8" s="1"/>
  <c r="J24" i="8"/>
  <c r="J25" i="8" s="1"/>
  <c r="F34" i="8"/>
  <c r="I24" i="8"/>
  <c r="I25" i="8" s="1"/>
  <c r="I27" i="8"/>
  <c r="J14" i="8"/>
  <c r="J24" i="13"/>
  <c r="J25" i="13" s="1"/>
  <c r="L17" i="13"/>
  <c r="K20" i="13"/>
  <c r="K21" i="13" s="1"/>
  <c r="K23" i="13" s="1"/>
  <c r="F34" i="13"/>
  <c r="K14" i="13"/>
  <c r="J27" i="13"/>
  <c r="H32" i="9"/>
  <c r="H33" i="9" s="1"/>
  <c r="H20" i="7"/>
  <c r="H21" i="7" s="1"/>
  <c r="H23" i="7" s="1"/>
  <c r="F33" i="7"/>
  <c r="F34" i="7" s="1"/>
  <c r="F33" i="9"/>
  <c r="I27" i="9"/>
  <c r="J14" i="9"/>
  <c r="I24" i="9"/>
  <c r="I25" i="9"/>
  <c r="I32" i="9" s="1"/>
  <c r="I33" i="9" s="1"/>
  <c r="J20" i="9"/>
  <c r="J21" i="9" s="1"/>
  <c r="J23" i="9" s="1"/>
  <c r="K17" i="9"/>
  <c r="J17" i="7"/>
  <c r="K17" i="7" s="1"/>
  <c r="K19" i="7"/>
  <c r="G24" i="7"/>
  <c r="G25" i="7" s="1"/>
  <c r="I21" i="7"/>
  <c r="I23" i="7" s="1"/>
  <c r="J14" i="7"/>
  <c r="M14" i="21" l="1"/>
  <c r="L27" i="21"/>
  <c r="L24" i="21"/>
  <c r="L25" i="21"/>
  <c r="L32" i="21" s="1"/>
  <c r="L33" i="21" s="1"/>
  <c r="O46" i="21"/>
  <c r="M47" i="21"/>
  <c r="N17" i="21"/>
  <c r="M20" i="21"/>
  <c r="M21" i="21" s="1"/>
  <c r="M23" i="21" s="1"/>
  <c r="I33" i="22"/>
  <c r="O46" i="22"/>
  <c r="M47" i="22"/>
  <c r="J24" i="22"/>
  <c r="J25" i="22"/>
  <c r="J32" i="22" s="1"/>
  <c r="J33" i="22" s="1"/>
  <c r="L17" i="22"/>
  <c r="K20" i="22"/>
  <c r="K21" i="22" s="1"/>
  <c r="K23" i="22" s="1"/>
  <c r="N14" i="22"/>
  <c r="M27" i="22"/>
  <c r="L14" i="20"/>
  <c r="K27" i="20"/>
  <c r="K32" i="20" s="1"/>
  <c r="K33" i="20" s="1"/>
  <c r="O46" i="20"/>
  <c r="M47" i="20"/>
  <c r="L24" i="20"/>
  <c r="L25" i="20" s="1"/>
  <c r="N17" i="20"/>
  <c r="M20" i="20"/>
  <c r="M21" i="20" s="1"/>
  <c r="M23" i="20" s="1"/>
  <c r="H33" i="19"/>
  <c r="L24" i="19"/>
  <c r="L25" i="19"/>
  <c r="J27" i="19"/>
  <c r="J32" i="19" s="1"/>
  <c r="J33" i="19" s="1"/>
  <c r="K14" i="19"/>
  <c r="O46" i="19"/>
  <c r="M47" i="19"/>
  <c r="N17" i="19"/>
  <c r="M20" i="19"/>
  <c r="M21" i="19" s="1"/>
  <c r="M23" i="19" s="1"/>
  <c r="H34" i="17"/>
  <c r="L17" i="17"/>
  <c r="K20" i="17"/>
  <c r="K21" i="17" s="1"/>
  <c r="K23" i="17" s="1"/>
  <c r="J24" i="17"/>
  <c r="J25" i="17" s="1"/>
  <c r="J33" i="17" s="1"/>
  <c r="K27" i="17"/>
  <c r="L14" i="17"/>
  <c r="H34" i="18"/>
  <c r="L17" i="18"/>
  <c r="K20" i="18"/>
  <c r="K21" i="18" s="1"/>
  <c r="K23" i="18" s="1"/>
  <c r="J24" i="18"/>
  <c r="J25" i="18" s="1"/>
  <c r="J33" i="18" s="1"/>
  <c r="K27" i="18"/>
  <c r="L14" i="18"/>
  <c r="H34" i="16"/>
  <c r="L17" i="16"/>
  <c r="K20" i="16"/>
  <c r="K21" i="16" s="1"/>
  <c r="K23" i="16" s="1"/>
  <c r="K27" i="16"/>
  <c r="L14" i="16"/>
  <c r="J24" i="16"/>
  <c r="J25" i="16" s="1"/>
  <c r="J33" i="16" s="1"/>
  <c r="J34" i="15"/>
  <c r="L20" i="15"/>
  <c r="L21" i="15" s="1"/>
  <c r="L23" i="15" s="1"/>
  <c r="M17" i="15"/>
  <c r="K27" i="15"/>
  <c r="L14" i="15"/>
  <c r="K24" i="15"/>
  <c r="K25" i="15" s="1"/>
  <c r="K33" i="15" s="1"/>
  <c r="H33" i="12"/>
  <c r="O46" i="12"/>
  <c r="M47" i="12"/>
  <c r="J27" i="12"/>
  <c r="J32" i="12" s="1"/>
  <c r="J33" i="12" s="1"/>
  <c r="K14" i="12"/>
  <c r="L24" i="12"/>
  <c r="L25" i="12" s="1"/>
  <c r="N17" i="12"/>
  <c r="M20" i="12"/>
  <c r="M21" i="12" s="1"/>
  <c r="M23" i="12" s="1"/>
  <c r="H33" i="11"/>
  <c r="L17" i="11"/>
  <c r="K20" i="11"/>
  <c r="K21" i="11" s="1"/>
  <c r="K23" i="11" s="1"/>
  <c r="O46" i="11"/>
  <c r="M47" i="11"/>
  <c r="J27" i="11"/>
  <c r="K14" i="11"/>
  <c r="J24" i="11"/>
  <c r="J25" i="11" s="1"/>
  <c r="H33" i="10"/>
  <c r="K24" i="10"/>
  <c r="K25" i="10"/>
  <c r="O46" i="10"/>
  <c r="M47" i="10"/>
  <c r="K14" i="10"/>
  <c r="J27" i="10"/>
  <c r="J32" i="10" s="1"/>
  <c r="M17" i="10"/>
  <c r="L20" i="10"/>
  <c r="L21" i="10" s="1"/>
  <c r="L23" i="10" s="1"/>
  <c r="M47" i="9"/>
  <c r="O46" i="9"/>
  <c r="M27" i="14"/>
  <c r="N14" i="14"/>
  <c r="J24" i="14"/>
  <c r="J25" i="14" s="1"/>
  <c r="J33" i="14" s="1"/>
  <c r="L17" i="14"/>
  <c r="K20" i="14"/>
  <c r="K21" i="14" s="1"/>
  <c r="K23" i="14" s="1"/>
  <c r="I33" i="8"/>
  <c r="I34" i="8"/>
  <c r="J27" i="8"/>
  <c r="J33" i="8" s="1"/>
  <c r="K14" i="8"/>
  <c r="K24" i="8"/>
  <c r="K25" i="8" s="1"/>
  <c r="L20" i="8"/>
  <c r="L21" i="8" s="1"/>
  <c r="L23" i="8" s="1"/>
  <c r="M17" i="8"/>
  <c r="K27" i="13"/>
  <c r="L14" i="13"/>
  <c r="L20" i="13"/>
  <c r="L21" i="13" s="1"/>
  <c r="L23" i="13" s="1"/>
  <c r="M17" i="13"/>
  <c r="K24" i="13"/>
  <c r="K25" i="13" s="1"/>
  <c r="K33" i="13" s="1"/>
  <c r="K34" i="13" s="1"/>
  <c r="J33" i="13"/>
  <c r="J20" i="7"/>
  <c r="J21" i="7" s="1"/>
  <c r="J23" i="7" s="1"/>
  <c r="G33" i="7"/>
  <c r="G34" i="7" s="1"/>
  <c r="K20" i="9"/>
  <c r="K21" i="9" s="1"/>
  <c r="K23" i="9" s="1"/>
  <c r="L17" i="9"/>
  <c r="J24" i="9"/>
  <c r="J25" i="9" s="1"/>
  <c r="J27" i="9"/>
  <c r="K14" i="9"/>
  <c r="L17" i="7"/>
  <c r="K20" i="7"/>
  <c r="K21" i="7" s="1"/>
  <c r="K23" i="7" s="1"/>
  <c r="K14" i="7"/>
  <c r="K27" i="7" s="1"/>
  <c r="J27" i="7"/>
  <c r="L19" i="7"/>
  <c r="J24" i="7"/>
  <c r="J25" i="7" s="1"/>
  <c r="I24" i="7"/>
  <c r="I25" i="7" s="1"/>
  <c r="I33" i="7" s="1"/>
  <c r="H24" i="7"/>
  <c r="O47" i="21" l="1"/>
  <c r="M48" i="21"/>
  <c r="M24" i="21"/>
  <c r="M25" i="21" s="1"/>
  <c r="M32" i="21" s="1"/>
  <c r="N14" i="21"/>
  <c r="M27" i="21"/>
  <c r="N20" i="21"/>
  <c r="N21" i="21" s="1"/>
  <c r="N23" i="21" s="1"/>
  <c r="O17" i="21"/>
  <c r="K24" i="22"/>
  <c r="K25" i="22"/>
  <c r="K32" i="22" s="1"/>
  <c r="K33" i="22" s="1"/>
  <c r="M17" i="22"/>
  <c r="L20" i="22"/>
  <c r="L21" i="22" s="1"/>
  <c r="L23" i="22" s="1"/>
  <c r="O47" i="22"/>
  <c r="M48" i="22"/>
  <c r="O14" i="22"/>
  <c r="N27" i="22"/>
  <c r="M14" i="20"/>
  <c r="L27" i="20"/>
  <c r="L32" i="20" s="1"/>
  <c r="L33" i="20" s="1"/>
  <c r="N20" i="20"/>
  <c r="N21" i="20" s="1"/>
  <c r="N23" i="20" s="1"/>
  <c r="O17" i="20"/>
  <c r="O47" i="20"/>
  <c r="M48" i="20"/>
  <c r="M24" i="20"/>
  <c r="M25" i="20" s="1"/>
  <c r="M24" i="19"/>
  <c r="M25" i="19" s="1"/>
  <c r="N20" i="19"/>
  <c r="N21" i="19" s="1"/>
  <c r="N23" i="19" s="1"/>
  <c r="O17" i="19"/>
  <c r="K27" i="19"/>
  <c r="K32" i="19" s="1"/>
  <c r="K33" i="19" s="1"/>
  <c r="L14" i="19"/>
  <c r="O47" i="19"/>
  <c r="M48" i="19"/>
  <c r="J34" i="17"/>
  <c r="L20" i="17"/>
  <c r="L21" i="17" s="1"/>
  <c r="L23" i="17" s="1"/>
  <c r="M17" i="17"/>
  <c r="L27" i="17"/>
  <c r="M14" i="17"/>
  <c r="K24" i="17"/>
  <c r="K25" i="17" s="1"/>
  <c r="K33" i="17" s="1"/>
  <c r="J34" i="18"/>
  <c r="L27" i="18"/>
  <c r="M14" i="18"/>
  <c r="L20" i="18"/>
  <c r="L21" i="18" s="1"/>
  <c r="L23" i="18" s="1"/>
  <c r="M17" i="18"/>
  <c r="K24" i="18"/>
  <c r="K25" i="18" s="1"/>
  <c r="K33" i="18" s="1"/>
  <c r="J34" i="16"/>
  <c r="L20" i="16"/>
  <c r="L21" i="16" s="1"/>
  <c r="L23" i="16" s="1"/>
  <c r="M17" i="16"/>
  <c r="M14" i="16"/>
  <c r="L27" i="16"/>
  <c r="K24" i="16"/>
  <c r="K25" i="16" s="1"/>
  <c r="K33" i="16" s="1"/>
  <c r="K34" i="15"/>
  <c r="L27" i="15"/>
  <c r="M14" i="15"/>
  <c r="L24" i="15"/>
  <c r="L25" i="15" s="1"/>
  <c r="L33" i="15" s="1"/>
  <c r="M20" i="15"/>
  <c r="M21" i="15" s="1"/>
  <c r="M23" i="15" s="1"/>
  <c r="N17" i="15"/>
  <c r="M24" i="12"/>
  <c r="M25" i="12" s="1"/>
  <c r="K27" i="12"/>
  <c r="K32" i="12" s="1"/>
  <c r="K33" i="12" s="1"/>
  <c r="L14" i="12"/>
  <c r="N20" i="12"/>
  <c r="N21" i="12" s="1"/>
  <c r="N23" i="12" s="1"/>
  <c r="O17" i="12"/>
  <c r="O47" i="12"/>
  <c r="M48" i="12"/>
  <c r="K27" i="11"/>
  <c r="L14" i="11"/>
  <c r="O47" i="11"/>
  <c r="M48" i="11"/>
  <c r="K24" i="11"/>
  <c r="K25" i="11"/>
  <c r="K32" i="11" s="1"/>
  <c r="K33" i="11" s="1"/>
  <c r="J32" i="11"/>
  <c r="M17" i="11"/>
  <c r="L20" i="11"/>
  <c r="L21" i="11" s="1"/>
  <c r="L23" i="11" s="1"/>
  <c r="J33" i="10"/>
  <c r="O47" i="10"/>
  <c r="M48" i="10"/>
  <c r="N17" i="10"/>
  <c r="M20" i="10"/>
  <c r="M21" i="10" s="1"/>
  <c r="M23" i="10" s="1"/>
  <c r="L24" i="10"/>
  <c r="L25" i="10" s="1"/>
  <c r="L14" i="10"/>
  <c r="K27" i="10"/>
  <c r="K32" i="10" s="1"/>
  <c r="M48" i="9"/>
  <c r="O47" i="9"/>
  <c r="J34" i="14"/>
  <c r="N27" i="14"/>
  <c r="O14" i="14"/>
  <c r="K24" i="14"/>
  <c r="K25" i="14" s="1"/>
  <c r="K33" i="14" s="1"/>
  <c r="L20" i="14"/>
  <c r="L21" i="14" s="1"/>
  <c r="L23" i="14" s="1"/>
  <c r="M17" i="14"/>
  <c r="J34" i="8"/>
  <c r="K27" i="8"/>
  <c r="K33" i="8" s="1"/>
  <c r="L14" i="8"/>
  <c r="M20" i="8"/>
  <c r="M21" i="8" s="1"/>
  <c r="M23" i="8" s="1"/>
  <c r="N17" i="8"/>
  <c r="L24" i="8"/>
  <c r="L25" i="8" s="1"/>
  <c r="L24" i="13"/>
  <c r="L25" i="13" s="1"/>
  <c r="L33" i="13" s="1"/>
  <c r="J34" i="13"/>
  <c r="L27" i="13"/>
  <c r="M14" i="13"/>
  <c r="M20" i="13"/>
  <c r="M21" i="13" s="1"/>
  <c r="M23" i="13" s="1"/>
  <c r="N17" i="13"/>
  <c r="H25" i="7"/>
  <c r="K27" i="9"/>
  <c r="L14" i="9"/>
  <c r="J32" i="9"/>
  <c r="L20" i="9"/>
  <c r="L21" i="9" s="1"/>
  <c r="L23" i="9" s="1"/>
  <c r="M17" i="9"/>
  <c r="K24" i="9"/>
  <c r="K25" i="9"/>
  <c r="J33" i="7"/>
  <c r="J34" i="7" s="1"/>
  <c r="L14" i="7"/>
  <c r="L27" i="7" s="1"/>
  <c r="M17" i="7"/>
  <c r="L20" i="7"/>
  <c r="L21" i="7" s="1"/>
  <c r="L23" i="7" s="1"/>
  <c r="M19" i="7"/>
  <c r="K24" i="7"/>
  <c r="K25" i="7" s="1"/>
  <c r="M33" i="21" l="1"/>
  <c r="N24" i="21"/>
  <c r="N25" i="21" s="1"/>
  <c r="N32" i="21" s="1"/>
  <c r="O48" i="21"/>
  <c r="M49" i="21"/>
  <c r="O14" i="21"/>
  <c r="N27" i="21"/>
  <c r="O20" i="21"/>
  <c r="O21" i="21" s="1"/>
  <c r="O23" i="21" s="1"/>
  <c r="P17" i="21"/>
  <c r="O27" i="22"/>
  <c r="P14" i="22"/>
  <c r="O48" i="22"/>
  <c r="M49" i="22"/>
  <c r="L24" i="22"/>
  <c r="L25" i="22"/>
  <c r="L32" i="22" s="1"/>
  <c r="N17" i="22"/>
  <c r="M20" i="22"/>
  <c r="M21" i="22" s="1"/>
  <c r="M23" i="22" s="1"/>
  <c r="M27" i="20"/>
  <c r="M32" i="20" s="1"/>
  <c r="M33" i="20" s="1"/>
  <c r="N14" i="20"/>
  <c r="O20" i="20"/>
  <c r="O21" i="20" s="1"/>
  <c r="O23" i="20" s="1"/>
  <c r="P17" i="20"/>
  <c r="O48" i="20"/>
  <c r="M49" i="20"/>
  <c r="N24" i="20"/>
  <c r="N25" i="20" s="1"/>
  <c r="L27" i="19"/>
  <c r="L32" i="19" s="1"/>
  <c r="L33" i="19" s="1"/>
  <c r="M14" i="19"/>
  <c r="O20" i="19"/>
  <c r="O21" i="19" s="1"/>
  <c r="O23" i="19" s="1"/>
  <c r="P17" i="19"/>
  <c r="O48" i="19"/>
  <c r="M49" i="19"/>
  <c r="N24" i="19"/>
  <c r="N25" i="19" s="1"/>
  <c r="K34" i="17"/>
  <c r="L24" i="17"/>
  <c r="L25" i="17" s="1"/>
  <c r="L33" i="17" s="1"/>
  <c r="L34" i="17" s="1"/>
  <c r="M27" i="17"/>
  <c r="N14" i="17"/>
  <c r="M20" i="17"/>
  <c r="M21" i="17" s="1"/>
  <c r="M23" i="17" s="1"/>
  <c r="N17" i="17"/>
  <c r="K34" i="18"/>
  <c r="M20" i="18"/>
  <c r="M21" i="18" s="1"/>
  <c r="M23" i="18" s="1"/>
  <c r="N17" i="18"/>
  <c r="L24" i="18"/>
  <c r="L25" i="18" s="1"/>
  <c r="L33" i="18" s="1"/>
  <c r="L34" i="18" s="1"/>
  <c r="M27" i="18"/>
  <c r="N14" i="18"/>
  <c r="K34" i="16"/>
  <c r="L24" i="16"/>
  <c r="L25" i="16" s="1"/>
  <c r="L33" i="16" s="1"/>
  <c r="L34" i="16" s="1"/>
  <c r="M27" i="16"/>
  <c r="N14" i="16"/>
  <c r="N17" i="16"/>
  <c r="M20" i="16"/>
  <c r="M21" i="16" s="1"/>
  <c r="M23" i="16" s="1"/>
  <c r="L34" i="15"/>
  <c r="N20" i="15"/>
  <c r="N21" i="15" s="1"/>
  <c r="N23" i="15" s="1"/>
  <c r="O17" i="15"/>
  <c r="M24" i="15"/>
  <c r="M25" i="15" s="1"/>
  <c r="M33" i="15" s="1"/>
  <c r="M34" i="15" s="1"/>
  <c r="M27" i="15"/>
  <c r="N14" i="15"/>
  <c r="O20" i="12"/>
  <c r="O21" i="12" s="1"/>
  <c r="O23" i="12" s="1"/>
  <c r="P17" i="12"/>
  <c r="L27" i="12"/>
  <c r="L32" i="12" s="1"/>
  <c r="M14" i="12"/>
  <c r="O48" i="12"/>
  <c r="M49" i="12"/>
  <c r="N24" i="12"/>
  <c r="N25" i="12" s="1"/>
  <c r="N17" i="11"/>
  <c r="M20" i="11"/>
  <c r="M21" i="11" s="1"/>
  <c r="M23" i="11" s="1"/>
  <c r="L27" i="11"/>
  <c r="M14" i="11"/>
  <c r="J33" i="11"/>
  <c r="O48" i="11"/>
  <c r="M49" i="11"/>
  <c r="L24" i="11"/>
  <c r="L25" i="11"/>
  <c r="K33" i="10"/>
  <c r="M24" i="10"/>
  <c r="M25" i="10"/>
  <c r="M14" i="10"/>
  <c r="L27" i="10"/>
  <c r="L32" i="10" s="1"/>
  <c r="N20" i="10"/>
  <c r="N21" i="10" s="1"/>
  <c r="N23" i="10" s="1"/>
  <c r="O17" i="10"/>
  <c r="O48" i="10"/>
  <c r="M49" i="10"/>
  <c r="K32" i="9"/>
  <c r="K33" i="9" s="1"/>
  <c r="M49" i="9"/>
  <c r="O48" i="9"/>
  <c r="K34" i="14"/>
  <c r="M20" i="14"/>
  <c r="M21" i="14" s="1"/>
  <c r="M23" i="14" s="1"/>
  <c r="N17" i="14"/>
  <c r="L24" i="14"/>
  <c r="L25" i="14" s="1"/>
  <c r="L33" i="14" s="1"/>
  <c r="L34" i="14" s="1"/>
  <c r="O27" i="14"/>
  <c r="P14" i="14"/>
  <c r="K34" i="8"/>
  <c r="M24" i="8"/>
  <c r="M25" i="8" s="1"/>
  <c r="N20" i="8"/>
  <c r="N21" i="8" s="1"/>
  <c r="N23" i="8" s="1"/>
  <c r="O17" i="8"/>
  <c r="L27" i="8"/>
  <c r="L33" i="8" s="1"/>
  <c r="L34" i="8" s="1"/>
  <c r="M14" i="8"/>
  <c r="L34" i="13"/>
  <c r="M27" i="13"/>
  <c r="N14" i="13"/>
  <c r="N20" i="13"/>
  <c r="N21" i="13" s="1"/>
  <c r="N23" i="13" s="1"/>
  <c r="O17" i="13"/>
  <c r="M24" i="13"/>
  <c r="M25" i="13" s="1"/>
  <c r="M33" i="13" s="1"/>
  <c r="M34" i="13" s="1"/>
  <c r="H33" i="7"/>
  <c r="H34" i="7" s="1"/>
  <c r="M14" i="7"/>
  <c r="M27" i="7" s="1"/>
  <c r="M20" i="9"/>
  <c r="M21" i="9" s="1"/>
  <c r="M23" i="9" s="1"/>
  <c r="N17" i="9"/>
  <c r="L24" i="9"/>
  <c r="L25" i="9" s="1"/>
  <c r="J33" i="9"/>
  <c r="L27" i="9"/>
  <c r="M14" i="9"/>
  <c r="K33" i="7"/>
  <c r="I34" i="7"/>
  <c r="N17" i="7"/>
  <c r="M20" i="7"/>
  <c r="M21" i="7" s="1"/>
  <c r="M23" i="7" s="1"/>
  <c r="N19" i="7"/>
  <c r="L24" i="7"/>
  <c r="L25" i="7" s="1"/>
  <c r="N14" i="7"/>
  <c r="N27" i="7" s="1"/>
  <c r="N33" i="21" l="1"/>
  <c r="O49" i="21"/>
  <c r="M50" i="21"/>
  <c r="O27" i="21"/>
  <c r="P14" i="21"/>
  <c r="P20" i="21"/>
  <c r="P21" i="21" s="1"/>
  <c r="P23" i="21" s="1"/>
  <c r="Q17" i="21"/>
  <c r="O24" i="21"/>
  <c r="O25" i="21" s="1"/>
  <c r="O32" i="21" s="1"/>
  <c r="O33" i="21" s="1"/>
  <c r="M24" i="22"/>
  <c r="M25" i="22" s="1"/>
  <c r="M32" i="22" s="1"/>
  <c r="M33" i="22" s="1"/>
  <c r="N20" i="22"/>
  <c r="N21" i="22" s="1"/>
  <c r="N23" i="22" s="1"/>
  <c r="O17" i="22"/>
  <c r="L33" i="22"/>
  <c r="O49" i="22"/>
  <c r="M50" i="22"/>
  <c r="Q14" i="22"/>
  <c r="P27" i="22"/>
  <c r="N27" i="20"/>
  <c r="O14" i="20"/>
  <c r="N32" i="20"/>
  <c r="N33" i="20"/>
  <c r="O49" i="20"/>
  <c r="M50" i="20"/>
  <c r="P20" i="20"/>
  <c r="P21" i="20" s="1"/>
  <c r="P23" i="20" s="1"/>
  <c r="Q17" i="20"/>
  <c r="O24" i="20"/>
  <c r="O25" i="20" s="1"/>
  <c r="O24" i="19"/>
  <c r="O25" i="19" s="1"/>
  <c r="M27" i="19"/>
  <c r="M32" i="19" s="1"/>
  <c r="M33" i="19" s="1"/>
  <c r="N14" i="19"/>
  <c r="O49" i="19"/>
  <c r="M50" i="19"/>
  <c r="P20" i="19"/>
  <c r="P21" i="19" s="1"/>
  <c r="P23" i="19" s="1"/>
  <c r="Q17" i="19"/>
  <c r="O14" i="17"/>
  <c r="N27" i="17"/>
  <c r="N20" i="17"/>
  <c r="N21" i="17" s="1"/>
  <c r="N23" i="17" s="1"/>
  <c r="O17" i="17"/>
  <c r="M24" i="17"/>
  <c r="M25" i="17" s="1"/>
  <c r="M33" i="17" s="1"/>
  <c r="M34" i="17" s="1"/>
  <c r="M24" i="18"/>
  <c r="M25" i="18" s="1"/>
  <c r="M33" i="18" s="1"/>
  <c r="M34" i="18" s="1"/>
  <c r="O14" i="18"/>
  <c r="N27" i="18"/>
  <c r="N20" i="18"/>
  <c r="N21" i="18" s="1"/>
  <c r="N23" i="18" s="1"/>
  <c r="O17" i="18"/>
  <c r="O14" i="16"/>
  <c r="N27" i="16"/>
  <c r="M24" i="16"/>
  <c r="M25" i="16" s="1"/>
  <c r="M33" i="16" s="1"/>
  <c r="M34" i="16" s="1"/>
  <c r="N20" i="16"/>
  <c r="N21" i="16" s="1"/>
  <c r="N23" i="16" s="1"/>
  <c r="O17" i="16"/>
  <c r="N24" i="15"/>
  <c r="N25" i="15"/>
  <c r="N27" i="15"/>
  <c r="O14" i="15"/>
  <c r="O20" i="15"/>
  <c r="O21" i="15" s="1"/>
  <c r="O23" i="15" s="1"/>
  <c r="P17" i="15"/>
  <c r="O49" i="12"/>
  <c r="M50" i="12"/>
  <c r="O24" i="12"/>
  <c r="O25" i="12" s="1"/>
  <c r="M27" i="12"/>
  <c r="M32" i="12" s="1"/>
  <c r="M33" i="12" s="1"/>
  <c r="N14" i="12"/>
  <c r="L33" i="12"/>
  <c r="P20" i="12"/>
  <c r="P21" i="12" s="1"/>
  <c r="P23" i="12" s="1"/>
  <c r="Q17" i="12"/>
  <c r="O49" i="11"/>
  <c r="M50" i="11"/>
  <c r="L32" i="11"/>
  <c r="M24" i="11"/>
  <c r="M25" i="11" s="1"/>
  <c r="M32" i="11" s="1"/>
  <c r="M33" i="11" s="1"/>
  <c r="M27" i="11"/>
  <c r="N14" i="11"/>
  <c r="N20" i="11"/>
  <c r="N21" i="11" s="1"/>
  <c r="N23" i="11" s="1"/>
  <c r="O17" i="11"/>
  <c r="L33" i="10"/>
  <c r="N24" i="10"/>
  <c r="N25" i="10" s="1"/>
  <c r="M50" i="10"/>
  <c r="O49" i="10"/>
  <c r="M27" i="10"/>
  <c r="M32" i="10" s="1"/>
  <c r="M33" i="10" s="1"/>
  <c r="N14" i="10"/>
  <c r="O20" i="10"/>
  <c r="O21" i="10" s="1"/>
  <c r="O23" i="10" s="1"/>
  <c r="P17" i="10"/>
  <c r="M50" i="9"/>
  <c r="O49" i="9"/>
  <c r="M24" i="14"/>
  <c r="M25" i="14" s="1"/>
  <c r="M33" i="14" s="1"/>
  <c r="M34" i="14" s="1"/>
  <c r="P27" i="14"/>
  <c r="Q14" i="14"/>
  <c r="N20" i="14"/>
  <c r="N21" i="14" s="1"/>
  <c r="N23" i="14" s="1"/>
  <c r="O17" i="14"/>
  <c r="N24" i="8"/>
  <c r="N25" i="8"/>
  <c r="O20" i="8"/>
  <c r="O21" i="8" s="1"/>
  <c r="O23" i="8" s="1"/>
  <c r="P17" i="8"/>
  <c r="M27" i="8"/>
  <c r="M33" i="8" s="1"/>
  <c r="M34" i="8" s="1"/>
  <c r="N14" i="8"/>
  <c r="O20" i="13"/>
  <c r="O21" i="13" s="1"/>
  <c r="O23" i="13" s="1"/>
  <c r="P17" i="13"/>
  <c r="N24" i="13"/>
  <c r="N25" i="13"/>
  <c r="N27" i="13"/>
  <c r="O14" i="13"/>
  <c r="N14" i="9"/>
  <c r="M27" i="9"/>
  <c r="L32" i="9"/>
  <c r="O17" i="9"/>
  <c r="N20" i="9"/>
  <c r="N21" i="9" s="1"/>
  <c r="N23" i="9" s="1"/>
  <c r="M24" i="9"/>
  <c r="M25" i="9"/>
  <c r="L33" i="7"/>
  <c r="L34" i="7" s="1"/>
  <c r="K34" i="7"/>
  <c r="O17" i="7"/>
  <c r="N20" i="7"/>
  <c r="N21" i="7" s="1"/>
  <c r="N23" i="7" s="1"/>
  <c r="O19" i="7"/>
  <c r="M24" i="7"/>
  <c r="M25" i="7" s="1"/>
  <c r="O14" i="7"/>
  <c r="O27" i="7" s="1"/>
  <c r="R17" i="21" l="1"/>
  <c r="Q20" i="21"/>
  <c r="Q21" i="21" s="1"/>
  <c r="Q23" i="21" s="1"/>
  <c r="Q14" i="21"/>
  <c r="P27" i="21"/>
  <c r="P24" i="21"/>
  <c r="P25" i="21" s="1"/>
  <c r="P32" i="21" s="1"/>
  <c r="P33" i="21" s="1"/>
  <c r="M51" i="21"/>
  <c r="O50" i="21"/>
  <c r="N24" i="22"/>
  <c r="N25" i="22" s="1"/>
  <c r="N32" i="22" s="1"/>
  <c r="N33" i="22" s="1"/>
  <c r="M51" i="22"/>
  <c r="O50" i="22"/>
  <c r="O20" i="22"/>
  <c r="O21" i="22" s="1"/>
  <c r="O23" i="22" s="1"/>
  <c r="P17" i="22"/>
  <c r="R14" i="22"/>
  <c r="Q27" i="22"/>
  <c r="O27" i="20"/>
  <c r="O32" i="20" s="1"/>
  <c r="O33" i="20" s="1"/>
  <c r="P14" i="20"/>
  <c r="M51" i="20"/>
  <c r="O50" i="20"/>
  <c r="R17" i="20"/>
  <c r="Q20" i="20"/>
  <c r="Q21" i="20" s="1"/>
  <c r="Q23" i="20" s="1"/>
  <c r="P24" i="20"/>
  <c r="P25" i="20" s="1"/>
  <c r="M51" i="19"/>
  <c r="O50" i="19"/>
  <c r="P24" i="19"/>
  <c r="P25" i="19" s="1"/>
  <c r="N27" i="19"/>
  <c r="N32" i="19" s="1"/>
  <c r="N33" i="19" s="1"/>
  <c r="O14" i="19"/>
  <c r="R17" i="19"/>
  <c r="Q20" i="19"/>
  <c r="Q21" i="19" s="1"/>
  <c r="Q23" i="19" s="1"/>
  <c r="O20" i="17"/>
  <c r="O21" i="17" s="1"/>
  <c r="O23" i="17" s="1"/>
  <c r="P17" i="17"/>
  <c r="N24" i="17"/>
  <c r="N25" i="17"/>
  <c r="N33" i="17" s="1"/>
  <c r="N34" i="17" s="1"/>
  <c r="P14" i="17"/>
  <c r="O27" i="17"/>
  <c r="O20" i="18"/>
  <c r="O21" i="18" s="1"/>
  <c r="O23" i="18" s="1"/>
  <c r="P17" i="18"/>
  <c r="P14" i="18"/>
  <c r="O27" i="18"/>
  <c r="N24" i="18"/>
  <c r="N25" i="18"/>
  <c r="N33" i="18" s="1"/>
  <c r="N34" i="18" s="1"/>
  <c r="N24" i="16"/>
  <c r="N25" i="16"/>
  <c r="N33" i="16" s="1"/>
  <c r="N34" i="16" s="1"/>
  <c r="O20" i="16"/>
  <c r="O21" i="16" s="1"/>
  <c r="O23" i="16" s="1"/>
  <c r="P17" i="16"/>
  <c r="O27" i="16"/>
  <c r="P14" i="16"/>
  <c r="N33" i="15"/>
  <c r="N34" i="15" s="1"/>
  <c r="P20" i="15"/>
  <c r="P21" i="15" s="1"/>
  <c r="P23" i="15" s="1"/>
  <c r="Q17" i="15"/>
  <c r="O24" i="15"/>
  <c r="O25" i="15" s="1"/>
  <c r="O33" i="15" s="1"/>
  <c r="O34" i="15" s="1"/>
  <c r="O27" i="15"/>
  <c r="P14" i="15"/>
  <c r="R17" i="12"/>
  <c r="Q20" i="12"/>
  <c r="Q21" i="12" s="1"/>
  <c r="Q23" i="12" s="1"/>
  <c r="M51" i="12"/>
  <c r="O50" i="12"/>
  <c r="P24" i="12"/>
  <c r="P25" i="12" s="1"/>
  <c r="N27" i="12"/>
  <c r="N32" i="12" s="1"/>
  <c r="N33" i="12" s="1"/>
  <c r="O14" i="12"/>
  <c r="N27" i="11"/>
  <c r="O14" i="11"/>
  <c r="L33" i="11"/>
  <c r="O20" i="11"/>
  <c r="O21" i="11" s="1"/>
  <c r="O23" i="11" s="1"/>
  <c r="P17" i="11"/>
  <c r="M51" i="11"/>
  <c r="O50" i="11"/>
  <c r="N24" i="11"/>
  <c r="N25" i="11" s="1"/>
  <c r="N32" i="11" s="1"/>
  <c r="P20" i="10"/>
  <c r="P21" i="10" s="1"/>
  <c r="P23" i="10" s="1"/>
  <c r="Q17" i="10"/>
  <c r="O24" i="10"/>
  <c r="O25" i="10" s="1"/>
  <c r="M51" i="10"/>
  <c r="O50" i="10"/>
  <c r="N27" i="10"/>
  <c r="N32" i="10" s="1"/>
  <c r="N33" i="10" s="1"/>
  <c r="O14" i="10"/>
  <c r="M32" i="9"/>
  <c r="M33" i="9" s="1"/>
  <c r="M51" i="9"/>
  <c r="O50" i="9"/>
  <c r="O20" i="14"/>
  <c r="O21" i="14" s="1"/>
  <c r="O23" i="14" s="1"/>
  <c r="P17" i="14"/>
  <c r="N24" i="14"/>
  <c r="N25" i="14" s="1"/>
  <c r="N33" i="14" s="1"/>
  <c r="N34" i="14" s="1"/>
  <c r="Q27" i="14"/>
  <c r="R14" i="14"/>
  <c r="P20" i="8"/>
  <c r="P21" i="8" s="1"/>
  <c r="P23" i="8" s="1"/>
  <c r="Q17" i="8"/>
  <c r="O24" i="8"/>
  <c r="O25" i="8" s="1"/>
  <c r="N27" i="8"/>
  <c r="N33" i="8" s="1"/>
  <c r="N34" i="8" s="1"/>
  <c r="O14" i="8"/>
  <c r="P20" i="13"/>
  <c r="P21" i="13" s="1"/>
  <c r="P23" i="13" s="1"/>
  <c r="Q17" i="13"/>
  <c r="O27" i="13"/>
  <c r="P14" i="13"/>
  <c r="N33" i="13"/>
  <c r="O24" i="13"/>
  <c r="O25" i="13" s="1"/>
  <c r="O33" i="13" s="1"/>
  <c r="O34" i="13" s="1"/>
  <c r="O14" i="9"/>
  <c r="N27" i="9"/>
  <c r="N24" i="9"/>
  <c r="N25" i="9"/>
  <c r="N32" i="9" s="1"/>
  <c r="N33" i="9" s="1"/>
  <c r="P17" i="9"/>
  <c r="O20" i="9"/>
  <c r="O21" i="9" s="1"/>
  <c r="O23" i="9" s="1"/>
  <c r="L33" i="9"/>
  <c r="M33" i="7"/>
  <c r="P17" i="7"/>
  <c r="O20" i="7"/>
  <c r="O21" i="7" s="1"/>
  <c r="O23" i="7" s="1"/>
  <c r="P19" i="7"/>
  <c r="N24" i="7"/>
  <c r="N25" i="7" s="1"/>
  <c r="P14" i="7"/>
  <c r="P27" i="7" s="1"/>
  <c r="R14" i="21" l="1"/>
  <c r="Q27" i="21"/>
  <c r="Q24" i="21"/>
  <c r="Q25" i="21" s="1"/>
  <c r="Q32" i="21" s="1"/>
  <c r="Q33" i="21" s="1"/>
  <c r="M52" i="21"/>
  <c r="O51" i="21"/>
  <c r="S17" i="21"/>
  <c r="R20" i="21"/>
  <c r="R21" i="21" s="1"/>
  <c r="R23" i="21" s="1"/>
  <c r="P20" i="22"/>
  <c r="P21" i="22" s="1"/>
  <c r="P23" i="22" s="1"/>
  <c r="Q17" i="22"/>
  <c r="M52" i="22"/>
  <c r="O51" i="22"/>
  <c r="S14" i="22"/>
  <c r="R27" i="22"/>
  <c r="O24" i="22"/>
  <c r="O25" i="22" s="1"/>
  <c r="O32" i="22" s="1"/>
  <c r="O33" i="22" s="1"/>
  <c r="P27" i="20"/>
  <c r="P32" i="20" s="1"/>
  <c r="P33" i="20" s="1"/>
  <c r="Q14" i="20"/>
  <c r="S17" i="20"/>
  <c r="R20" i="20"/>
  <c r="R21" i="20" s="1"/>
  <c r="R23" i="20" s="1"/>
  <c r="Q24" i="20"/>
  <c r="Q25" i="20" s="1"/>
  <c r="M52" i="20"/>
  <c r="O51" i="20"/>
  <c r="O27" i="19"/>
  <c r="O32" i="19" s="1"/>
  <c r="O33" i="19" s="1"/>
  <c r="P14" i="19"/>
  <c r="M52" i="19"/>
  <c r="O51" i="19"/>
  <c r="S17" i="19"/>
  <c r="R20" i="19"/>
  <c r="R21" i="19" s="1"/>
  <c r="R23" i="19" s="1"/>
  <c r="Q24" i="19"/>
  <c r="Q25" i="19" s="1"/>
  <c r="Q14" i="17"/>
  <c r="P27" i="17"/>
  <c r="P20" i="17"/>
  <c r="P21" i="17" s="1"/>
  <c r="P23" i="17" s="1"/>
  <c r="Q17" i="17"/>
  <c r="O24" i="17"/>
  <c r="O25" i="17" s="1"/>
  <c r="O33" i="17" s="1"/>
  <c r="O34" i="17" s="1"/>
  <c r="Q14" i="18"/>
  <c r="P27" i="18"/>
  <c r="P20" i="18"/>
  <c r="P21" i="18" s="1"/>
  <c r="P23" i="18" s="1"/>
  <c r="Q17" i="18"/>
  <c r="O24" i="18"/>
  <c r="O25" i="18" s="1"/>
  <c r="O33" i="18" s="1"/>
  <c r="O34" i="18" s="1"/>
  <c r="Q14" i="16"/>
  <c r="P27" i="16"/>
  <c r="P20" i="16"/>
  <c r="P21" i="16" s="1"/>
  <c r="P23" i="16" s="1"/>
  <c r="Q17" i="16"/>
  <c r="O24" i="16"/>
  <c r="O25" i="16" s="1"/>
  <c r="O33" i="16" s="1"/>
  <c r="O34" i="16" s="1"/>
  <c r="P27" i="15"/>
  <c r="Q14" i="15"/>
  <c r="Q20" i="15"/>
  <c r="Q21" i="15" s="1"/>
  <c r="Q23" i="15" s="1"/>
  <c r="R17" i="15"/>
  <c r="P24" i="15"/>
  <c r="P25" i="15" s="1"/>
  <c r="P33" i="15" s="1"/>
  <c r="P34" i="15" s="1"/>
  <c r="Q24" i="12"/>
  <c r="Q25" i="12" s="1"/>
  <c r="S17" i="12"/>
  <c r="R20" i="12"/>
  <c r="R21" i="12" s="1"/>
  <c r="R23" i="12" s="1"/>
  <c r="M52" i="12"/>
  <c r="O51" i="12"/>
  <c r="O27" i="12"/>
  <c r="O32" i="12" s="1"/>
  <c r="O33" i="12" s="1"/>
  <c r="P14" i="12"/>
  <c r="N33" i="11"/>
  <c r="M52" i="11"/>
  <c r="O51" i="11"/>
  <c r="P20" i="11"/>
  <c r="P21" i="11" s="1"/>
  <c r="P23" i="11" s="1"/>
  <c r="Q17" i="11"/>
  <c r="O24" i="11"/>
  <c r="O25" i="11" s="1"/>
  <c r="O32" i="11" s="1"/>
  <c r="O33" i="11" s="1"/>
  <c r="O27" i="11"/>
  <c r="P14" i="11"/>
  <c r="M52" i="10"/>
  <c r="O51" i="10"/>
  <c r="Q20" i="10"/>
  <c r="Q21" i="10" s="1"/>
  <c r="Q23" i="10" s="1"/>
  <c r="R17" i="10"/>
  <c r="P24" i="10"/>
  <c r="P25" i="10" s="1"/>
  <c r="O27" i="10"/>
  <c r="O32" i="10" s="1"/>
  <c r="O33" i="10" s="1"/>
  <c r="P14" i="10"/>
  <c r="M52" i="9"/>
  <c r="O51" i="9"/>
  <c r="P20" i="14"/>
  <c r="P21" i="14" s="1"/>
  <c r="P23" i="14" s="1"/>
  <c r="Q17" i="14"/>
  <c r="R27" i="14"/>
  <c r="S14" i="14"/>
  <c r="O24" i="14"/>
  <c r="O25" i="14" s="1"/>
  <c r="O33" i="14" s="1"/>
  <c r="O34" i="14" s="1"/>
  <c r="O27" i="8"/>
  <c r="O33" i="8" s="1"/>
  <c r="O34" i="8" s="1"/>
  <c r="P14" i="8"/>
  <c r="Q20" i="8"/>
  <c r="Q21" i="8" s="1"/>
  <c r="Q23" i="8" s="1"/>
  <c r="R17" i="8"/>
  <c r="P24" i="8"/>
  <c r="P25" i="8" s="1"/>
  <c r="N34" i="13"/>
  <c r="Q20" i="13"/>
  <c r="Q21" i="13" s="1"/>
  <c r="Q23" i="13" s="1"/>
  <c r="R17" i="13"/>
  <c r="P27" i="13"/>
  <c r="Q14" i="13"/>
  <c r="P24" i="13"/>
  <c r="P25" i="13" s="1"/>
  <c r="P33" i="13" s="1"/>
  <c r="P34" i="13" s="1"/>
  <c r="O24" i="9"/>
  <c r="O25" i="9"/>
  <c r="Q17" i="9"/>
  <c r="P20" i="9"/>
  <c r="P21" i="9" s="1"/>
  <c r="P23" i="9" s="1"/>
  <c r="O27" i="9"/>
  <c r="P14" i="9"/>
  <c r="N33" i="7"/>
  <c r="N34" i="7" s="1"/>
  <c r="M34" i="7"/>
  <c r="Q17" i="7"/>
  <c r="P20" i="7"/>
  <c r="P21" i="7" s="1"/>
  <c r="P23" i="7" s="1"/>
  <c r="Q19" i="7"/>
  <c r="O24" i="7"/>
  <c r="O25" i="7" s="1"/>
  <c r="Q14" i="7"/>
  <c r="Q27" i="7" s="1"/>
  <c r="T17" i="21" l="1"/>
  <c r="S20" i="21"/>
  <c r="S21" i="21" s="1"/>
  <c r="S23" i="21" s="1"/>
  <c r="M53" i="21"/>
  <c r="O52" i="21"/>
  <c r="R24" i="21"/>
  <c r="R25" i="21" s="1"/>
  <c r="R32" i="21" s="1"/>
  <c r="R33" i="21" s="1"/>
  <c r="S14" i="21"/>
  <c r="R27" i="21"/>
  <c r="M53" i="22"/>
  <c r="O52" i="22"/>
  <c r="R17" i="22"/>
  <c r="Q20" i="22"/>
  <c r="Q21" i="22" s="1"/>
  <c r="Q23" i="22" s="1"/>
  <c r="T14" i="22"/>
  <c r="S27" i="22"/>
  <c r="P24" i="22"/>
  <c r="P25" i="22" s="1"/>
  <c r="P32" i="22" s="1"/>
  <c r="P33" i="22" s="1"/>
  <c r="R14" i="20"/>
  <c r="Q27" i="20"/>
  <c r="Q32" i="20" s="1"/>
  <c r="Q33" i="20" s="1"/>
  <c r="R24" i="20"/>
  <c r="R25" i="20"/>
  <c r="M53" i="20"/>
  <c r="O52" i="20"/>
  <c r="T17" i="20"/>
  <c r="S20" i="20"/>
  <c r="S21" i="20" s="1"/>
  <c r="S23" i="20" s="1"/>
  <c r="T17" i="19"/>
  <c r="S20" i="19"/>
  <c r="S21" i="19" s="1"/>
  <c r="S23" i="19" s="1"/>
  <c r="R24" i="19"/>
  <c r="R25" i="19"/>
  <c r="M53" i="19"/>
  <c r="O52" i="19"/>
  <c r="Q14" i="19"/>
  <c r="P27" i="19"/>
  <c r="P32" i="19" s="1"/>
  <c r="P33" i="19" s="1"/>
  <c r="Q20" i="17"/>
  <c r="Q21" i="17" s="1"/>
  <c r="Q23" i="17" s="1"/>
  <c r="R17" i="17"/>
  <c r="P24" i="17"/>
  <c r="P25" i="17" s="1"/>
  <c r="P33" i="17" s="1"/>
  <c r="P34" i="17" s="1"/>
  <c r="R14" i="17"/>
  <c r="Q27" i="17"/>
  <c r="P24" i="18"/>
  <c r="P25" i="18" s="1"/>
  <c r="P33" i="18" s="1"/>
  <c r="P34" i="18" s="1"/>
  <c r="Q20" i="18"/>
  <c r="Q21" i="18" s="1"/>
  <c r="Q23" i="18" s="1"/>
  <c r="R17" i="18"/>
  <c r="R14" i="18"/>
  <c r="Q27" i="18"/>
  <c r="P24" i="16"/>
  <c r="P25" i="16"/>
  <c r="P33" i="16" s="1"/>
  <c r="P34" i="16" s="1"/>
  <c r="Q20" i="16"/>
  <c r="Q21" i="16" s="1"/>
  <c r="Q23" i="16" s="1"/>
  <c r="R17" i="16"/>
  <c r="R14" i="16"/>
  <c r="Q27" i="16"/>
  <c r="Q24" i="15"/>
  <c r="Q25" i="15" s="1"/>
  <c r="Q33" i="15" s="1"/>
  <c r="Q34" i="15" s="1"/>
  <c r="Q27" i="15"/>
  <c r="R14" i="15"/>
  <c r="R20" i="15"/>
  <c r="R21" i="15" s="1"/>
  <c r="R23" i="15" s="1"/>
  <c r="S17" i="15"/>
  <c r="M53" i="12"/>
  <c r="O52" i="12"/>
  <c r="R24" i="12"/>
  <c r="R25" i="12"/>
  <c r="T17" i="12"/>
  <c r="S20" i="12"/>
  <c r="S21" i="12" s="1"/>
  <c r="S23" i="12" s="1"/>
  <c r="Q14" i="12"/>
  <c r="P27" i="12"/>
  <c r="P32" i="12" s="1"/>
  <c r="P33" i="12" s="1"/>
  <c r="M53" i="11"/>
  <c r="O52" i="11"/>
  <c r="R17" i="11"/>
  <c r="Q20" i="11"/>
  <c r="Q21" i="11" s="1"/>
  <c r="Q23" i="11" s="1"/>
  <c r="P24" i="11"/>
  <c r="P25" i="11" s="1"/>
  <c r="P32" i="11" s="1"/>
  <c r="P33" i="11" s="1"/>
  <c r="Q14" i="11"/>
  <c r="P27" i="11"/>
  <c r="R20" i="10"/>
  <c r="R21" i="10" s="1"/>
  <c r="R23" i="10" s="1"/>
  <c r="S17" i="10"/>
  <c r="Q24" i="10"/>
  <c r="Q25" i="10" s="1"/>
  <c r="M53" i="10"/>
  <c r="O52" i="10"/>
  <c r="Q14" i="10"/>
  <c r="P27" i="10"/>
  <c r="P32" i="10" s="1"/>
  <c r="P33" i="10" s="1"/>
  <c r="M53" i="9"/>
  <c r="O52" i="9"/>
  <c r="Q20" i="14"/>
  <c r="Q21" i="14" s="1"/>
  <c r="Q23" i="14" s="1"/>
  <c r="R17" i="14"/>
  <c r="S27" i="14"/>
  <c r="T14" i="14"/>
  <c r="P24" i="14"/>
  <c r="P25" i="14" s="1"/>
  <c r="P33" i="14" s="1"/>
  <c r="P34" i="14" s="1"/>
  <c r="R20" i="8"/>
  <c r="R21" i="8" s="1"/>
  <c r="R23" i="8" s="1"/>
  <c r="S17" i="8"/>
  <c r="P27" i="8"/>
  <c r="P33" i="8" s="1"/>
  <c r="P34" i="8" s="1"/>
  <c r="Q14" i="8"/>
  <c r="Q24" i="8"/>
  <c r="Q25" i="8" s="1"/>
  <c r="Q24" i="13"/>
  <c r="Q25" i="13" s="1"/>
  <c r="Q33" i="13" s="1"/>
  <c r="Q34" i="13" s="1"/>
  <c r="Q27" i="13"/>
  <c r="R14" i="13"/>
  <c r="R20" i="13"/>
  <c r="R21" i="13" s="1"/>
  <c r="R23" i="13" s="1"/>
  <c r="S17" i="13"/>
  <c r="Q14" i="9"/>
  <c r="P27" i="9"/>
  <c r="P24" i="9"/>
  <c r="P25" i="9" s="1"/>
  <c r="P32" i="9" s="1"/>
  <c r="P33" i="9" s="1"/>
  <c r="R17" i="9"/>
  <c r="Q20" i="9"/>
  <c r="Q21" i="9" s="1"/>
  <c r="Q23" i="9" s="1"/>
  <c r="O32" i="9"/>
  <c r="O33" i="7"/>
  <c r="O34" i="7" s="1"/>
  <c r="R17" i="7"/>
  <c r="Q20" i="7"/>
  <c r="R19" i="7"/>
  <c r="P24" i="7"/>
  <c r="P25" i="7"/>
  <c r="Q21" i="7"/>
  <c r="Q23" i="7" s="1"/>
  <c r="R14" i="7"/>
  <c r="R27" i="7" s="1"/>
  <c r="O53" i="21" l="1"/>
  <c r="M54" i="21"/>
  <c r="T14" i="21"/>
  <c r="S27" i="21"/>
  <c r="S24" i="21"/>
  <c r="S25" i="21"/>
  <c r="S32" i="21" s="1"/>
  <c r="S33" i="21" s="1"/>
  <c r="U17" i="21"/>
  <c r="T20" i="21"/>
  <c r="T21" i="21" s="1"/>
  <c r="T23" i="21" s="1"/>
  <c r="U14" i="22"/>
  <c r="T27" i="22"/>
  <c r="Q24" i="22"/>
  <c r="Q25" i="22" s="1"/>
  <c r="Q32" i="22" s="1"/>
  <c r="Q33" i="22" s="1"/>
  <c r="S17" i="22"/>
  <c r="R20" i="22"/>
  <c r="R21" i="22" s="1"/>
  <c r="R23" i="22" s="1"/>
  <c r="O53" i="22"/>
  <c r="M54" i="22"/>
  <c r="R27" i="20"/>
  <c r="R32" i="20" s="1"/>
  <c r="R33" i="20" s="1"/>
  <c r="S14" i="20"/>
  <c r="U17" i="20"/>
  <c r="T20" i="20"/>
  <c r="T21" i="20" s="1"/>
  <c r="T23" i="20" s="1"/>
  <c r="S24" i="20"/>
  <c r="S25" i="20" s="1"/>
  <c r="O53" i="20"/>
  <c r="M54" i="20"/>
  <c r="R14" i="19"/>
  <c r="Q27" i="19"/>
  <c r="Q32" i="19" s="1"/>
  <c r="Q33" i="19" s="1"/>
  <c r="S24" i="19"/>
  <c r="S25" i="19"/>
  <c r="U17" i="19"/>
  <c r="T20" i="19"/>
  <c r="T21" i="19" s="1"/>
  <c r="T23" i="19" s="1"/>
  <c r="O53" i="19"/>
  <c r="M54" i="19"/>
  <c r="S14" i="17"/>
  <c r="R27" i="17"/>
  <c r="R20" i="17"/>
  <c r="R21" i="17" s="1"/>
  <c r="R23" i="17" s="1"/>
  <c r="S17" i="17"/>
  <c r="Q24" i="17"/>
  <c r="Q25" i="17" s="1"/>
  <c r="Q33" i="17" s="1"/>
  <c r="Q34" i="17" s="1"/>
  <c r="Q24" i="18"/>
  <c r="Q25" i="18" s="1"/>
  <c r="Q33" i="18" s="1"/>
  <c r="Q34" i="18" s="1"/>
  <c r="S14" i="18"/>
  <c r="R27" i="18"/>
  <c r="R20" i="18"/>
  <c r="R21" i="18" s="1"/>
  <c r="R23" i="18" s="1"/>
  <c r="S17" i="18"/>
  <c r="Q24" i="16"/>
  <c r="Q25" i="16" s="1"/>
  <c r="Q33" i="16" s="1"/>
  <c r="Q34" i="16" s="1"/>
  <c r="S14" i="16"/>
  <c r="R27" i="16"/>
  <c r="R20" i="16"/>
  <c r="R21" i="16" s="1"/>
  <c r="R23" i="16" s="1"/>
  <c r="S17" i="16"/>
  <c r="T17" i="15"/>
  <c r="S20" i="15"/>
  <c r="S21" i="15" s="1"/>
  <c r="S23" i="15" s="1"/>
  <c r="R24" i="15"/>
  <c r="R25" i="15" s="1"/>
  <c r="R33" i="15" s="1"/>
  <c r="R34" i="15" s="1"/>
  <c r="R27" i="15"/>
  <c r="S14" i="15"/>
  <c r="R14" i="12"/>
  <c r="Q27" i="12"/>
  <c r="Q32" i="12" s="1"/>
  <c r="Q33" i="12" s="1"/>
  <c r="S24" i="12"/>
  <c r="S25" i="12"/>
  <c r="U17" i="12"/>
  <c r="T20" i="12"/>
  <c r="T21" i="12" s="1"/>
  <c r="T23" i="12" s="1"/>
  <c r="O53" i="12"/>
  <c r="M54" i="12"/>
  <c r="R14" i="11"/>
  <c r="Q27" i="11"/>
  <c r="S17" i="11"/>
  <c r="R20" i="11"/>
  <c r="R21" i="11" s="1"/>
  <c r="R23" i="11" s="1"/>
  <c r="Q24" i="11"/>
  <c r="Q25" i="11" s="1"/>
  <c r="Q32" i="11" s="1"/>
  <c r="Q33" i="11" s="1"/>
  <c r="O53" i="11"/>
  <c r="M54" i="11"/>
  <c r="R14" i="10"/>
  <c r="Q27" i="10"/>
  <c r="Q32" i="10" s="1"/>
  <c r="Q33" i="10" s="1"/>
  <c r="T17" i="10"/>
  <c r="S20" i="10"/>
  <c r="S21" i="10" s="1"/>
  <c r="S23" i="10" s="1"/>
  <c r="R24" i="10"/>
  <c r="R25" i="10"/>
  <c r="O53" i="10"/>
  <c r="M54" i="10"/>
  <c r="M54" i="9"/>
  <c r="O53" i="9"/>
  <c r="R20" i="14"/>
  <c r="R21" i="14" s="1"/>
  <c r="R23" i="14" s="1"/>
  <c r="S17" i="14"/>
  <c r="T27" i="14"/>
  <c r="U14" i="14"/>
  <c r="Q24" i="14"/>
  <c r="Q25" i="14" s="1"/>
  <c r="Q33" i="14" s="1"/>
  <c r="Q34" i="14" s="1"/>
  <c r="R24" i="8"/>
  <c r="R25" i="8" s="1"/>
  <c r="Q27" i="8"/>
  <c r="Q33" i="8" s="1"/>
  <c r="Q34" i="8" s="1"/>
  <c r="R14" i="8"/>
  <c r="T17" i="8"/>
  <c r="S20" i="8"/>
  <c r="S21" i="8" s="1"/>
  <c r="S23" i="8" s="1"/>
  <c r="T17" i="13"/>
  <c r="S20" i="13"/>
  <c r="S21" i="13" s="1"/>
  <c r="S23" i="13" s="1"/>
  <c r="R24" i="13"/>
  <c r="R25" i="13" s="1"/>
  <c r="R33" i="13" s="1"/>
  <c r="R34" i="13" s="1"/>
  <c r="S14" i="13"/>
  <c r="R27" i="13"/>
  <c r="Q27" i="9"/>
  <c r="R14" i="9"/>
  <c r="O33" i="9"/>
  <c r="Q24" i="9"/>
  <c r="Q25" i="9" s="1"/>
  <c r="R20" i="9"/>
  <c r="R21" i="9" s="1"/>
  <c r="R23" i="9" s="1"/>
  <c r="S17" i="9"/>
  <c r="P33" i="7"/>
  <c r="P34" i="7" s="1"/>
  <c r="S17" i="7"/>
  <c r="R20" i="7"/>
  <c r="R21" i="7" s="1"/>
  <c r="R23" i="7" s="1"/>
  <c r="S19" i="7"/>
  <c r="T19" i="7"/>
  <c r="Q24" i="7"/>
  <c r="Q25" i="7" s="1"/>
  <c r="S14" i="7"/>
  <c r="S27" i="7" s="1"/>
  <c r="T24" i="21" l="1"/>
  <c r="T25" i="21"/>
  <c r="U14" i="21"/>
  <c r="T27" i="21"/>
  <c r="V17" i="21"/>
  <c r="U20" i="21"/>
  <c r="U21" i="21" s="1"/>
  <c r="U23" i="21" s="1"/>
  <c r="O54" i="21"/>
  <c r="M55" i="21"/>
  <c r="O54" i="22"/>
  <c r="M55" i="22"/>
  <c r="R24" i="22"/>
  <c r="R25" i="22"/>
  <c r="R32" i="22" s="1"/>
  <c r="R33" i="22" s="1"/>
  <c r="T17" i="22"/>
  <c r="S20" i="22"/>
  <c r="S21" i="22" s="1"/>
  <c r="S23" i="22" s="1"/>
  <c r="V14" i="22"/>
  <c r="U27" i="22"/>
  <c r="T14" i="20"/>
  <c r="S27" i="20"/>
  <c r="S32" i="20" s="1"/>
  <c r="S33" i="20" s="1"/>
  <c r="O54" i="20"/>
  <c r="M55" i="20"/>
  <c r="T24" i="20"/>
  <c r="T25" i="20"/>
  <c r="V17" i="20"/>
  <c r="U20" i="20"/>
  <c r="U21" i="20" s="1"/>
  <c r="U23" i="20" s="1"/>
  <c r="T24" i="19"/>
  <c r="T25" i="19"/>
  <c r="V17" i="19"/>
  <c r="U20" i="19"/>
  <c r="U21" i="19" s="1"/>
  <c r="U23" i="19" s="1"/>
  <c r="O54" i="19"/>
  <c r="M55" i="19"/>
  <c r="R27" i="19"/>
  <c r="R32" i="19" s="1"/>
  <c r="R33" i="19" s="1"/>
  <c r="S14" i="19"/>
  <c r="R24" i="17"/>
  <c r="R25" i="17" s="1"/>
  <c r="R33" i="17" s="1"/>
  <c r="R34" i="17" s="1"/>
  <c r="T17" i="17"/>
  <c r="S20" i="17"/>
  <c r="S21" i="17" s="1"/>
  <c r="S23" i="17" s="1"/>
  <c r="S27" i="17"/>
  <c r="T14" i="17"/>
  <c r="S27" i="18"/>
  <c r="T14" i="18"/>
  <c r="T17" i="18"/>
  <c r="S20" i="18"/>
  <c r="S21" i="18" s="1"/>
  <c r="S23" i="18" s="1"/>
  <c r="R24" i="18"/>
  <c r="R25" i="18" s="1"/>
  <c r="R33" i="18" s="1"/>
  <c r="R34" i="18" s="1"/>
  <c r="T17" i="16"/>
  <c r="S20" i="16"/>
  <c r="S21" i="16" s="1"/>
  <c r="S23" i="16" s="1"/>
  <c r="S27" i="16"/>
  <c r="T14" i="16"/>
  <c r="R24" i="16"/>
  <c r="R25" i="16" s="1"/>
  <c r="R33" i="16" s="1"/>
  <c r="R34" i="16" s="1"/>
  <c r="S27" i="15"/>
  <c r="T14" i="15"/>
  <c r="S24" i="15"/>
  <c r="S25" i="15" s="1"/>
  <c r="S33" i="15" s="1"/>
  <c r="S34" i="15" s="1"/>
  <c r="T20" i="15"/>
  <c r="T21" i="15" s="1"/>
  <c r="T23" i="15" s="1"/>
  <c r="U17" i="15"/>
  <c r="T24" i="12"/>
  <c r="T25" i="12"/>
  <c r="V17" i="12"/>
  <c r="U20" i="12"/>
  <c r="U21" i="12" s="1"/>
  <c r="U23" i="12" s="1"/>
  <c r="O54" i="12"/>
  <c r="M55" i="12"/>
  <c r="R27" i="12"/>
  <c r="R32" i="12" s="1"/>
  <c r="R33" i="12" s="1"/>
  <c r="S14" i="12"/>
  <c r="R27" i="11"/>
  <c r="S14" i="11"/>
  <c r="T17" i="11"/>
  <c r="S20" i="11"/>
  <c r="S21" i="11" s="1"/>
  <c r="S23" i="11" s="1"/>
  <c r="O54" i="11"/>
  <c r="M55" i="11"/>
  <c r="R24" i="11"/>
  <c r="R25" i="11" s="1"/>
  <c r="R32" i="11" s="1"/>
  <c r="R33" i="11" s="1"/>
  <c r="S24" i="10"/>
  <c r="S25" i="10"/>
  <c r="S14" i="10"/>
  <c r="R27" i="10"/>
  <c r="R32" i="10"/>
  <c r="R33" i="10" s="1"/>
  <c r="U17" i="10"/>
  <c r="T20" i="10"/>
  <c r="T21" i="10" s="1"/>
  <c r="T23" i="10" s="1"/>
  <c r="O54" i="10"/>
  <c r="M55" i="10"/>
  <c r="Q32" i="9"/>
  <c r="M55" i="9"/>
  <c r="O54" i="9"/>
  <c r="T17" i="14"/>
  <c r="S20" i="14"/>
  <c r="S21" i="14" s="1"/>
  <c r="S23" i="14" s="1"/>
  <c r="U27" i="14"/>
  <c r="V14" i="14"/>
  <c r="V27" i="14" s="1"/>
  <c r="R24" i="14"/>
  <c r="R25" i="14" s="1"/>
  <c r="R33" i="14" s="1"/>
  <c r="R34" i="14" s="1"/>
  <c r="S24" i="8"/>
  <c r="S25" i="8" s="1"/>
  <c r="T20" i="8"/>
  <c r="T21" i="8" s="1"/>
  <c r="T23" i="8" s="1"/>
  <c r="U17" i="8"/>
  <c r="R27" i="8"/>
  <c r="R33" i="8" s="1"/>
  <c r="R34" i="8" s="1"/>
  <c r="S14" i="8"/>
  <c r="S27" i="13"/>
  <c r="T14" i="13"/>
  <c r="S24" i="13"/>
  <c r="S25" i="13"/>
  <c r="S33" i="13" s="1"/>
  <c r="S34" i="13" s="1"/>
  <c r="T20" i="13"/>
  <c r="T21" i="13" s="1"/>
  <c r="T23" i="13" s="1"/>
  <c r="U17" i="13"/>
  <c r="Q33" i="9"/>
  <c r="S20" i="9"/>
  <c r="S21" i="9" s="1"/>
  <c r="S23" i="9" s="1"/>
  <c r="T17" i="9"/>
  <c r="R24" i="9"/>
  <c r="R25" i="9" s="1"/>
  <c r="R27" i="9"/>
  <c r="S14" i="9"/>
  <c r="Q33" i="7"/>
  <c r="Q34" i="7" s="1"/>
  <c r="T17" i="7"/>
  <c r="S20" i="7"/>
  <c r="S21" i="7" s="1"/>
  <c r="S23" i="7" s="1"/>
  <c r="R24" i="7"/>
  <c r="R25" i="7" s="1"/>
  <c r="T14" i="7"/>
  <c r="T27" i="7" s="1"/>
  <c r="O55" i="21" l="1"/>
  <c r="M56" i="21"/>
  <c r="U24" i="21"/>
  <c r="U25" i="21" s="1"/>
  <c r="U32" i="21" s="1"/>
  <c r="U33" i="21" s="1"/>
  <c r="V14" i="21"/>
  <c r="U27" i="21"/>
  <c r="T32" i="21"/>
  <c r="T33" i="21" s="1"/>
  <c r="V20" i="21"/>
  <c r="V21" i="21" s="1"/>
  <c r="V23" i="21" s="1"/>
  <c r="W17" i="21"/>
  <c r="S24" i="22"/>
  <c r="S25" i="22"/>
  <c r="S32" i="22" s="1"/>
  <c r="S33" i="22" s="1"/>
  <c r="W14" i="22"/>
  <c r="V27" i="22"/>
  <c r="U17" i="22"/>
  <c r="T20" i="22"/>
  <c r="T21" i="22" s="1"/>
  <c r="T23" i="22" s="1"/>
  <c r="O55" i="22"/>
  <c r="M56" i="22"/>
  <c r="T27" i="20"/>
  <c r="T32" i="20" s="1"/>
  <c r="T33" i="20" s="1"/>
  <c r="U14" i="20"/>
  <c r="U24" i="20"/>
  <c r="U25" i="20" s="1"/>
  <c r="V20" i="20"/>
  <c r="V21" i="20" s="1"/>
  <c r="V23" i="20" s="1"/>
  <c r="W17" i="20"/>
  <c r="O55" i="20"/>
  <c r="M56" i="20"/>
  <c r="V20" i="19"/>
  <c r="V21" i="19" s="1"/>
  <c r="V23" i="19" s="1"/>
  <c r="W17" i="19"/>
  <c r="O55" i="19"/>
  <c r="M56" i="19"/>
  <c r="U24" i="19"/>
  <c r="U25" i="19" s="1"/>
  <c r="S27" i="19"/>
  <c r="S32" i="19" s="1"/>
  <c r="S33" i="19" s="1"/>
  <c r="T14" i="19"/>
  <c r="T20" i="17"/>
  <c r="T21" i="17" s="1"/>
  <c r="T23" i="17" s="1"/>
  <c r="U17" i="17"/>
  <c r="T27" i="17"/>
  <c r="U14" i="17"/>
  <c r="S24" i="17"/>
  <c r="S25" i="17" s="1"/>
  <c r="S33" i="17" s="1"/>
  <c r="S34" i="17" s="1"/>
  <c r="T20" i="18"/>
  <c r="T21" i="18" s="1"/>
  <c r="T23" i="18" s="1"/>
  <c r="U17" i="18"/>
  <c r="T27" i="18"/>
  <c r="U14" i="18"/>
  <c r="S24" i="18"/>
  <c r="S25" i="18" s="1"/>
  <c r="S33" i="18" s="1"/>
  <c r="S34" i="18" s="1"/>
  <c r="S24" i="16"/>
  <c r="S25" i="16" s="1"/>
  <c r="S33" i="16" s="1"/>
  <c r="S34" i="16" s="1"/>
  <c r="T27" i="16"/>
  <c r="U14" i="16"/>
  <c r="T20" i="16"/>
  <c r="T21" i="16" s="1"/>
  <c r="T23" i="16" s="1"/>
  <c r="U17" i="16"/>
  <c r="U20" i="15"/>
  <c r="U21" i="15" s="1"/>
  <c r="U23" i="15" s="1"/>
  <c r="V17" i="15"/>
  <c r="V20" i="15" s="1"/>
  <c r="V21" i="15" s="1"/>
  <c r="V23" i="15" s="1"/>
  <c r="T27" i="15"/>
  <c r="U14" i="15"/>
  <c r="T24" i="15"/>
  <c r="T25" i="15" s="1"/>
  <c r="T33" i="15" s="1"/>
  <c r="T34" i="15" s="1"/>
  <c r="O55" i="12"/>
  <c r="M56" i="12"/>
  <c r="U24" i="12"/>
  <c r="U25" i="12" s="1"/>
  <c r="V20" i="12"/>
  <c r="V21" i="12" s="1"/>
  <c r="V23" i="12" s="1"/>
  <c r="W17" i="12"/>
  <c r="S27" i="12"/>
  <c r="S32" i="12" s="1"/>
  <c r="S33" i="12" s="1"/>
  <c r="T14" i="12"/>
  <c r="O55" i="11"/>
  <c r="M56" i="11"/>
  <c r="S24" i="11"/>
  <c r="S25" i="11"/>
  <c r="U17" i="11"/>
  <c r="T20" i="11"/>
  <c r="T21" i="11" s="1"/>
  <c r="T23" i="11" s="1"/>
  <c r="S27" i="11"/>
  <c r="T14" i="11"/>
  <c r="T24" i="10"/>
  <c r="T25" i="10"/>
  <c r="T14" i="10"/>
  <c r="S27" i="10"/>
  <c r="V17" i="10"/>
  <c r="U20" i="10"/>
  <c r="U21" i="10" s="1"/>
  <c r="U23" i="10" s="1"/>
  <c r="S32" i="10"/>
  <c r="S33" i="10" s="1"/>
  <c r="O55" i="10"/>
  <c r="M56" i="10"/>
  <c r="M56" i="9"/>
  <c r="O55" i="9"/>
  <c r="S24" i="14"/>
  <c r="S25" i="14" s="1"/>
  <c r="S33" i="14" s="1"/>
  <c r="S34" i="14" s="1"/>
  <c r="T20" i="14"/>
  <c r="T21" i="14" s="1"/>
  <c r="T23" i="14" s="1"/>
  <c r="U17" i="14"/>
  <c r="S27" i="8"/>
  <c r="S33" i="8" s="1"/>
  <c r="S34" i="8" s="1"/>
  <c r="T14" i="8"/>
  <c r="U20" i="8"/>
  <c r="U21" i="8" s="1"/>
  <c r="U23" i="8" s="1"/>
  <c r="V17" i="8"/>
  <c r="V20" i="8" s="1"/>
  <c r="V21" i="8" s="1"/>
  <c r="V23" i="8" s="1"/>
  <c r="T24" i="8"/>
  <c r="T25" i="8" s="1"/>
  <c r="T24" i="13"/>
  <c r="T25" i="13" s="1"/>
  <c r="T33" i="13" s="1"/>
  <c r="T34" i="13" s="1"/>
  <c r="T27" i="13"/>
  <c r="U14" i="13"/>
  <c r="U20" i="13"/>
  <c r="U21" i="13" s="1"/>
  <c r="U23" i="13" s="1"/>
  <c r="V17" i="13"/>
  <c r="V20" i="13" s="1"/>
  <c r="V21" i="13" s="1"/>
  <c r="V23" i="13" s="1"/>
  <c r="R32" i="9"/>
  <c r="R33" i="9" s="1"/>
  <c r="S27" i="9"/>
  <c r="T14" i="9"/>
  <c r="T20" i="9"/>
  <c r="T21" i="9" s="1"/>
  <c r="T23" i="9" s="1"/>
  <c r="U17" i="9"/>
  <c r="V17" i="9" s="1"/>
  <c r="S24" i="9"/>
  <c r="S25" i="9" s="1"/>
  <c r="S32" i="9" s="1"/>
  <c r="S33" i="9" s="1"/>
  <c r="R33" i="7"/>
  <c r="R34" i="7" s="1"/>
  <c r="U17" i="7"/>
  <c r="T20" i="7"/>
  <c r="T21" i="7" s="1"/>
  <c r="T23" i="7" s="1"/>
  <c r="S24" i="7"/>
  <c r="S25" i="7" s="1"/>
  <c r="U14" i="7"/>
  <c r="V24" i="21" l="1"/>
  <c r="V25" i="21" s="1"/>
  <c r="V32" i="21" s="1"/>
  <c r="O56" i="21"/>
  <c r="M57" i="21"/>
  <c r="W14" i="21"/>
  <c r="V27" i="21"/>
  <c r="W20" i="21"/>
  <c r="W21" i="21" s="1"/>
  <c r="W23" i="21" s="1"/>
  <c r="X17" i="21"/>
  <c r="O56" i="22"/>
  <c r="M57" i="22"/>
  <c r="T24" i="22"/>
  <c r="T25" i="22"/>
  <c r="T32" i="22" s="1"/>
  <c r="T33" i="22" s="1"/>
  <c r="V17" i="22"/>
  <c r="U20" i="22"/>
  <c r="U21" i="22" s="1"/>
  <c r="U23" i="22" s="1"/>
  <c r="W27" i="22"/>
  <c r="X14" i="22"/>
  <c r="U27" i="20"/>
  <c r="U32" i="20" s="1"/>
  <c r="U33" i="20" s="1"/>
  <c r="V14" i="20"/>
  <c r="W20" i="20"/>
  <c r="W21" i="20" s="1"/>
  <c r="W23" i="20" s="1"/>
  <c r="X17" i="20"/>
  <c r="V24" i="20"/>
  <c r="V25" i="20" s="1"/>
  <c r="O56" i="20"/>
  <c r="M57" i="20"/>
  <c r="W20" i="19"/>
  <c r="W21" i="19" s="1"/>
  <c r="W23" i="19" s="1"/>
  <c r="X17" i="19"/>
  <c r="O56" i="19"/>
  <c r="M57" i="19"/>
  <c r="T27" i="19"/>
  <c r="T32" i="19" s="1"/>
  <c r="T33" i="19" s="1"/>
  <c r="U14" i="19"/>
  <c r="V24" i="19"/>
  <c r="V25" i="19" s="1"/>
  <c r="U20" i="17"/>
  <c r="U21" i="17" s="1"/>
  <c r="U23" i="17" s="1"/>
  <c r="V17" i="17"/>
  <c r="V20" i="17" s="1"/>
  <c r="V21" i="17" s="1"/>
  <c r="V23" i="17" s="1"/>
  <c r="U27" i="17"/>
  <c r="V14" i="17"/>
  <c r="V27" i="17" s="1"/>
  <c r="T24" i="17"/>
  <c r="T25" i="17" s="1"/>
  <c r="T33" i="17" s="1"/>
  <c r="T34" i="17" s="1"/>
  <c r="U27" i="18"/>
  <c r="V14" i="18"/>
  <c r="V27" i="18" s="1"/>
  <c r="U20" i="18"/>
  <c r="U21" i="18" s="1"/>
  <c r="U23" i="18" s="1"/>
  <c r="V17" i="18"/>
  <c r="V20" i="18" s="1"/>
  <c r="V21" i="18" s="1"/>
  <c r="V23" i="18" s="1"/>
  <c r="T24" i="18"/>
  <c r="T25" i="18" s="1"/>
  <c r="T33" i="18" s="1"/>
  <c r="T34" i="18" s="1"/>
  <c r="T24" i="16"/>
  <c r="T25" i="16" s="1"/>
  <c r="T33" i="16" s="1"/>
  <c r="T34" i="16" s="1"/>
  <c r="V17" i="16"/>
  <c r="V20" i="16" s="1"/>
  <c r="V21" i="16" s="1"/>
  <c r="V23" i="16" s="1"/>
  <c r="U20" i="16"/>
  <c r="U21" i="16" s="1"/>
  <c r="U23" i="16" s="1"/>
  <c r="U27" i="16"/>
  <c r="V14" i="16"/>
  <c r="V27" i="16" s="1"/>
  <c r="V24" i="15"/>
  <c r="V25" i="15"/>
  <c r="U27" i="15"/>
  <c r="V14" i="15"/>
  <c r="V27" i="15" s="1"/>
  <c r="U24" i="15"/>
  <c r="U25" i="15" s="1"/>
  <c r="U33" i="15" s="1"/>
  <c r="U34" i="15" s="1"/>
  <c r="V24" i="12"/>
  <c r="V25" i="12" s="1"/>
  <c r="W20" i="12"/>
  <c r="W21" i="12" s="1"/>
  <c r="W23" i="12" s="1"/>
  <c r="X17" i="12"/>
  <c r="O56" i="12"/>
  <c r="M57" i="12"/>
  <c r="T27" i="12"/>
  <c r="T32" i="12" s="1"/>
  <c r="T33" i="12" s="1"/>
  <c r="U14" i="12"/>
  <c r="T27" i="11"/>
  <c r="U14" i="11"/>
  <c r="V17" i="11"/>
  <c r="U20" i="11"/>
  <c r="U21" i="11" s="1"/>
  <c r="U23" i="11" s="1"/>
  <c r="O56" i="11"/>
  <c r="M57" i="11"/>
  <c r="T24" i="11"/>
  <c r="T25" i="11" s="1"/>
  <c r="T32" i="11" s="1"/>
  <c r="T33" i="11" s="1"/>
  <c r="S32" i="11"/>
  <c r="S33" i="11" s="1"/>
  <c r="U24" i="10"/>
  <c r="U25" i="10"/>
  <c r="V20" i="10"/>
  <c r="V21" i="10" s="1"/>
  <c r="V23" i="10" s="1"/>
  <c r="W17" i="10"/>
  <c r="T27" i="10"/>
  <c r="U14" i="10"/>
  <c r="T32" i="10"/>
  <c r="T33" i="10" s="1"/>
  <c r="O56" i="10"/>
  <c r="M57" i="10"/>
  <c r="M57" i="9"/>
  <c r="O56" i="9"/>
  <c r="T24" i="14"/>
  <c r="T25" i="14" s="1"/>
  <c r="T33" i="14" s="1"/>
  <c r="T34" i="14" s="1"/>
  <c r="U20" i="14"/>
  <c r="U21" i="14" s="1"/>
  <c r="U23" i="14" s="1"/>
  <c r="V17" i="14"/>
  <c r="V20" i="14" s="1"/>
  <c r="V21" i="14" s="1"/>
  <c r="V23" i="14" s="1"/>
  <c r="T27" i="8"/>
  <c r="T33" i="8" s="1"/>
  <c r="T34" i="8" s="1"/>
  <c r="U14" i="8"/>
  <c r="V24" i="8"/>
  <c r="V25" i="8"/>
  <c r="U24" i="8"/>
  <c r="U25" i="8" s="1"/>
  <c r="U27" i="13"/>
  <c r="V14" i="13"/>
  <c r="V27" i="13" s="1"/>
  <c r="V24" i="13"/>
  <c r="V25" i="13"/>
  <c r="V33" i="13" s="1"/>
  <c r="U24" i="13"/>
  <c r="U25" i="13" s="1"/>
  <c r="U33" i="13" s="1"/>
  <c r="U34" i="13" s="1"/>
  <c r="V20" i="9"/>
  <c r="V21" i="9" s="1"/>
  <c r="V23" i="9" s="1"/>
  <c r="W17" i="9"/>
  <c r="U27" i="7"/>
  <c r="V14" i="7"/>
  <c r="V27" i="7" s="1"/>
  <c r="U20" i="9"/>
  <c r="U21" i="9" s="1"/>
  <c r="U23" i="9" s="1"/>
  <c r="T24" i="9"/>
  <c r="T25" i="9"/>
  <c r="T27" i="9"/>
  <c r="U14" i="9"/>
  <c r="S33" i="7"/>
  <c r="S34" i="7" s="1"/>
  <c r="V17" i="7"/>
  <c r="V20" i="7" s="1"/>
  <c r="V21" i="7" s="1"/>
  <c r="V23" i="7" s="1"/>
  <c r="U20" i="7"/>
  <c r="U21" i="7" s="1"/>
  <c r="U23" i="7" s="1"/>
  <c r="T24" i="7"/>
  <c r="T25" i="7" s="1"/>
  <c r="V33" i="21" l="1"/>
  <c r="X20" i="21"/>
  <c r="X21" i="21" s="1"/>
  <c r="X23" i="21" s="1"/>
  <c r="Y17" i="21"/>
  <c r="W24" i="21"/>
  <c r="W25" i="21" s="1"/>
  <c r="W32" i="21" s="1"/>
  <c r="W33" i="21" s="1"/>
  <c r="W27" i="21"/>
  <c r="X14" i="21"/>
  <c r="O57" i="21"/>
  <c r="M58" i="21"/>
  <c r="U24" i="22"/>
  <c r="U25" i="22" s="1"/>
  <c r="U32" i="22" s="1"/>
  <c r="U33" i="22" s="1"/>
  <c r="Y14" i="22"/>
  <c r="X27" i="22"/>
  <c r="V20" i="22"/>
  <c r="V21" i="22" s="1"/>
  <c r="V23" i="22" s="1"/>
  <c r="W17" i="22"/>
  <c r="O57" i="22"/>
  <c r="M58" i="22"/>
  <c r="W14" i="20"/>
  <c r="V27" i="20"/>
  <c r="V32" i="20" s="1"/>
  <c r="O57" i="20"/>
  <c r="M58" i="20"/>
  <c r="X20" i="20"/>
  <c r="X21" i="20" s="1"/>
  <c r="X23" i="20" s="1"/>
  <c r="Y17" i="20"/>
  <c r="W24" i="20"/>
  <c r="W25" i="20" s="1"/>
  <c r="U27" i="19"/>
  <c r="U32" i="19" s="1"/>
  <c r="U33" i="19" s="1"/>
  <c r="V14" i="19"/>
  <c r="O57" i="19"/>
  <c r="M58" i="19"/>
  <c r="W24" i="19"/>
  <c r="W25" i="19" s="1"/>
  <c r="X20" i="19"/>
  <c r="X21" i="19" s="1"/>
  <c r="X23" i="19" s="1"/>
  <c r="Y17" i="19"/>
  <c r="V24" i="17"/>
  <c r="V25" i="17"/>
  <c r="V33" i="17" s="1"/>
  <c r="U24" i="17"/>
  <c r="U25" i="17" s="1"/>
  <c r="U33" i="17" s="1"/>
  <c r="U34" i="17" s="1"/>
  <c r="V24" i="18"/>
  <c r="V25" i="18"/>
  <c r="V33" i="18" s="1"/>
  <c r="U24" i="18"/>
  <c r="U25" i="18" s="1"/>
  <c r="U33" i="18" s="1"/>
  <c r="U34" i="18" s="1"/>
  <c r="U24" i="16"/>
  <c r="U25" i="16" s="1"/>
  <c r="U33" i="16" s="1"/>
  <c r="U34" i="16" s="1"/>
  <c r="V24" i="16"/>
  <c r="V25" i="16"/>
  <c r="V33" i="16" s="1"/>
  <c r="V33" i="15"/>
  <c r="O57" i="12"/>
  <c r="M58" i="12"/>
  <c r="X20" i="12"/>
  <c r="X21" i="12" s="1"/>
  <c r="X23" i="12" s="1"/>
  <c r="Y17" i="12"/>
  <c r="W24" i="12"/>
  <c r="W25" i="12" s="1"/>
  <c r="U27" i="12"/>
  <c r="U32" i="12" s="1"/>
  <c r="U33" i="12" s="1"/>
  <c r="V14" i="12"/>
  <c r="V20" i="11"/>
  <c r="V21" i="11" s="1"/>
  <c r="V23" i="11" s="1"/>
  <c r="W17" i="11"/>
  <c r="U24" i="11"/>
  <c r="U25" i="11" s="1"/>
  <c r="U32" i="11" s="1"/>
  <c r="U33" i="11" s="1"/>
  <c r="U27" i="11"/>
  <c r="V14" i="11"/>
  <c r="O57" i="11"/>
  <c r="M58" i="11"/>
  <c r="U27" i="10"/>
  <c r="V14" i="10"/>
  <c r="U32" i="10"/>
  <c r="U33" i="10" s="1"/>
  <c r="W20" i="10"/>
  <c r="W21" i="10" s="1"/>
  <c r="W23" i="10" s="1"/>
  <c r="X17" i="10"/>
  <c r="V24" i="10"/>
  <c r="V25" i="10"/>
  <c r="O57" i="10"/>
  <c r="M58" i="10"/>
  <c r="M58" i="9"/>
  <c r="O57" i="9"/>
  <c r="U24" i="14"/>
  <c r="U25" i="14" s="1"/>
  <c r="U33" i="14" s="1"/>
  <c r="U34" i="14" s="1"/>
  <c r="V24" i="14"/>
  <c r="V25" i="14"/>
  <c r="V33" i="14" s="1"/>
  <c r="U27" i="8"/>
  <c r="U33" i="8" s="1"/>
  <c r="U34" i="8" s="1"/>
  <c r="V14" i="8"/>
  <c r="V27" i="8" s="1"/>
  <c r="V33" i="8"/>
  <c r="V34" i="13"/>
  <c r="F36" i="13" s="1"/>
  <c r="F37" i="13"/>
  <c r="W20" i="9"/>
  <c r="W21" i="9" s="1"/>
  <c r="W23" i="9" s="1"/>
  <c r="X17" i="9"/>
  <c r="U24" i="9"/>
  <c r="U25" i="9" s="1"/>
  <c r="U27" i="9"/>
  <c r="V14" i="9"/>
  <c r="T32" i="9"/>
  <c r="T33" i="9" s="1"/>
  <c r="V24" i="9"/>
  <c r="V25" i="9"/>
  <c r="T33" i="7"/>
  <c r="T34" i="7" s="1"/>
  <c r="V24" i="7"/>
  <c r="V25" i="7" s="1"/>
  <c r="V33" i="7" s="1"/>
  <c r="U24" i="7"/>
  <c r="U25" i="7" s="1"/>
  <c r="Z17" i="21" l="1"/>
  <c r="Y20" i="21"/>
  <c r="Y21" i="21" s="1"/>
  <c r="Y23" i="21" s="1"/>
  <c r="Y14" i="21"/>
  <c r="X27" i="21"/>
  <c r="X24" i="21"/>
  <c r="X25" i="21" s="1"/>
  <c r="X32" i="21" s="1"/>
  <c r="X33" i="21" s="1"/>
  <c r="M59" i="21"/>
  <c r="O58" i="21"/>
  <c r="M59" i="22"/>
  <c r="O58" i="22"/>
  <c r="W20" i="22"/>
  <c r="W21" i="22" s="1"/>
  <c r="W23" i="22" s="1"/>
  <c r="X17" i="22"/>
  <c r="Z14" i="22"/>
  <c r="Y27" i="22"/>
  <c r="V24" i="22"/>
  <c r="V25" i="22" s="1"/>
  <c r="V32" i="22" s="1"/>
  <c r="V33" i="20"/>
  <c r="W27" i="20"/>
  <c r="W32" i="20" s="1"/>
  <c r="W33" i="20" s="1"/>
  <c r="X14" i="20"/>
  <c r="Z17" i="20"/>
  <c r="Y20" i="20"/>
  <c r="Y21" i="20" s="1"/>
  <c r="Y23" i="20" s="1"/>
  <c r="M59" i="20"/>
  <c r="O58" i="20"/>
  <c r="X24" i="20"/>
  <c r="X25" i="20" s="1"/>
  <c r="M59" i="19"/>
  <c r="O58" i="19"/>
  <c r="V27" i="19"/>
  <c r="V32" i="19" s="1"/>
  <c r="W14" i="19"/>
  <c r="X24" i="19"/>
  <c r="X25" i="19" s="1"/>
  <c r="Z17" i="19"/>
  <c r="Y20" i="19"/>
  <c r="Y21" i="19" s="1"/>
  <c r="Y23" i="19" s="1"/>
  <c r="V34" i="17"/>
  <c r="F36" i="17" s="1"/>
  <c r="F37" i="17"/>
  <c r="V34" i="18"/>
  <c r="F36" i="18" s="1"/>
  <c r="F37" i="18"/>
  <c r="V34" i="16"/>
  <c r="F36" i="16" s="1"/>
  <c r="V34" i="15"/>
  <c r="F36" i="15" s="1"/>
  <c r="F37" i="15"/>
  <c r="Z17" i="12"/>
  <c r="Y20" i="12"/>
  <c r="Y21" i="12" s="1"/>
  <c r="Y23" i="12" s="1"/>
  <c r="X24" i="12"/>
  <c r="X25" i="12" s="1"/>
  <c r="M59" i="12"/>
  <c r="O58" i="12"/>
  <c r="V27" i="12"/>
  <c r="V32" i="12" s="1"/>
  <c r="W14" i="12"/>
  <c r="M59" i="11"/>
  <c r="O58" i="11"/>
  <c r="V27" i="11"/>
  <c r="W14" i="11"/>
  <c r="W20" i="11"/>
  <c r="W21" i="11" s="1"/>
  <c r="W23" i="11" s="1"/>
  <c r="X17" i="11"/>
  <c r="V24" i="11"/>
  <c r="V25" i="11" s="1"/>
  <c r="V32" i="11" s="1"/>
  <c r="X20" i="10"/>
  <c r="X21" i="10" s="1"/>
  <c r="X23" i="10" s="1"/>
  <c r="Y17" i="10"/>
  <c r="V27" i="10"/>
  <c r="V32" i="10" s="1"/>
  <c r="W14" i="10"/>
  <c r="W24" i="10"/>
  <c r="W25" i="10" s="1"/>
  <c r="M59" i="10"/>
  <c r="O58" i="10"/>
  <c r="M59" i="9"/>
  <c r="O58" i="9"/>
  <c r="V34" i="14"/>
  <c r="F36" i="14" s="1"/>
  <c r="F37" i="14"/>
  <c r="V34" i="8"/>
  <c r="F36" i="8" s="1"/>
  <c r="F37" i="8"/>
  <c r="U32" i="9"/>
  <c r="U33" i="9" s="1"/>
  <c r="W24" i="9"/>
  <c r="W25" i="9" s="1"/>
  <c r="V27" i="9"/>
  <c r="V32" i="9" s="1"/>
  <c r="W14" i="9"/>
  <c r="Y17" i="9"/>
  <c r="X20" i="9"/>
  <c r="X21" i="9" s="1"/>
  <c r="X23" i="9" s="1"/>
  <c r="U33" i="7"/>
  <c r="U34" i="7" s="1"/>
  <c r="M60" i="21" l="1"/>
  <c r="O59" i="21"/>
  <c r="Y24" i="21"/>
  <c r="Y25" i="21" s="1"/>
  <c r="Y32" i="21" s="1"/>
  <c r="Y33" i="21" s="1"/>
  <c r="Z14" i="21"/>
  <c r="Y27" i="21"/>
  <c r="AA17" i="21"/>
  <c r="Z20" i="21"/>
  <c r="Z21" i="21" s="1"/>
  <c r="Z23" i="21" s="1"/>
  <c r="V33" i="22"/>
  <c r="W24" i="22"/>
  <c r="W25" i="22" s="1"/>
  <c r="W32" i="22" s="1"/>
  <c r="W33" i="22" s="1"/>
  <c r="AA14" i="22"/>
  <c r="Z27" i="22"/>
  <c r="X20" i="22"/>
  <c r="X21" i="22" s="1"/>
  <c r="X23" i="22" s="1"/>
  <c r="Y17" i="22"/>
  <c r="M60" i="22"/>
  <c r="O59" i="22"/>
  <c r="Y14" i="20"/>
  <c r="X27" i="20"/>
  <c r="X32" i="20" s="1"/>
  <c r="X33" i="20" s="1"/>
  <c r="M60" i="20"/>
  <c r="O59" i="20"/>
  <c r="Y24" i="20"/>
  <c r="Y25" i="20" s="1"/>
  <c r="AA17" i="20"/>
  <c r="Z20" i="20"/>
  <c r="Z21" i="20" s="1"/>
  <c r="Z23" i="20" s="1"/>
  <c r="AA17" i="19"/>
  <c r="Z20" i="19"/>
  <c r="Z21" i="19" s="1"/>
  <c r="Z23" i="19" s="1"/>
  <c r="W27" i="19"/>
  <c r="W32" i="19" s="1"/>
  <c r="W33" i="19" s="1"/>
  <c r="X14" i="19"/>
  <c r="M60" i="19"/>
  <c r="O59" i="19"/>
  <c r="V33" i="19"/>
  <c r="Y24" i="19"/>
  <c r="Y25" i="19" s="1"/>
  <c r="V33" i="12"/>
  <c r="M60" i="12"/>
  <c r="O59" i="12"/>
  <c r="AA17" i="12"/>
  <c r="Z20" i="12"/>
  <c r="Z21" i="12" s="1"/>
  <c r="Z23" i="12" s="1"/>
  <c r="Y24" i="12"/>
  <c r="Y25" i="12" s="1"/>
  <c r="W27" i="12"/>
  <c r="W32" i="12" s="1"/>
  <c r="W33" i="12" s="1"/>
  <c r="X14" i="12"/>
  <c r="V33" i="11"/>
  <c r="X20" i="11"/>
  <c r="X21" i="11" s="1"/>
  <c r="X23" i="11" s="1"/>
  <c r="Y17" i="11"/>
  <c r="W24" i="11"/>
  <c r="W25" i="11" s="1"/>
  <c r="W32" i="11" s="1"/>
  <c r="W33" i="11" s="1"/>
  <c r="W27" i="11"/>
  <c r="X14" i="11"/>
  <c r="M60" i="11"/>
  <c r="O59" i="11"/>
  <c r="V33" i="10"/>
  <c r="M60" i="10"/>
  <c r="O59" i="10"/>
  <c r="X24" i="10"/>
  <c r="X25" i="10" s="1"/>
  <c r="W27" i="10"/>
  <c r="W32" i="10" s="1"/>
  <c r="W33" i="10" s="1"/>
  <c r="X14" i="10"/>
  <c r="Y20" i="10"/>
  <c r="Y21" i="10" s="1"/>
  <c r="Y23" i="10" s="1"/>
  <c r="Z17" i="10"/>
  <c r="V33" i="9"/>
  <c r="M60" i="9"/>
  <c r="O59" i="9"/>
  <c r="X24" i="9"/>
  <c r="X25" i="9" s="1"/>
  <c r="Z17" i="9"/>
  <c r="Y20" i="9"/>
  <c r="Y21" i="9" s="1"/>
  <c r="Y23" i="9" s="1"/>
  <c r="W27" i="9"/>
  <c r="W32" i="9" s="1"/>
  <c r="W33" i="9" s="1"/>
  <c r="X14" i="9"/>
  <c r="F37" i="7"/>
  <c r="V34" i="7"/>
  <c r="F36" i="7" s="1"/>
  <c r="AB17" i="21" l="1"/>
  <c r="AA20" i="21"/>
  <c r="AA21" i="21" s="1"/>
  <c r="AA23" i="21" s="1"/>
  <c r="Z24" i="21"/>
  <c r="Z25" i="21"/>
  <c r="AA14" i="21"/>
  <c r="Z27" i="21"/>
  <c r="M61" i="21"/>
  <c r="O60" i="21"/>
  <c r="Z17" i="22"/>
  <c r="Y20" i="22"/>
  <c r="Y21" i="22" s="1"/>
  <c r="Y23" i="22" s="1"/>
  <c r="X24" i="22"/>
  <c r="X25" i="22" s="1"/>
  <c r="X32" i="22" s="1"/>
  <c r="X33" i="22" s="1"/>
  <c r="AB14" i="22"/>
  <c r="AA27" i="22"/>
  <c r="M61" i="22"/>
  <c r="O60" i="22"/>
  <c r="Z14" i="20"/>
  <c r="Y27" i="20"/>
  <c r="Y32" i="20" s="1"/>
  <c r="Y33" i="20" s="1"/>
  <c r="AB17" i="20"/>
  <c r="AA20" i="20"/>
  <c r="AA21" i="20" s="1"/>
  <c r="AA23" i="20" s="1"/>
  <c r="M61" i="20"/>
  <c r="O60" i="20"/>
  <c r="Z24" i="20"/>
  <c r="Z25" i="20"/>
  <c r="M61" i="19"/>
  <c r="O60" i="19"/>
  <c r="Z24" i="19"/>
  <c r="Z25" i="19"/>
  <c r="AB17" i="19"/>
  <c r="AA20" i="19"/>
  <c r="AA21" i="19" s="1"/>
  <c r="AA23" i="19" s="1"/>
  <c r="Y14" i="19"/>
  <c r="X27" i="19"/>
  <c r="X32" i="19" s="1"/>
  <c r="X33" i="19" s="1"/>
  <c r="Z24" i="12"/>
  <c r="Z25" i="12"/>
  <c r="AB17" i="12"/>
  <c r="AA20" i="12"/>
  <c r="AA21" i="12" s="1"/>
  <c r="AA23" i="12" s="1"/>
  <c r="Y14" i="12"/>
  <c r="X27" i="12"/>
  <c r="X32" i="12" s="1"/>
  <c r="X33" i="12" s="1"/>
  <c r="M61" i="12"/>
  <c r="O60" i="12"/>
  <c r="Y14" i="11"/>
  <c r="X27" i="11"/>
  <c r="Z17" i="11"/>
  <c r="Y20" i="11"/>
  <c r="Y21" i="11" s="1"/>
  <c r="Y23" i="11" s="1"/>
  <c r="X24" i="11"/>
  <c r="X25" i="11" s="1"/>
  <c r="X32" i="11" s="1"/>
  <c r="X33" i="11" s="1"/>
  <c r="M61" i="11"/>
  <c r="O60" i="11"/>
  <c r="AA17" i="10"/>
  <c r="Z20" i="10"/>
  <c r="Z21" i="10" s="1"/>
  <c r="Z23" i="10" s="1"/>
  <c r="M61" i="10"/>
  <c r="O60" i="10"/>
  <c r="Y24" i="10"/>
  <c r="Y25" i="10" s="1"/>
  <c r="Y14" i="10"/>
  <c r="X27" i="10"/>
  <c r="X32" i="10" s="1"/>
  <c r="X33" i="10" s="1"/>
  <c r="M61" i="9"/>
  <c r="O60" i="9"/>
  <c r="Y14" i="9"/>
  <c r="X27" i="9"/>
  <c r="Y24" i="9"/>
  <c r="Y25" i="9" s="1"/>
  <c r="AA17" i="9"/>
  <c r="Z20" i="9"/>
  <c r="Z21" i="9" s="1"/>
  <c r="Z23" i="9" s="1"/>
  <c r="X32" i="9"/>
  <c r="X33" i="9" s="1"/>
  <c r="AB14" i="21" l="1"/>
  <c r="AA27" i="21"/>
  <c r="AC17" i="21"/>
  <c r="AB20" i="21"/>
  <c r="AB21" i="21" s="1"/>
  <c r="AB23" i="21" s="1"/>
  <c r="O61" i="21"/>
  <c r="M62" i="21"/>
  <c r="Z32" i="21"/>
  <c r="Z33" i="21" s="1"/>
  <c r="AA24" i="21"/>
  <c r="AA25" i="21" s="1"/>
  <c r="AA32" i="21" s="1"/>
  <c r="AA33" i="21" s="1"/>
  <c r="O61" i="22"/>
  <c r="M62" i="22"/>
  <c r="AC14" i="22"/>
  <c r="AB27" i="22"/>
  <c r="Y24" i="22"/>
  <c r="Y25" i="22" s="1"/>
  <c r="Y32" i="22" s="1"/>
  <c r="Y33" i="22" s="1"/>
  <c r="AA17" i="22"/>
  <c r="Z20" i="22"/>
  <c r="Z21" i="22" s="1"/>
  <c r="Z23" i="22" s="1"/>
  <c r="Z27" i="20"/>
  <c r="Z32" i="20" s="1"/>
  <c r="Z33" i="20" s="1"/>
  <c r="AA14" i="20"/>
  <c r="O61" i="20"/>
  <c r="M62" i="20"/>
  <c r="AA24" i="20"/>
  <c r="AA25" i="20"/>
  <c r="AC17" i="20"/>
  <c r="AB20" i="20"/>
  <c r="AB21" i="20" s="1"/>
  <c r="AB23" i="20" s="1"/>
  <c r="Z14" i="19"/>
  <c r="Y27" i="19"/>
  <c r="Y32" i="19" s="1"/>
  <c r="Y33" i="19" s="1"/>
  <c r="AA24" i="19"/>
  <c r="AA25" i="19"/>
  <c r="AC17" i="19"/>
  <c r="AB20" i="19"/>
  <c r="AB21" i="19" s="1"/>
  <c r="AB23" i="19" s="1"/>
  <c r="O61" i="19"/>
  <c r="M62" i="19"/>
  <c r="O61" i="12"/>
  <c r="M62" i="12"/>
  <c r="AA24" i="12"/>
  <c r="AA25" i="12"/>
  <c r="Z14" i="12"/>
  <c r="Y27" i="12"/>
  <c r="Y32" i="12" s="1"/>
  <c r="Y33" i="12" s="1"/>
  <c r="AC17" i="12"/>
  <c r="AB20" i="12"/>
  <c r="AB21" i="12" s="1"/>
  <c r="AB23" i="12" s="1"/>
  <c r="O61" i="11"/>
  <c r="M62" i="11"/>
  <c r="AA17" i="11"/>
  <c r="Z20" i="11"/>
  <c r="Z21" i="11" s="1"/>
  <c r="Z23" i="11" s="1"/>
  <c r="Z14" i="11"/>
  <c r="Y27" i="11"/>
  <c r="Y24" i="11"/>
  <c r="Y25" i="11" s="1"/>
  <c r="Y32" i="11" s="1"/>
  <c r="Y33" i="11" s="1"/>
  <c r="Z24" i="10"/>
  <c r="Z25" i="10"/>
  <c r="Z14" i="10"/>
  <c r="Y27" i="10"/>
  <c r="Y32" i="10" s="1"/>
  <c r="Y33" i="10" s="1"/>
  <c r="O61" i="10"/>
  <c r="M62" i="10"/>
  <c r="AB17" i="10"/>
  <c r="AA20" i="10"/>
  <c r="AA21" i="10" s="1"/>
  <c r="AA23" i="10" s="1"/>
  <c r="M62" i="9"/>
  <c r="O61" i="9"/>
  <c r="AB17" i="9"/>
  <c r="AA20" i="9"/>
  <c r="AA21" i="9" s="1"/>
  <c r="AA23" i="9" s="1"/>
  <c r="Z24" i="9"/>
  <c r="Z25" i="9"/>
  <c r="Z14" i="9"/>
  <c r="Y27" i="9"/>
  <c r="Y32" i="9" s="1"/>
  <c r="Y33" i="9" s="1"/>
  <c r="O62" i="21" l="1"/>
  <c r="M63" i="21"/>
  <c r="AB24" i="21"/>
  <c r="AB25" i="21"/>
  <c r="AD17" i="21"/>
  <c r="AC20" i="21"/>
  <c r="AC21" i="21" s="1"/>
  <c r="AC23" i="21" s="1"/>
  <c r="AC14" i="21"/>
  <c r="AB27" i="21"/>
  <c r="Z24" i="22"/>
  <c r="Z25" i="22"/>
  <c r="Z32" i="22" s="1"/>
  <c r="Z33" i="22" s="1"/>
  <c r="AB17" i="22"/>
  <c r="AA20" i="22"/>
  <c r="AA21" i="22" s="1"/>
  <c r="AA23" i="22" s="1"/>
  <c r="AD14" i="22"/>
  <c r="AC27" i="22"/>
  <c r="O62" i="22"/>
  <c r="M63" i="22"/>
  <c r="AB14" i="20"/>
  <c r="AA27" i="20"/>
  <c r="AA32" i="20" s="1"/>
  <c r="AA33" i="20" s="1"/>
  <c r="AB24" i="20"/>
  <c r="AB25" i="20" s="1"/>
  <c r="AD17" i="20"/>
  <c r="AC20" i="20"/>
  <c r="AC21" i="20" s="1"/>
  <c r="AC23" i="20" s="1"/>
  <c r="O62" i="20"/>
  <c r="M63" i="20"/>
  <c r="AB24" i="19"/>
  <c r="AB25" i="19"/>
  <c r="AD17" i="19"/>
  <c r="AC20" i="19"/>
  <c r="AC21" i="19" s="1"/>
  <c r="AC23" i="19" s="1"/>
  <c r="O62" i="19"/>
  <c r="M63" i="19"/>
  <c r="Z27" i="19"/>
  <c r="Z32" i="19" s="1"/>
  <c r="Z33" i="19" s="1"/>
  <c r="AA14" i="19"/>
  <c r="Z27" i="12"/>
  <c r="Z32" i="12" s="1"/>
  <c r="Z33" i="12" s="1"/>
  <c r="AA14" i="12"/>
  <c r="O62" i="12"/>
  <c r="M63" i="12"/>
  <c r="AD17" i="12"/>
  <c r="AC20" i="12"/>
  <c r="AC21" i="12" s="1"/>
  <c r="AC23" i="12" s="1"/>
  <c r="AB24" i="12"/>
  <c r="AB25" i="12" s="1"/>
  <c r="AB17" i="11"/>
  <c r="AA20" i="11"/>
  <c r="AA21" i="11" s="1"/>
  <c r="AA23" i="11" s="1"/>
  <c r="Z27" i="11"/>
  <c r="AA14" i="11"/>
  <c r="Z24" i="11"/>
  <c r="Z25" i="11"/>
  <c r="Z32" i="11" s="1"/>
  <c r="Z33" i="11" s="1"/>
  <c r="O62" i="11"/>
  <c r="M63" i="11"/>
  <c r="AC17" i="10"/>
  <c r="AB20" i="10"/>
  <c r="AB21" i="10" s="1"/>
  <c r="AB23" i="10" s="1"/>
  <c r="O62" i="10"/>
  <c r="M63" i="10"/>
  <c r="AA14" i="10"/>
  <c r="Z27" i="10"/>
  <c r="Z32" i="10"/>
  <c r="Z33" i="10" s="1"/>
  <c r="AA24" i="10"/>
  <c r="AA25" i="10" s="1"/>
  <c r="M63" i="9"/>
  <c r="O62" i="9"/>
  <c r="AA14" i="9"/>
  <c r="Z27" i="9"/>
  <c r="Z32" i="9" s="1"/>
  <c r="Z33" i="9" s="1"/>
  <c r="AA24" i="9"/>
  <c r="AA25" i="9"/>
  <c r="AB20" i="9"/>
  <c r="AB21" i="9" s="1"/>
  <c r="AB23" i="9" s="1"/>
  <c r="AC17" i="9"/>
  <c r="AD14" i="21" l="1"/>
  <c r="AC27" i="21"/>
  <c r="AC24" i="21"/>
  <c r="AC25" i="21" s="1"/>
  <c r="AC32" i="21" s="1"/>
  <c r="AC33" i="21" s="1"/>
  <c r="AD20" i="21"/>
  <c r="AD21" i="21" s="1"/>
  <c r="AD23" i="21" s="1"/>
  <c r="AE17" i="21"/>
  <c r="AB32" i="21"/>
  <c r="AB33" i="21" s="1"/>
  <c r="O63" i="21"/>
  <c r="M64" i="21"/>
  <c r="O63" i="22"/>
  <c r="M64" i="22"/>
  <c r="AE14" i="22"/>
  <c r="AD27" i="22"/>
  <c r="AA24" i="22"/>
  <c r="AA25" i="22"/>
  <c r="AA32" i="22" s="1"/>
  <c r="AA33" i="22" s="1"/>
  <c r="AC17" i="22"/>
  <c r="AB20" i="22"/>
  <c r="AB21" i="22" s="1"/>
  <c r="AB23" i="22" s="1"/>
  <c r="AB27" i="20"/>
  <c r="AB32" i="20" s="1"/>
  <c r="AB33" i="20" s="1"/>
  <c r="AC14" i="20"/>
  <c r="O63" i="20"/>
  <c r="M64" i="20"/>
  <c r="AD20" i="20"/>
  <c r="AD21" i="20" s="1"/>
  <c r="AD23" i="20" s="1"/>
  <c r="AE17" i="20"/>
  <c r="AC24" i="20"/>
  <c r="AC25" i="20" s="1"/>
  <c r="O63" i="19"/>
  <c r="M64" i="19"/>
  <c r="AC24" i="19"/>
  <c r="AC25" i="19" s="1"/>
  <c r="AD20" i="19"/>
  <c r="AD21" i="19" s="1"/>
  <c r="AD23" i="19" s="1"/>
  <c r="AE17" i="19"/>
  <c r="AA27" i="19"/>
  <c r="AA32" i="19" s="1"/>
  <c r="AA33" i="19" s="1"/>
  <c r="AB14" i="19"/>
  <c r="AC24" i="12"/>
  <c r="AC25" i="12" s="1"/>
  <c r="O63" i="12"/>
  <c r="M64" i="12"/>
  <c r="AA27" i="12"/>
  <c r="AA32" i="12" s="1"/>
  <c r="AA33" i="12" s="1"/>
  <c r="AB14" i="12"/>
  <c r="AD20" i="12"/>
  <c r="AD21" i="12" s="1"/>
  <c r="AD23" i="12" s="1"/>
  <c r="AE17" i="12"/>
  <c r="AA24" i="11"/>
  <c r="AA25" i="11" s="1"/>
  <c r="O63" i="11"/>
  <c r="M64" i="11"/>
  <c r="AA27" i="11"/>
  <c r="AB14" i="11"/>
  <c r="AC17" i="11"/>
  <c r="AB20" i="11"/>
  <c r="AB21" i="11" s="1"/>
  <c r="AB23" i="11" s="1"/>
  <c r="AB14" i="10"/>
  <c r="AA27" i="10"/>
  <c r="AA32" i="10" s="1"/>
  <c r="AA33" i="10" s="1"/>
  <c r="O63" i="10"/>
  <c r="M64" i="10"/>
  <c r="AB24" i="10"/>
  <c r="AB25" i="10" s="1"/>
  <c r="AD17" i="10"/>
  <c r="AC20" i="10"/>
  <c r="AC21" i="10" s="1"/>
  <c r="AC23" i="10" s="1"/>
  <c r="M64" i="9"/>
  <c r="O63" i="9"/>
  <c r="AC20" i="9"/>
  <c r="AC21" i="9" s="1"/>
  <c r="AC23" i="9" s="1"/>
  <c r="AD17" i="9"/>
  <c r="AB24" i="9"/>
  <c r="AB25" i="9" s="1"/>
  <c r="AB14" i="9"/>
  <c r="AA27" i="9"/>
  <c r="AA32" i="9" s="1"/>
  <c r="AA33" i="9" s="1"/>
  <c r="AE20" i="21" l="1"/>
  <c r="AE21" i="21" s="1"/>
  <c r="AE23" i="21" s="1"/>
  <c r="AF17" i="21"/>
  <c r="AF20" i="21" s="1"/>
  <c r="AF21" i="21" s="1"/>
  <c r="AF23" i="21" s="1"/>
  <c r="AD24" i="21"/>
  <c r="AD25" i="21" s="1"/>
  <c r="AD32" i="21" s="1"/>
  <c r="AD33" i="21" s="1"/>
  <c r="O64" i="21"/>
  <c r="M65" i="21"/>
  <c r="AE14" i="21"/>
  <c r="AD27" i="21"/>
  <c r="AB24" i="22"/>
  <c r="AB25" i="22" s="1"/>
  <c r="AB32" i="22" s="1"/>
  <c r="AB33" i="22" s="1"/>
  <c r="AE27" i="22"/>
  <c r="AF14" i="22"/>
  <c r="AF27" i="22" s="1"/>
  <c r="AD17" i="22"/>
  <c r="AC20" i="22"/>
  <c r="AC21" i="22" s="1"/>
  <c r="AC23" i="22" s="1"/>
  <c r="O64" i="22"/>
  <c r="M65" i="22"/>
  <c r="AD14" i="20"/>
  <c r="AC27" i="20"/>
  <c r="AC32" i="20" s="1"/>
  <c r="AC33" i="20" s="1"/>
  <c r="AE20" i="20"/>
  <c r="AE21" i="20" s="1"/>
  <c r="AE23" i="20" s="1"/>
  <c r="AF17" i="20"/>
  <c r="AF20" i="20" s="1"/>
  <c r="AF21" i="20" s="1"/>
  <c r="AF23" i="20" s="1"/>
  <c r="AD24" i="20"/>
  <c r="AD25" i="20" s="1"/>
  <c r="O64" i="20"/>
  <c r="M65" i="20"/>
  <c r="AE20" i="19"/>
  <c r="AE21" i="19" s="1"/>
  <c r="AE23" i="19" s="1"/>
  <c r="AF17" i="19"/>
  <c r="AF20" i="19" s="1"/>
  <c r="AF21" i="19" s="1"/>
  <c r="AF23" i="19" s="1"/>
  <c r="AD24" i="19"/>
  <c r="AD25" i="19" s="1"/>
  <c r="O64" i="19"/>
  <c r="M65" i="19"/>
  <c r="AB27" i="19"/>
  <c r="AB32" i="19" s="1"/>
  <c r="AB33" i="19" s="1"/>
  <c r="AC14" i="19"/>
  <c r="AD24" i="12"/>
  <c r="AD25" i="12" s="1"/>
  <c r="AB27" i="12"/>
  <c r="AB32" i="12" s="1"/>
  <c r="AB33" i="12" s="1"/>
  <c r="AC14" i="12"/>
  <c r="O64" i="12"/>
  <c r="M65" i="12"/>
  <c r="AE20" i="12"/>
  <c r="AE21" i="12" s="1"/>
  <c r="AE23" i="12" s="1"/>
  <c r="AF17" i="12"/>
  <c r="AF20" i="12" s="1"/>
  <c r="AF21" i="12" s="1"/>
  <c r="AF23" i="12" s="1"/>
  <c r="AB27" i="11"/>
  <c r="AC14" i="11"/>
  <c r="AB24" i="11"/>
  <c r="AB25" i="11"/>
  <c r="AB32" i="11" s="1"/>
  <c r="AB33" i="11" s="1"/>
  <c r="AD17" i="11"/>
  <c r="AC20" i="11"/>
  <c r="AC21" i="11" s="1"/>
  <c r="AC23" i="11" s="1"/>
  <c r="AA32" i="11"/>
  <c r="AA33" i="11" s="1"/>
  <c r="O64" i="11"/>
  <c r="M65" i="11"/>
  <c r="AD20" i="10"/>
  <c r="AD21" i="10" s="1"/>
  <c r="AD23" i="10" s="1"/>
  <c r="AE17" i="10"/>
  <c r="AC14" i="10"/>
  <c r="AB27" i="10"/>
  <c r="AB32" i="10" s="1"/>
  <c r="AB33" i="10" s="1"/>
  <c r="O64" i="10"/>
  <c r="M65" i="10"/>
  <c r="AC24" i="10"/>
  <c r="AC25" i="10" s="1"/>
  <c r="M65" i="9"/>
  <c r="O64" i="9"/>
  <c r="AC14" i="9"/>
  <c r="AB27" i="9"/>
  <c r="AB32" i="9" s="1"/>
  <c r="AB33" i="9" s="1"/>
  <c r="AD20" i="9"/>
  <c r="AD21" i="9" s="1"/>
  <c r="AD23" i="9" s="1"/>
  <c r="AE17" i="9"/>
  <c r="AC24" i="9"/>
  <c r="AC25" i="9" s="1"/>
  <c r="AE27" i="21" l="1"/>
  <c r="AF14" i="21"/>
  <c r="AF27" i="21" s="1"/>
  <c r="AF24" i="21"/>
  <c r="AF25" i="21" s="1"/>
  <c r="AF32" i="21" s="1"/>
  <c r="AF33" i="21" s="1"/>
  <c r="O65" i="21"/>
  <c r="M66" i="21"/>
  <c r="AE24" i="21"/>
  <c r="AE25" i="21" s="1"/>
  <c r="AE32" i="21" s="1"/>
  <c r="AE33" i="21" s="1"/>
  <c r="AC24" i="22"/>
  <c r="AC25" i="22" s="1"/>
  <c r="AC32" i="22" s="1"/>
  <c r="AC33" i="22" s="1"/>
  <c r="AD20" i="22"/>
  <c r="AD21" i="22" s="1"/>
  <c r="AD23" i="22" s="1"/>
  <c r="AE17" i="22"/>
  <c r="O65" i="22"/>
  <c r="M66" i="22"/>
  <c r="AE14" i="20"/>
  <c r="AD27" i="20"/>
  <c r="AD32" i="20" s="1"/>
  <c r="AD33" i="20" s="1"/>
  <c r="AF24" i="20"/>
  <c r="AF25" i="20" s="1"/>
  <c r="O65" i="20"/>
  <c r="M66" i="20"/>
  <c r="AE24" i="20"/>
  <c r="AE25" i="20" s="1"/>
  <c r="O65" i="19"/>
  <c r="M66" i="19"/>
  <c r="AE24" i="19"/>
  <c r="AE25" i="19" s="1"/>
  <c r="AF24" i="19"/>
  <c r="AF25" i="19" s="1"/>
  <c r="AC27" i="19"/>
  <c r="AC32" i="19" s="1"/>
  <c r="AC33" i="19" s="1"/>
  <c r="AD14" i="19"/>
  <c r="AE24" i="12"/>
  <c r="AE25" i="12" s="1"/>
  <c r="AC27" i="12"/>
  <c r="AC32" i="12" s="1"/>
  <c r="AC33" i="12" s="1"/>
  <c r="AD14" i="12"/>
  <c r="O65" i="12"/>
  <c r="M66" i="12"/>
  <c r="AF24" i="12"/>
  <c r="AF25" i="12" s="1"/>
  <c r="AD20" i="11"/>
  <c r="AD21" i="11" s="1"/>
  <c r="AD23" i="11" s="1"/>
  <c r="AE17" i="11"/>
  <c r="AC27" i="11"/>
  <c r="AD14" i="11"/>
  <c r="AC24" i="11"/>
  <c r="AC25" i="11" s="1"/>
  <c r="AC32" i="11" s="1"/>
  <c r="AC33" i="11" s="1"/>
  <c r="O65" i="11"/>
  <c r="M66" i="11"/>
  <c r="O65" i="10"/>
  <c r="M66" i="10"/>
  <c r="AC27" i="10"/>
  <c r="AC32" i="10" s="1"/>
  <c r="AC33" i="10" s="1"/>
  <c r="AD14" i="10"/>
  <c r="AD24" i="10"/>
  <c r="AD25" i="10" s="1"/>
  <c r="AE20" i="10"/>
  <c r="AE21" i="10" s="1"/>
  <c r="AE23" i="10" s="1"/>
  <c r="AF17" i="10"/>
  <c r="AF20" i="10" s="1"/>
  <c r="AF21" i="10" s="1"/>
  <c r="AF23" i="10" s="1"/>
  <c r="M66" i="9"/>
  <c r="O65" i="9"/>
  <c r="AE20" i="9"/>
  <c r="AE21" i="9" s="1"/>
  <c r="AE23" i="9" s="1"/>
  <c r="AF17" i="9"/>
  <c r="AF20" i="9" s="1"/>
  <c r="AF21" i="9" s="1"/>
  <c r="AF23" i="9" s="1"/>
  <c r="AD24" i="9"/>
  <c r="AD25" i="9" s="1"/>
  <c r="AD14" i="9"/>
  <c r="AC27" i="9"/>
  <c r="AC32" i="9" s="1"/>
  <c r="AC33" i="9" s="1"/>
  <c r="M67" i="21" l="1"/>
  <c r="O67" i="21" s="1"/>
  <c r="O66" i="21"/>
  <c r="M67" i="22"/>
  <c r="O67" i="22" s="1"/>
  <c r="O66" i="22"/>
  <c r="AE20" i="22"/>
  <c r="AE21" i="22" s="1"/>
  <c r="AE23" i="22" s="1"/>
  <c r="AF17" i="22"/>
  <c r="AF20" i="22" s="1"/>
  <c r="AF21" i="22" s="1"/>
  <c r="AF23" i="22" s="1"/>
  <c r="AD24" i="22"/>
  <c r="AD25" i="22" s="1"/>
  <c r="AD32" i="22" s="1"/>
  <c r="AD33" i="22" s="1"/>
  <c r="AF14" i="20"/>
  <c r="AF27" i="20" s="1"/>
  <c r="AF32" i="20" s="1"/>
  <c r="AF33" i="20" s="1"/>
  <c r="AE27" i="20"/>
  <c r="AE32" i="20"/>
  <c r="AE33" i="20" s="1"/>
  <c r="M67" i="20"/>
  <c r="O67" i="20" s="1"/>
  <c r="O66" i="20"/>
  <c r="M67" i="19"/>
  <c r="O67" i="19" s="1"/>
  <c r="O66" i="19"/>
  <c r="AD27" i="19"/>
  <c r="AD32" i="19" s="1"/>
  <c r="AD33" i="19" s="1"/>
  <c r="AE14" i="19"/>
  <c r="M67" i="12"/>
  <c r="O67" i="12" s="1"/>
  <c r="O66" i="12"/>
  <c r="AD27" i="12"/>
  <c r="AD32" i="12" s="1"/>
  <c r="AD33" i="12" s="1"/>
  <c r="AE14" i="12"/>
  <c r="M67" i="11"/>
  <c r="O67" i="11" s="1"/>
  <c r="O66" i="11"/>
  <c r="AD27" i="11"/>
  <c r="AE14" i="11"/>
  <c r="AE20" i="11"/>
  <c r="AE21" i="11" s="1"/>
  <c r="AE23" i="11" s="1"/>
  <c r="AF17" i="11"/>
  <c r="AF20" i="11" s="1"/>
  <c r="AF21" i="11" s="1"/>
  <c r="AF23" i="11" s="1"/>
  <c r="AD24" i="11"/>
  <c r="AD25" i="11" s="1"/>
  <c r="AD32" i="11" s="1"/>
  <c r="AD33" i="11" s="1"/>
  <c r="AE24" i="10"/>
  <c r="AE25" i="10" s="1"/>
  <c r="M67" i="10"/>
  <c r="O67" i="10" s="1"/>
  <c r="O66" i="10"/>
  <c r="AD27" i="10"/>
  <c r="AD32" i="10" s="1"/>
  <c r="AD33" i="10" s="1"/>
  <c r="AE14" i="10"/>
  <c r="AF24" i="10"/>
  <c r="AF25" i="10" s="1"/>
  <c r="M67" i="9"/>
  <c r="O67" i="9" s="1"/>
  <c r="O66" i="9"/>
  <c r="AE14" i="9"/>
  <c r="AD27" i="9"/>
  <c r="AD32" i="9" s="1"/>
  <c r="AD33" i="9" s="1"/>
  <c r="AF24" i="9"/>
  <c r="AF25" i="9" s="1"/>
  <c r="AE24" i="9"/>
  <c r="AE25" i="9" s="1"/>
  <c r="AF24" i="22" l="1"/>
  <c r="AF25" i="22" s="1"/>
  <c r="AF32" i="22" s="1"/>
  <c r="AF33" i="22" s="1"/>
  <c r="AE24" i="22"/>
  <c r="AE25" i="22" s="1"/>
  <c r="AE32" i="22" s="1"/>
  <c r="AE33" i="22" s="1"/>
  <c r="AE27" i="19"/>
  <c r="AE32" i="19" s="1"/>
  <c r="AE33" i="19" s="1"/>
  <c r="AF14" i="19"/>
  <c r="AF27" i="19" s="1"/>
  <c r="AF32" i="19" s="1"/>
  <c r="AF33" i="19" s="1"/>
  <c r="AE27" i="12"/>
  <c r="AE32" i="12" s="1"/>
  <c r="AE33" i="12" s="1"/>
  <c r="AF14" i="12"/>
  <c r="AF27" i="12" s="1"/>
  <c r="AF32" i="12" s="1"/>
  <c r="AF33" i="12" s="1"/>
  <c r="AF24" i="11"/>
  <c r="AF25" i="11" s="1"/>
  <c r="AF32" i="11" s="1"/>
  <c r="AF33" i="11" s="1"/>
  <c r="AE24" i="11"/>
  <c r="AE25" i="11" s="1"/>
  <c r="AE32" i="11" s="1"/>
  <c r="AE33" i="11" s="1"/>
  <c r="AE27" i="11"/>
  <c r="AF14" i="11"/>
  <c r="AF27" i="11" s="1"/>
  <c r="AE27" i="10"/>
  <c r="AE32" i="10" s="1"/>
  <c r="AE33" i="10" s="1"/>
  <c r="AF14" i="10"/>
  <c r="AF27" i="10" s="1"/>
  <c r="AF32" i="10" s="1"/>
  <c r="AF33" i="10" s="1"/>
  <c r="AF14" i="9"/>
  <c r="AF27" i="9" s="1"/>
  <c r="AF32" i="9" s="1"/>
  <c r="AF33" i="9" s="1"/>
  <c r="AE27" i="9"/>
  <c r="AE32" i="9" s="1"/>
  <c r="AE33" i="9" s="1"/>
</calcChain>
</file>

<file path=xl/sharedStrings.xml><?xml version="1.0" encoding="utf-8"?>
<sst xmlns="http://schemas.openxmlformats.org/spreadsheetml/2006/main" count="1546" uniqueCount="131">
  <si>
    <t>INPUTS</t>
  </si>
  <si>
    <t>Purchase Price</t>
  </si>
  <si>
    <t>Year</t>
  </si>
  <si>
    <t>Daily Hire Rate</t>
  </si>
  <si>
    <t>Scrap Value</t>
  </si>
  <si>
    <t>Discount Rate</t>
  </si>
  <si>
    <t>Hire Rate Increase</t>
  </si>
  <si>
    <t>per year</t>
  </si>
  <si>
    <t>Daily Operating Cost</t>
  </si>
  <si>
    <t>Inflation</t>
  </si>
  <si>
    <t>Op Cost Increase over Inflation</t>
  </si>
  <si>
    <t>Total Operating Cost Increase</t>
  </si>
  <si>
    <t>Maintenance days</t>
  </si>
  <si>
    <t>0-5 yrs</t>
  </si>
  <si>
    <t>6-10 yrs</t>
  </si>
  <si>
    <t>11 yrs onwards</t>
  </si>
  <si>
    <t>Depreciation Years</t>
  </si>
  <si>
    <t>Tax</t>
  </si>
  <si>
    <t>NPV</t>
  </si>
  <si>
    <t xml:space="preserve">Working Cap Requirement </t>
  </si>
  <si>
    <t>All figures are rounded off to nearest zero</t>
  </si>
  <si>
    <t xml:space="preserve">Assumed working capital requirement in every year as it is mentioned that </t>
  </si>
  <si>
    <t>ASSUMPTIONS</t>
  </si>
  <si>
    <t>WORKING</t>
  </si>
  <si>
    <t>Total Operating Cost</t>
  </si>
  <si>
    <t>Asset Depreciation</t>
  </si>
  <si>
    <t>Survey 1</t>
  </si>
  <si>
    <t>Survey 2</t>
  </si>
  <si>
    <t>Survey Cost, as depreciated using SLM over 5 yrs</t>
  </si>
  <si>
    <t>Survey 3</t>
  </si>
  <si>
    <t>Survey 4</t>
  </si>
  <si>
    <t>Survey 5</t>
  </si>
  <si>
    <t>Survey Depreciation</t>
  </si>
  <si>
    <t>Total Depreciation</t>
  </si>
  <si>
    <t>Payment Plan</t>
  </si>
  <si>
    <t>immediately</t>
  </si>
  <si>
    <t>in 1 year</t>
  </si>
  <si>
    <t>at delivery</t>
  </si>
  <si>
    <t>Total Revenue</t>
  </si>
  <si>
    <t>Depreciation</t>
  </si>
  <si>
    <t>in 2007</t>
  </si>
  <si>
    <t>in 2012</t>
  </si>
  <si>
    <t>in 2017</t>
  </si>
  <si>
    <t>in 2022</t>
  </si>
  <si>
    <t>in 2027</t>
  </si>
  <si>
    <t>Daily Hire Rate, for Lease</t>
  </si>
  <si>
    <t>Operation Years</t>
  </si>
  <si>
    <t>Hire Rate Adjustment</t>
  </si>
  <si>
    <t>Under 5 years</t>
  </si>
  <si>
    <t>5 to 9 years</t>
  </si>
  <si>
    <t>10 to 14 years</t>
  </si>
  <si>
    <t>15 to 19 years</t>
  </si>
  <si>
    <t>20 to 24 years</t>
  </si>
  <si>
    <t>Over 24 years</t>
  </si>
  <si>
    <t>for 3 year lease</t>
  </si>
  <si>
    <t>for 10-14 yr old</t>
  </si>
  <si>
    <t>Age of Ship</t>
  </si>
  <si>
    <t>Spot Daily Hire Rate (Jan 2001)</t>
  </si>
  <si>
    <t>Increase in Spot Daily Hire Rate</t>
  </si>
  <si>
    <t>2002 to 2005</t>
  </si>
  <si>
    <t>2005 onwards</t>
  </si>
  <si>
    <t>Maintenance Days</t>
  </si>
  <si>
    <t>Days in Year</t>
  </si>
  <si>
    <t>Period</t>
  </si>
  <si>
    <t>Working Capital Investment</t>
  </si>
  <si>
    <t>Working Capital Requirement</t>
  </si>
  <si>
    <t>CASH FLOWS</t>
  </si>
  <si>
    <t>Tax Expense</t>
  </si>
  <si>
    <t>Capital Expenditure</t>
  </si>
  <si>
    <t>Real Rate</t>
  </si>
  <si>
    <t>EBITDA</t>
  </si>
  <si>
    <t>EBIT</t>
  </si>
  <si>
    <t>Net Income</t>
  </si>
  <si>
    <t>Operating Cash Flow</t>
  </si>
  <si>
    <t>Survey Cost</t>
  </si>
  <si>
    <t>PV of Operating Cash Flow</t>
  </si>
  <si>
    <t>IRR</t>
  </si>
  <si>
    <t>Asset</t>
  </si>
  <si>
    <t>Capex 1</t>
  </si>
  <si>
    <t>Capex 2</t>
  </si>
  <si>
    <t>Capex 3</t>
  </si>
  <si>
    <t>Capex 4</t>
  </si>
  <si>
    <t>Book value at the end of the year</t>
  </si>
  <si>
    <t>Capex</t>
  </si>
  <si>
    <t>Book Value at the end of year</t>
  </si>
  <si>
    <t>Inflation does afftect the working capital</t>
  </si>
  <si>
    <t>Capital Gain/Loss from sale of asset has no impact in tax</t>
  </si>
  <si>
    <t>Depreciation Table</t>
  </si>
  <si>
    <t>Total</t>
  </si>
  <si>
    <t>For Hong Kong</t>
  </si>
  <si>
    <t>For New York</t>
  </si>
  <si>
    <t>OCEAN CARRIERS CASE STUDY</t>
  </si>
  <si>
    <t>Name</t>
  </si>
  <si>
    <t>Mail</t>
  </si>
  <si>
    <t>Bhavya Donda</t>
  </si>
  <si>
    <t>Vansh Kalra</t>
  </si>
  <si>
    <t>Hardik Rana</t>
  </si>
  <si>
    <t>Karthik Gohal</t>
  </si>
  <si>
    <t>vk32@fordham.edu</t>
  </si>
  <si>
    <t>hdr@fordham.edu</t>
  </si>
  <si>
    <t>Karthik Burra</t>
  </si>
  <si>
    <t>vb34@fordham.edu</t>
  </si>
  <si>
    <t>kg54@fordham.edu</t>
  </si>
  <si>
    <t>bd20@fordham.edu</t>
  </si>
  <si>
    <t>Subject</t>
  </si>
  <si>
    <t>Corporate Finance</t>
  </si>
  <si>
    <t>Date</t>
  </si>
  <si>
    <t>Oct 21, 2024</t>
  </si>
  <si>
    <t>New York</t>
  </si>
  <si>
    <t>Scenario Name</t>
  </si>
  <si>
    <t>City</t>
  </si>
  <si>
    <t>Hong Kong</t>
  </si>
  <si>
    <t>NY 15yr 3%</t>
  </si>
  <si>
    <t>HK 15yr 3%</t>
  </si>
  <si>
    <t>Operating Years</t>
  </si>
  <si>
    <t>NY 15yr 0%</t>
  </si>
  <si>
    <t>HK 15yr 0%</t>
  </si>
  <si>
    <t>NY 25yr 3%</t>
  </si>
  <si>
    <t>HK 25yr 3%</t>
  </si>
  <si>
    <t>NY 25yr 0%</t>
  </si>
  <si>
    <t>HK 25yr 0%</t>
  </si>
  <si>
    <t>NY 15yr 3% (No Charter)</t>
  </si>
  <si>
    <t>HK 15yr 3% (No Charter)</t>
  </si>
  <si>
    <t>NY 15yr 0% (No Charter)</t>
  </si>
  <si>
    <t>HK 15yr 0% (No Charter)</t>
  </si>
  <si>
    <t>NY 25yr 3% (No Charter)</t>
  </si>
  <si>
    <t>HK 25yr 3% (No Charter)</t>
  </si>
  <si>
    <t>NY 25yr 0% (No Charter)</t>
  </si>
  <si>
    <t>HK 25yr 0% (No Charter)</t>
  </si>
  <si>
    <t>Best scenario</t>
  </si>
  <si>
    <t>Worst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</si>
</sst>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[$$-409]* #,##0_);_([$$-409]* \(#,##0\);_([$$-409]* &quot;-&quot;??_);_(@_)"/>
    <numFmt numFmtId="166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24"/>
      <color theme="1"/>
      <name val="Arial"/>
      <family val="2"/>
    </font>
    <font>
      <sz val="14"/>
      <color theme="1"/>
      <name val="Arial"/>
      <family val="2"/>
    </font>
    <font>
      <u/>
      <sz val="14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164" fontId="2" fillId="4" borderId="0" xfId="1" applyNumberFormat="1" applyFont="1" applyFill="1" applyAlignment="1">
      <alignment vertical="center"/>
    </xf>
    <xf numFmtId="164" fontId="3" fillId="4" borderId="0" xfId="1" applyNumberFormat="1" applyFont="1" applyFill="1" applyAlignment="1">
      <alignment vertical="center" wrapText="1"/>
    </xf>
    <xf numFmtId="164" fontId="4" fillId="0" borderId="0" xfId="1" applyNumberFormat="1" applyFont="1" applyAlignment="1">
      <alignment vertical="center"/>
    </xf>
    <xf numFmtId="164" fontId="5" fillId="0" borderId="0" xfId="1" applyNumberFormat="1" applyFont="1" applyAlignment="1">
      <alignment horizontal="right" vertical="center" wrapText="1"/>
    </xf>
    <xf numFmtId="164" fontId="5" fillId="0" borderId="0" xfId="1" applyNumberFormat="1" applyFont="1" applyAlignment="1">
      <alignment vertical="center" wrapText="1"/>
    </xf>
    <xf numFmtId="10" fontId="5" fillId="0" borderId="0" xfId="2" applyNumberFormat="1" applyFont="1" applyAlignment="1">
      <alignment horizontal="right" vertical="center" wrapText="1"/>
    </xf>
    <xf numFmtId="164" fontId="4" fillId="2" borderId="0" xfId="1" applyNumberFormat="1" applyFont="1" applyFill="1" applyAlignment="1">
      <alignment vertical="center"/>
    </xf>
    <xf numFmtId="10" fontId="5" fillId="2" borderId="0" xfId="2" applyNumberFormat="1" applyFont="1" applyFill="1" applyAlignment="1">
      <alignment horizontal="right" vertical="center" wrapText="1"/>
    </xf>
    <xf numFmtId="164" fontId="4" fillId="0" borderId="0" xfId="1" applyNumberFormat="1" applyFont="1" applyFill="1" applyAlignment="1">
      <alignment vertical="center"/>
    </xf>
    <xf numFmtId="10" fontId="5" fillId="0" borderId="0" xfId="2" applyNumberFormat="1" applyFont="1" applyFill="1" applyAlignment="1">
      <alignment horizontal="right" vertical="center" wrapText="1"/>
    </xf>
    <xf numFmtId="43" fontId="5" fillId="0" borderId="0" xfId="1" applyFont="1" applyAlignment="1">
      <alignment horizontal="right" vertical="center" wrapText="1"/>
    </xf>
    <xf numFmtId="164" fontId="5" fillId="2" borderId="0" xfId="1" applyNumberFormat="1" applyFont="1" applyFill="1" applyAlignment="1">
      <alignment horizontal="right" vertical="center" wrapText="1"/>
    </xf>
    <xf numFmtId="164" fontId="5" fillId="0" borderId="0" xfId="1" applyNumberFormat="1" applyFont="1" applyAlignment="1">
      <alignment vertical="center"/>
    </xf>
    <xf numFmtId="164" fontId="4" fillId="3" borderId="0" xfId="1" applyNumberFormat="1" applyFont="1" applyFill="1" applyAlignment="1">
      <alignment vertical="center"/>
    </xf>
    <xf numFmtId="0" fontId="4" fillId="0" borderId="0" xfId="1" applyNumberFormat="1" applyFont="1" applyAlignment="1">
      <alignment vertical="center"/>
    </xf>
    <xf numFmtId="10" fontId="5" fillId="0" borderId="0" xfId="2" applyNumberFormat="1" applyFont="1" applyAlignment="1">
      <alignment vertical="center"/>
    </xf>
    <xf numFmtId="164" fontId="5" fillId="0" borderId="0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165" fontId="4" fillId="3" borderId="0" xfId="1" applyNumberFormat="1" applyFont="1" applyFill="1" applyAlignment="1">
      <alignment vertical="center"/>
    </xf>
    <xf numFmtId="10" fontId="4" fillId="3" borderId="0" xfId="2" applyNumberFormat="1" applyFont="1" applyFill="1" applyAlignment="1">
      <alignment vertical="center"/>
    </xf>
    <xf numFmtId="164" fontId="5" fillId="5" borderId="0" xfId="1" applyNumberFormat="1" applyFont="1" applyFill="1" applyAlignment="1">
      <alignment horizontal="center" vertical="center"/>
    </xf>
    <xf numFmtId="164" fontId="5" fillId="5" borderId="0" xfId="1" applyNumberFormat="1" applyFont="1" applyFill="1" applyAlignment="1">
      <alignment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164" fontId="4" fillId="0" borderId="2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5" borderId="0" xfId="1" applyNumberFormat="1" applyFont="1" applyFill="1" applyAlignment="1">
      <alignment vertical="center"/>
    </xf>
    <xf numFmtId="164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164" fontId="5" fillId="0" borderId="0" xfId="1" applyNumberFormat="1" applyFont="1" applyAlignment="1">
      <alignment horizontal="left" vertical="center"/>
    </xf>
    <xf numFmtId="164" fontId="3" fillId="4" borderId="0" xfId="1" applyNumberFormat="1" applyFont="1" applyFill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3" applyFont="1"/>
    <xf numFmtId="9" fontId="5" fillId="0" borderId="0" xfId="2" applyFont="1"/>
    <xf numFmtId="43" fontId="4" fillId="0" borderId="0" xfId="1" applyFont="1"/>
    <xf numFmtId="164" fontId="5" fillId="0" borderId="0" xfId="1" applyNumberFormat="1" applyFont="1"/>
    <xf numFmtId="166" fontId="5" fillId="0" borderId="0" xfId="1" applyNumberFormat="1" applyFont="1"/>
    <xf numFmtId="10" fontId="5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dr@fordham.edu" TargetMode="External"/><Relationship Id="rId2" Type="http://schemas.openxmlformats.org/officeDocument/2006/relationships/hyperlink" Target="mailto:vk32@fordham.edu" TargetMode="External"/><Relationship Id="rId1" Type="http://schemas.openxmlformats.org/officeDocument/2006/relationships/hyperlink" Target="mailto:bd20@fordham.ed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vb34@fordham.edu" TargetMode="External"/><Relationship Id="rId4" Type="http://schemas.openxmlformats.org/officeDocument/2006/relationships/hyperlink" Target="mailto:kg54@fordham.ed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A1EC-9AF7-DD40-9D05-B3D2C6A7AB69}">
  <dimension ref="B4:C14"/>
  <sheetViews>
    <sheetView showGridLines="0" workbookViewId="0">
      <selection sqref="A1:G19"/>
    </sheetView>
  </sheetViews>
  <sheetFormatPr defaultColWidth="10.796875" defaultRowHeight="17.25" x14ac:dyDescent="0.45"/>
  <cols>
    <col min="1" max="1" width="10.796875" style="37"/>
    <col min="2" max="2" width="16.796875" style="37" bestFit="1" customWidth="1"/>
    <col min="3" max="3" width="22.6640625" style="37" bestFit="1" customWidth="1"/>
    <col min="4" max="16384" width="10.796875" style="37"/>
  </cols>
  <sheetData>
    <row r="4" spans="2:3" ht="30" x14ac:dyDescent="0.8">
      <c r="B4" s="36" t="s">
        <v>91</v>
      </c>
    </row>
    <row r="6" spans="2:3" ht="17.649999999999999" x14ac:dyDescent="0.5">
      <c r="B6" s="35" t="s">
        <v>92</v>
      </c>
      <c r="C6" s="35" t="s">
        <v>93</v>
      </c>
    </row>
    <row r="7" spans="2:3" x14ac:dyDescent="0.45">
      <c r="B7" s="37" t="s">
        <v>94</v>
      </c>
      <c r="C7" s="38" t="s">
        <v>103</v>
      </c>
    </row>
    <row r="8" spans="2:3" x14ac:dyDescent="0.45">
      <c r="B8" s="37" t="s">
        <v>95</v>
      </c>
      <c r="C8" s="38" t="s">
        <v>98</v>
      </c>
    </row>
    <row r="9" spans="2:3" x14ac:dyDescent="0.45">
      <c r="B9" s="37" t="s">
        <v>96</v>
      </c>
      <c r="C9" s="38" t="s">
        <v>99</v>
      </c>
    </row>
    <row r="10" spans="2:3" x14ac:dyDescent="0.45">
      <c r="B10" s="37" t="s">
        <v>97</v>
      </c>
      <c r="C10" s="38" t="s">
        <v>102</v>
      </c>
    </row>
    <row r="11" spans="2:3" x14ac:dyDescent="0.45">
      <c r="B11" s="37" t="s">
        <v>100</v>
      </c>
      <c r="C11" s="38" t="s">
        <v>101</v>
      </c>
    </row>
    <row r="13" spans="2:3" x14ac:dyDescent="0.45">
      <c r="B13" s="37" t="s">
        <v>104</v>
      </c>
      <c r="C13" s="37" t="s">
        <v>105</v>
      </c>
    </row>
    <row r="14" spans="2:3" x14ac:dyDescent="0.45">
      <c r="B14" s="37" t="s">
        <v>106</v>
      </c>
      <c r="C14" s="37" t="s">
        <v>107</v>
      </c>
    </row>
  </sheetData>
  <hyperlinks>
    <hyperlink ref="C7" r:id="rId1" xr:uid="{870FD47C-5966-9742-A491-B0FFAD8CF167}"/>
    <hyperlink ref="C8" r:id="rId2" xr:uid="{A3F0AD45-CE86-5647-B373-24F44F399931}"/>
    <hyperlink ref="C9" r:id="rId3" xr:uid="{990DAB55-6D79-9C44-94E4-B0D06381BF50}"/>
    <hyperlink ref="C10" r:id="rId4" xr:uid="{444FA0E7-AE27-7D46-8D39-3F58B6B752BC}"/>
    <hyperlink ref="C11" r:id="rId5" xr:uid="{8A7E22F8-5F7E-DA4D-87E2-C6AD92C9933C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FE63-67A3-415F-BE59-965BB9304584}">
  <sheetPr>
    <pageSetUpPr fitToPage="1"/>
  </sheetPr>
  <dimension ref="A1:AF67"/>
  <sheetViews>
    <sheetView showGridLines="0" zoomScaleNormal="100" workbookViewId="0">
      <selection sqref="A1:AF68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32" width="12.796875" style="13" customWidth="1"/>
    <col min="33" max="16384" width="8.796875" style="13"/>
  </cols>
  <sheetData>
    <row r="1" spans="1:32" ht="13.9" x14ac:dyDescent="0.45">
      <c r="A1" s="1" t="s">
        <v>0</v>
      </c>
      <c r="B1" s="2"/>
      <c r="C1" s="34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9" x14ac:dyDescent="0.45">
      <c r="A2" s="3" t="s">
        <v>1</v>
      </c>
      <c r="B2" s="4">
        <v>39000000</v>
      </c>
    </row>
    <row r="3" spans="1:32" ht="13.9" x14ac:dyDescent="0.45">
      <c r="A3" s="3" t="s">
        <v>34</v>
      </c>
      <c r="B3" s="6">
        <v>0.1</v>
      </c>
      <c r="C3" s="13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3.9" x14ac:dyDescent="0.45">
      <c r="A4" s="3"/>
      <c r="B4" s="6">
        <v>0.1</v>
      </c>
      <c r="C4" s="13" t="s">
        <v>36</v>
      </c>
      <c r="E4" s="3" t="s">
        <v>2</v>
      </c>
      <c r="F4" s="15">
        <v>2001</v>
      </c>
      <c r="G4" s="15">
        <f>F4+1</f>
        <v>2002</v>
      </c>
      <c r="H4" s="15">
        <f t="shared" ref="H4:W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  <c r="W4" s="15">
        <f t="shared" si="0"/>
        <v>2018</v>
      </c>
      <c r="X4" s="15">
        <f t="shared" ref="X4:AF6" si="1">W4+1</f>
        <v>2019</v>
      </c>
      <c r="Y4" s="15">
        <f t="shared" si="1"/>
        <v>2020</v>
      </c>
      <c r="Z4" s="15">
        <f t="shared" si="1"/>
        <v>2021</v>
      </c>
      <c r="AA4" s="15">
        <f t="shared" si="1"/>
        <v>2022</v>
      </c>
      <c r="AB4" s="15">
        <f t="shared" si="1"/>
        <v>2023</v>
      </c>
      <c r="AC4" s="15">
        <f t="shared" si="1"/>
        <v>2024</v>
      </c>
      <c r="AD4" s="15">
        <f t="shared" si="1"/>
        <v>2025</v>
      </c>
      <c r="AE4" s="15">
        <f t="shared" si="1"/>
        <v>2026</v>
      </c>
      <c r="AF4" s="15">
        <f t="shared" si="1"/>
        <v>2027</v>
      </c>
    </row>
    <row r="5" spans="1:32" ht="13.9" x14ac:dyDescent="0.45">
      <c r="A5" s="3"/>
      <c r="B5" s="6">
        <f>1-B4-B3</f>
        <v>0.8</v>
      </c>
      <c r="C5" s="13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  <c r="W5" s="13">
        <f t="shared" si="0"/>
        <v>17</v>
      </c>
      <c r="X5" s="13">
        <f t="shared" si="1"/>
        <v>18</v>
      </c>
      <c r="Y5" s="13">
        <f t="shared" si="1"/>
        <v>19</v>
      </c>
      <c r="Z5" s="13">
        <f t="shared" si="1"/>
        <v>20</v>
      </c>
      <c r="AA5" s="13">
        <f t="shared" si="1"/>
        <v>21</v>
      </c>
      <c r="AB5" s="13">
        <f t="shared" si="1"/>
        <v>22</v>
      </c>
      <c r="AC5" s="13">
        <f t="shared" si="1"/>
        <v>23</v>
      </c>
      <c r="AD5" s="13">
        <f t="shared" si="1"/>
        <v>24</v>
      </c>
      <c r="AE5" s="13">
        <f t="shared" si="1"/>
        <v>25</v>
      </c>
      <c r="AF5" s="13">
        <f t="shared" si="1"/>
        <v>26</v>
      </c>
    </row>
    <row r="6" spans="1:32" ht="13.9" x14ac:dyDescent="0.45">
      <c r="A6" s="3" t="s">
        <v>4</v>
      </c>
      <c r="B6" s="4">
        <v>0</v>
      </c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  <c r="W6" s="13">
        <f t="shared" si="0"/>
        <v>16</v>
      </c>
      <c r="X6" s="13">
        <f t="shared" si="1"/>
        <v>17</v>
      </c>
      <c r="Y6" s="13">
        <f t="shared" si="1"/>
        <v>18</v>
      </c>
      <c r="Z6" s="13">
        <f t="shared" si="1"/>
        <v>19</v>
      </c>
      <c r="AA6" s="13">
        <f t="shared" si="1"/>
        <v>20</v>
      </c>
      <c r="AB6" s="13">
        <f t="shared" si="1"/>
        <v>21</v>
      </c>
      <c r="AC6" s="13">
        <f t="shared" si="1"/>
        <v>22</v>
      </c>
      <c r="AD6" s="13">
        <f t="shared" si="1"/>
        <v>23</v>
      </c>
      <c r="AE6" s="13">
        <f t="shared" si="1"/>
        <v>24</v>
      </c>
      <c r="AF6" s="13">
        <f t="shared" si="1"/>
        <v>25</v>
      </c>
    </row>
    <row r="7" spans="1:32" ht="13.9" x14ac:dyDescent="0.45">
      <c r="A7" s="3"/>
      <c r="B7" s="4"/>
      <c r="E7" s="3" t="s">
        <v>62</v>
      </c>
      <c r="F7" s="13">
        <v>365</v>
      </c>
      <c r="G7" s="13">
        <f>F7</f>
        <v>365</v>
      </c>
      <c r="H7" s="13">
        <f t="shared" ref="H7:T7" si="2">G7</f>
        <v>365</v>
      </c>
      <c r="I7" s="13">
        <v>366</v>
      </c>
      <c r="J7" s="13">
        <v>365</v>
      </c>
      <c r="K7" s="13">
        <v>365</v>
      </c>
      <c r="L7" s="13">
        <f t="shared" si="2"/>
        <v>365</v>
      </c>
      <c r="M7" s="13">
        <v>366</v>
      </c>
      <c r="N7" s="13">
        <v>365</v>
      </c>
      <c r="O7" s="13">
        <f t="shared" si="2"/>
        <v>365</v>
      </c>
      <c r="P7" s="13">
        <f t="shared" si="2"/>
        <v>365</v>
      </c>
      <c r="Q7" s="13">
        <v>366</v>
      </c>
      <c r="R7" s="13">
        <v>365</v>
      </c>
      <c r="S7" s="13">
        <f t="shared" si="2"/>
        <v>365</v>
      </c>
      <c r="T7" s="13">
        <f t="shared" si="2"/>
        <v>365</v>
      </c>
      <c r="U7" s="13">
        <v>366</v>
      </c>
      <c r="V7" s="13">
        <v>365</v>
      </c>
      <c r="W7" s="13">
        <v>365</v>
      </c>
      <c r="X7" s="13">
        <v>365</v>
      </c>
      <c r="Y7" s="13">
        <v>366</v>
      </c>
      <c r="Z7" s="13">
        <v>365</v>
      </c>
      <c r="AA7" s="13">
        <v>365</v>
      </c>
      <c r="AB7" s="13">
        <v>365</v>
      </c>
      <c r="AC7" s="13">
        <v>366</v>
      </c>
      <c r="AD7" s="13">
        <v>365</v>
      </c>
      <c r="AE7" s="13">
        <v>365</v>
      </c>
      <c r="AF7" s="13">
        <v>365</v>
      </c>
    </row>
    <row r="8" spans="1:32" ht="13.9" x14ac:dyDescent="0.45">
      <c r="A8" s="3" t="s">
        <v>5</v>
      </c>
      <c r="B8" s="6">
        <v>0.09</v>
      </c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  <c r="W8" s="13">
        <v>16</v>
      </c>
      <c r="X8" s="13">
        <v>16</v>
      </c>
      <c r="Y8" s="13">
        <v>16</v>
      </c>
      <c r="Z8" s="13">
        <v>16</v>
      </c>
      <c r="AA8" s="13">
        <v>16</v>
      </c>
      <c r="AB8" s="13">
        <v>16</v>
      </c>
      <c r="AC8" s="13">
        <v>16</v>
      </c>
      <c r="AD8" s="13">
        <v>16</v>
      </c>
      <c r="AE8" s="13">
        <v>16</v>
      </c>
      <c r="AF8" s="13">
        <v>16</v>
      </c>
    </row>
    <row r="9" spans="1:32" ht="13.9" x14ac:dyDescent="0.45">
      <c r="A9" s="7" t="s">
        <v>17</v>
      </c>
      <c r="B9" s="8">
        <v>0</v>
      </c>
      <c r="C9" s="13" t="s">
        <v>89</v>
      </c>
      <c r="E9" s="3"/>
    </row>
    <row r="10" spans="1:32" ht="13.9" x14ac:dyDescent="0.45">
      <c r="A10" s="7" t="s">
        <v>9</v>
      </c>
      <c r="B10" s="8">
        <v>0</v>
      </c>
      <c r="E10" s="3" t="s">
        <v>25</v>
      </c>
      <c r="F10" s="13">
        <v>0</v>
      </c>
      <c r="G10" s="13">
        <v>0</v>
      </c>
      <c r="H10" s="13">
        <f t="shared" ref="H10:U10" si="3">$B$2/$B$37</f>
        <v>1560000</v>
      </c>
      <c r="I10" s="13">
        <f t="shared" si="3"/>
        <v>1560000</v>
      </c>
      <c r="J10" s="13">
        <f t="shared" si="3"/>
        <v>1560000</v>
      </c>
      <c r="K10" s="13">
        <f t="shared" si="3"/>
        <v>1560000</v>
      </c>
      <c r="L10" s="13">
        <f t="shared" si="3"/>
        <v>1560000</v>
      </c>
      <c r="M10" s="13">
        <f t="shared" si="3"/>
        <v>1560000</v>
      </c>
      <c r="N10" s="13">
        <f t="shared" si="3"/>
        <v>1560000</v>
      </c>
      <c r="O10" s="13">
        <f t="shared" si="3"/>
        <v>1560000</v>
      </c>
      <c r="P10" s="13">
        <f t="shared" si="3"/>
        <v>1560000</v>
      </c>
      <c r="Q10" s="13">
        <f t="shared" si="3"/>
        <v>1560000</v>
      </c>
      <c r="R10" s="13">
        <f t="shared" si="3"/>
        <v>1560000</v>
      </c>
      <c r="S10" s="13">
        <f t="shared" si="3"/>
        <v>1560000</v>
      </c>
      <c r="T10" s="13">
        <f t="shared" si="3"/>
        <v>1560000</v>
      </c>
      <c r="U10" s="13">
        <f t="shared" si="3"/>
        <v>1560000</v>
      </c>
      <c r="V10" s="13">
        <f>$B$2/$B$37</f>
        <v>1560000</v>
      </c>
      <c r="W10" s="13">
        <f t="shared" ref="W10:AF10" si="4">$B$2/$B$37</f>
        <v>1560000</v>
      </c>
      <c r="X10" s="13">
        <f t="shared" si="4"/>
        <v>1560000</v>
      </c>
      <c r="Y10" s="13">
        <f t="shared" si="4"/>
        <v>1560000</v>
      </c>
      <c r="Z10" s="13">
        <f t="shared" si="4"/>
        <v>1560000</v>
      </c>
      <c r="AA10" s="13">
        <f t="shared" si="4"/>
        <v>1560000</v>
      </c>
      <c r="AB10" s="13">
        <f t="shared" si="4"/>
        <v>1560000</v>
      </c>
      <c r="AC10" s="13">
        <f t="shared" si="4"/>
        <v>1560000</v>
      </c>
      <c r="AD10" s="13">
        <f t="shared" si="4"/>
        <v>1560000</v>
      </c>
      <c r="AE10" s="13">
        <f t="shared" si="4"/>
        <v>1560000</v>
      </c>
      <c r="AF10" s="13">
        <f t="shared" si="4"/>
        <v>1560000</v>
      </c>
    </row>
    <row r="11" spans="1:32" ht="13.9" x14ac:dyDescent="0.45">
      <c r="A11" s="9" t="s">
        <v>69</v>
      </c>
      <c r="B11" s="10">
        <f>(1+B8)/(1+B10)-1</f>
        <v>9.000000000000008E-2</v>
      </c>
      <c r="E11" s="3" t="s">
        <v>32</v>
      </c>
      <c r="F11" s="13">
        <v>0</v>
      </c>
      <c r="G11" s="13">
        <v>0</v>
      </c>
      <c r="L11" s="13">
        <f>$B$41/5</f>
        <v>60000</v>
      </c>
      <c r="M11" s="13">
        <f t="shared" ref="M11:P11" si="5">$B$41/5</f>
        <v>60000</v>
      </c>
      <c r="N11" s="13">
        <f t="shared" si="5"/>
        <v>60000</v>
      </c>
      <c r="O11" s="13">
        <f t="shared" si="5"/>
        <v>60000</v>
      </c>
      <c r="P11" s="13">
        <f t="shared" si="5"/>
        <v>60000</v>
      </c>
      <c r="Q11" s="13">
        <f>$B$42/5</f>
        <v>70000</v>
      </c>
      <c r="R11" s="13">
        <f t="shared" ref="R11:T11" si="6">$B$42/5</f>
        <v>70000</v>
      </c>
      <c r="S11" s="13">
        <f t="shared" si="6"/>
        <v>70000</v>
      </c>
      <c r="T11" s="13">
        <f t="shared" si="6"/>
        <v>70000</v>
      </c>
      <c r="U11" s="13">
        <f>$B$42/5</f>
        <v>70000</v>
      </c>
      <c r="V11" s="13">
        <f>$B$43/5</f>
        <v>150000</v>
      </c>
      <c r="W11" s="13">
        <f t="shared" ref="W11:Z11" si="7">$B$43/5</f>
        <v>150000</v>
      </c>
      <c r="X11" s="13">
        <f t="shared" si="7"/>
        <v>150000</v>
      </c>
      <c r="Y11" s="13">
        <f t="shared" si="7"/>
        <v>150000</v>
      </c>
      <c r="Z11" s="13">
        <f t="shared" si="7"/>
        <v>150000</v>
      </c>
      <c r="AA11" s="13">
        <f>$B$44/5</f>
        <v>170000</v>
      </c>
      <c r="AB11" s="13">
        <f t="shared" ref="AB11:AE11" si="8">$B$44/5</f>
        <v>170000</v>
      </c>
      <c r="AC11" s="13">
        <f t="shared" si="8"/>
        <v>170000</v>
      </c>
      <c r="AD11" s="13">
        <f t="shared" si="8"/>
        <v>170000</v>
      </c>
      <c r="AE11" s="13">
        <f t="shared" si="8"/>
        <v>170000</v>
      </c>
    </row>
    <row r="12" spans="1:32" ht="13.9" x14ac:dyDescent="0.45">
      <c r="A12" s="3"/>
      <c r="B12" s="6"/>
      <c r="E12" s="3" t="s">
        <v>33</v>
      </c>
      <c r="F12" s="13">
        <f>F10+F11</f>
        <v>0</v>
      </c>
      <c r="G12" s="13">
        <f t="shared" ref="G12:U12" si="9">G10+G11</f>
        <v>0</v>
      </c>
      <c r="H12" s="13">
        <f t="shared" si="9"/>
        <v>1560000</v>
      </c>
      <c r="I12" s="13">
        <f t="shared" si="9"/>
        <v>1560000</v>
      </c>
      <c r="J12" s="13">
        <f t="shared" si="9"/>
        <v>1560000</v>
      </c>
      <c r="K12" s="13">
        <f t="shared" si="9"/>
        <v>1560000</v>
      </c>
      <c r="L12" s="13">
        <f t="shared" si="9"/>
        <v>1620000</v>
      </c>
      <c r="M12" s="13">
        <f t="shared" si="9"/>
        <v>1620000</v>
      </c>
      <c r="N12" s="13">
        <f t="shared" si="9"/>
        <v>1620000</v>
      </c>
      <c r="O12" s="13">
        <f t="shared" si="9"/>
        <v>1620000</v>
      </c>
      <c r="P12" s="13">
        <f t="shared" si="9"/>
        <v>1620000</v>
      </c>
      <c r="Q12" s="13">
        <f t="shared" si="9"/>
        <v>1630000</v>
      </c>
      <c r="R12" s="13">
        <f t="shared" si="9"/>
        <v>1630000</v>
      </c>
      <c r="S12" s="13">
        <f t="shared" si="9"/>
        <v>1630000</v>
      </c>
      <c r="T12" s="13">
        <f t="shared" si="9"/>
        <v>1630000</v>
      </c>
      <c r="U12" s="13">
        <f t="shared" si="9"/>
        <v>1630000</v>
      </c>
      <c r="V12" s="13">
        <f>V10+V11</f>
        <v>1710000</v>
      </c>
      <c r="W12" s="13">
        <f t="shared" ref="W12:AF12" si="10">W10+W11</f>
        <v>1710000</v>
      </c>
      <c r="X12" s="13">
        <f t="shared" si="10"/>
        <v>1710000</v>
      </c>
      <c r="Y12" s="13">
        <f t="shared" si="10"/>
        <v>1710000</v>
      </c>
      <c r="Z12" s="13">
        <f t="shared" si="10"/>
        <v>1710000</v>
      </c>
      <c r="AA12" s="13">
        <f t="shared" si="10"/>
        <v>1730000</v>
      </c>
      <c r="AB12" s="13">
        <f t="shared" si="10"/>
        <v>1730000</v>
      </c>
      <c r="AC12" s="13">
        <f t="shared" si="10"/>
        <v>1730000</v>
      </c>
      <c r="AD12" s="13">
        <f t="shared" si="10"/>
        <v>1730000</v>
      </c>
      <c r="AE12" s="13">
        <f t="shared" si="10"/>
        <v>1730000</v>
      </c>
      <c r="AF12" s="13">
        <f t="shared" si="10"/>
        <v>1560000</v>
      </c>
    </row>
    <row r="13" spans="1:32" ht="13.9" x14ac:dyDescent="0.45">
      <c r="A13" s="3" t="s">
        <v>45</v>
      </c>
      <c r="B13" s="4">
        <v>20000</v>
      </c>
      <c r="C13" s="13" t="s">
        <v>54</v>
      </c>
      <c r="E13" s="3"/>
    </row>
    <row r="14" spans="1:32" ht="13.9" x14ac:dyDescent="0.45">
      <c r="A14" s="3" t="s">
        <v>6</v>
      </c>
      <c r="B14" s="4">
        <v>200</v>
      </c>
      <c r="C14" s="13" t="s">
        <v>7</v>
      </c>
      <c r="E14" s="3" t="s">
        <v>65</v>
      </c>
      <c r="F14" s="13">
        <v>0</v>
      </c>
      <c r="G14" s="13">
        <f>B38</f>
        <v>500000</v>
      </c>
      <c r="H14" s="13">
        <f>G14*(1+$B$10)</f>
        <v>500000</v>
      </c>
      <c r="I14" s="13">
        <f>H14*(1+$B$10)</f>
        <v>500000</v>
      </c>
      <c r="J14" s="13">
        <f t="shared" ref="J14:U14" si="11">I14*(1+$B$10)</f>
        <v>500000</v>
      </c>
      <c r="K14" s="13">
        <f t="shared" si="11"/>
        <v>500000</v>
      </c>
      <c r="L14" s="13">
        <f t="shared" si="11"/>
        <v>500000</v>
      </c>
      <c r="M14" s="13">
        <f t="shared" si="11"/>
        <v>500000</v>
      </c>
      <c r="N14" s="13">
        <f t="shared" si="11"/>
        <v>500000</v>
      </c>
      <c r="O14" s="13">
        <f t="shared" si="11"/>
        <v>500000</v>
      </c>
      <c r="P14" s="13">
        <f t="shared" si="11"/>
        <v>500000</v>
      </c>
      <c r="Q14" s="13">
        <f t="shared" si="11"/>
        <v>500000</v>
      </c>
      <c r="R14" s="13">
        <f t="shared" si="11"/>
        <v>500000</v>
      </c>
      <c r="S14" s="13">
        <f t="shared" si="11"/>
        <v>500000</v>
      </c>
      <c r="T14" s="13">
        <f t="shared" si="11"/>
        <v>500000</v>
      </c>
      <c r="U14" s="13">
        <f t="shared" si="11"/>
        <v>500000</v>
      </c>
      <c r="V14" s="13">
        <f>U14*(1+$B$10)</f>
        <v>500000</v>
      </c>
      <c r="W14" s="13">
        <f t="shared" ref="W14:AF14" si="12">V14*(1+$B$10)</f>
        <v>500000</v>
      </c>
      <c r="X14" s="13">
        <f t="shared" si="12"/>
        <v>500000</v>
      </c>
      <c r="Y14" s="13">
        <f t="shared" si="12"/>
        <v>500000</v>
      </c>
      <c r="Z14" s="13">
        <f t="shared" si="12"/>
        <v>500000</v>
      </c>
      <c r="AA14" s="13">
        <f t="shared" si="12"/>
        <v>500000</v>
      </c>
      <c r="AB14" s="13">
        <f t="shared" si="12"/>
        <v>500000</v>
      </c>
      <c r="AC14" s="13">
        <f t="shared" si="12"/>
        <v>500000</v>
      </c>
      <c r="AD14" s="13">
        <f t="shared" si="12"/>
        <v>500000</v>
      </c>
      <c r="AE14" s="13">
        <f t="shared" si="12"/>
        <v>500000</v>
      </c>
      <c r="AF14" s="13">
        <f t="shared" si="12"/>
        <v>500000</v>
      </c>
    </row>
    <row r="15" spans="1:32" ht="13.9" x14ac:dyDescent="0.45">
      <c r="A15" s="3"/>
      <c r="B15" s="4"/>
      <c r="E15" s="3"/>
    </row>
    <row r="16" spans="1:32" ht="13.9" x14ac:dyDescent="0.45">
      <c r="A16" s="3" t="s">
        <v>57</v>
      </c>
      <c r="B16" s="13">
        <v>22000</v>
      </c>
      <c r="C16" s="13" t="s">
        <v>55</v>
      </c>
      <c r="E16" s="3" t="s">
        <v>3</v>
      </c>
      <c r="F16" s="13">
        <v>0</v>
      </c>
      <c r="G16" s="13">
        <v>0</v>
      </c>
      <c r="H16" s="13">
        <f>B13</f>
        <v>20000</v>
      </c>
      <c r="I16" s="13">
        <f>H16+$B$14</f>
        <v>20200</v>
      </c>
      <c r="J16" s="13">
        <f>I16+$B$14</f>
        <v>20400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  <c r="W16" s="13">
        <v>14932</v>
      </c>
      <c r="X16" s="13">
        <v>15104</v>
      </c>
      <c r="Y16" s="13">
        <v>15278</v>
      </c>
      <c r="Z16" s="13">
        <v>15454</v>
      </c>
      <c r="AA16" s="13">
        <v>14654</v>
      </c>
      <c r="AB16" s="13">
        <v>14823</v>
      </c>
      <c r="AC16" s="13">
        <v>14993</v>
      </c>
      <c r="AD16" s="13">
        <v>15166</v>
      </c>
      <c r="AE16" s="13">
        <v>15341</v>
      </c>
      <c r="AF16" s="13">
        <v>13448</v>
      </c>
    </row>
    <row r="17" spans="1:32" ht="13.9" x14ac:dyDescent="0.45">
      <c r="A17" s="3" t="s">
        <v>58</v>
      </c>
      <c r="E17" s="3" t="s">
        <v>8</v>
      </c>
      <c r="F17" s="13">
        <v>0</v>
      </c>
      <c r="G17" s="13">
        <v>0</v>
      </c>
      <c r="H17" s="13">
        <f>-B29</f>
        <v>-4000</v>
      </c>
      <c r="I17" s="13">
        <f>H17*(1+$B$32)</f>
        <v>-4040</v>
      </c>
      <c r="J17" s="13">
        <f t="shared" ref="J17:U17" si="13">I17*(1+$B$32)</f>
        <v>-4080.4</v>
      </c>
      <c r="K17" s="13">
        <f t="shared" si="13"/>
        <v>-4121.2039999999997</v>
      </c>
      <c r="L17" s="13">
        <f t="shared" si="13"/>
        <v>-4162.4160400000001</v>
      </c>
      <c r="M17" s="13">
        <f t="shared" si="13"/>
        <v>-4204.0402003999998</v>
      </c>
      <c r="N17" s="13">
        <f t="shared" si="13"/>
        <v>-4246.0806024039994</v>
      </c>
      <c r="O17" s="13">
        <f t="shared" si="13"/>
        <v>-4288.5414084280392</v>
      </c>
      <c r="P17" s="13">
        <f t="shared" si="13"/>
        <v>-4331.4268225123196</v>
      </c>
      <c r="Q17" s="13">
        <f t="shared" si="13"/>
        <v>-4374.7410907374433</v>
      </c>
      <c r="R17" s="13">
        <f t="shared" si="13"/>
        <v>-4418.4885016448179</v>
      </c>
      <c r="S17" s="13">
        <f t="shared" si="13"/>
        <v>-4462.6733866612658</v>
      </c>
      <c r="T17" s="13">
        <f t="shared" si="13"/>
        <v>-4507.3001205278788</v>
      </c>
      <c r="U17" s="13">
        <f t="shared" si="13"/>
        <v>-4552.3731217331579</v>
      </c>
      <c r="V17" s="13">
        <f>U17*(1+$B$32)</f>
        <v>-4597.8968529504891</v>
      </c>
      <c r="W17" s="13">
        <f t="shared" ref="W17:AF17" si="14">V17*(1+$B$32)</f>
        <v>-4643.8758214799936</v>
      </c>
      <c r="X17" s="13">
        <f t="shared" si="14"/>
        <v>-4690.3145796947938</v>
      </c>
      <c r="Y17" s="13">
        <f t="shared" si="14"/>
        <v>-4737.2177254917415</v>
      </c>
      <c r="Z17" s="13">
        <f t="shared" si="14"/>
        <v>-4784.5899027466585</v>
      </c>
      <c r="AA17" s="13">
        <f t="shared" si="14"/>
        <v>-4832.4358017741251</v>
      </c>
      <c r="AB17" s="13">
        <f t="shared" si="14"/>
        <v>-4880.7601597918665</v>
      </c>
      <c r="AC17" s="13">
        <f t="shared" si="14"/>
        <v>-4929.5677613897851</v>
      </c>
      <c r="AD17" s="13">
        <f t="shared" si="14"/>
        <v>-4978.8634390036832</v>
      </c>
      <c r="AE17" s="13">
        <f t="shared" si="14"/>
        <v>-5028.6520733937205</v>
      </c>
      <c r="AF17" s="13">
        <f t="shared" si="14"/>
        <v>-5078.9385941276578</v>
      </c>
    </row>
    <row r="18" spans="1:32" ht="13.9" x14ac:dyDescent="0.45">
      <c r="A18" s="3" t="s">
        <v>59</v>
      </c>
      <c r="B18" s="16">
        <v>0.02</v>
      </c>
      <c r="E18" s="3"/>
    </row>
    <row r="19" spans="1:32" ht="13.9" x14ac:dyDescent="0.45">
      <c r="A19" s="3" t="s">
        <v>60</v>
      </c>
      <c r="B19" s="16">
        <v>1.4999999999999999E-2</v>
      </c>
      <c r="E19" s="3" t="s">
        <v>38</v>
      </c>
      <c r="F19" s="13">
        <f t="shared" ref="F19:U19" si="15">F16*(F7-F8)</f>
        <v>0</v>
      </c>
      <c r="G19" s="13">
        <f t="shared" si="15"/>
        <v>0</v>
      </c>
      <c r="H19" s="13">
        <f>H16*(H7-H8)</f>
        <v>7140000</v>
      </c>
      <c r="I19" s="13">
        <f>I16*(I7-I8)</f>
        <v>7231600</v>
      </c>
      <c r="J19" s="13">
        <f t="shared" si="15"/>
        <v>7282800</v>
      </c>
      <c r="K19" s="13">
        <f t="shared" si="15"/>
        <v>6680898</v>
      </c>
      <c r="L19" s="13">
        <f t="shared" si="15"/>
        <v>6170031</v>
      </c>
      <c r="M19" s="13">
        <f t="shared" si="15"/>
        <v>6188274</v>
      </c>
      <c r="N19" s="13">
        <f t="shared" si="15"/>
        <v>6241746</v>
      </c>
      <c r="O19" s="13">
        <f t="shared" si="15"/>
        <v>6313758</v>
      </c>
      <c r="P19" s="13">
        <f t="shared" si="15"/>
        <v>6386476</v>
      </c>
      <c r="Q19" s="13">
        <f t="shared" si="15"/>
        <v>6169512</v>
      </c>
      <c r="R19" s="13">
        <f t="shared" si="15"/>
        <v>6152172</v>
      </c>
      <c r="S19" s="13">
        <f t="shared" si="15"/>
        <v>6223019</v>
      </c>
      <c r="T19" s="13">
        <f t="shared" si="15"/>
        <v>6294564</v>
      </c>
      <c r="U19" s="13">
        <f t="shared" si="15"/>
        <v>6385050</v>
      </c>
      <c r="V19" s="13">
        <f>V16*(V7-V8)</f>
        <v>5151938</v>
      </c>
      <c r="W19" s="13">
        <f t="shared" ref="W19:AF19" si="16">W16*(W7-W8)</f>
        <v>5211268</v>
      </c>
      <c r="X19" s="13">
        <f t="shared" si="16"/>
        <v>5271296</v>
      </c>
      <c r="Y19" s="13">
        <f t="shared" si="16"/>
        <v>5347300</v>
      </c>
      <c r="Z19" s="13">
        <f t="shared" si="16"/>
        <v>5393446</v>
      </c>
      <c r="AA19" s="13">
        <f t="shared" si="16"/>
        <v>5114246</v>
      </c>
      <c r="AB19" s="13">
        <f t="shared" si="16"/>
        <v>5173227</v>
      </c>
      <c r="AC19" s="13">
        <f t="shared" si="16"/>
        <v>5247550</v>
      </c>
      <c r="AD19" s="13">
        <f t="shared" si="16"/>
        <v>5292934</v>
      </c>
      <c r="AE19" s="13">
        <f t="shared" si="16"/>
        <v>5354009</v>
      </c>
      <c r="AF19" s="13">
        <f t="shared" si="16"/>
        <v>4693352</v>
      </c>
    </row>
    <row r="20" spans="1:32" ht="13.9" x14ac:dyDescent="0.45">
      <c r="A20" s="3"/>
      <c r="E20" s="26" t="s">
        <v>24</v>
      </c>
      <c r="F20" s="18">
        <f>F17*F7</f>
        <v>0</v>
      </c>
      <c r="G20" s="18">
        <f t="shared" ref="G20:U20" si="17">G17*G7</f>
        <v>0</v>
      </c>
      <c r="H20" s="18">
        <f>H17*H7</f>
        <v>-1460000</v>
      </c>
      <c r="I20" s="18">
        <f t="shared" si="17"/>
        <v>-1478640</v>
      </c>
      <c r="J20" s="18">
        <f t="shared" si="17"/>
        <v>-1489346</v>
      </c>
      <c r="K20" s="18">
        <f t="shared" si="17"/>
        <v>-1504239.46</v>
      </c>
      <c r="L20" s="18">
        <f t="shared" si="17"/>
        <v>-1519281.8546</v>
      </c>
      <c r="M20" s="18">
        <f t="shared" si="17"/>
        <v>-1538678.7133463998</v>
      </c>
      <c r="N20" s="18">
        <f t="shared" si="17"/>
        <v>-1549819.4198774598</v>
      </c>
      <c r="O20" s="18">
        <f t="shared" si="17"/>
        <v>-1565317.6140762344</v>
      </c>
      <c r="P20" s="18">
        <f t="shared" si="17"/>
        <v>-1580970.7902169966</v>
      </c>
      <c r="Q20" s="18">
        <f t="shared" si="17"/>
        <v>-1601155.2392099043</v>
      </c>
      <c r="R20" s="18">
        <f t="shared" si="17"/>
        <v>-1612748.3031003585</v>
      </c>
      <c r="S20" s="18">
        <f t="shared" si="17"/>
        <v>-1628875.786131362</v>
      </c>
      <c r="T20" s="18">
        <f t="shared" si="17"/>
        <v>-1645164.5439926758</v>
      </c>
      <c r="U20" s="18">
        <f t="shared" si="17"/>
        <v>-1666168.5625543357</v>
      </c>
      <c r="V20" s="18">
        <f>V17*V7</f>
        <v>-1678232.3513269285</v>
      </c>
      <c r="W20" s="18">
        <f t="shared" ref="W20:AF20" si="18">W17*W7</f>
        <v>-1695014.6748401977</v>
      </c>
      <c r="X20" s="18">
        <f t="shared" si="18"/>
        <v>-1711964.8215885998</v>
      </c>
      <c r="Y20" s="18">
        <f t="shared" si="18"/>
        <v>-1733821.6875299774</v>
      </c>
      <c r="Z20" s="18">
        <f t="shared" si="18"/>
        <v>-1746375.3145025303</v>
      </c>
      <c r="AA20" s="18">
        <f t="shared" si="18"/>
        <v>-1763839.0676475556</v>
      </c>
      <c r="AB20" s="18">
        <f t="shared" si="18"/>
        <v>-1781477.4583240312</v>
      </c>
      <c r="AC20" s="18">
        <f t="shared" si="18"/>
        <v>-1804221.8006686612</v>
      </c>
      <c r="AD20" s="18">
        <f t="shared" si="18"/>
        <v>-1817285.1552363443</v>
      </c>
      <c r="AE20" s="18">
        <f t="shared" si="18"/>
        <v>-1835458.006788708</v>
      </c>
      <c r="AF20" s="18">
        <f t="shared" si="18"/>
        <v>-1853812.586856595</v>
      </c>
    </row>
    <row r="21" spans="1:32" ht="13.9" x14ac:dyDescent="0.45">
      <c r="A21" s="3" t="s">
        <v>47</v>
      </c>
      <c r="B21" s="4"/>
      <c r="E21" s="3" t="s">
        <v>70</v>
      </c>
      <c r="F21" s="13">
        <f>F19+F20</f>
        <v>0</v>
      </c>
      <c r="G21" s="13">
        <f t="shared" ref="G21:U21" si="19">G19+G20</f>
        <v>0</v>
      </c>
      <c r="H21" s="13">
        <f>H19+H20</f>
        <v>5680000</v>
      </c>
      <c r="I21" s="13">
        <f t="shared" si="19"/>
        <v>5752960</v>
      </c>
      <c r="J21" s="13">
        <f t="shared" si="19"/>
        <v>5793454</v>
      </c>
      <c r="K21" s="13">
        <f t="shared" si="19"/>
        <v>5176658.54</v>
      </c>
      <c r="L21" s="13">
        <f t="shared" si="19"/>
        <v>4650749.1453999998</v>
      </c>
      <c r="M21" s="13">
        <f t="shared" si="19"/>
        <v>4649595.2866536006</v>
      </c>
      <c r="N21" s="13">
        <f t="shared" si="19"/>
        <v>4691926.5801225398</v>
      </c>
      <c r="O21" s="13">
        <f t="shared" si="19"/>
        <v>4748440.3859237656</v>
      </c>
      <c r="P21" s="13">
        <f t="shared" si="19"/>
        <v>4805505.2097830037</v>
      </c>
      <c r="Q21" s="13">
        <f t="shared" si="19"/>
        <v>4568356.7607900957</v>
      </c>
      <c r="R21" s="13">
        <f t="shared" si="19"/>
        <v>4539423.6968996413</v>
      </c>
      <c r="S21" s="13">
        <f t="shared" si="19"/>
        <v>4594143.2138686385</v>
      </c>
      <c r="T21" s="13">
        <f t="shared" si="19"/>
        <v>4649399.4560073242</v>
      </c>
      <c r="U21" s="13">
        <f t="shared" si="19"/>
        <v>4718881.4374456648</v>
      </c>
      <c r="V21" s="13">
        <f>V19+V20</f>
        <v>3473705.6486730715</v>
      </c>
      <c r="W21" s="13">
        <f t="shared" ref="W21:AF21" si="20">W19+W20</f>
        <v>3516253.3251598021</v>
      </c>
      <c r="X21" s="13">
        <f t="shared" si="20"/>
        <v>3559331.1784113999</v>
      </c>
      <c r="Y21" s="13">
        <f t="shared" si="20"/>
        <v>3613478.3124700226</v>
      </c>
      <c r="Z21" s="13">
        <f t="shared" si="20"/>
        <v>3647070.6854974697</v>
      </c>
      <c r="AA21" s="13">
        <f t="shared" si="20"/>
        <v>3350406.9323524442</v>
      </c>
      <c r="AB21" s="13">
        <f t="shared" si="20"/>
        <v>3391749.541675969</v>
      </c>
      <c r="AC21" s="13">
        <f t="shared" si="20"/>
        <v>3443328.1993313385</v>
      </c>
      <c r="AD21" s="13">
        <f t="shared" si="20"/>
        <v>3475648.8447636557</v>
      </c>
      <c r="AE21" s="13">
        <f t="shared" si="20"/>
        <v>3518550.9932112917</v>
      </c>
      <c r="AF21" s="13">
        <f t="shared" si="20"/>
        <v>2839539.4131434048</v>
      </c>
    </row>
    <row r="22" spans="1:32" ht="13.9" x14ac:dyDescent="0.45">
      <c r="A22" s="3" t="s">
        <v>48</v>
      </c>
      <c r="B22" s="11">
        <v>1.1499999999999999</v>
      </c>
      <c r="E22" s="26" t="s">
        <v>39</v>
      </c>
      <c r="F22" s="18">
        <f>-F12</f>
        <v>0</v>
      </c>
      <c r="G22" s="18">
        <f t="shared" ref="G22:T22" si="21">-G12</f>
        <v>0</v>
      </c>
      <c r="H22" s="18">
        <f t="shared" si="21"/>
        <v>-1560000</v>
      </c>
      <c r="I22" s="18">
        <f t="shared" si="21"/>
        <v>-1560000</v>
      </c>
      <c r="J22" s="18">
        <f t="shared" si="21"/>
        <v>-1560000</v>
      </c>
      <c r="K22" s="18">
        <f t="shared" si="21"/>
        <v>-1560000</v>
      </c>
      <c r="L22" s="18">
        <f t="shared" si="21"/>
        <v>-1620000</v>
      </c>
      <c r="M22" s="18">
        <f t="shared" si="21"/>
        <v>-1620000</v>
      </c>
      <c r="N22" s="18">
        <f t="shared" si="21"/>
        <v>-1620000</v>
      </c>
      <c r="O22" s="18">
        <f t="shared" si="21"/>
        <v>-1620000</v>
      </c>
      <c r="P22" s="18">
        <f t="shared" si="21"/>
        <v>-1620000</v>
      </c>
      <c r="Q22" s="18">
        <f t="shared" si="21"/>
        <v>-1630000</v>
      </c>
      <c r="R22" s="18">
        <f t="shared" si="21"/>
        <v>-1630000</v>
      </c>
      <c r="S22" s="18">
        <f t="shared" si="21"/>
        <v>-1630000</v>
      </c>
      <c r="T22" s="18">
        <f t="shared" si="21"/>
        <v>-1630000</v>
      </c>
      <c r="U22" s="18">
        <f>-U12</f>
        <v>-1630000</v>
      </c>
      <c r="V22" s="18">
        <f>-V12</f>
        <v>-1710000</v>
      </c>
      <c r="W22" s="18">
        <f t="shared" ref="W22:AF22" si="22">-W12</f>
        <v>-1710000</v>
      </c>
      <c r="X22" s="18">
        <f t="shared" si="22"/>
        <v>-1710000</v>
      </c>
      <c r="Y22" s="18">
        <f t="shared" si="22"/>
        <v>-1710000</v>
      </c>
      <c r="Z22" s="18">
        <f t="shared" si="22"/>
        <v>-1710000</v>
      </c>
      <c r="AA22" s="18">
        <f t="shared" si="22"/>
        <v>-1730000</v>
      </c>
      <c r="AB22" s="18">
        <f t="shared" si="22"/>
        <v>-1730000</v>
      </c>
      <c r="AC22" s="18">
        <f t="shared" si="22"/>
        <v>-1730000</v>
      </c>
      <c r="AD22" s="18">
        <f t="shared" si="22"/>
        <v>-1730000</v>
      </c>
      <c r="AE22" s="18">
        <f t="shared" si="22"/>
        <v>-1730000</v>
      </c>
      <c r="AF22" s="18">
        <f t="shared" si="22"/>
        <v>-1560000</v>
      </c>
    </row>
    <row r="23" spans="1:32" ht="13.9" x14ac:dyDescent="0.45">
      <c r="A23" s="3" t="s">
        <v>49</v>
      </c>
      <c r="B23" s="11">
        <v>1.05</v>
      </c>
      <c r="E23" s="3" t="s">
        <v>71</v>
      </c>
      <c r="F23" s="13">
        <f>F21+F22</f>
        <v>0</v>
      </c>
      <c r="G23" s="13">
        <f t="shared" ref="G23:AF23" si="23">G21+G22</f>
        <v>0</v>
      </c>
      <c r="H23" s="13">
        <f>H21+H22</f>
        <v>4120000</v>
      </c>
      <c r="I23" s="13">
        <f t="shared" si="23"/>
        <v>4192960</v>
      </c>
      <c r="J23" s="13">
        <f t="shared" si="23"/>
        <v>4233454</v>
      </c>
      <c r="K23" s="13">
        <f t="shared" si="23"/>
        <v>3616658.54</v>
      </c>
      <c r="L23" s="13">
        <f t="shared" si="23"/>
        <v>3030749.1453999998</v>
      </c>
      <c r="M23" s="13">
        <f t="shared" si="23"/>
        <v>3029595.2866536006</v>
      </c>
      <c r="N23" s="13">
        <f t="shared" si="23"/>
        <v>3071926.5801225398</v>
      </c>
      <c r="O23" s="13">
        <f t="shared" si="23"/>
        <v>3128440.3859237656</v>
      </c>
      <c r="P23" s="13">
        <f t="shared" si="23"/>
        <v>3185505.2097830037</v>
      </c>
      <c r="Q23" s="13">
        <f t="shared" si="23"/>
        <v>2938356.7607900957</v>
      </c>
      <c r="R23" s="13">
        <f t="shared" si="23"/>
        <v>2909423.6968996413</v>
      </c>
      <c r="S23" s="13">
        <f t="shared" si="23"/>
        <v>2964143.2138686385</v>
      </c>
      <c r="T23" s="13">
        <f t="shared" si="23"/>
        <v>3019399.4560073242</v>
      </c>
      <c r="U23" s="13">
        <f t="shared" si="23"/>
        <v>3088881.4374456648</v>
      </c>
      <c r="V23" s="13">
        <f t="shared" si="23"/>
        <v>1763705.6486730715</v>
      </c>
      <c r="W23" s="13">
        <f t="shared" si="23"/>
        <v>1806253.3251598021</v>
      </c>
      <c r="X23" s="13">
        <f t="shared" si="23"/>
        <v>1849331.1784113999</v>
      </c>
      <c r="Y23" s="13">
        <f t="shared" si="23"/>
        <v>1903478.3124700226</v>
      </c>
      <c r="Z23" s="13">
        <f t="shared" si="23"/>
        <v>1937070.6854974697</v>
      </c>
      <c r="AA23" s="13">
        <f t="shared" si="23"/>
        <v>1620406.9323524442</v>
      </c>
      <c r="AB23" s="13">
        <f t="shared" si="23"/>
        <v>1661749.541675969</v>
      </c>
      <c r="AC23" s="13">
        <f t="shared" si="23"/>
        <v>1713328.1993313385</v>
      </c>
      <c r="AD23" s="13">
        <f t="shared" si="23"/>
        <v>1745648.8447636557</v>
      </c>
      <c r="AE23" s="13">
        <f t="shared" si="23"/>
        <v>1788550.9932112917</v>
      </c>
      <c r="AF23" s="13">
        <f t="shared" si="23"/>
        <v>1279539.4131434048</v>
      </c>
    </row>
    <row r="24" spans="1:32" ht="13.9" x14ac:dyDescent="0.45">
      <c r="A24" s="3" t="s">
        <v>50</v>
      </c>
      <c r="B24" s="11">
        <v>1</v>
      </c>
      <c r="E24" s="3" t="s">
        <v>67</v>
      </c>
      <c r="F24" s="13">
        <f>-F23*$B$9</f>
        <v>0</v>
      </c>
      <c r="G24" s="13">
        <f t="shared" ref="G24:AF24" si="24">-G23*$B$9</f>
        <v>0</v>
      </c>
      <c r="H24" s="13">
        <f t="shared" si="24"/>
        <v>0</v>
      </c>
      <c r="I24" s="13">
        <f t="shared" si="24"/>
        <v>0</v>
      </c>
      <c r="J24" s="13">
        <f t="shared" si="24"/>
        <v>0</v>
      </c>
      <c r="K24" s="13">
        <f t="shared" si="24"/>
        <v>0</v>
      </c>
      <c r="L24" s="13">
        <f t="shared" si="24"/>
        <v>0</v>
      </c>
      <c r="M24" s="13">
        <f t="shared" si="24"/>
        <v>0</v>
      </c>
      <c r="N24" s="13">
        <f t="shared" si="24"/>
        <v>0</v>
      </c>
      <c r="O24" s="13">
        <f t="shared" si="24"/>
        <v>0</v>
      </c>
      <c r="P24" s="13">
        <f t="shared" si="24"/>
        <v>0</v>
      </c>
      <c r="Q24" s="13">
        <f t="shared" si="24"/>
        <v>0</v>
      </c>
      <c r="R24" s="13">
        <f t="shared" si="24"/>
        <v>0</v>
      </c>
      <c r="S24" s="13">
        <f t="shared" si="24"/>
        <v>0</v>
      </c>
      <c r="T24" s="13">
        <f t="shared" si="24"/>
        <v>0</v>
      </c>
      <c r="U24" s="13">
        <f t="shared" si="24"/>
        <v>0</v>
      </c>
      <c r="V24" s="13">
        <f t="shared" si="24"/>
        <v>0</v>
      </c>
      <c r="W24" s="13">
        <f t="shared" si="24"/>
        <v>0</v>
      </c>
      <c r="X24" s="13">
        <f t="shared" si="24"/>
        <v>0</v>
      </c>
      <c r="Y24" s="13">
        <f t="shared" si="24"/>
        <v>0</v>
      </c>
      <c r="Z24" s="13">
        <f t="shared" si="24"/>
        <v>0</v>
      </c>
      <c r="AA24" s="13">
        <f t="shared" si="24"/>
        <v>0</v>
      </c>
      <c r="AB24" s="13">
        <f t="shared" si="24"/>
        <v>0</v>
      </c>
      <c r="AC24" s="13">
        <f t="shared" si="24"/>
        <v>0</v>
      </c>
      <c r="AD24" s="13">
        <f t="shared" si="24"/>
        <v>0</v>
      </c>
      <c r="AE24" s="13">
        <f t="shared" si="24"/>
        <v>0</v>
      </c>
      <c r="AF24" s="13">
        <f t="shared" si="24"/>
        <v>0</v>
      </c>
    </row>
    <row r="25" spans="1:32" ht="13.9" x14ac:dyDescent="0.45">
      <c r="A25" s="3" t="s">
        <v>51</v>
      </c>
      <c r="B25" s="11">
        <v>0.8</v>
      </c>
      <c r="E25" s="27" t="s">
        <v>72</v>
      </c>
      <c r="F25" s="19">
        <f>F23+F24</f>
        <v>0</v>
      </c>
      <c r="G25" s="19">
        <f t="shared" ref="G25:AF25" si="25">G23+G24</f>
        <v>0</v>
      </c>
      <c r="H25" s="19">
        <f>H23+H24</f>
        <v>4120000</v>
      </c>
      <c r="I25" s="19">
        <f t="shared" si="25"/>
        <v>4192960</v>
      </c>
      <c r="J25" s="19">
        <f t="shared" si="25"/>
        <v>4233454</v>
      </c>
      <c r="K25" s="19">
        <f t="shared" si="25"/>
        <v>3616658.54</v>
      </c>
      <c r="L25" s="19">
        <f t="shared" si="25"/>
        <v>3030749.1453999998</v>
      </c>
      <c r="M25" s="19">
        <f t="shared" si="25"/>
        <v>3029595.2866536006</v>
      </c>
      <c r="N25" s="19">
        <f t="shared" si="25"/>
        <v>3071926.5801225398</v>
      </c>
      <c r="O25" s="19">
        <f t="shared" si="25"/>
        <v>3128440.3859237656</v>
      </c>
      <c r="P25" s="19">
        <f t="shared" si="25"/>
        <v>3185505.2097830037</v>
      </c>
      <c r="Q25" s="19">
        <f t="shared" si="25"/>
        <v>2938356.7607900957</v>
      </c>
      <c r="R25" s="19">
        <f t="shared" si="25"/>
        <v>2909423.6968996413</v>
      </c>
      <c r="S25" s="19">
        <f t="shared" si="25"/>
        <v>2964143.2138686385</v>
      </c>
      <c r="T25" s="19">
        <f t="shared" si="25"/>
        <v>3019399.4560073242</v>
      </c>
      <c r="U25" s="19">
        <f t="shared" si="25"/>
        <v>3088881.4374456648</v>
      </c>
      <c r="V25" s="19">
        <f t="shared" si="25"/>
        <v>1763705.6486730715</v>
      </c>
      <c r="W25" s="19">
        <f t="shared" si="25"/>
        <v>1806253.3251598021</v>
      </c>
      <c r="X25" s="19">
        <f t="shared" si="25"/>
        <v>1849331.1784113999</v>
      </c>
      <c r="Y25" s="19">
        <f t="shared" si="25"/>
        <v>1903478.3124700226</v>
      </c>
      <c r="Z25" s="19">
        <f t="shared" si="25"/>
        <v>1937070.6854974697</v>
      </c>
      <c r="AA25" s="19">
        <f t="shared" si="25"/>
        <v>1620406.9323524442</v>
      </c>
      <c r="AB25" s="19">
        <f t="shared" si="25"/>
        <v>1661749.541675969</v>
      </c>
      <c r="AC25" s="19">
        <f t="shared" si="25"/>
        <v>1713328.1993313385</v>
      </c>
      <c r="AD25" s="19">
        <f t="shared" si="25"/>
        <v>1745648.8447636557</v>
      </c>
      <c r="AE25" s="19">
        <f t="shared" si="25"/>
        <v>1788550.9932112917</v>
      </c>
      <c r="AF25" s="19">
        <f t="shared" si="25"/>
        <v>1279539.4131434048</v>
      </c>
    </row>
    <row r="26" spans="1:32" ht="13.9" x14ac:dyDescent="0.45">
      <c r="A26" s="3" t="s">
        <v>52</v>
      </c>
      <c r="B26" s="11">
        <v>0.75</v>
      </c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32" ht="13.9" x14ac:dyDescent="0.45">
      <c r="A27" s="3" t="s">
        <v>53</v>
      </c>
      <c r="B27" s="11">
        <v>0.65</v>
      </c>
      <c r="E27" s="3" t="s">
        <v>64</v>
      </c>
      <c r="F27" s="13">
        <v>0</v>
      </c>
      <c r="G27" s="13">
        <f>-(G14-F14)</f>
        <v>-500000</v>
      </c>
      <c r="H27" s="13">
        <f>-(H14-G14)</f>
        <v>0</v>
      </c>
      <c r="I27" s="13">
        <f t="shared" ref="I27:AF27" si="26">-(I14-H14)</f>
        <v>0</v>
      </c>
      <c r="J27" s="13">
        <f t="shared" si="26"/>
        <v>0</v>
      </c>
      <c r="K27" s="13">
        <f t="shared" si="26"/>
        <v>0</v>
      </c>
      <c r="L27" s="13">
        <f t="shared" si="26"/>
        <v>0</v>
      </c>
      <c r="M27" s="13">
        <f t="shared" si="26"/>
        <v>0</v>
      </c>
      <c r="N27" s="13">
        <f t="shared" si="26"/>
        <v>0</v>
      </c>
      <c r="O27" s="13">
        <f t="shared" si="26"/>
        <v>0</v>
      </c>
      <c r="P27" s="13">
        <f t="shared" si="26"/>
        <v>0</v>
      </c>
      <c r="Q27" s="13">
        <f t="shared" si="26"/>
        <v>0</v>
      </c>
      <c r="R27" s="13">
        <f t="shared" si="26"/>
        <v>0</v>
      </c>
      <c r="S27" s="13">
        <f t="shared" si="26"/>
        <v>0</v>
      </c>
      <c r="T27" s="13">
        <f t="shared" si="26"/>
        <v>0</v>
      </c>
      <c r="U27" s="13">
        <f>-(U14-T14)</f>
        <v>0</v>
      </c>
      <c r="V27" s="13">
        <f t="shared" si="26"/>
        <v>0</v>
      </c>
      <c r="W27" s="13">
        <f t="shared" si="26"/>
        <v>0</v>
      </c>
      <c r="X27" s="13">
        <f t="shared" si="26"/>
        <v>0</v>
      </c>
      <c r="Y27" s="13">
        <f t="shared" si="26"/>
        <v>0</v>
      </c>
      <c r="Z27" s="13">
        <f t="shared" si="26"/>
        <v>0</v>
      </c>
      <c r="AA27" s="13">
        <f t="shared" si="26"/>
        <v>0</v>
      </c>
      <c r="AB27" s="13">
        <f t="shared" si="26"/>
        <v>0</v>
      </c>
      <c r="AC27" s="13">
        <f t="shared" si="26"/>
        <v>0</v>
      </c>
      <c r="AD27" s="13">
        <f t="shared" si="26"/>
        <v>0</v>
      </c>
      <c r="AE27" s="13">
        <f t="shared" si="26"/>
        <v>0</v>
      </c>
      <c r="AF27" s="13">
        <f t="shared" si="26"/>
        <v>0</v>
      </c>
    </row>
    <row r="28" spans="1:32" ht="13.9" x14ac:dyDescent="0.45">
      <c r="A28" s="3"/>
      <c r="B28" s="4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-B41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-B42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f>-B43</f>
        <v>-750000</v>
      </c>
      <c r="W28" s="13">
        <v>0</v>
      </c>
      <c r="X28" s="13">
        <v>0</v>
      </c>
      <c r="Y28" s="13">
        <v>0</v>
      </c>
      <c r="Z28" s="13">
        <v>0</v>
      </c>
      <c r="AA28" s="13">
        <f>-B44</f>
        <v>-850000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29" spans="1:32" ht="13.9" x14ac:dyDescent="0.45">
      <c r="A29" s="3" t="s">
        <v>8</v>
      </c>
      <c r="B29" s="4">
        <v>4000</v>
      </c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f>B6</f>
        <v>0</v>
      </c>
    </row>
    <row r="30" spans="1:32" ht="13.9" x14ac:dyDescent="0.45">
      <c r="A30" s="7" t="s">
        <v>46</v>
      </c>
      <c r="B30" s="12">
        <v>25</v>
      </c>
      <c r="E30" s="3" t="s">
        <v>39</v>
      </c>
      <c r="F30" s="13">
        <f>-F22</f>
        <v>0</v>
      </c>
      <c r="G30" s="13">
        <f t="shared" ref="G30:U30" si="27">-G22</f>
        <v>0</v>
      </c>
      <c r="H30" s="13">
        <f>-H22</f>
        <v>1560000</v>
      </c>
      <c r="I30" s="13">
        <f t="shared" si="27"/>
        <v>1560000</v>
      </c>
      <c r="J30" s="13">
        <f t="shared" si="27"/>
        <v>1560000</v>
      </c>
      <c r="K30" s="13">
        <f t="shared" si="27"/>
        <v>1560000</v>
      </c>
      <c r="L30" s="13">
        <f t="shared" si="27"/>
        <v>1620000</v>
      </c>
      <c r="M30" s="13">
        <f t="shared" si="27"/>
        <v>1620000</v>
      </c>
      <c r="N30" s="13">
        <f t="shared" si="27"/>
        <v>1620000</v>
      </c>
      <c r="O30" s="13">
        <f t="shared" si="27"/>
        <v>1620000</v>
      </c>
      <c r="P30" s="13">
        <f t="shared" si="27"/>
        <v>1620000</v>
      </c>
      <c r="Q30" s="13">
        <f t="shared" si="27"/>
        <v>1630000</v>
      </c>
      <c r="R30" s="13">
        <f t="shared" si="27"/>
        <v>1630000</v>
      </c>
      <c r="S30" s="13">
        <f t="shared" si="27"/>
        <v>1630000</v>
      </c>
      <c r="T30" s="13">
        <f t="shared" si="27"/>
        <v>1630000</v>
      </c>
      <c r="U30" s="13">
        <f t="shared" si="27"/>
        <v>1630000</v>
      </c>
      <c r="V30" s="13">
        <f>-V22</f>
        <v>1710000</v>
      </c>
      <c r="W30" s="13">
        <f t="shared" ref="W30:AF30" si="28">-W22</f>
        <v>1710000</v>
      </c>
      <c r="X30" s="13">
        <f>-X22</f>
        <v>1710000</v>
      </c>
      <c r="Y30" s="13">
        <f t="shared" si="28"/>
        <v>1710000</v>
      </c>
      <c r="Z30" s="13">
        <f t="shared" si="28"/>
        <v>1710000</v>
      </c>
      <c r="AA30" s="13">
        <f t="shared" si="28"/>
        <v>1730000</v>
      </c>
      <c r="AB30" s="13">
        <f t="shared" si="28"/>
        <v>1730000</v>
      </c>
      <c r="AC30" s="13">
        <f t="shared" si="28"/>
        <v>1730000</v>
      </c>
      <c r="AD30" s="13">
        <f t="shared" si="28"/>
        <v>1730000</v>
      </c>
      <c r="AE30" s="13">
        <f t="shared" si="28"/>
        <v>1730000</v>
      </c>
      <c r="AF30" s="13">
        <f t="shared" si="28"/>
        <v>1560000</v>
      </c>
    </row>
    <row r="31" spans="1:32" ht="13.9" x14ac:dyDescent="0.45">
      <c r="A31" s="3" t="s">
        <v>10</v>
      </c>
      <c r="B31" s="6">
        <v>0.01</v>
      </c>
      <c r="E31" s="3"/>
    </row>
    <row r="32" spans="1:32" ht="13.9" x14ac:dyDescent="0.45">
      <c r="A32" s="3" t="s">
        <v>11</v>
      </c>
      <c r="B32" s="6">
        <f>B10+B31</f>
        <v>0.01</v>
      </c>
      <c r="E32" s="3" t="s">
        <v>73</v>
      </c>
      <c r="F32" s="3">
        <f t="shared" ref="F32:AF32" si="29">SUM(F25:F30)</f>
        <v>-3900000</v>
      </c>
      <c r="G32" s="3">
        <f t="shared" si="29"/>
        <v>-4400000</v>
      </c>
      <c r="H32" s="3">
        <f t="shared" si="29"/>
        <v>-25520000</v>
      </c>
      <c r="I32" s="3">
        <f t="shared" si="29"/>
        <v>5752960</v>
      </c>
      <c r="J32" s="3">
        <f t="shared" si="29"/>
        <v>5793454</v>
      </c>
      <c r="K32" s="3">
        <f t="shared" si="29"/>
        <v>5176658.54</v>
      </c>
      <c r="L32" s="3">
        <f t="shared" si="29"/>
        <v>4350749.1453999998</v>
      </c>
      <c r="M32" s="3">
        <f t="shared" si="29"/>
        <v>4649595.2866536006</v>
      </c>
      <c r="N32" s="3">
        <f t="shared" si="29"/>
        <v>4691926.5801225398</v>
      </c>
      <c r="O32" s="3">
        <f t="shared" si="29"/>
        <v>4748440.3859237656</v>
      </c>
      <c r="P32" s="3">
        <f t="shared" si="29"/>
        <v>4805505.2097830037</v>
      </c>
      <c r="Q32" s="3">
        <f t="shared" si="29"/>
        <v>4218356.7607900957</v>
      </c>
      <c r="R32" s="3">
        <f t="shared" si="29"/>
        <v>4539423.6968996413</v>
      </c>
      <c r="S32" s="3">
        <f t="shared" si="29"/>
        <v>4594143.2138686385</v>
      </c>
      <c r="T32" s="3">
        <f t="shared" si="29"/>
        <v>4649399.4560073242</v>
      </c>
      <c r="U32" s="3">
        <f t="shared" si="29"/>
        <v>4718881.4374456648</v>
      </c>
      <c r="V32" s="3">
        <f t="shared" si="29"/>
        <v>2723705.6486730715</v>
      </c>
      <c r="W32" s="3">
        <f t="shared" si="29"/>
        <v>3516253.3251598021</v>
      </c>
      <c r="X32" s="3">
        <f t="shared" si="29"/>
        <v>3559331.1784113999</v>
      </c>
      <c r="Y32" s="3">
        <f t="shared" si="29"/>
        <v>3613478.3124700226</v>
      </c>
      <c r="Z32" s="3">
        <f t="shared" si="29"/>
        <v>3647070.6854974697</v>
      </c>
      <c r="AA32" s="3">
        <f t="shared" si="29"/>
        <v>2500406.9323524442</v>
      </c>
      <c r="AB32" s="3">
        <f t="shared" si="29"/>
        <v>3391749.541675969</v>
      </c>
      <c r="AC32" s="3">
        <f t="shared" si="29"/>
        <v>3443328.1993313385</v>
      </c>
      <c r="AD32" s="3">
        <f t="shared" si="29"/>
        <v>3475648.8447636557</v>
      </c>
      <c r="AE32" s="3">
        <f t="shared" si="29"/>
        <v>3518550.9932112917</v>
      </c>
      <c r="AF32" s="3">
        <f t="shared" si="29"/>
        <v>2839539.4131434048</v>
      </c>
    </row>
    <row r="33" spans="1:32" ht="13.9" x14ac:dyDescent="0.45">
      <c r="A33" s="3" t="s">
        <v>12</v>
      </c>
      <c r="B33" s="4">
        <v>8</v>
      </c>
      <c r="C33" s="13" t="s">
        <v>13</v>
      </c>
      <c r="E33" s="3" t="s">
        <v>75</v>
      </c>
      <c r="F33" s="3">
        <f t="shared" ref="F33:AF33" si="30">F32/(1+$B$8)^F5</f>
        <v>-3900000</v>
      </c>
      <c r="G33" s="3">
        <f t="shared" si="30"/>
        <v>-4036697.2477064217</v>
      </c>
      <c r="H33" s="3">
        <f t="shared" si="30"/>
        <v>-21479673.428162608</v>
      </c>
      <c r="I33" s="3">
        <f t="shared" si="30"/>
        <v>4442340.6734520998</v>
      </c>
      <c r="J33" s="3">
        <f t="shared" si="30"/>
        <v>4104228.8727465067</v>
      </c>
      <c r="K33" s="3">
        <f t="shared" si="30"/>
        <v>3364472.8612953681</v>
      </c>
      <c r="L33" s="3">
        <f t="shared" si="30"/>
        <v>2594209.5628496907</v>
      </c>
      <c r="M33" s="3">
        <f t="shared" si="30"/>
        <v>2543487.8464615997</v>
      </c>
      <c r="N33" s="3">
        <f t="shared" si="30"/>
        <v>2354719.7372638728</v>
      </c>
      <c r="O33" s="3">
        <f t="shared" si="30"/>
        <v>2186313.8630564068</v>
      </c>
      <c r="P33" s="3">
        <f t="shared" si="30"/>
        <v>2029897.3332058755</v>
      </c>
      <c r="Q33" s="3">
        <f t="shared" si="30"/>
        <v>1634751.8193570909</v>
      </c>
      <c r="R33" s="3">
        <f t="shared" si="30"/>
        <v>1613922.7562063707</v>
      </c>
      <c r="S33" s="3">
        <f t="shared" si="30"/>
        <v>1498511.4170915128</v>
      </c>
      <c r="T33" s="3">
        <f t="shared" si="30"/>
        <v>1391316.3517286333</v>
      </c>
      <c r="U33" s="3">
        <f t="shared" si="30"/>
        <v>1295512.4670251624</v>
      </c>
      <c r="V33" s="3">
        <f t="shared" si="30"/>
        <v>686019.09532126598</v>
      </c>
      <c r="W33" s="3">
        <f t="shared" si="30"/>
        <v>812511.82615108951</v>
      </c>
      <c r="X33" s="3">
        <f t="shared" si="30"/>
        <v>754555.92894504825</v>
      </c>
      <c r="Y33" s="3">
        <f t="shared" si="30"/>
        <v>702784.20404821646</v>
      </c>
      <c r="Z33" s="3">
        <f t="shared" si="30"/>
        <v>650750.06751213607</v>
      </c>
      <c r="AA33" s="3">
        <f t="shared" si="30"/>
        <v>409311.77408935351</v>
      </c>
      <c r="AB33" s="3">
        <f t="shared" si="30"/>
        <v>509378.7464353501</v>
      </c>
      <c r="AC33" s="3">
        <f t="shared" si="30"/>
        <v>474426.52976810711</v>
      </c>
      <c r="AD33" s="3">
        <f t="shared" si="30"/>
        <v>439339.1863059816</v>
      </c>
      <c r="AE33" s="3">
        <f t="shared" si="30"/>
        <v>408038.74297132844</v>
      </c>
      <c r="AF33" s="3">
        <f t="shared" si="30"/>
        <v>302105.7245085524</v>
      </c>
    </row>
    <row r="34" spans="1:32" ht="13.9" x14ac:dyDescent="0.45">
      <c r="A34" s="3"/>
      <c r="B34" s="4">
        <v>12</v>
      </c>
      <c r="C34" s="13" t="s">
        <v>14</v>
      </c>
    </row>
    <row r="35" spans="1:32" ht="13.9" x14ac:dyDescent="0.45">
      <c r="A35" s="3"/>
      <c r="B35" s="4">
        <v>16</v>
      </c>
      <c r="C35" s="13" t="s">
        <v>15</v>
      </c>
      <c r="E35" s="14" t="s">
        <v>18</v>
      </c>
      <c r="F35" s="20">
        <f>SUM(F33:AF33)</f>
        <v>7786536.7119275872</v>
      </c>
    </row>
    <row r="36" spans="1:32" ht="13.9" x14ac:dyDescent="0.45">
      <c r="E36" s="14" t="s">
        <v>76</v>
      </c>
      <c r="F36" s="21">
        <f>IRR(F32:AF32)</f>
        <v>0.12449425393527114</v>
      </c>
    </row>
    <row r="37" spans="1:32" ht="13.9" x14ac:dyDescent="0.45">
      <c r="A37" s="3" t="s">
        <v>16</v>
      </c>
      <c r="B37" s="4">
        <v>25</v>
      </c>
    </row>
    <row r="38" spans="1:32" ht="13.9" x14ac:dyDescent="0.45">
      <c r="A38" s="3" t="s">
        <v>19</v>
      </c>
      <c r="B38" s="4">
        <v>500000</v>
      </c>
    </row>
    <row r="39" spans="1:32" ht="13.9" x14ac:dyDescent="0.45">
      <c r="A39" s="3"/>
      <c r="E39" s="29" t="s">
        <v>87</v>
      </c>
      <c r="F39" s="22"/>
      <c r="G39" s="22"/>
      <c r="H39" s="23"/>
      <c r="I39" s="23"/>
      <c r="J39" s="23"/>
      <c r="K39" s="23"/>
      <c r="M39" s="29" t="s">
        <v>82</v>
      </c>
      <c r="N39" s="29"/>
      <c r="O39" s="29"/>
    </row>
    <row r="40" spans="1:32" ht="13.9" x14ac:dyDescent="0.45">
      <c r="A40" s="3" t="s">
        <v>28</v>
      </c>
      <c r="E40" s="30" t="s">
        <v>2</v>
      </c>
      <c r="F40" s="3" t="s">
        <v>77</v>
      </c>
      <c r="G40" s="3" t="s">
        <v>78</v>
      </c>
      <c r="H40" s="3" t="s">
        <v>79</v>
      </c>
      <c r="I40" s="3" t="s">
        <v>80</v>
      </c>
      <c r="J40" s="3" t="s">
        <v>81</v>
      </c>
      <c r="K40" s="3" t="s">
        <v>88</v>
      </c>
      <c r="L40" s="24"/>
      <c r="M40" s="3" t="s">
        <v>77</v>
      </c>
      <c r="N40" s="3" t="s">
        <v>83</v>
      </c>
      <c r="O40" s="3" t="s">
        <v>88</v>
      </c>
    </row>
    <row r="41" spans="1:32" ht="13.9" x14ac:dyDescent="0.45">
      <c r="A41" s="3" t="s">
        <v>26</v>
      </c>
      <c r="B41" s="13">
        <v>300000</v>
      </c>
      <c r="C41" s="13" t="s">
        <v>40</v>
      </c>
      <c r="E41" s="32">
        <v>2001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>SUM(F41:J41)</f>
        <v>0</v>
      </c>
      <c r="M41" s="13">
        <v>0</v>
      </c>
      <c r="N41" s="13">
        <v>0</v>
      </c>
      <c r="O41" s="13">
        <f>M41+N41</f>
        <v>0</v>
      </c>
    </row>
    <row r="42" spans="1:32" ht="13.9" x14ac:dyDescent="0.45">
      <c r="A42" s="3" t="s">
        <v>27</v>
      </c>
      <c r="B42" s="13">
        <v>350000</v>
      </c>
      <c r="C42" s="13" t="s">
        <v>41</v>
      </c>
      <c r="E42" s="32">
        <f>E41+1</f>
        <v>2002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ref="K42:K66" si="31">SUM(F42:J42)</f>
        <v>0</v>
      </c>
      <c r="M42" s="13">
        <v>0</v>
      </c>
      <c r="N42" s="13">
        <v>0</v>
      </c>
      <c r="O42" s="13">
        <f t="shared" ref="O42:O67" si="32">M42+N42</f>
        <v>0</v>
      </c>
    </row>
    <row r="43" spans="1:32" ht="13.9" x14ac:dyDescent="0.45">
      <c r="A43" s="3" t="s">
        <v>29</v>
      </c>
      <c r="B43" s="13">
        <v>750000</v>
      </c>
      <c r="C43" s="13" t="s">
        <v>42</v>
      </c>
      <c r="E43" s="32">
        <f t="shared" ref="E43:E67" si="33">E42+1</f>
        <v>2003</v>
      </c>
      <c r="F43" s="13">
        <f>39000000/25</f>
        <v>1560000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31"/>
        <v>1560000</v>
      </c>
      <c r="M43" s="13">
        <f>B2-F43</f>
        <v>37440000</v>
      </c>
      <c r="N43" s="13">
        <v>0</v>
      </c>
      <c r="O43" s="13">
        <f t="shared" si="32"/>
        <v>37440000</v>
      </c>
    </row>
    <row r="44" spans="1:32" ht="13.9" x14ac:dyDescent="0.45">
      <c r="A44" s="3" t="s">
        <v>30</v>
      </c>
      <c r="B44" s="13">
        <v>850000</v>
      </c>
      <c r="C44" s="13" t="s">
        <v>43</v>
      </c>
      <c r="E44" s="32">
        <f t="shared" si="33"/>
        <v>2004</v>
      </c>
      <c r="F44" s="13">
        <f t="shared" ref="F44:F67" si="34">39000000/25</f>
        <v>1560000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31"/>
        <v>1560000</v>
      </c>
      <c r="M44" s="13">
        <f t="shared" ref="M44:M67" si="35">M43-F44</f>
        <v>35880000</v>
      </c>
      <c r="N44" s="13">
        <v>0</v>
      </c>
      <c r="O44" s="13">
        <f t="shared" si="32"/>
        <v>35880000</v>
      </c>
    </row>
    <row r="45" spans="1:32" ht="13.9" x14ac:dyDescent="0.45">
      <c r="A45" s="3" t="s">
        <v>31</v>
      </c>
      <c r="B45" s="13">
        <v>1250000</v>
      </c>
      <c r="C45" s="13" t="s">
        <v>44</v>
      </c>
      <c r="E45" s="32">
        <f t="shared" si="33"/>
        <v>2005</v>
      </c>
      <c r="F45" s="13">
        <f t="shared" si="34"/>
        <v>1560000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31"/>
        <v>1560000</v>
      </c>
      <c r="M45" s="13">
        <f t="shared" si="35"/>
        <v>34320000</v>
      </c>
      <c r="N45" s="13">
        <v>0</v>
      </c>
      <c r="O45" s="13">
        <f t="shared" si="32"/>
        <v>34320000</v>
      </c>
    </row>
    <row r="46" spans="1:32" x14ac:dyDescent="0.45">
      <c r="E46" s="32">
        <f t="shared" si="33"/>
        <v>2006</v>
      </c>
      <c r="F46" s="13">
        <f t="shared" si="34"/>
        <v>1560000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31"/>
        <v>1560000</v>
      </c>
      <c r="M46" s="13">
        <f t="shared" si="35"/>
        <v>32760000</v>
      </c>
      <c r="N46" s="13">
        <v>0</v>
      </c>
      <c r="O46" s="13">
        <f t="shared" si="32"/>
        <v>32760000</v>
      </c>
    </row>
    <row r="47" spans="1:32" x14ac:dyDescent="0.45">
      <c r="E47" s="32">
        <f t="shared" si="33"/>
        <v>2007</v>
      </c>
      <c r="F47" s="13">
        <f t="shared" si="34"/>
        <v>1560000</v>
      </c>
      <c r="G47" s="13">
        <f>60000</f>
        <v>60000</v>
      </c>
      <c r="H47" s="13">
        <v>0</v>
      </c>
      <c r="I47" s="13">
        <v>0</v>
      </c>
      <c r="J47" s="13">
        <v>0</v>
      </c>
      <c r="K47" s="13">
        <f t="shared" si="31"/>
        <v>1620000</v>
      </c>
      <c r="M47" s="13">
        <f t="shared" si="35"/>
        <v>31200000</v>
      </c>
      <c r="N47" s="13">
        <f>300000-G47</f>
        <v>240000</v>
      </c>
      <c r="O47" s="13">
        <f t="shared" si="32"/>
        <v>31440000</v>
      </c>
    </row>
    <row r="48" spans="1:32" ht="13.9" x14ac:dyDescent="0.45">
      <c r="A48" s="1" t="s">
        <v>22</v>
      </c>
      <c r="B48" s="1"/>
      <c r="C48" s="1"/>
      <c r="E48" s="32">
        <f t="shared" si="33"/>
        <v>2008</v>
      </c>
      <c r="F48" s="13">
        <f t="shared" si="34"/>
        <v>1560000</v>
      </c>
      <c r="G48" s="13">
        <f>60000</f>
        <v>60000</v>
      </c>
      <c r="H48" s="13">
        <v>0</v>
      </c>
      <c r="I48" s="13">
        <v>0</v>
      </c>
      <c r="J48" s="13">
        <v>0</v>
      </c>
      <c r="K48" s="13">
        <f t="shared" si="31"/>
        <v>1620000</v>
      </c>
      <c r="M48" s="13">
        <f t="shared" si="35"/>
        <v>29640000</v>
      </c>
      <c r="N48" s="13">
        <f>N47-G48</f>
        <v>180000</v>
      </c>
      <c r="O48" s="13">
        <f t="shared" si="32"/>
        <v>29820000</v>
      </c>
    </row>
    <row r="49" spans="1:15" x14ac:dyDescent="0.45">
      <c r="A49" s="13" t="s">
        <v>20</v>
      </c>
      <c r="E49" s="32">
        <f t="shared" si="33"/>
        <v>2009</v>
      </c>
      <c r="F49" s="13">
        <f t="shared" si="34"/>
        <v>1560000</v>
      </c>
      <c r="G49" s="13">
        <f>60000</f>
        <v>60000</v>
      </c>
      <c r="H49" s="13">
        <v>0</v>
      </c>
      <c r="I49" s="13">
        <v>0</v>
      </c>
      <c r="J49" s="13">
        <v>0</v>
      </c>
      <c r="K49" s="13">
        <f t="shared" si="31"/>
        <v>1620000</v>
      </c>
      <c r="M49" s="13">
        <f t="shared" si="35"/>
        <v>28080000</v>
      </c>
      <c r="N49" s="13">
        <f>N48-G49</f>
        <v>120000</v>
      </c>
      <c r="O49" s="13">
        <f t="shared" si="32"/>
        <v>28200000</v>
      </c>
    </row>
    <row r="50" spans="1:15" x14ac:dyDescent="0.45">
      <c r="A50" s="13" t="s">
        <v>21</v>
      </c>
      <c r="E50" s="32">
        <f t="shared" si="33"/>
        <v>2010</v>
      </c>
      <c r="F50" s="13">
        <f t="shared" si="34"/>
        <v>1560000</v>
      </c>
      <c r="G50" s="13">
        <f>60000</f>
        <v>60000</v>
      </c>
      <c r="H50" s="13">
        <v>0</v>
      </c>
      <c r="I50" s="13">
        <v>0</v>
      </c>
      <c r="J50" s="13">
        <v>0</v>
      </c>
      <c r="K50" s="13">
        <f t="shared" si="31"/>
        <v>1620000</v>
      </c>
      <c r="M50" s="13">
        <f t="shared" si="35"/>
        <v>26520000</v>
      </c>
      <c r="N50" s="13">
        <f>N49-G50</f>
        <v>60000</v>
      </c>
      <c r="O50" s="13">
        <f t="shared" si="32"/>
        <v>26580000</v>
      </c>
    </row>
    <row r="51" spans="1:15" x14ac:dyDescent="0.45">
      <c r="A51" s="13" t="s">
        <v>85</v>
      </c>
      <c r="E51" s="32">
        <f t="shared" si="33"/>
        <v>2011</v>
      </c>
      <c r="F51" s="13">
        <f t="shared" si="34"/>
        <v>1560000</v>
      </c>
      <c r="G51" s="13">
        <f>60000</f>
        <v>60000</v>
      </c>
      <c r="H51" s="13">
        <v>0</v>
      </c>
      <c r="I51" s="13">
        <v>0</v>
      </c>
      <c r="J51" s="13">
        <v>0</v>
      </c>
      <c r="K51" s="13">
        <f t="shared" si="31"/>
        <v>1620000</v>
      </c>
      <c r="M51" s="13">
        <f t="shared" si="35"/>
        <v>24960000</v>
      </c>
      <c r="N51" s="13">
        <f>N50-G51</f>
        <v>0</v>
      </c>
      <c r="O51" s="13">
        <f t="shared" si="32"/>
        <v>24960000</v>
      </c>
    </row>
    <row r="52" spans="1:15" x14ac:dyDescent="0.45">
      <c r="A52" s="13" t="s">
        <v>86</v>
      </c>
      <c r="E52" s="32">
        <f t="shared" si="33"/>
        <v>2012</v>
      </c>
      <c r="F52" s="13">
        <f t="shared" si="34"/>
        <v>1560000</v>
      </c>
      <c r="G52" s="13">
        <v>0</v>
      </c>
      <c r="H52" s="13">
        <f>350000/5</f>
        <v>70000</v>
      </c>
      <c r="I52" s="13">
        <v>0</v>
      </c>
      <c r="J52" s="13">
        <v>0</v>
      </c>
      <c r="K52" s="13">
        <f t="shared" si="31"/>
        <v>1630000</v>
      </c>
      <c r="M52" s="13">
        <f t="shared" si="35"/>
        <v>23400000</v>
      </c>
      <c r="N52" s="13">
        <f>350000-H52</f>
        <v>280000</v>
      </c>
      <c r="O52" s="13">
        <f t="shared" si="32"/>
        <v>23680000</v>
      </c>
    </row>
    <row r="53" spans="1:15" x14ac:dyDescent="0.45">
      <c r="E53" s="32">
        <f t="shared" si="33"/>
        <v>2013</v>
      </c>
      <c r="F53" s="13">
        <f t="shared" si="34"/>
        <v>1560000</v>
      </c>
      <c r="G53" s="13">
        <v>0</v>
      </c>
      <c r="H53" s="13">
        <f t="shared" ref="H53:H56" si="36">350000/5</f>
        <v>70000</v>
      </c>
      <c r="I53" s="13">
        <v>0</v>
      </c>
      <c r="J53" s="13">
        <v>0</v>
      </c>
      <c r="K53" s="13">
        <f t="shared" si="31"/>
        <v>1630000</v>
      </c>
      <c r="M53" s="13">
        <f t="shared" si="35"/>
        <v>21840000</v>
      </c>
      <c r="N53" s="13">
        <f>N52-H53</f>
        <v>210000</v>
      </c>
      <c r="O53" s="13">
        <f t="shared" si="32"/>
        <v>22050000</v>
      </c>
    </row>
    <row r="54" spans="1:15" x14ac:dyDescent="0.45">
      <c r="E54" s="32">
        <f t="shared" si="33"/>
        <v>2014</v>
      </c>
      <c r="F54" s="13">
        <f t="shared" si="34"/>
        <v>1560000</v>
      </c>
      <c r="G54" s="13">
        <v>0</v>
      </c>
      <c r="H54" s="13">
        <f t="shared" si="36"/>
        <v>70000</v>
      </c>
      <c r="I54" s="13">
        <v>0</v>
      </c>
      <c r="J54" s="13">
        <v>0</v>
      </c>
      <c r="K54" s="13">
        <f t="shared" si="31"/>
        <v>1630000</v>
      </c>
      <c r="M54" s="13">
        <f t="shared" si="35"/>
        <v>20280000</v>
      </c>
      <c r="N54" s="13">
        <f>N53-H54</f>
        <v>140000</v>
      </c>
      <c r="O54" s="13">
        <f t="shared" si="32"/>
        <v>20420000</v>
      </c>
    </row>
    <row r="55" spans="1:15" x14ac:dyDescent="0.45">
      <c r="E55" s="32">
        <f t="shared" si="33"/>
        <v>2015</v>
      </c>
      <c r="F55" s="13">
        <f t="shared" si="34"/>
        <v>1560000</v>
      </c>
      <c r="G55" s="13">
        <v>0</v>
      </c>
      <c r="H55" s="13">
        <f t="shared" si="36"/>
        <v>70000</v>
      </c>
      <c r="I55" s="13">
        <v>0</v>
      </c>
      <c r="J55" s="13">
        <v>0</v>
      </c>
      <c r="K55" s="13">
        <f t="shared" si="31"/>
        <v>1630000</v>
      </c>
      <c r="M55" s="13">
        <f t="shared" si="35"/>
        <v>18720000</v>
      </c>
      <c r="N55" s="13">
        <f>N54-H55</f>
        <v>70000</v>
      </c>
      <c r="O55" s="13">
        <f t="shared" si="32"/>
        <v>18790000</v>
      </c>
    </row>
    <row r="56" spans="1:15" x14ac:dyDescent="0.45">
      <c r="E56" s="32">
        <f t="shared" si="33"/>
        <v>2016</v>
      </c>
      <c r="F56" s="13">
        <f t="shared" si="34"/>
        <v>1560000</v>
      </c>
      <c r="G56" s="13">
        <v>0</v>
      </c>
      <c r="H56" s="13">
        <f t="shared" si="36"/>
        <v>70000</v>
      </c>
      <c r="I56" s="13">
        <v>0</v>
      </c>
      <c r="J56" s="13">
        <v>0</v>
      </c>
      <c r="K56" s="13">
        <f t="shared" si="31"/>
        <v>1630000</v>
      </c>
      <c r="M56" s="13">
        <f t="shared" si="35"/>
        <v>17160000</v>
      </c>
      <c r="N56" s="13">
        <f>N55-H56</f>
        <v>0</v>
      </c>
      <c r="O56" s="13">
        <f t="shared" si="32"/>
        <v>17160000</v>
      </c>
    </row>
    <row r="57" spans="1:15" x14ac:dyDescent="0.45">
      <c r="E57" s="32">
        <f t="shared" si="33"/>
        <v>2017</v>
      </c>
      <c r="F57" s="13">
        <f t="shared" si="34"/>
        <v>1560000</v>
      </c>
      <c r="G57" s="13">
        <v>0</v>
      </c>
      <c r="H57" s="13">
        <v>0</v>
      </c>
      <c r="I57" s="13">
        <f>750000/5</f>
        <v>150000</v>
      </c>
      <c r="J57" s="13">
        <v>0</v>
      </c>
      <c r="K57" s="13">
        <f t="shared" si="31"/>
        <v>1710000</v>
      </c>
      <c r="M57" s="13">
        <f t="shared" si="35"/>
        <v>15600000</v>
      </c>
      <c r="N57" s="13">
        <f>750000-I57</f>
        <v>600000</v>
      </c>
      <c r="O57" s="13">
        <f t="shared" si="32"/>
        <v>16200000</v>
      </c>
    </row>
    <row r="58" spans="1:15" x14ac:dyDescent="0.45">
      <c r="E58" s="32">
        <f t="shared" si="33"/>
        <v>2018</v>
      </c>
      <c r="F58" s="13">
        <f t="shared" si="34"/>
        <v>1560000</v>
      </c>
      <c r="G58" s="13">
        <v>0</v>
      </c>
      <c r="H58" s="13">
        <v>0</v>
      </c>
      <c r="I58" s="13">
        <f t="shared" ref="I58:I61" si="37">750000/5</f>
        <v>150000</v>
      </c>
      <c r="J58" s="13">
        <v>0</v>
      </c>
      <c r="K58" s="13">
        <f t="shared" si="31"/>
        <v>1710000</v>
      </c>
      <c r="M58" s="13">
        <f t="shared" si="35"/>
        <v>14040000</v>
      </c>
      <c r="N58" s="13">
        <f>N57-I58</f>
        <v>450000</v>
      </c>
      <c r="O58" s="13">
        <f t="shared" si="32"/>
        <v>14490000</v>
      </c>
    </row>
    <row r="59" spans="1:15" x14ac:dyDescent="0.45">
      <c r="E59" s="32">
        <f t="shared" si="33"/>
        <v>2019</v>
      </c>
      <c r="F59" s="13">
        <f t="shared" si="34"/>
        <v>1560000</v>
      </c>
      <c r="G59" s="13">
        <v>0</v>
      </c>
      <c r="H59" s="13">
        <v>0</v>
      </c>
      <c r="I59" s="13">
        <f t="shared" si="37"/>
        <v>150000</v>
      </c>
      <c r="J59" s="13">
        <v>0</v>
      </c>
      <c r="K59" s="13">
        <f t="shared" si="31"/>
        <v>1710000</v>
      </c>
      <c r="M59" s="13">
        <f t="shared" si="35"/>
        <v>12480000</v>
      </c>
      <c r="N59" s="13">
        <f>N58-I59</f>
        <v>300000</v>
      </c>
      <c r="O59" s="13">
        <f t="shared" si="32"/>
        <v>12780000</v>
      </c>
    </row>
    <row r="60" spans="1:15" x14ac:dyDescent="0.45">
      <c r="E60" s="32">
        <f t="shared" si="33"/>
        <v>2020</v>
      </c>
      <c r="F60" s="13">
        <f t="shared" si="34"/>
        <v>1560000</v>
      </c>
      <c r="G60" s="13">
        <v>0</v>
      </c>
      <c r="H60" s="13">
        <v>0</v>
      </c>
      <c r="I60" s="13">
        <f t="shared" si="37"/>
        <v>150000</v>
      </c>
      <c r="J60" s="13">
        <v>0</v>
      </c>
      <c r="K60" s="13">
        <f t="shared" si="31"/>
        <v>1710000</v>
      </c>
      <c r="M60" s="13">
        <f t="shared" si="35"/>
        <v>10920000</v>
      </c>
      <c r="N60" s="13">
        <f>N59-I60</f>
        <v>150000</v>
      </c>
      <c r="O60" s="13">
        <f t="shared" si="32"/>
        <v>11070000</v>
      </c>
    </row>
    <row r="61" spans="1:15" x14ac:dyDescent="0.45">
      <c r="E61" s="32">
        <f t="shared" si="33"/>
        <v>2021</v>
      </c>
      <c r="F61" s="13">
        <f t="shared" si="34"/>
        <v>1560000</v>
      </c>
      <c r="G61" s="13">
        <v>0</v>
      </c>
      <c r="H61" s="13">
        <v>0</v>
      </c>
      <c r="I61" s="13">
        <f t="shared" si="37"/>
        <v>150000</v>
      </c>
      <c r="J61" s="13">
        <v>0</v>
      </c>
      <c r="K61" s="13">
        <f t="shared" si="31"/>
        <v>1710000</v>
      </c>
      <c r="M61" s="13">
        <f t="shared" si="35"/>
        <v>9360000</v>
      </c>
      <c r="N61" s="13">
        <f>N60-I61</f>
        <v>0</v>
      </c>
      <c r="O61" s="13">
        <f t="shared" si="32"/>
        <v>9360000</v>
      </c>
    </row>
    <row r="62" spans="1:15" x14ac:dyDescent="0.45">
      <c r="E62" s="32">
        <f t="shared" si="33"/>
        <v>2022</v>
      </c>
      <c r="F62" s="13">
        <f t="shared" si="34"/>
        <v>1560000</v>
      </c>
      <c r="G62" s="13">
        <v>0</v>
      </c>
      <c r="H62" s="13">
        <v>0</v>
      </c>
      <c r="I62" s="13">
        <v>0</v>
      </c>
      <c r="J62" s="13">
        <f>850000/5</f>
        <v>170000</v>
      </c>
      <c r="K62" s="13">
        <f>SUM(F62:J62)</f>
        <v>1730000</v>
      </c>
      <c r="M62" s="13">
        <f t="shared" si="35"/>
        <v>7800000</v>
      </c>
      <c r="N62" s="13">
        <f>850000-J62</f>
        <v>680000</v>
      </c>
      <c r="O62" s="13">
        <f t="shared" si="32"/>
        <v>8480000</v>
      </c>
    </row>
    <row r="63" spans="1:15" x14ac:dyDescent="0.45">
      <c r="E63" s="32">
        <f t="shared" si="33"/>
        <v>2023</v>
      </c>
      <c r="F63" s="13">
        <f t="shared" si="34"/>
        <v>1560000</v>
      </c>
      <c r="G63" s="13">
        <v>0</v>
      </c>
      <c r="H63" s="13">
        <v>0</v>
      </c>
      <c r="I63" s="13">
        <v>0</v>
      </c>
      <c r="J63" s="13">
        <f t="shared" ref="J63:J66" si="38">850000/5</f>
        <v>170000</v>
      </c>
      <c r="K63" s="13">
        <f t="shared" si="31"/>
        <v>1730000</v>
      </c>
      <c r="M63" s="13">
        <f t="shared" si="35"/>
        <v>6240000</v>
      </c>
      <c r="N63" s="13">
        <f>N62-J63</f>
        <v>510000</v>
      </c>
      <c r="O63" s="13">
        <f t="shared" si="32"/>
        <v>6750000</v>
      </c>
    </row>
    <row r="64" spans="1:15" x14ac:dyDescent="0.45">
      <c r="E64" s="32">
        <f t="shared" si="33"/>
        <v>2024</v>
      </c>
      <c r="F64" s="13">
        <f t="shared" si="34"/>
        <v>1560000</v>
      </c>
      <c r="G64" s="13">
        <v>0</v>
      </c>
      <c r="H64" s="13">
        <v>0</v>
      </c>
      <c r="I64" s="13">
        <v>0</v>
      </c>
      <c r="J64" s="13">
        <f t="shared" si="38"/>
        <v>170000</v>
      </c>
      <c r="K64" s="13">
        <f t="shared" si="31"/>
        <v>1730000</v>
      </c>
      <c r="M64" s="13">
        <f t="shared" si="35"/>
        <v>4680000</v>
      </c>
      <c r="N64" s="13">
        <f>N63-J64</f>
        <v>340000</v>
      </c>
      <c r="O64" s="13">
        <f t="shared" si="32"/>
        <v>5020000</v>
      </c>
    </row>
    <row r="65" spans="5:15" x14ac:dyDescent="0.45">
      <c r="E65" s="32">
        <f t="shared" si="33"/>
        <v>2025</v>
      </c>
      <c r="F65" s="13">
        <f t="shared" si="34"/>
        <v>1560000</v>
      </c>
      <c r="G65" s="13">
        <v>0</v>
      </c>
      <c r="H65" s="13">
        <v>0</v>
      </c>
      <c r="I65" s="13">
        <v>0</v>
      </c>
      <c r="J65" s="13">
        <f t="shared" si="38"/>
        <v>170000</v>
      </c>
      <c r="K65" s="13">
        <f t="shared" si="31"/>
        <v>1730000</v>
      </c>
      <c r="M65" s="13">
        <f t="shared" si="35"/>
        <v>3120000</v>
      </c>
      <c r="N65" s="13">
        <f>N64-J65</f>
        <v>170000</v>
      </c>
      <c r="O65" s="13">
        <f t="shared" si="32"/>
        <v>3290000</v>
      </c>
    </row>
    <row r="66" spans="5:15" x14ac:dyDescent="0.45">
      <c r="E66" s="32">
        <f t="shared" si="33"/>
        <v>2026</v>
      </c>
      <c r="F66" s="13">
        <f t="shared" si="34"/>
        <v>1560000</v>
      </c>
      <c r="G66" s="13">
        <v>0</v>
      </c>
      <c r="H66" s="13">
        <v>0</v>
      </c>
      <c r="I66" s="13">
        <v>0</v>
      </c>
      <c r="J66" s="13">
        <f t="shared" si="38"/>
        <v>170000</v>
      </c>
      <c r="K66" s="13">
        <f t="shared" si="31"/>
        <v>1730000</v>
      </c>
      <c r="M66" s="13">
        <f t="shared" si="35"/>
        <v>1560000</v>
      </c>
      <c r="N66" s="13">
        <f>N65-J66</f>
        <v>0</v>
      </c>
      <c r="O66" s="13">
        <f t="shared" si="32"/>
        <v>1560000</v>
      </c>
    </row>
    <row r="67" spans="5:15" x14ac:dyDescent="0.45">
      <c r="E67" s="32">
        <f t="shared" si="33"/>
        <v>2027</v>
      </c>
      <c r="F67" s="13">
        <f t="shared" si="34"/>
        <v>1560000</v>
      </c>
      <c r="G67" s="13">
        <v>0</v>
      </c>
      <c r="H67" s="13">
        <v>0</v>
      </c>
      <c r="I67" s="13">
        <v>0</v>
      </c>
      <c r="J67" s="13">
        <v>0</v>
      </c>
      <c r="K67" s="13">
        <f>SUM(F67:J67)</f>
        <v>1560000</v>
      </c>
      <c r="M67" s="13">
        <f t="shared" si="35"/>
        <v>0</v>
      </c>
      <c r="N67" s="13">
        <v>0</v>
      </c>
      <c r="O67" s="13">
        <f t="shared" si="32"/>
        <v>0</v>
      </c>
    </row>
  </sheetData>
  <pageMargins left="0.25" right="0.25" top="0.75" bottom="0.75" header="0.3" footer="0.3"/>
  <pageSetup paperSize="9" scale="32" fitToHeight="0" orientation="landscape" r:id="rId1"/>
  <ignoredErrors>
    <ignoredError sqref="F22:AF22 F24:AF2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0526-7071-40DC-B455-B517E3FF5337}">
  <sheetPr>
    <pageSetUpPr fitToPage="1"/>
  </sheetPr>
  <dimension ref="A1:V69"/>
  <sheetViews>
    <sheetView showGridLines="0" workbookViewId="0">
      <selection sqref="A1:V57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22" width="12.796875" style="13" customWidth="1"/>
    <col min="23" max="16384" width="8.796875" style="13"/>
  </cols>
  <sheetData>
    <row r="1" spans="1:22" ht="13.9" x14ac:dyDescent="0.45">
      <c r="A1" s="1" t="s">
        <v>0</v>
      </c>
      <c r="B1" s="2"/>
      <c r="C1" s="2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9" x14ac:dyDescent="0.45">
      <c r="A2" s="3" t="s">
        <v>1</v>
      </c>
      <c r="B2" s="4">
        <v>39000000</v>
      </c>
      <c r="C2" s="5"/>
    </row>
    <row r="3" spans="1:22" ht="13.9" x14ac:dyDescent="0.45">
      <c r="A3" s="3" t="s">
        <v>34</v>
      </c>
      <c r="B3" s="6">
        <v>0.1</v>
      </c>
      <c r="C3" s="5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3.9" x14ac:dyDescent="0.45">
      <c r="A4" s="3"/>
      <c r="B4" s="6">
        <v>0.1</v>
      </c>
      <c r="C4" s="5" t="s">
        <v>36</v>
      </c>
      <c r="E4" s="3" t="s">
        <v>2</v>
      </c>
      <c r="F4" s="15">
        <v>2001</v>
      </c>
      <c r="G4" s="15">
        <f>F4+1</f>
        <v>2002</v>
      </c>
      <c r="H4" s="15">
        <f t="shared" ref="H4:V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</row>
    <row r="5" spans="1:22" ht="13.9" x14ac:dyDescent="0.45">
      <c r="A5" s="3"/>
      <c r="B5" s="6">
        <f>1-B4-B3</f>
        <v>0.8</v>
      </c>
      <c r="C5" s="5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</row>
    <row r="6" spans="1:22" ht="13.9" x14ac:dyDescent="0.45">
      <c r="A6" s="3" t="s">
        <v>4</v>
      </c>
      <c r="B6" s="4">
        <v>5000000</v>
      </c>
      <c r="C6" s="5"/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</row>
    <row r="7" spans="1:22" ht="13.9" x14ac:dyDescent="0.45">
      <c r="A7" s="3"/>
      <c r="B7" s="4"/>
      <c r="C7" s="5"/>
      <c r="E7" s="3" t="s">
        <v>62</v>
      </c>
      <c r="F7" s="13">
        <v>365</v>
      </c>
      <c r="G7" s="13">
        <f>F7</f>
        <v>365</v>
      </c>
      <c r="H7" s="13">
        <f t="shared" ref="H7:T7" si="1">G7</f>
        <v>365</v>
      </c>
      <c r="I7" s="13">
        <v>366</v>
      </c>
      <c r="J7" s="13">
        <v>365</v>
      </c>
      <c r="K7" s="13">
        <v>365</v>
      </c>
      <c r="L7" s="13">
        <f t="shared" si="1"/>
        <v>365</v>
      </c>
      <c r="M7" s="13">
        <v>366</v>
      </c>
      <c r="N7" s="13">
        <v>365</v>
      </c>
      <c r="O7" s="13">
        <f t="shared" si="1"/>
        <v>365</v>
      </c>
      <c r="P7" s="13">
        <f t="shared" si="1"/>
        <v>365</v>
      </c>
      <c r="Q7" s="13">
        <v>366</v>
      </c>
      <c r="R7" s="13">
        <v>365</v>
      </c>
      <c r="S7" s="13">
        <f t="shared" si="1"/>
        <v>365</v>
      </c>
      <c r="T7" s="13">
        <f t="shared" si="1"/>
        <v>365</v>
      </c>
      <c r="U7" s="13">
        <v>366</v>
      </c>
      <c r="V7" s="13">
        <v>365</v>
      </c>
    </row>
    <row r="8" spans="1:22" ht="13.9" x14ac:dyDescent="0.45">
      <c r="A8" s="3" t="s">
        <v>5</v>
      </c>
      <c r="B8" s="6">
        <v>0.09</v>
      </c>
      <c r="C8" s="5"/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</row>
    <row r="9" spans="1:22" ht="13.9" x14ac:dyDescent="0.45">
      <c r="A9" s="7" t="s">
        <v>17</v>
      </c>
      <c r="B9" s="8">
        <v>0.4</v>
      </c>
      <c r="C9" s="5" t="s">
        <v>90</v>
      </c>
      <c r="E9" s="3"/>
    </row>
    <row r="10" spans="1:22" ht="13.9" x14ac:dyDescent="0.45">
      <c r="A10" s="7" t="s">
        <v>9</v>
      </c>
      <c r="B10" s="8">
        <v>0.03</v>
      </c>
      <c r="C10" s="5"/>
      <c r="E10" s="3" t="s">
        <v>25</v>
      </c>
      <c r="F10" s="13">
        <v>0</v>
      </c>
      <c r="G10" s="13">
        <v>0</v>
      </c>
      <c r="H10" s="13">
        <f t="shared" ref="H10:V10" si="2">$B$2/$B$38</f>
        <v>1560000</v>
      </c>
      <c r="I10" s="13">
        <f t="shared" si="2"/>
        <v>1560000</v>
      </c>
      <c r="J10" s="13">
        <f t="shared" si="2"/>
        <v>1560000</v>
      </c>
      <c r="K10" s="13">
        <f t="shared" si="2"/>
        <v>1560000</v>
      </c>
      <c r="L10" s="13">
        <f t="shared" si="2"/>
        <v>1560000</v>
      </c>
      <c r="M10" s="13">
        <f t="shared" si="2"/>
        <v>1560000</v>
      </c>
      <c r="N10" s="13">
        <f t="shared" si="2"/>
        <v>1560000</v>
      </c>
      <c r="O10" s="13">
        <f t="shared" si="2"/>
        <v>1560000</v>
      </c>
      <c r="P10" s="13">
        <f t="shared" si="2"/>
        <v>1560000</v>
      </c>
      <c r="Q10" s="13">
        <f t="shared" si="2"/>
        <v>1560000</v>
      </c>
      <c r="R10" s="13">
        <f t="shared" si="2"/>
        <v>1560000</v>
      </c>
      <c r="S10" s="13">
        <f t="shared" si="2"/>
        <v>1560000</v>
      </c>
      <c r="T10" s="13">
        <f t="shared" si="2"/>
        <v>1560000</v>
      </c>
      <c r="U10" s="13">
        <f t="shared" si="2"/>
        <v>1560000</v>
      </c>
      <c r="V10" s="13">
        <f t="shared" si="2"/>
        <v>1560000</v>
      </c>
    </row>
    <row r="11" spans="1:22" ht="13.9" x14ac:dyDescent="0.45">
      <c r="A11" s="9" t="s">
        <v>69</v>
      </c>
      <c r="B11" s="10">
        <f>(1+B8)/(1+B10)-1</f>
        <v>5.8252427184465994E-2</v>
      </c>
      <c r="C11" s="5"/>
      <c r="E11" s="3" t="s">
        <v>32</v>
      </c>
      <c r="F11" s="13">
        <v>0</v>
      </c>
      <c r="G11" s="13">
        <v>0</v>
      </c>
      <c r="L11" s="13">
        <f>$B$42/5</f>
        <v>60000</v>
      </c>
      <c r="M11" s="13">
        <f t="shared" ref="M11:P11" si="3">$B$42/5</f>
        <v>60000</v>
      </c>
      <c r="N11" s="13">
        <f t="shared" si="3"/>
        <v>60000</v>
      </c>
      <c r="O11" s="13">
        <f t="shared" si="3"/>
        <v>60000</v>
      </c>
      <c r="P11" s="13">
        <f t="shared" si="3"/>
        <v>60000</v>
      </c>
      <c r="Q11" s="13">
        <f>$B$43/5</f>
        <v>70000</v>
      </c>
      <c r="R11" s="13">
        <f t="shared" ref="R11:U11" si="4">$B$43/5</f>
        <v>70000</v>
      </c>
      <c r="S11" s="13">
        <f t="shared" si="4"/>
        <v>70000</v>
      </c>
      <c r="T11" s="13">
        <f t="shared" si="4"/>
        <v>70000</v>
      </c>
      <c r="U11" s="13">
        <f t="shared" si="4"/>
        <v>70000</v>
      </c>
    </row>
    <row r="12" spans="1:22" ht="13.9" x14ac:dyDescent="0.45">
      <c r="A12" s="3"/>
      <c r="B12" s="6"/>
      <c r="C12" s="5"/>
      <c r="E12" s="3" t="s">
        <v>33</v>
      </c>
      <c r="F12" s="13">
        <f>F10+F11</f>
        <v>0</v>
      </c>
      <c r="G12" s="13">
        <f t="shared" ref="G12:V12" si="5">G10+G11</f>
        <v>0</v>
      </c>
      <c r="H12" s="13">
        <f t="shared" si="5"/>
        <v>1560000</v>
      </c>
      <c r="I12" s="13">
        <f t="shared" si="5"/>
        <v>1560000</v>
      </c>
      <c r="J12" s="13">
        <f t="shared" si="5"/>
        <v>1560000</v>
      </c>
      <c r="K12" s="13">
        <f t="shared" si="5"/>
        <v>1560000</v>
      </c>
      <c r="L12" s="13">
        <f t="shared" si="5"/>
        <v>1620000</v>
      </c>
      <c r="M12" s="13">
        <f t="shared" si="5"/>
        <v>1620000</v>
      </c>
      <c r="N12" s="13">
        <f t="shared" si="5"/>
        <v>1620000</v>
      </c>
      <c r="O12" s="13">
        <f t="shared" si="5"/>
        <v>1620000</v>
      </c>
      <c r="P12" s="13">
        <f t="shared" si="5"/>
        <v>1620000</v>
      </c>
      <c r="Q12" s="13">
        <f t="shared" si="5"/>
        <v>1630000</v>
      </c>
      <c r="R12" s="13">
        <f t="shared" si="5"/>
        <v>1630000</v>
      </c>
      <c r="S12" s="13">
        <f t="shared" si="5"/>
        <v>1630000</v>
      </c>
      <c r="T12" s="13">
        <f t="shared" si="5"/>
        <v>1630000</v>
      </c>
      <c r="U12" s="13">
        <f t="shared" si="5"/>
        <v>1630000</v>
      </c>
      <c r="V12" s="13">
        <f t="shared" si="5"/>
        <v>1560000</v>
      </c>
    </row>
    <row r="13" spans="1:22" ht="27" x14ac:dyDescent="0.45">
      <c r="A13" s="3" t="s">
        <v>45</v>
      </c>
      <c r="B13" s="4">
        <v>20000</v>
      </c>
      <c r="C13" s="5" t="s">
        <v>54</v>
      </c>
      <c r="E13" s="3"/>
    </row>
    <row r="14" spans="1:22" ht="13.9" x14ac:dyDescent="0.45">
      <c r="A14" s="3" t="s">
        <v>6</v>
      </c>
      <c r="B14" s="4">
        <v>200</v>
      </c>
      <c r="C14" s="5" t="s">
        <v>7</v>
      </c>
      <c r="E14" s="3" t="s">
        <v>65</v>
      </c>
      <c r="F14" s="13">
        <v>0</v>
      </c>
      <c r="G14" s="13">
        <f>B39</f>
        <v>500000</v>
      </c>
      <c r="H14" s="13">
        <f>G14*(1+$B$10)</f>
        <v>515000</v>
      </c>
      <c r="I14" s="13">
        <f>H14*(1+$B$10)</f>
        <v>530450</v>
      </c>
      <c r="J14" s="13">
        <f t="shared" ref="J14:U14" si="6">I14*(1+$B$10)</f>
        <v>546363.5</v>
      </c>
      <c r="K14" s="13">
        <f t="shared" si="6"/>
        <v>562754.40500000003</v>
      </c>
      <c r="L14" s="13">
        <f t="shared" si="6"/>
        <v>579637.03714999999</v>
      </c>
      <c r="M14" s="13">
        <f t="shared" si="6"/>
        <v>597026.14826449996</v>
      </c>
      <c r="N14" s="13">
        <f t="shared" si="6"/>
        <v>614936.93271243502</v>
      </c>
      <c r="O14" s="13">
        <f t="shared" si="6"/>
        <v>633385.04069380811</v>
      </c>
      <c r="P14" s="13">
        <f t="shared" si="6"/>
        <v>652386.59191462235</v>
      </c>
      <c r="Q14" s="13">
        <f t="shared" si="6"/>
        <v>671958.18967206101</v>
      </c>
      <c r="R14" s="13">
        <f t="shared" si="6"/>
        <v>692116.93536222284</v>
      </c>
      <c r="S14" s="13">
        <f t="shared" si="6"/>
        <v>712880.44342308957</v>
      </c>
      <c r="T14" s="13">
        <f t="shared" si="6"/>
        <v>734266.85672578227</v>
      </c>
      <c r="U14" s="13">
        <f t="shared" si="6"/>
        <v>756294.86242755572</v>
      </c>
      <c r="V14" s="13">
        <f>U14*(1+$B$10)</f>
        <v>778983.70830038236</v>
      </c>
    </row>
    <row r="15" spans="1:22" ht="13.9" x14ac:dyDescent="0.45">
      <c r="A15" s="3"/>
      <c r="B15" s="4"/>
      <c r="C15" s="5"/>
      <c r="E15" s="3"/>
    </row>
    <row r="16" spans="1:22" ht="13.9" x14ac:dyDescent="0.45">
      <c r="A16" s="3" t="s">
        <v>57</v>
      </c>
      <c r="B16" s="13">
        <v>22000</v>
      </c>
      <c r="C16" s="5" t="s">
        <v>55</v>
      </c>
      <c r="E16" s="3" t="s">
        <v>3</v>
      </c>
      <c r="F16" s="13">
        <v>0</v>
      </c>
      <c r="G16" s="13">
        <v>0</v>
      </c>
      <c r="H16" s="13">
        <v>17713</v>
      </c>
      <c r="I16" s="13">
        <v>18103</v>
      </c>
      <c r="J16" s="13">
        <v>18501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</row>
    <row r="17" spans="1:22" ht="13.9" x14ac:dyDescent="0.45">
      <c r="A17" s="3" t="s">
        <v>58</v>
      </c>
      <c r="C17" s="5"/>
      <c r="E17" s="3" t="s">
        <v>8</v>
      </c>
      <c r="F17" s="13">
        <v>0</v>
      </c>
      <c r="G17" s="13">
        <v>0</v>
      </c>
      <c r="H17" s="13">
        <f>-B30</f>
        <v>-4000</v>
      </c>
      <c r="I17" s="13">
        <f t="shared" ref="I17:V17" si="7">H17*(1+$B$33)</f>
        <v>-4160</v>
      </c>
      <c r="J17" s="13">
        <f t="shared" si="7"/>
        <v>-4326.4000000000005</v>
      </c>
      <c r="K17" s="13">
        <f t="shared" si="7"/>
        <v>-4499.456000000001</v>
      </c>
      <c r="L17" s="13">
        <f t="shared" si="7"/>
        <v>-4679.4342400000014</v>
      </c>
      <c r="M17" s="13">
        <f t="shared" si="7"/>
        <v>-4866.6116096000014</v>
      </c>
      <c r="N17" s="13">
        <f t="shared" si="7"/>
        <v>-5061.2760739840014</v>
      </c>
      <c r="O17" s="13">
        <f t="shared" si="7"/>
        <v>-5263.7271169433616</v>
      </c>
      <c r="P17" s="13">
        <f t="shared" si="7"/>
        <v>-5474.2762016210963</v>
      </c>
      <c r="Q17" s="13">
        <f t="shared" si="7"/>
        <v>-5693.24724968594</v>
      </c>
      <c r="R17" s="13">
        <f t="shared" si="7"/>
        <v>-5920.9771396733777</v>
      </c>
      <c r="S17" s="13">
        <f t="shared" si="7"/>
        <v>-6157.8162252603133</v>
      </c>
      <c r="T17" s="13">
        <f t="shared" si="7"/>
        <v>-6404.1288742707256</v>
      </c>
      <c r="U17" s="13">
        <f t="shared" si="7"/>
        <v>-6660.2940292415551</v>
      </c>
      <c r="V17" s="13">
        <f t="shared" si="7"/>
        <v>-6926.705790411218</v>
      </c>
    </row>
    <row r="18" spans="1:22" ht="13.9" x14ac:dyDescent="0.45">
      <c r="A18" s="3" t="s">
        <v>59</v>
      </c>
      <c r="B18" s="16">
        <v>0.02</v>
      </c>
      <c r="C18" s="5"/>
      <c r="E18" s="3"/>
    </row>
    <row r="19" spans="1:22" ht="13.9" x14ac:dyDescent="0.45">
      <c r="A19" s="3" t="s">
        <v>60</v>
      </c>
      <c r="B19" s="16">
        <v>1.4999999999999999E-2</v>
      </c>
      <c r="C19" s="5"/>
      <c r="E19" s="3" t="s">
        <v>38</v>
      </c>
      <c r="F19" s="13">
        <f t="shared" ref="F19:V19" si="8">F16*(F7-F8)</f>
        <v>0</v>
      </c>
      <c r="G19" s="13">
        <f t="shared" si="8"/>
        <v>0</v>
      </c>
      <c r="H19" s="13">
        <f>H16*(H7-H8)</f>
        <v>6323541</v>
      </c>
      <c r="I19" s="13">
        <f>I16*(I7-I8)</f>
        <v>6480874</v>
      </c>
      <c r="J19" s="13">
        <f t="shared" si="8"/>
        <v>6604857</v>
      </c>
      <c r="K19" s="13">
        <f t="shared" si="8"/>
        <v>6680898</v>
      </c>
      <c r="L19" s="13">
        <f t="shared" si="8"/>
        <v>6170031</v>
      </c>
      <c r="M19" s="13">
        <f t="shared" si="8"/>
        <v>6188274</v>
      </c>
      <c r="N19" s="13">
        <f t="shared" si="8"/>
        <v>6241746</v>
      </c>
      <c r="O19" s="13">
        <f t="shared" si="8"/>
        <v>6313758</v>
      </c>
      <c r="P19" s="13">
        <f t="shared" si="8"/>
        <v>6386476</v>
      </c>
      <c r="Q19" s="13">
        <f t="shared" si="8"/>
        <v>6169512</v>
      </c>
      <c r="R19" s="13">
        <f t="shared" si="8"/>
        <v>6152172</v>
      </c>
      <c r="S19" s="13">
        <f t="shared" si="8"/>
        <v>6223019</v>
      </c>
      <c r="T19" s="13">
        <f t="shared" si="8"/>
        <v>6294564</v>
      </c>
      <c r="U19" s="13">
        <f t="shared" si="8"/>
        <v>6385050</v>
      </c>
      <c r="V19" s="13">
        <f t="shared" si="8"/>
        <v>5151938</v>
      </c>
    </row>
    <row r="20" spans="1:22" ht="13.9" x14ac:dyDescent="0.45">
      <c r="A20" s="3"/>
      <c r="C20" s="5"/>
      <c r="E20" s="26" t="s">
        <v>24</v>
      </c>
      <c r="F20" s="18">
        <f t="shared" ref="F20:V20" si="9">F17*F7</f>
        <v>0</v>
      </c>
      <c r="G20" s="18">
        <f t="shared" si="9"/>
        <v>0</v>
      </c>
      <c r="H20" s="18">
        <f t="shared" si="9"/>
        <v>-1460000</v>
      </c>
      <c r="I20" s="18">
        <f t="shared" si="9"/>
        <v>-1522560</v>
      </c>
      <c r="J20" s="18">
        <f t="shared" si="9"/>
        <v>-1579136.0000000002</v>
      </c>
      <c r="K20" s="18">
        <f t="shared" si="9"/>
        <v>-1642301.4400000004</v>
      </c>
      <c r="L20" s="18">
        <f t="shared" si="9"/>
        <v>-1707993.4976000006</v>
      </c>
      <c r="M20" s="18">
        <f t="shared" si="9"/>
        <v>-1781179.8491136006</v>
      </c>
      <c r="N20" s="18">
        <f t="shared" si="9"/>
        <v>-1847365.7670041604</v>
      </c>
      <c r="O20" s="18">
        <f t="shared" si="9"/>
        <v>-1921260.3976843269</v>
      </c>
      <c r="P20" s="18">
        <f t="shared" si="9"/>
        <v>-1998110.8135917</v>
      </c>
      <c r="Q20" s="18">
        <f t="shared" si="9"/>
        <v>-2083728.4933850539</v>
      </c>
      <c r="R20" s="18">
        <f t="shared" si="9"/>
        <v>-2161156.655980783</v>
      </c>
      <c r="S20" s="18">
        <f t="shared" si="9"/>
        <v>-2247602.9222200145</v>
      </c>
      <c r="T20" s="18">
        <f t="shared" si="9"/>
        <v>-2337507.0391088147</v>
      </c>
      <c r="U20" s="18">
        <f t="shared" si="9"/>
        <v>-2437667.6147024091</v>
      </c>
      <c r="V20" s="18">
        <f t="shared" si="9"/>
        <v>-2528247.6135000945</v>
      </c>
    </row>
    <row r="21" spans="1:22" ht="13.9" x14ac:dyDescent="0.45">
      <c r="A21" s="3"/>
      <c r="C21" s="5"/>
      <c r="E21" s="3" t="s">
        <v>70</v>
      </c>
      <c r="F21" s="13">
        <f t="shared" ref="F21:V21" si="10">F19+F20</f>
        <v>0</v>
      </c>
      <c r="G21" s="13">
        <f t="shared" si="10"/>
        <v>0</v>
      </c>
      <c r="H21" s="13">
        <f t="shared" si="10"/>
        <v>4863541</v>
      </c>
      <c r="I21" s="13">
        <f t="shared" si="10"/>
        <v>4958314</v>
      </c>
      <c r="J21" s="13">
        <f t="shared" si="10"/>
        <v>5025721</v>
      </c>
      <c r="K21" s="13">
        <f t="shared" si="10"/>
        <v>5038596.5599999996</v>
      </c>
      <c r="L21" s="13">
        <f t="shared" si="10"/>
        <v>4462037.5023999996</v>
      </c>
      <c r="M21" s="13">
        <f t="shared" si="10"/>
        <v>4407094.1508863997</v>
      </c>
      <c r="N21" s="13">
        <f t="shared" si="10"/>
        <v>4394380.2329958398</v>
      </c>
      <c r="O21" s="13">
        <f t="shared" si="10"/>
        <v>4392497.6023156736</v>
      </c>
      <c r="P21" s="13">
        <f t="shared" si="10"/>
        <v>4388365.1864083</v>
      </c>
      <c r="Q21" s="13">
        <f t="shared" si="10"/>
        <v>4085783.5066149458</v>
      </c>
      <c r="R21" s="13">
        <f t="shared" si="10"/>
        <v>3991015.344019217</v>
      </c>
      <c r="S21" s="13">
        <f t="shared" si="10"/>
        <v>3975416.0777799855</v>
      </c>
      <c r="T21" s="13">
        <f t="shared" si="10"/>
        <v>3957056.9608911853</v>
      </c>
      <c r="U21" s="13">
        <f t="shared" si="10"/>
        <v>3947382.3852975909</v>
      </c>
      <c r="V21" s="13">
        <f t="shared" si="10"/>
        <v>2623690.3864999055</v>
      </c>
    </row>
    <row r="22" spans="1:22" ht="13.9" x14ac:dyDescent="0.45">
      <c r="A22" s="3" t="s">
        <v>47</v>
      </c>
      <c r="B22" s="4"/>
      <c r="C22" s="5"/>
      <c r="E22" s="26" t="s">
        <v>39</v>
      </c>
      <c r="F22" s="18">
        <f t="shared" ref="F22:V22" si="11">-F12</f>
        <v>0</v>
      </c>
      <c r="G22" s="18">
        <f t="shared" si="11"/>
        <v>0</v>
      </c>
      <c r="H22" s="18">
        <f t="shared" si="11"/>
        <v>-1560000</v>
      </c>
      <c r="I22" s="18">
        <f t="shared" si="11"/>
        <v>-1560000</v>
      </c>
      <c r="J22" s="18">
        <f t="shared" si="11"/>
        <v>-1560000</v>
      </c>
      <c r="K22" s="18">
        <f t="shared" si="11"/>
        <v>-1560000</v>
      </c>
      <c r="L22" s="18">
        <f t="shared" si="11"/>
        <v>-1620000</v>
      </c>
      <c r="M22" s="18">
        <f t="shared" si="11"/>
        <v>-1620000</v>
      </c>
      <c r="N22" s="18">
        <f t="shared" si="11"/>
        <v>-1620000</v>
      </c>
      <c r="O22" s="18">
        <f t="shared" si="11"/>
        <v>-1620000</v>
      </c>
      <c r="P22" s="18">
        <f t="shared" si="11"/>
        <v>-1620000</v>
      </c>
      <c r="Q22" s="18">
        <f t="shared" si="11"/>
        <v>-1630000</v>
      </c>
      <c r="R22" s="18">
        <f t="shared" si="11"/>
        <v>-1630000</v>
      </c>
      <c r="S22" s="18">
        <f t="shared" si="11"/>
        <v>-1630000</v>
      </c>
      <c r="T22" s="18">
        <f t="shared" si="11"/>
        <v>-1630000</v>
      </c>
      <c r="U22" s="18">
        <f t="shared" si="11"/>
        <v>-1630000</v>
      </c>
      <c r="V22" s="18">
        <f t="shared" si="11"/>
        <v>-1560000</v>
      </c>
    </row>
    <row r="23" spans="1:22" ht="13.9" x14ac:dyDescent="0.45">
      <c r="A23" s="3" t="s">
        <v>48</v>
      </c>
      <c r="B23" s="11">
        <v>1.1499999999999999</v>
      </c>
      <c r="C23" s="5"/>
      <c r="E23" s="3" t="s">
        <v>71</v>
      </c>
      <c r="F23" s="13">
        <f>F21+F22</f>
        <v>0</v>
      </c>
      <c r="G23" s="13">
        <f t="shared" ref="G23:V23" si="12">G21+G22</f>
        <v>0</v>
      </c>
      <c r="H23" s="13">
        <f>H21+H22</f>
        <v>3303541</v>
      </c>
      <c r="I23" s="13">
        <f t="shared" si="12"/>
        <v>3398314</v>
      </c>
      <c r="J23" s="13">
        <f t="shared" si="12"/>
        <v>3465721</v>
      </c>
      <c r="K23" s="13">
        <f t="shared" si="12"/>
        <v>3478596.5599999996</v>
      </c>
      <c r="L23" s="13">
        <f t="shared" si="12"/>
        <v>2842037.5023999996</v>
      </c>
      <c r="M23" s="13">
        <f t="shared" si="12"/>
        <v>2787094.1508863997</v>
      </c>
      <c r="N23" s="13">
        <f t="shared" si="12"/>
        <v>2774380.2329958398</v>
      </c>
      <c r="O23" s="13">
        <f t="shared" si="12"/>
        <v>2772497.6023156736</v>
      </c>
      <c r="P23" s="13">
        <f t="shared" si="12"/>
        <v>2768365.1864083</v>
      </c>
      <c r="Q23" s="13">
        <f t="shared" si="12"/>
        <v>2455783.5066149458</v>
      </c>
      <c r="R23" s="13">
        <f t="shared" si="12"/>
        <v>2361015.344019217</v>
      </c>
      <c r="S23" s="13">
        <f t="shared" si="12"/>
        <v>2345416.0777799855</v>
      </c>
      <c r="T23" s="13">
        <f t="shared" si="12"/>
        <v>2327056.9608911853</v>
      </c>
      <c r="U23" s="13">
        <f t="shared" si="12"/>
        <v>2317382.3852975909</v>
      </c>
      <c r="V23" s="13">
        <f t="shared" si="12"/>
        <v>1063690.3864999055</v>
      </c>
    </row>
    <row r="24" spans="1:22" ht="13.9" x14ac:dyDescent="0.45">
      <c r="A24" s="3" t="s">
        <v>49</v>
      </c>
      <c r="B24" s="11">
        <v>1.05</v>
      </c>
      <c r="C24" s="5"/>
      <c r="E24" s="3" t="s">
        <v>67</v>
      </c>
      <c r="F24" s="13">
        <f>-F23*$B$9</f>
        <v>0</v>
      </c>
      <c r="G24" s="13">
        <f t="shared" ref="G24:V24" si="13">-G23*$B$9</f>
        <v>0</v>
      </c>
      <c r="H24" s="13">
        <f t="shared" si="13"/>
        <v>-1321416.4000000001</v>
      </c>
      <c r="I24" s="13">
        <f t="shared" si="13"/>
        <v>-1359325.6</v>
      </c>
      <c r="J24" s="13">
        <f t="shared" si="13"/>
        <v>-1386288.4000000001</v>
      </c>
      <c r="K24" s="13">
        <f t="shared" si="13"/>
        <v>-1391438.6239999998</v>
      </c>
      <c r="L24" s="13">
        <f t="shared" si="13"/>
        <v>-1136815.0009599999</v>
      </c>
      <c r="M24" s="13">
        <f t="shared" si="13"/>
        <v>-1114837.66035456</v>
      </c>
      <c r="N24" s="13">
        <f t="shared" si="13"/>
        <v>-1109752.093198336</v>
      </c>
      <c r="O24" s="13">
        <f t="shared" si="13"/>
        <v>-1108999.0409262695</v>
      </c>
      <c r="P24" s="13">
        <f t="shared" si="13"/>
        <v>-1107346.07456332</v>
      </c>
      <c r="Q24" s="13">
        <f t="shared" si="13"/>
        <v>-982313.40264597838</v>
      </c>
      <c r="R24" s="13">
        <f t="shared" si="13"/>
        <v>-944406.1376076868</v>
      </c>
      <c r="S24" s="13">
        <f t="shared" si="13"/>
        <v>-938166.4311119942</v>
      </c>
      <c r="T24" s="13">
        <f t="shared" si="13"/>
        <v>-930822.78435647418</v>
      </c>
      <c r="U24" s="13">
        <f t="shared" si="13"/>
        <v>-926952.95411903644</v>
      </c>
      <c r="V24" s="13">
        <f t="shared" si="13"/>
        <v>-425476.15459996223</v>
      </c>
    </row>
    <row r="25" spans="1:22" ht="13.9" x14ac:dyDescent="0.45">
      <c r="A25" s="3" t="s">
        <v>50</v>
      </c>
      <c r="B25" s="11">
        <v>1</v>
      </c>
      <c r="C25" s="5"/>
      <c r="E25" s="27" t="s">
        <v>72</v>
      </c>
      <c r="F25" s="19">
        <f>F23+F24</f>
        <v>0</v>
      </c>
      <c r="G25" s="19">
        <f t="shared" ref="G25:V25" si="14">G23+G24</f>
        <v>0</v>
      </c>
      <c r="H25" s="19">
        <f>H23+H24</f>
        <v>1982124.5999999999</v>
      </c>
      <c r="I25" s="19">
        <f t="shared" si="14"/>
        <v>2038988.4</v>
      </c>
      <c r="J25" s="19">
        <f t="shared" si="14"/>
        <v>2079432.5999999999</v>
      </c>
      <c r="K25" s="19">
        <f t="shared" si="14"/>
        <v>2087157.9359999998</v>
      </c>
      <c r="L25" s="19">
        <f t="shared" si="14"/>
        <v>1705222.5014399998</v>
      </c>
      <c r="M25" s="19">
        <f t="shared" si="14"/>
        <v>1672256.4905318397</v>
      </c>
      <c r="N25" s="19">
        <f t="shared" si="14"/>
        <v>1664628.1397975038</v>
      </c>
      <c r="O25" s="19">
        <f t="shared" si="14"/>
        <v>1663498.5613894041</v>
      </c>
      <c r="P25" s="19">
        <f t="shared" si="14"/>
        <v>1661019.1118449799</v>
      </c>
      <c r="Q25" s="19">
        <f t="shared" si="14"/>
        <v>1473470.1039689675</v>
      </c>
      <c r="R25" s="19">
        <f t="shared" si="14"/>
        <v>1416609.2064115303</v>
      </c>
      <c r="S25" s="19">
        <f t="shared" si="14"/>
        <v>1407249.6466679913</v>
      </c>
      <c r="T25" s="19">
        <f t="shared" si="14"/>
        <v>1396234.1765347112</v>
      </c>
      <c r="U25" s="19">
        <f t="shared" si="14"/>
        <v>1390429.4311785544</v>
      </c>
      <c r="V25" s="19">
        <f t="shared" si="14"/>
        <v>638214.2318999432</v>
      </c>
    </row>
    <row r="26" spans="1:22" ht="13.9" x14ac:dyDescent="0.45">
      <c r="A26" s="3" t="s">
        <v>51</v>
      </c>
      <c r="B26" s="11">
        <v>0.8</v>
      </c>
      <c r="C26" s="5"/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3.9" x14ac:dyDescent="0.45">
      <c r="A27" s="3" t="s">
        <v>52</v>
      </c>
      <c r="B27" s="11">
        <v>0.75</v>
      </c>
      <c r="C27" s="5"/>
      <c r="E27" s="3" t="s">
        <v>64</v>
      </c>
      <c r="F27" s="13">
        <v>0</v>
      </c>
      <c r="G27" s="13">
        <f t="shared" ref="G27:V27" si="15">-(G14-F14)</f>
        <v>-500000</v>
      </c>
      <c r="H27" s="13">
        <f t="shared" si="15"/>
        <v>-15000</v>
      </c>
      <c r="I27" s="13">
        <f t="shared" si="15"/>
        <v>-15450</v>
      </c>
      <c r="J27" s="13">
        <f t="shared" si="15"/>
        <v>-15913.5</v>
      </c>
      <c r="K27" s="13">
        <f t="shared" si="15"/>
        <v>-16390.905000000028</v>
      </c>
      <c r="L27" s="13">
        <f t="shared" si="15"/>
        <v>-16882.632149999961</v>
      </c>
      <c r="M27" s="13">
        <f t="shared" si="15"/>
        <v>-17389.111114499974</v>
      </c>
      <c r="N27" s="13">
        <f t="shared" si="15"/>
        <v>-17910.784447935061</v>
      </c>
      <c r="O27" s="13">
        <f t="shared" si="15"/>
        <v>-18448.10798137309</v>
      </c>
      <c r="P27" s="13">
        <f t="shared" si="15"/>
        <v>-19001.551220814232</v>
      </c>
      <c r="Q27" s="13">
        <f t="shared" si="15"/>
        <v>-19571.597757438663</v>
      </c>
      <c r="R27" s="13">
        <f t="shared" si="15"/>
        <v>-20158.745690161828</v>
      </c>
      <c r="S27" s="13">
        <f t="shared" si="15"/>
        <v>-20763.508060866734</v>
      </c>
      <c r="T27" s="13">
        <f t="shared" si="15"/>
        <v>-21386.413302692701</v>
      </c>
      <c r="U27" s="13">
        <f t="shared" si="15"/>
        <v>-22028.005701773451</v>
      </c>
      <c r="V27" s="13">
        <f t="shared" si="15"/>
        <v>-22688.845872826641</v>
      </c>
    </row>
    <row r="28" spans="1:22" ht="13.9" x14ac:dyDescent="0.45">
      <c r="A28" s="3" t="s">
        <v>53</v>
      </c>
      <c r="B28" s="11">
        <v>0.65</v>
      </c>
      <c r="C28" s="5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-B42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-B43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</row>
    <row r="29" spans="1:22" ht="13.9" x14ac:dyDescent="0.45">
      <c r="A29" s="3"/>
      <c r="B29" s="4"/>
      <c r="C29" s="5"/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f>B6</f>
        <v>5000000</v>
      </c>
    </row>
    <row r="30" spans="1:22" ht="13.9" x14ac:dyDescent="0.45">
      <c r="A30" s="3" t="s">
        <v>8</v>
      </c>
      <c r="B30" s="4">
        <v>4000</v>
      </c>
      <c r="C30" s="5"/>
      <c r="E30" s="3" t="s">
        <v>39</v>
      </c>
      <c r="F30" s="13">
        <f>-F22</f>
        <v>0</v>
      </c>
      <c r="G30" s="13">
        <f t="shared" ref="G30:V30" si="16">-G22</f>
        <v>0</v>
      </c>
      <c r="H30" s="13">
        <f t="shared" si="16"/>
        <v>1560000</v>
      </c>
      <c r="I30" s="13">
        <f t="shared" si="16"/>
        <v>1560000</v>
      </c>
      <c r="J30" s="13">
        <f t="shared" si="16"/>
        <v>1560000</v>
      </c>
      <c r="K30" s="13">
        <f t="shared" si="16"/>
        <v>1560000</v>
      </c>
      <c r="L30" s="13">
        <f t="shared" si="16"/>
        <v>1620000</v>
      </c>
      <c r="M30" s="13">
        <f t="shared" si="16"/>
        <v>1620000</v>
      </c>
      <c r="N30" s="13">
        <f t="shared" si="16"/>
        <v>1620000</v>
      </c>
      <c r="O30" s="13">
        <f t="shared" si="16"/>
        <v>1620000</v>
      </c>
      <c r="P30" s="13">
        <f t="shared" si="16"/>
        <v>1620000</v>
      </c>
      <c r="Q30" s="13">
        <f t="shared" si="16"/>
        <v>1630000</v>
      </c>
      <c r="R30" s="13">
        <f t="shared" si="16"/>
        <v>1630000</v>
      </c>
      <c r="S30" s="13">
        <f t="shared" si="16"/>
        <v>1630000</v>
      </c>
      <c r="T30" s="13">
        <f t="shared" si="16"/>
        <v>1630000</v>
      </c>
      <c r="U30" s="13">
        <f t="shared" si="16"/>
        <v>1630000</v>
      </c>
      <c r="V30" s="13">
        <f t="shared" si="16"/>
        <v>1560000</v>
      </c>
    </row>
    <row r="31" spans="1:22" ht="13.9" x14ac:dyDescent="0.45">
      <c r="A31" s="7" t="s">
        <v>46</v>
      </c>
      <c r="B31" s="12">
        <v>15</v>
      </c>
      <c r="C31" s="5"/>
      <c r="E31" s="3"/>
    </row>
    <row r="32" spans="1:22" ht="13.9" x14ac:dyDescent="0.45">
      <c r="A32" s="3" t="s">
        <v>10</v>
      </c>
      <c r="B32" s="6">
        <v>0.01</v>
      </c>
      <c r="C32" s="5"/>
      <c r="E32" s="3"/>
    </row>
    <row r="33" spans="1:22" ht="13.9" x14ac:dyDescent="0.45">
      <c r="A33" s="3" t="s">
        <v>11</v>
      </c>
      <c r="B33" s="6">
        <f>B10+B32</f>
        <v>0.04</v>
      </c>
      <c r="C33" s="5"/>
      <c r="E33" s="3" t="s">
        <v>73</v>
      </c>
      <c r="F33" s="3">
        <f>SUM(F25:F30)</f>
        <v>-3900000</v>
      </c>
      <c r="G33" s="3">
        <f t="shared" ref="G33:U33" si="17">SUM(G25:G30)</f>
        <v>-4400000</v>
      </c>
      <c r="H33" s="3">
        <f>SUM(H25:H30)</f>
        <v>-27672875.399999999</v>
      </c>
      <c r="I33" s="3">
        <f>SUM(I25:I30)</f>
        <v>3583538.4</v>
      </c>
      <c r="J33" s="3">
        <f t="shared" si="17"/>
        <v>3623519.0999999996</v>
      </c>
      <c r="K33" s="3">
        <f t="shared" si="17"/>
        <v>3630767.0309999995</v>
      </c>
      <c r="L33" s="3">
        <f t="shared" si="17"/>
        <v>3008339.8692899998</v>
      </c>
      <c r="M33" s="3">
        <f t="shared" si="17"/>
        <v>3274867.3794173398</v>
      </c>
      <c r="N33" s="3">
        <f t="shared" si="17"/>
        <v>3266717.3553495687</v>
      </c>
      <c r="O33" s="3">
        <f t="shared" si="17"/>
        <v>3265050.4534080308</v>
      </c>
      <c r="P33" s="3">
        <f t="shared" si="17"/>
        <v>3262017.5606241655</v>
      </c>
      <c r="Q33" s="3">
        <f t="shared" si="17"/>
        <v>2733898.5062115286</v>
      </c>
      <c r="R33" s="3">
        <f t="shared" si="17"/>
        <v>3026450.4607213684</v>
      </c>
      <c r="S33" s="3">
        <f t="shared" si="17"/>
        <v>3016486.1386071248</v>
      </c>
      <c r="T33" s="3">
        <f t="shared" si="17"/>
        <v>3004847.7632320183</v>
      </c>
      <c r="U33" s="3">
        <f t="shared" si="17"/>
        <v>2998401.4254767811</v>
      </c>
      <c r="V33" s="3">
        <f>SUM(V25:V30)</f>
        <v>7175525.3860271163</v>
      </c>
    </row>
    <row r="34" spans="1:22" ht="13.9" x14ac:dyDescent="0.45">
      <c r="A34" s="3" t="s">
        <v>12</v>
      </c>
      <c r="B34" s="4">
        <v>8</v>
      </c>
      <c r="C34" s="5" t="s">
        <v>13</v>
      </c>
      <c r="E34" s="3" t="s">
        <v>75</v>
      </c>
      <c r="F34" s="3">
        <f t="shared" ref="F34:V34" si="18">F33/(1+$B$8)^F5</f>
        <v>-3900000</v>
      </c>
      <c r="G34" s="3">
        <f t="shared" si="18"/>
        <v>-4036697.2477064217</v>
      </c>
      <c r="H34" s="3">
        <f t="shared" si="18"/>
        <v>-23291705.580338351</v>
      </c>
      <c r="I34" s="3">
        <f t="shared" si="18"/>
        <v>2767149.1526444578</v>
      </c>
      <c r="J34" s="3">
        <f t="shared" si="18"/>
        <v>2566992.2832162706</v>
      </c>
      <c r="K34" s="3">
        <f t="shared" si="18"/>
        <v>2359749.4497841569</v>
      </c>
      <c r="L34" s="3">
        <f t="shared" si="18"/>
        <v>1793774.7722057176</v>
      </c>
      <c r="M34" s="3">
        <f t="shared" si="18"/>
        <v>1791464.6038615778</v>
      </c>
      <c r="N34" s="3">
        <f t="shared" si="18"/>
        <v>1639455.2858717521</v>
      </c>
      <c r="O34" s="3">
        <f t="shared" si="18"/>
        <v>1503319.9302713512</v>
      </c>
      <c r="P34" s="3">
        <f t="shared" si="18"/>
        <v>1377911.4698911605</v>
      </c>
      <c r="Q34" s="3">
        <f t="shared" si="18"/>
        <v>1059475.4807153491</v>
      </c>
      <c r="R34" s="3">
        <f t="shared" si="18"/>
        <v>1076008.2325924947</v>
      </c>
      <c r="S34" s="3">
        <f t="shared" si="18"/>
        <v>983913.36703556159</v>
      </c>
      <c r="T34" s="3">
        <f t="shared" si="18"/>
        <v>899190.07110438531</v>
      </c>
      <c r="U34" s="3">
        <f t="shared" si="18"/>
        <v>823175.25442085578</v>
      </c>
      <c r="V34" s="3">
        <f t="shared" si="18"/>
        <v>1807297.8760297594</v>
      </c>
    </row>
    <row r="35" spans="1:22" ht="13.9" x14ac:dyDescent="0.45">
      <c r="A35" s="3"/>
      <c r="B35" s="4">
        <v>12</v>
      </c>
      <c r="C35" s="5" t="s">
        <v>14</v>
      </c>
    </row>
    <row r="36" spans="1:22" ht="27" x14ac:dyDescent="0.45">
      <c r="A36" s="3"/>
      <c r="B36" s="4">
        <v>16</v>
      </c>
      <c r="C36" s="5" t="s">
        <v>15</v>
      </c>
      <c r="E36" s="14" t="s">
        <v>18</v>
      </c>
      <c r="F36" s="20">
        <f>SUM(F34:V34)</f>
        <v>-8779525.5983999204</v>
      </c>
    </row>
    <row r="37" spans="1:22" ht="13.9" x14ac:dyDescent="0.45">
      <c r="C37" s="5"/>
      <c r="E37" s="14" t="s">
        <v>76</v>
      </c>
      <c r="F37" s="21">
        <f>IRR(F33:V33)</f>
        <v>4.0046836436213207E-2</v>
      </c>
    </row>
    <row r="38" spans="1:22" ht="13.9" x14ac:dyDescent="0.45">
      <c r="A38" s="3" t="s">
        <v>16</v>
      </c>
      <c r="B38" s="4">
        <v>25</v>
      </c>
      <c r="C38" s="5"/>
    </row>
    <row r="39" spans="1:22" ht="13.9" x14ac:dyDescent="0.45">
      <c r="A39" s="3" t="s">
        <v>19</v>
      </c>
      <c r="B39" s="4">
        <v>500000</v>
      </c>
      <c r="E39" s="29" t="s">
        <v>87</v>
      </c>
      <c r="F39" s="22"/>
      <c r="G39" s="22"/>
      <c r="H39" s="23"/>
      <c r="I39" s="23"/>
      <c r="J39" s="23"/>
      <c r="L39" s="29" t="s">
        <v>84</v>
      </c>
      <c r="M39" s="23"/>
    </row>
    <row r="40" spans="1:22" ht="13.9" x14ac:dyDescent="0.45">
      <c r="A40" s="3"/>
      <c r="E40" s="30" t="s">
        <v>2</v>
      </c>
      <c r="F40" s="31" t="s">
        <v>77</v>
      </c>
      <c r="G40" s="31" t="s">
        <v>78</v>
      </c>
      <c r="H40" s="31" t="s">
        <v>79</v>
      </c>
      <c r="I40" s="31" t="s">
        <v>80</v>
      </c>
      <c r="J40" s="31" t="s">
        <v>88</v>
      </c>
      <c r="K40" s="24"/>
      <c r="L40" s="3" t="s">
        <v>77</v>
      </c>
      <c r="M40" s="3" t="s">
        <v>74</v>
      </c>
    </row>
    <row r="41" spans="1:22" ht="13.9" x14ac:dyDescent="0.45">
      <c r="A41" s="3" t="s">
        <v>28</v>
      </c>
      <c r="E41" s="32">
        <v>2001</v>
      </c>
      <c r="F41" s="33">
        <v>0</v>
      </c>
      <c r="G41" s="33">
        <v>0</v>
      </c>
      <c r="H41" s="33">
        <v>0</v>
      </c>
      <c r="I41" s="33">
        <v>0</v>
      </c>
      <c r="J41" s="33">
        <f>SUM(F41:I41)</f>
        <v>0</v>
      </c>
      <c r="L41" s="13">
        <v>0</v>
      </c>
      <c r="M41" s="13">
        <v>0</v>
      </c>
    </row>
    <row r="42" spans="1:22" ht="13.9" x14ac:dyDescent="0.45">
      <c r="A42" s="3" t="s">
        <v>26</v>
      </c>
      <c r="B42" s="13">
        <v>300000</v>
      </c>
      <c r="C42" s="13" t="s">
        <v>40</v>
      </c>
      <c r="E42" s="32">
        <f>E41+1</f>
        <v>2002</v>
      </c>
      <c r="F42" s="33">
        <v>0</v>
      </c>
      <c r="G42" s="33">
        <v>0</v>
      </c>
      <c r="H42" s="33">
        <v>0</v>
      </c>
      <c r="I42" s="33">
        <v>0</v>
      </c>
      <c r="J42" s="33">
        <f t="shared" ref="J42:J57" si="19">SUM(F42:I42)</f>
        <v>0</v>
      </c>
      <c r="L42" s="13">
        <v>0</v>
      </c>
      <c r="M42" s="13">
        <v>0</v>
      </c>
    </row>
    <row r="43" spans="1:22" ht="13.9" x14ac:dyDescent="0.45">
      <c r="A43" s="3" t="s">
        <v>27</v>
      </c>
      <c r="B43" s="13">
        <v>350000</v>
      </c>
      <c r="C43" s="13" t="s">
        <v>41</v>
      </c>
      <c r="E43" s="32">
        <f t="shared" ref="E43:E57" si="20">E42+1</f>
        <v>2003</v>
      </c>
      <c r="F43" s="33">
        <f>39000000/25</f>
        <v>1560000</v>
      </c>
      <c r="G43" s="33">
        <v>0</v>
      </c>
      <c r="H43" s="33">
        <v>0</v>
      </c>
      <c r="I43" s="33">
        <v>0</v>
      </c>
      <c r="J43" s="33">
        <f t="shared" si="19"/>
        <v>1560000</v>
      </c>
      <c r="L43" s="13">
        <f>B2-F43</f>
        <v>37440000</v>
      </c>
      <c r="M43" s="13">
        <v>0</v>
      </c>
    </row>
    <row r="44" spans="1:22" ht="13.9" x14ac:dyDescent="0.45">
      <c r="A44" s="3" t="s">
        <v>29</v>
      </c>
      <c r="B44" s="13">
        <v>750000</v>
      </c>
      <c r="C44" s="13" t="s">
        <v>42</v>
      </c>
      <c r="E44" s="32">
        <f t="shared" si="20"/>
        <v>2004</v>
      </c>
      <c r="F44" s="33">
        <f t="shared" ref="F44:F57" si="21">39000000/25</f>
        <v>1560000</v>
      </c>
      <c r="G44" s="33">
        <v>0</v>
      </c>
      <c r="H44" s="33">
        <v>0</v>
      </c>
      <c r="I44" s="33">
        <v>0</v>
      </c>
      <c r="J44" s="33">
        <f t="shared" si="19"/>
        <v>1560000</v>
      </c>
      <c r="L44" s="13">
        <f t="shared" ref="L44:L57" si="22">L43-F44</f>
        <v>35880000</v>
      </c>
      <c r="M44" s="13">
        <v>0</v>
      </c>
    </row>
    <row r="45" spans="1:22" ht="13.9" x14ac:dyDescent="0.45">
      <c r="A45" s="3" t="s">
        <v>30</v>
      </c>
      <c r="B45" s="13">
        <v>850000</v>
      </c>
      <c r="C45" s="13" t="s">
        <v>43</v>
      </c>
      <c r="E45" s="32">
        <f t="shared" si="20"/>
        <v>2005</v>
      </c>
      <c r="F45" s="33">
        <f t="shared" si="21"/>
        <v>1560000</v>
      </c>
      <c r="G45" s="33">
        <v>0</v>
      </c>
      <c r="H45" s="33">
        <v>0</v>
      </c>
      <c r="I45" s="33">
        <v>0</v>
      </c>
      <c r="J45" s="33">
        <f t="shared" si="19"/>
        <v>1560000</v>
      </c>
      <c r="L45" s="13">
        <f t="shared" si="22"/>
        <v>34320000</v>
      </c>
      <c r="M45" s="13">
        <v>0</v>
      </c>
    </row>
    <row r="46" spans="1:22" ht="13.9" x14ac:dyDescent="0.45">
      <c r="A46" s="3" t="s">
        <v>31</v>
      </c>
      <c r="B46" s="13">
        <v>1250000</v>
      </c>
      <c r="C46" s="13" t="s">
        <v>44</v>
      </c>
      <c r="E46" s="32">
        <f t="shared" si="20"/>
        <v>2006</v>
      </c>
      <c r="F46" s="33">
        <f t="shared" si="21"/>
        <v>1560000</v>
      </c>
      <c r="G46" s="33">
        <v>0</v>
      </c>
      <c r="H46" s="33">
        <v>0</v>
      </c>
      <c r="I46" s="33">
        <v>0</v>
      </c>
      <c r="J46" s="33">
        <f t="shared" si="19"/>
        <v>1560000</v>
      </c>
      <c r="L46" s="13">
        <f t="shared" si="22"/>
        <v>32760000</v>
      </c>
      <c r="M46" s="13">
        <v>0</v>
      </c>
    </row>
    <row r="47" spans="1:22" x14ac:dyDescent="0.45">
      <c r="E47" s="32">
        <f t="shared" si="20"/>
        <v>2007</v>
      </c>
      <c r="F47" s="33">
        <f t="shared" si="21"/>
        <v>1560000</v>
      </c>
      <c r="G47" s="33">
        <f>60000</f>
        <v>60000</v>
      </c>
      <c r="H47" s="33">
        <v>0</v>
      </c>
      <c r="I47" s="33">
        <v>0</v>
      </c>
      <c r="J47" s="33">
        <f t="shared" si="19"/>
        <v>1620000</v>
      </c>
      <c r="L47" s="13">
        <f t="shared" si="22"/>
        <v>31200000</v>
      </c>
      <c r="M47" s="13">
        <f>300000-G47</f>
        <v>240000</v>
      </c>
    </row>
    <row r="48" spans="1:22" x14ac:dyDescent="0.45">
      <c r="E48" s="32">
        <f t="shared" si="20"/>
        <v>2008</v>
      </c>
      <c r="F48" s="33">
        <f t="shared" si="21"/>
        <v>1560000</v>
      </c>
      <c r="G48" s="33">
        <f>60000</f>
        <v>60000</v>
      </c>
      <c r="H48" s="33">
        <v>0</v>
      </c>
      <c r="I48" s="33">
        <v>0</v>
      </c>
      <c r="J48" s="33">
        <f t="shared" si="19"/>
        <v>1620000</v>
      </c>
      <c r="L48" s="13">
        <f t="shared" si="22"/>
        <v>29640000</v>
      </c>
      <c r="M48" s="13">
        <f>M47-G48</f>
        <v>180000</v>
      </c>
    </row>
    <row r="49" spans="1:13" ht="13.9" x14ac:dyDescent="0.45">
      <c r="A49" s="1" t="s">
        <v>22</v>
      </c>
      <c r="B49" s="1"/>
      <c r="C49" s="1"/>
      <c r="E49" s="32">
        <f t="shared" si="20"/>
        <v>2009</v>
      </c>
      <c r="F49" s="33">
        <f t="shared" si="21"/>
        <v>1560000</v>
      </c>
      <c r="G49" s="33">
        <f>60000</f>
        <v>60000</v>
      </c>
      <c r="H49" s="33">
        <v>0</v>
      </c>
      <c r="I49" s="33">
        <v>0</v>
      </c>
      <c r="J49" s="33">
        <f t="shared" si="19"/>
        <v>1620000</v>
      </c>
      <c r="L49" s="13">
        <f t="shared" si="22"/>
        <v>28080000</v>
      </c>
      <c r="M49" s="13">
        <f>M48-G49</f>
        <v>120000</v>
      </c>
    </row>
    <row r="50" spans="1:13" x14ac:dyDescent="0.45">
      <c r="A50" s="13" t="s">
        <v>20</v>
      </c>
      <c r="E50" s="32">
        <f t="shared" si="20"/>
        <v>2010</v>
      </c>
      <c r="F50" s="33">
        <f t="shared" si="21"/>
        <v>1560000</v>
      </c>
      <c r="G50" s="33">
        <f>60000</f>
        <v>60000</v>
      </c>
      <c r="H50" s="33">
        <v>0</v>
      </c>
      <c r="I50" s="33">
        <v>0</v>
      </c>
      <c r="J50" s="33">
        <f t="shared" si="19"/>
        <v>1620000</v>
      </c>
      <c r="L50" s="13">
        <f t="shared" si="22"/>
        <v>26520000</v>
      </c>
      <c r="M50" s="13">
        <f>M49-G50</f>
        <v>60000</v>
      </c>
    </row>
    <row r="51" spans="1:13" x14ac:dyDescent="0.45">
      <c r="A51" s="13" t="s">
        <v>21</v>
      </c>
      <c r="E51" s="32">
        <f t="shared" si="20"/>
        <v>2011</v>
      </c>
      <c r="F51" s="33">
        <f t="shared" si="21"/>
        <v>1560000</v>
      </c>
      <c r="G51" s="33">
        <f>60000</f>
        <v>60000</v>
      </c>
      <c r="H51" s="33">
        <v>0</v>
      </c>
      <c r="I51" s="33">
        <v>0</v>
      </c>
      <c r="J51" s="33">
        <f t="shared" si="19"/>
        <v>1620000</v>
      </c>
      <c r="L51" s="13">
        <f t="shared" si="22"/>
        <v>24960000</v>
      </c>
      <c r="M51" s="13">
        <f>M50-G51</f>
        <v>0</v>
      </c>
    </row>
    <row r="52" spans="1:13" x14ac:dyDescent="0.45">
      <c r="A52" s="13" t="s">
        <v>85</v>
      </c>
      <c r="E52" s="32">
        <f t="shared" si="20"/>
        <v>2012</v>
      </c>
      <c r="F52" s="33">
        <f t="shared" si="21"/>
        <v>1560000</v>
      </c>
      <c r="G52" s="33">
        <v>0</v>
      </c>
      <c r="H52" s="33">
        <f>350000/5</f>
        <v>70000</v>
      </c>
      <c r="I52" s="33">
        <v>0</v>
      </c>
      <c r="J52" s="33">
        <f t="shared" si="19"/>
        <v>1630000</v>
      </c>
      <c r="L52" s="13">
        <f t="shared" si="22"/>
        <v>23400000</v>
      </c>
      <c r="M52" s="13">
        <f>350000-H52</f>
        <v>280000</v>
      </c>
    </row>
    <row r="53" spans="1:13" x14ac:dyDescent="0.45">
      <c r="A53" s="13" t="s">
        <v>86</v>
      </c>
      <c r="E53" s="32">
        <f t="shared" si="20"/>
        <v>2013</v>
      </c>
      <c r="F53" s="33">
        <f t="shared" si="21"/>
        <v>1560000</v>
      </c>
      <c r="G53" s="33">
        <v>0</v>
      </c>
      <c r="H53" s="33">
        <f t="shared" ref="H53:H56" si="23">350000/5</f>
        <v>70000</v>
      </c>
      <c r="I53" s="33">
        <v>0</v>
      </c>
      <c r="J53" s="33">
        <f t="shared" si="19"/>
        <v>1630000</v>
      </c>
      <c r="L53" s="13">
        <f t="shared" si="22"/>
        <v>21840000</v>
      </c>
      <c r="M53" s="13">
        <f>M52-H53</f>
        <v>210000</v>
      </c>
    </row>
    <row r="54" spans="1:13" x14ac:dyDescent="0.45">
      <c r="E54" s="32">
        <f t="shared" si="20"/>
        <v>2014</v>
      </c>
      <c r="F54" s="33">
        <f t="shared" si="21"/>
        <v>1560000</v>
      </c>
      <c r="G54" s="33">
        <v>0</v>
      </c>
      <c r="H54" s="33">
        <f t="shared" si="23"/>
        <v>70000</v>
      </c>
      <c r="I54" s="33">
        <v>0</v>
      </c>
      <c r="J54" s="33">
        <f t="shared" si="19"/>
        <v>1630000</v>
      </c>
      <c r="L54" s="13">
        <f t="shared" si="22"/>
        <v>20280000</v>
      </c>
      <c r="M54" s="13">
        <f>M53-H54</f>
        <v>140000</v>
      </c>
    </row>
    <row r="55" spans="1:13" x14ac:dyDescent="0.45">
      <c r="E55" s="32">
        <f t="shared" si="20"/>
        <v>2015</v>
      </c>
      <c r="F55" s="33">
        <f t="shared" si="21"/>
        <v>1560000</v>
      </c>
      <c r="G55" s="33">
        <v>0</v>
      </c>
      <c r="H55" s="33">
        <f t="shared" si="23"/>
        <v>70000</v>
      </c>
      <c r="I55" s="33">
        <v>0</v>
      </c>
      <c r="J55" s="33">
        <f t="shared" si="19"/>
        <v>1630000</v>
      </c>
      <c r="L55" s="13">
        <f t="shared" si="22"/>
        <v>18720000</v>
      </c>
      <c r="M55" s="13">
        <f>M54-H55</f>
        <v>70000</v>
      </c>
    </row>
    <row r="56" spans="1:13" x14ac:dyDescent="0.45">
      <c r="E56" s="32">
        <f t="shared" si="20"/>
        <v>2016</v>
      </c>
      <c r="F56" s="33">
        <f t="shared" si="21"/>
        <v>1560000</v>
      </c>
      <c r="G56" s="33">
        <v>0</v>
      </c>
      <c r="H56" s="33">
        <f t="shared" si="23"/>
        <v>70000</v>
      </c>
      <c r="I56" s="33">
        <v>0</v>
      </c>
      <c r="J56" s="33">
        <f t="shared" si="19"/>
        <v>1630000</v>
      </c>
      <c r="L56" s="13">
        <f t="shared" si="22"/>
        <v>17160000</v>
      </c>
      <c r="M56" s="13">
        <f>M55-H56</f>
        <v>0</v>
      </c>
    </row>
    <row r="57" spans="1:13" x14ac:dyDescent="0.45">
      <c r="E57" s="32">
        <f t="shared" si="20"/>
        <v>2017</v>
      </c>
      <c r="F57" s="33">
        <f t="shared" si="21"/>
        <v>1560000</v>
      </c>
      <c r="G57" s="33">
        <v>0</v>
      </c>
      <c r="H57" s="33">
        <v>0</v>
      </c>
      <c r="I57" s="33">
        <v>0</v>
      </c>
      <c r="J57" s="33">
        <f t="shared" si="19"/>
        <v>1560000</v>
      </c>
      <c r="L57" s="13">
        <f t="shared" si="22"/>
        <v>15600000</v>
      </c>
      <c r="M57" s="13">
        <v>0</v>
      </c>
    </row>
    <row r="58" spans="1:13" x14ac:dyDescent="0.45">
      <c r="E58" s="25"/>
      <c r="F58" s="24"/>
      <c r="G58" s="24"/>
    </row>
    <row r="69" spans="5:5" x14ac:dyDescent="0.45">
      <c r="E69" s="32"/>
    </row>
  </sheetData>
  <pageMargins left="0.25" right="0.25" top="0.75" bottom="0.75" header="0.3" footer="0.3"/>
  <pageSetup paperSize="9" scale="45" fitToHeight="0" orientation="landscape" r:id="rId1"/>
  <ignoredErrors>
    <ignoredError sqref="F22:V22 F24:V2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6507-A6F1-4A9A-8EB3-5C608FC0E3AA}">
  <sheetPr>
    <pageSetUpPr fitToPage="1"/>
  </sheetPr>
  <dimension ref="A1:V69"/>
  <sheetViews>
    <sheetView showGridLines="0" workbookViewId="0">
      <selection sqref="A1:V57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22" width="12.796875" style="13" customWidth="1"/>
    <col min="23" max="16384" width="8.796875" style="13"/>
  </cols>
  <sheetData>
    <row r="1" spans="1:22" ht="13.9" x14ac:dyDescent="0.45">
      <c r="A1" s="1" t="s">
        <v>0</v>
      </c>
      <c r="B1" s="2"/>
      <c r="C1" s="2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9" x14ac:dyDescent="0.45">
      <c r="A2" s="3" t="s">
        <v>1</v>
      </c>
      <c r="B2" s="4">
        <v>39000000</v>
      </c>
      <c r="C2" s="5"/>
    </row>
    <row r="3" spans="1:22" ht="13.9" x14ac:dyDescent="0.45">
      <c r="A3" s="3" t="s">
        <v>34</v>
      </c>
      <c r="B3" s="6">
        <v>0.1</v>
      </c>
      <c r="C3" s="5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3.9" x14ac:dyDescent="0.45">
      <c r="A4" s="3"/>
      <c r="B4" s="6">
        <v>0.1</v>
      </c>
      <c r="C4" s="5" t="s">
        <v>36</v>
      </c>
      <c r="E4" s="3" t="s">
        <v>2</v>
      </c>
      <c r="F4" s="15">
        <v>2001</v>
      </c>
      <c r="G4" s="15">
        <f>F4+1</f>
        <v>2002</v>
      </c>
      <c r="H4" s="15">
        <f t="shared" ref="H4:V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</row>
    <row r="5" spans="1:22" ht="13.9" x14ac:dyDescent="0.45">
      <c r="A5" s="3"/>
      <c r="B5" s="6">
        <f>1-B4-B3</f>
        <v>0.8</v>
      </c>
      <c r="C5" s="5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</row>
    <row r="6" spans="1:22" ht="13.9" x14ac:dyDescent="0.45">
      <c r="A6" s="3" t="s">
        <v>4</v>
      </c>
      <c r="B6" s="4">
        <v>5000000</v>
      </c>
      <c r="C6" s="5"/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</row>
    <row r="7" spans="1:22" ht="13.9" x14ac:dyDescent="0.45">
      <c r="A7" s="3"/>
      <c r="B7" s="4"/>
      <c r="C7" s="5"/>
      <c r="E7" s="3" t="s">
        <v>62</v>
      </c>
      <c r="F7" s="13">
        <v>365</v>
      </c>
      <c r="G7" s="13">
        <f>F7</f>
        <v>365</v>
      </c>
      <c r="H7" s="13">
        <f t="shared" ref="H7:T7" si="1">G7</f>
        <v>365</v>
      </c>
      <c r="I7" s="13">
        <v>366</v>
      </c>
      <c r="J7" s="13">
        <v>365</v>
      </c>
      <c r="K7" s="13">
        <v>365</v>
      </c>
      <c r="L7" s="13">
        <f t="shared" si="1"/>
        <v>365</v>
      </c>
      <c r="M7" s="13">
        <v>366</v>
      </c>
      <c r="N7" s="13">
        <v>365</v>
      </c>
      <c r="O7" s="13">
        <f t="shared" si="1"/>
        <v>365</v>
      </c>
      <c r="P7" s="13">
        <f t="shared" si="1"/>
        <v>365</v>
      </c>
      <c r="Q7" s="13">
        <v>366</v>
      </c>
      <c r="R7" s="13">
        <v>365</v>
      </c>
      <c r="S7" s="13">
        <f t="shared" si="1"/>
        <v>365</v>
      </c>
      <c r="T7" s="13">
        <f t="shared" si="1"/>
        <v>365</v>
      </c>
      <c r="U7" s="13">
        <v>366</v>
      </c>
      <c r="V7" s="13">
        <v>365</v>
      </c>
    </row>
    <row r="8" spans="1:22" ht="13.9" x14ac:dyDescent="0.45">
      <c r="A8" s="3" t="s">
        <v>5</v>
      </c>
      <c r="B8" s="6">
        <v>0.09</v>
      </c>
      <c r="C8" s="5"/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</row>
    <row r="9" spans="1:22" ht="27" x14ac:dyDescent="0.45">
      <c r="A9" s="7" t="s">
        <v>17</v>
      </c>
      <c r="B9" s="8">
        <v>0</v>
      </c>
      <c r="C9" s="5" t="s">
        <v>89</v>
      </c>
      <c r="E9" s="3"/>
    </row>
    <row r="10" spans="1:22" ht="13.9" x14ac:dyDescent="0.45">
      <c r="A10" s="7" t="s">
        <v>9</v>
      </c>
      <c r="B10" s="8">
        <v>0.03</v>
      </c>
      <c r="C10" s="5"/>
      <c r="E10" s="3" t="s">
        <v>25</v>
      </c>
      <c r="F10" s="13">
        <v>0</v>
      </c>
      <c r="G10" s="13">
        <v>0</v>
      </c>
      <c r="H10" s="13">
        <f t="shared" ref="H10:V10" si="2">$B$2/$B$38</f>
        <v>1560000</v>
      </c>
      <c r="I10" s="13">
        <f t="shared" si="2"/>
        <v>1560000</v>
      </c>
      <c r="J10" s="13">
        <f t="shared" si="2"/>
        <v>1560000</v>
      </c>
      <c r="K10" s="13">
        <f t="shared" si="2"/>
        <v>1560000</v>
      </c>
      <c r="L10" s="13">
        <f t="shared" si="2"/>
        <v>1560000</v>
      </c>
      <c r="M10" s="13">
        <f t="shared" si="2"/>
        <v>1560000</v>
      </c>
      <c r="N10" s="13">
        <f t="shared" si="2"/>
        <v>1560000</v>
      </c>
      <c r="O10" s="13">
        <f t="shared" si="2"/>
        <v>1560000</v>
      </c>
      <c r="P10" s="13">
        <f t="shared" si="2"/>
        <v>1560000</v>
      </c>
      <c r="Q10" s="13">
        <f t="shared" si="2"/>
        <v>1560000</v>
      </c>
      <c r="R10" s="13">
        <f t="shared" si="2"/>
        <v>1560000</v>
      </c>
      <c r="S10" s="13">
        <f t="shared" si="2"/>
        <v>1560000</v>
      </c>
      <c r="T10" s="13">
        <f t="shared" si="2"/>
        <v>1560000</v>
      </c>
      <c r="U10" s="13">
        <f t="shared" si="2"/>
        <v>1560000</v>
      </c>
      <c r="V10" s="13">
        <f t="shared" si="2"/>
        <v>1560000</v>
      </c>
    </row>
    <row r="11" spans="1:22" ht="13.9" x14ac:dyDescent="0.45">
      <c r="A11" s="9" t="s">
        <v>69</v>
      </c>
      <c r="B11" s="10">
        <f>(1+B8)/(1+B10)-1</f>
        <v>5.8252427184465994E-2</v>
      </c>
      <c r="C11" s="5"/>
      <c r="E11" s="3" t="s">
        <v>32</v>
      </c>
      <c r="F11" s="13">
        <v>0</v>
      </c>
      <c r="G11" s="13">
        <v>0</v>
      </c>
      <c r="L11" s="13">
        <f>$B$42/5</f>
        <v>60000</v>
      </c>
      <c r="M11" s="13">
        <f t="shared" ref="M11:P11" si="3">$B$42/5</f>
        <v>60000</v>
      </c>
      <c r="N11" s="13">
        <f t="shared" si="3"/>
        <v>60000</v>
      </c>
      <c r="O11" s="13">
        <f t="shared" si="3"/>
        <v>60000</v>
      </c>
      <c r="P11" s="13">
        <f t="shared" si="3"/>
        <v>60000</v>
      </c>
      <c r="Q11" s="13">
        <f>$B$43/5</f>
        <v>70000</v>
      </c>
      <c r="R11" s="13">
        <f t="shared" ref="R11:U11" si="4">$B$43/5</f>
        <v>70000</v>
      </c>
      <c r="S11" s="13">
        <f t="shared" si="4"/>
        <v>70000</v>
      </c>
      <c r="T11" s="13">
        <f t="shared" si="4"/>
        <v>70000</v>
      </c>
      <c r="U11" s="13">
        <f t="shared" si="4"/>
        <v>70000</v>
      </c>
    </row>
    <row r="12" spans="1:22" ht="13.9" x14ac:dyDescent="0.45">
      <c r="A12" s="3"/>
      <c r="B12" s="6"/>
      <c r="C12" s="5"/>
      <c r="E12" s="3" t="s">
        <v>33</v>
      </c>
      <c r="F12" s="13">
        <f>F10+F11</f>
        <v>0</v>
      </c>
      <c r="G12" s="13">
        <f t="shared" ref="G12:V12" si="5">G10+G11</f>
        <v>0</v>
      </c>
      <c r="H12" s="13">
        <f t="shared" si="5"/>
        <v>1560000</v>
      </c>
      <c r="I12" s="13">
        <f t="shared" si="5"/>
        <v>1560000</v>
      </c>
      <c r="J12" s="13">
        <f t="shared" si="5"/>
        <v>1560000</v>
      </c>
      <c r="K12" s="13">
        <f t="shared" si="5"/>
        <v>1560000</v>
      </c>
      <c r="L12" s="13">
        <f t="shared" si="5"/>
        <v>1620000</v>
      </c>
      <c r="M12" s="13">
        <f t="shared" si="5"/>
        <v>1620000</v>
      </c>
      <c r="N12" s="13">
        <f t="shared" si="5"/>
        <v>1620000</v>
      </c>
      <c r="O12" s="13">
        <f t="shared" si="5"/>
        <v>1620000</v>
      </c>
      <c r="P12" s="13">
        <f t="shared" si="5"/>
        <v>1620000</v>
      </c>
      <c r="Q12" s="13">
        <f t="shared" si="5"/>
        <v>1630000</v>
      </c>
      <c r="R12" s="13">
        <f t="shared" si="5"/>
        <v>1630000</v>
      </c>
      <c r="S12" s="13">
        <f t="shared" si="5"/>
        <v>1630000</v>
      </c>
      <c r="T12" s="13">
        <f t="shared" si="5"/>
        <v>1630000</v>
      </c>
      <c r="U12" s="13">
        <f t="shared" si="5"/>
        <v>1630000</v>
      </c>
      <c r="V12" s="13">
        <f t="shared" si="5"/>
        <v>1560000</v>
      </c>
    </row>
    <row r="13" spans="1:22" ht="27" x14ac:dyDescent="0.45">
      <c r="A13" s="3" t="s">
        <v>45</v>
      </c>
      <c r="B13" s="4">
        <v>20000</v>
      </c>
      <c r="C13" s="5" t="s">
        <v>54</v>
      </c>
      <c r="E13" s="3"/>
    </row>
    <row r="14" spans="1:22" ht="13.9" x14ac:dyDescent="0.45">
      <c r="A14" s="3" t="s">
        <v>6</v>
      </c>
      <c r="B14" s="4">
        <v>200</v>
      </c>
      <c r="C14" s="5" t="s">
        <v>7</v>
      </c>
      <c r="E14" s="3" t="s">
        <v>65</v>
      </c>
      <c r="F14" s="13">
        <v>0</v>
      </c>
      <c r="G14" s="13">
        <f>B39</f>
        <v>500000</v>
      </c>
      <c r="H14" s="13">
        <f>G14*(1+$B$10)</f>
        <v>515000</v>
      </c>
      <c r="I14" s="13">
        <f>H14*(1+$B$10)</f>
        <v>530450</v>
      </c>
      <c r="J14" s="13">
        <f t="shared" ref="J14:U14" si="6">I14*(1+$B$10)</f>
        <v>546363.5</v>
      </c>
      <c r="K14" s="13">
        <f t="shared" si="6"/>
        <v>562754.40500000003</v>
      </c>
      <c r="L14" s="13">
        <f t="shared" si="6"/>
        <v>579637.03714999999</v>
      </c>
      <c r="M14" s="13">
        <f t="shared" si="6"/>
        <v>597026.14826449996</v>
      </c>
      <c r="N14" s="13">
        <f t="shared" si="6"/>
        <v>614936.93271243502</v>
      </c>
      <c r="O14" s="13">
        <f t="shared" si="6"/>
        <v>633385.04069380811</v>
      </c>
      <c r="P14" s="13">
        <f t="shared" si="6"/>
        <v>652386.59191462235</v>
      </c>
      <c r="Q14" s="13">
        <f t="shared" si="6"/>
        <v>671958.18967206101</v>
      </c>
      <c r="R14" s="13">
        <f t="shared" si="6"/>
        <v>692116.93536222284</v>
      </c>
      <c r="S14" s="13">
        <f t="shared" si="6"/>
        <v>712880.44342308957</v>
      </c>
      <c r="T14" s="13">
        <f t="shared" si="6"/>
        <v>734266.85672578227</v>
      </c>
      <c r="U14" s="13">
        <f t="shared" si="6"/>
        <v>756294.86242755572</v>
      </c>
      <c r="V14" s="13">
        <f>U14*(1+$B$10)</f>
        <v>778983.70830038236</v>
      </c>
    </row>
    <row r="15" spans="1:22" ht="13.9" x14ac:dyDescent="0.45">
      <c r="A15" s="3"/>
      <c r="B15" s="4"/>
      <c r="C15" s="5"/>
      <c r="E15" s="3"/>
    </row>
    <row r="16" spans="1:22" ht="13.9" x14ac:dyDescent="0.45">
      <c r="A16" s="3" t="s">
        <v>57</v>
      </c>
      <c r="B16" s="13">
        <v>22000</v>
      </c>
      <c r="C16" s="5" t="s">
        <v>55</v>
      </c>
      <c r="E16" s="3" t="s">
        <v>3</v>
      </c>
      <c r="F16" s="13">
        <v>0</v>
      </c>
      <c r="G16" s="13">
        <v>0</v>
      </c>
      <c r="H16" s="13">
        <v>17713</v>
      </c>
      <c r="I16" s="13">
        <v>18103</v>
      </c>
      <c r="J16" s="13">
        <v>18501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</row>
    <row r="17" spans="1:22" ht="13.9" x14ac:dyDescent="0.45">
      <c r="A17" s="3" t="s">
        <v>58</v>
      </c>
      <c r="C17" s="5"/>
      <c r="E17" s="3" t="s">
        <v>8</v>
      </c>
      <c r="F17" s="13">
        <v>0</v>
      </c>
      <c r="G17" s="13">
        <v>0</v>
      </c>
      <c r="H17" s="13">
        <f>-B30</f>
        <v>-4000</v>
      </c>
      <c r="I17" s="13">
        <f t="shared" ref="I17:V17" si="7">H17*(1+$B$33)</f>
        <v>-4160</v>
      </c>
      <c r="J17" s="13">
        <f t="shared" si="7"/>
        <v>-4326.4000000000005</v>
      </c>
      <c r="K17" s="13">
        <f t="shared" si="7"/>
        <v>-4499.456000000001</v>
      </c>
      <c r="L17" s="13">
        <f t="shared" si="7"/>
        <v>-4679.4342400000014</v>
      </c>
      <c r="M17" s="13">
        <f t="shared" si="7"/>
        <v>-4866.6116096000014</v>
      </c>
      <c r="N17" s="13">
        <f t="shared" si="7"/>
        <v>-5061.2760739840014</v>
      </c>
      <c r="O17" s="13">
        <f t="shared" si="7"/>
        <v>-5263.7271169433616</v>
      </c>
      <c r="P17" s="13">
        <f t="shared" si="7"/>
        <v>-5474.2762016210963</v>
      </c>
      <c r="Q17" s="13">
        <f t="shared" si="7"/>
        <v>-5693.24724968594</v>
      </c>
      <c r="R17" s="13">
        <f t="shared" si="7"/>
        <v>-5920.9771396733777</v>
      </c>
      <c r="S17" s="13">
        <f t="shared" si="7"/>
        <v>-6157.8162252603133</v>
      </c>
      <c r="T17" s="13">
        <f t="shared" si="7"/>
        <v>-6404.1288742707256</v>
      </c>
      <c r="U17" s="13">
        <f t="shared" si="7"/>
        <v>-6660.2940292415551</v>
      </c>
      <c r="V17" s="13">
        <f t="shared" si="7"/>
        <v>-6926.705790411218</v>
      </c>
    </row>
    <row r="18" spans="1:22" ht="13.9" x14ac:dyDescent="0.45">
      <c r="A18" s="3" t="s">
        <v>59</v>
      </c>
      <c r="B18" s="16">
        <v>0.02</v>
      </c>
      <c r="C18" s="5"/>
      <c r="E18" s="3"/>
    </row>
    <row r="19" spans="1:22" ht="13.9" x14ac:dyDescent="0.45">
      <c r="A19" s="3" t="s">
        <v>60</v>
      </c>
      <c r="B19" s="16">
        <v>1.4999999999999999E-2</v>
      </c>
      <c r="C19" s="5"/>
      <c r="E19" s="3" t="s">
        <v>38</v>
      </c>
      <c r="F19" s="13">
        <f t="shared" ref="F19:V19" si="8">F16*(F7-F8)</f>
        <v>0</v>
      </c>
      <c r="G19" s="13">
        <f t="shared" si="8"/>
        <v>0</v>
      </c>
      <c r="H19" s="13">
        <f>H16*(H7-H8)</f>
        <v>6323541</v>
      </c>
      <c r="I19" s="13">
        <f>I16*(I7-I8)</f>
        <v>6480874</v>
      </c>
      <c r="J19" s="13">
        <f t="shared" si="8"/>
        <v>6604857</v>
      </c>
      <c r="K19" s="13">
        <f t="shared" si="8"/>
        <v>6680898</v>
      </c>
      <c r="L19" s="13">
        <f t="shared" si="8"/>
        <v>6170031</v>
      </c>
      <c r="M19" s="13">
        <f t="shared" si="8"/>
        <v>6188274</v>
      </c>
      <c r="N19" s="13">
        <f t="shared" si="8"/>
        <v>6241746</v>
      </c>
      <c r="O19" s="13">
        <f t="shared" si="8"/>
        <v>6313758</v>
      </c>
      <c r="P19" s="13">
        <f t="shared" si="8"/>
        <v>6386476</v>
      </c>
      <c r="Q19" s="13">
        <f t="shared" si="8"/>
        <v>6169512</v>
      </c>
      <c r="R19" s="13">
        <f t="shared" si="8"/>
        <v>6152172</v>
      </c>
      <c r="S19" s="13">
        <f t="shared" si="8"/>
        <v>6223019</v>
      </c>
      <c r="T19" s="13">
        <f t="shared" si="8"/>
        <v>6294564</v>
      </c>
      <c r="U19" s="13">
        <f t="shared" si="8"/>
        <v>6385050</v>
      </c>
      <c r="V19" s="13">
        <f t="shared" si="8"/>
        <v>5151938</v>
      </c>
    </row>
    <row r="20" spans="1:22" ht="13.9" x14ac:dyDescent="0.45">
      <c r="A20" s="3"/>
      <c r="C20" s="5"/>
      <c r="E20" s="26" t="s">
        <v>24</v>
      </c>
      <c r="F20" s="18">
        <f t="shared" ref="F20:V20" si="9">F17*F7</f>
        <v>0</v>
      </c>
      <c r="G20" s="18">
        <f t="shared" si="9"/>
        <v>0</v>
      </c>
      <c r="H20" s="18">
        <f t="shared" si="9"/>
        <v>-1460000</v>
      </c>
      <c r="I20" s="18">
        <f t="shared" si="9"/>
        <v>-1522560</v>
      </c>
      <c r="J20" s="18">
        <f t="shared" si="9"/>
        <v>-1579136.0000000002</v>
      </c>
      <c r="K20" s="18">
        <f t="shared" si="9"/>
        <v>-1642301.4400000004</v>
      </c>
      <c r="L20" s="18">
        <f t="shared" si="9"/>
        <v>-1707993.4976000006</v>
      </c>
      <c r="M20" s="18">
        <f t="shared" si="9"/>
        <v>-1781179.8491136006</v>
      </c>
      <c r="N20" s="18">
        <f t="shared" si="9"/>
        <v>-1847365.7670041604</v>
      </c>
      <c r="O20" s="18">
        <f t="shared" si="9"/>
        <v>-1921260.3976843269</v>
      </c>
      <c r="P20" s="18">
        <f t="shared" si="9"/>
        <v>-1998110.8135917</v>
      </c>
      <c r="Q20" s="18">
        <f t="shared" si="9"/>
        <v>-2083728.4933850539</v>
      </c>
      <c r="R20" s="18">
        <f t="shared" si="9"/>
        <v>-2161156.655980783</v>
      </c>
      <c r="S20" s="18">
        <f t="shared" si="9"/>
        <v>-2247602.9222200145</v>
      </c>
      <c r="T20" s="18">
        <f t="shared" si="9"/>
        <v>-2337507.0391088147</v>
      </c>
      <c r="U20" s="18">
        <f t="shared" si="9"/>
        <v>-2437667.6147024091</v>
      </c>
      <c r="V20" s="18">
        <f t="shared" si="9"/>
        <v>-2528247.6135000945</v>
      </c>
    </row>
    <row r="21" spans="1:22" ht="13.9" x14ac:dyDescent="0.45">
      <c r="A21" s="3"/>
      <c r="C21" s="5"/>
      <c r="E21" s="3" t="s">
        <v>70</v>
      </c>
      <c r="F21" s="13">
        <f t="shared" ref="F21:V21" si="10">F19+F20</f>
        <v>0</v>
      </c>
      <c r="G21" s="13">
        <f t="shared" si="10"/>
        <v>0</v>
      </c>
      <c r="H21" s="13">
        <f t="shared" si="10"/>
        <v>4863541</v>
      </c>
      <c r="I21" s="13">
        <f t="shared" si="10"/>
        <v>4958314</v>
      </c>
      <c r="J21" s="13">
        <f t="shared" si="10"/>
        <v>5025721</v>
      </c>
      <c r="K21" s="13">
        <f t="shared" si="10"/>
        <v>5038596.5599999996</v>
      </c>
      <c r="L21" s="13">
        <f t="shared" si="10"/>
        <v>4462037.5023999996</v>
      </c>
      <c r="M21" s="13">
        <f t="shared" si="10"/>
        <v>4407094.1508863997</v>
      </c>
      <c r="N21" s="13">
        <f t="shared" si="10"/>
        <v>4394380.2329958398</v>
      </c>
      <c r="O21" s="13">
        <f t="shared" si="10"/>
        <v>4392497.6023156736</v>
      </c>
      <c r="P21" s="13">
        <f t="shared" si="10"/>
        <v>4388365.1864083</v>
      </c>
      <c r="Q21" s="13">
        <f t="shared" si="10"/>
        <v>4085783.5066149458</v>
      </c>
      <c r="R21" s="13">
        <f t="shared" si="10"/>
        <v>3991015.344019217</v>
      </c>
      <c r="S21" s="13">
        <f t="shared" si="10"/>
        <v>3975416.0777799855</v>
      </c>
      <c r="T21" s="13">
        <f t="shared" si="10"/>
        <v>3957056.9608911853</v>
      </c>
      <c r="U21" s="13">
        <f t="shared" si="10"/>
        <v>3947382.3852975909</v>
      </c>
      <c r="V21" s="13">
        <f t="shared" si="10"/>
        <v>2623690.3864999055</v>
      </c>
    </row>
    <row r="22" spans="1:22" ht="13.9" x14ac:dyDescent="0.45">
      <c r="A22" s="3" t="s">
        <v>47</v>
      </c>
      <c r="B22" s="4"/>
      <c r="C22" s="5"/>
      <c r="E22" s="26" t="s">
        <v>39</v>
      </c>
      <c r="F22" s="18">
        <f t="shared" ref="F22:V22" si="11">-F12</f>
        <v>0</v>
      </c>
      <c r="G22" s="18">
        <f t="shared" si="11"/>
        <v>0</v>
      </c>
      <c r="H22" s="18">
        <f t="shared" si="11"/>
        <v>-1560000</v>
      </c>
      <c r="I22" s="18">
        <f t="shared" si="11"/>
        <v>-1560000</v>
      </c>
      <c r="J22" s="18">
        <f t="shared" si="11"/>
        <v>-1560000</v>
      </c>
      <c r="K22" s="18">
        <f t="shared" si="11"/>
        <v>-1560000</v>
      </c>
      <c r="L22" s="18">
        <f t="shared" si="11"/>
        <v>-1620000</v>
      </c>
      <c r="M22" s="18">
        <f t="shared" si="11"/>
        <v>-1620000</v>
      </c>
      <c r="N22" s="18">
        <f t="shared" si="11"/>
        <v>-1620000</v>
      </c>
      <c r="O22" s="18">
        <f t="shared" si="11"/>
        <v>-1620000</v>
      </c>
      <c r="P22" s="18">
        <f t="shared" si="11"/>
        <v>-1620000</v>
      </c>
      <c r="Q22" s="18">
        <f t="shared" si="11"/>
        <v>-1630000</v>
      </c>
      <c r="R22" s="18">
        <f t="shared" si="11"/>
        <v>-1630000</v>
      </c>
      <c r="S22" s="18">
        <f t="shared" si="11"/>
        <v>-1630000</v>
      </c>
      <c r="T22" s="18">
        <f t="shared" si="11"/>
        <v>-1630000</v>
      </c>
      <c r="U22" s="18">
        <f t="shared" si="11"/>
        <v>-1630000</v>
      </c>
      <c r="V22" s="18">
        <f t="shared" si="11"/>
        <v>-1560000</v>
      </c>
    </row>
    <row r="23" spans="1:22" ht="13.9" x14ac:dyDescent="0.45">
      <c r="A23" s="3" t="s">
        <v>48</v>
      </c>
      <c r="B23" s="11">
        <v>1.1499999999999999</v>
      </c>
      <c r="C23" s="5"/>
      <c r="E23" s="3" t="s">
        <v>71</v>
      </c>
      <c r="F23" s="13">
        <f>F21+F22</f>
        <v>0</v>
      </c>
      <c r="G23" s="13">
        <f t="shared" ref="G23:V23" si="12">G21+G22</f>
        <v>0</v>
      </c>
      <c r="H23" s="13">
        <f>H21+H22</f>
        <v>3303541</v>
      </c>
      <c r="I23" s="13">
        <f t="shared" si="12"/>
        <v>3398314</v>
      </c>
      <c r="J23" s="13">
        <f t="shared" si="12"/>
        <v>3465721</v>
      </c>
      <c r="K23" s="13">
        <f t="shared" si="12"/>
        <v>3478596.5599999996</v>
      </c>
      <c r="L23" s="13">
        <f t="shared" si="12"/>
        <v>2842037.5023999996</v>
      </c>
      <c r="M23" s="13">
        <f t="shared" si="12"/>
        <v>2787094.1508863997</v>
      </c>
      <c r="N23" s="13">
        <f t="shared" si="12"/>
        <v>2774380.2329958398</v>
      </c>
      <c r="O23" s="13">
        <f t="shared" si="12"/>
        <v>2772497.6023156736</v>
      </c>
      <c r="P23" s="13">
        <f t="shared" si="12"/>
        <v>2768365.1864083</v>
      </c>
      <c r="Q23" s="13">
        <f t="shared" si="12"/>
        <v>2455783.5066149458</v>
      </c>
      <c r="R23" s="13">
        <f t="shared" si="12"/>
        <v>2361015.344019217</v>
      </c>
      <c r="S23" s="13">
        <f t="shared" si="12"/>
        <v>2345416.0777799855</v>
      </c>
      <c r="T23" s="13">
        <f t="shared" si="12"/>
        <v>2327056.9608911853</v>
      </c>
      <c r="U23" s="13">
        <f t="shared" si="12"/>
        <v>2317382.3852975909</v>
      </c>
      <c r="V23" s="13">
        <f t="shared" si="12"/>
        <v>1063690.3864999055</v>
      </c>
    </row>
    <row r="24" spans="1:22" ht="13.9" x14ac:dyDescent="0.45">
      <c r="A24" s="3" t="s">
        <v>49</v>
      </c>
      <c r="B24" s="11">
        <v>1.05</v>
      </c>
      <c r="C24" s="5"/>
      <c r="E24" s="3" t="s">
        <v>67</v>
      </c>
      <c r="F24" s="13">
        <f>-F23*$B$9</f>
        <v>0</v>
      </c>
      <c r="G24" s="13">
        <f t="shared" ref="G24:V24" si="13">-G23*$B$9</f>
        <v>0</v>
      </c>
      <c r="H24" s="13">
        <f t="shared" si="13"/>
        <v>0</v>
      </c>
      <c r="I24" s="13">
        <f t="shared" si="13"/>
        <v>0</v>
      </c>
      <c r="J24" s="13">
        <f t="shared" si="13"/>
        <v>0</v>
      </c>
      <c r="K24" s="13">
        <f t="shared" si="13"/>
        <v>0</v>
      </c>
      <c r="L24" s="13">
        <f t="shared" si="13"/>
        <v>0</v>
      </c>
      <c r="M24" s="13">
        <f t="shared" si="13"/>
        <v>0</v>
      </c>
      <c r="N24" s="13">
        <f t="shared" si="13"/>
        <v>0</v>
      </c>
      <c r="O24" s="13">
        <f t="shared" si="13"/>
        <v>0</v>
      </c>
      <c r="P24" s="13">
        <f t="shared" si="13"/>
        <v>0</v>
      </c>
      <c r="Q24" s="13">
        <f t="shared" si="13"/>
        <v>0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0</v>
      </c>
      <c r="V24" s="13">
        <f t="shared" si="13"/>
        <v>0</v>
      </c>
    </row>
    <row r="25" spans="1:22" ht="13.9" x14ac:dyDescent="0.45">
      <c r="A25" s="3" t="s">
        <v>50</v>
      </c>
      <c r="B25" s="11">
        <v>1</v>
      </c>
      <c r="C25" s="5"/>
      <c r="E25" s="27" t="s">
        <v>72</v>
      </c>
      <c r="F25" s="19">
        <f>F23+F24</f>
        <v>0</v>
      </c>
      <c r="G25" s="19">
        <f t="shared" ref="G25:V25" si="14">G23+G24</f>
        <v>0</v>
      </c>
      <c r="H25" s="19">
        <f>H23+H24</f>
        <v>3303541</v>
      </c>
      <c r="I25" s="19">
        <f t="shared" si="14"/>
        <v>3398314</v>
      </c>
      <c r="J25" s="19">
        <f t="shared" si="14"/>
        <v>3465721</v>
      </c>
      <c r="K25" s="19">
        <f t="shared" si="14"/>
        <v>3478596.5599999996</v>
      </c>
      <c r="L25" s="19">
        <f t="shared" si="14"/>
        <v>2842037.5023999996</v>
      </c>
      <c r="M25" s="19">
        <f t="shared" si="14"/>
        <v>2787094.1508863997</v>
      </c>
      <c r="N25" s="19">
        <f t="shared" si="14"/>
        <v>2774380.2329958398</v>
      </c>
      <c r="O25" s="19">
        <f t="shared" si="14"/>
        <v>2772497.6023156736</v>
      </c>
      <c r="P25" s="19">
        <f t="shared" si="14"/>
        <v>2768365.1864083</v>
      </c>
      <c r="Q25" s="19">
        <f t="shared" si="14"/>
        <v>2455783.5066149458</v>
      </c>
      <c r="R25" s="19">
        <f t="shared" si="14"/>
        <v>2361015.344019217</v>
      </c>
      <c r="S25" s="19">
        <f t="shared" si="14"/>
        <v>2345416.0777799855</v>
      </c>
      <c r="T25" s="19">
        <f t="shared" si="14"/>
        <v>2327056.9608911853</v>
      </c>
      <c r="U25" s="19">
        <f t="shared" si="14"/>
        <v>2317382.3852975909</v>
      </c>
      <c r="V25" s="19">
        <f t="shared" si="14"/>
        <v>1063690.3864999055</v>
      </c>
    </row>
    <row r="26" spans="1:22" ht="13.9" x14ac:dyDescent="0.45">
      <c r="A26" s="3" t="s">
        <v>51</v>
      </c>
      <c r="B26" s="11">
        <v>0.8</v>
      </c>
      <c r="C26" s="5"/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3.9" x14ac:dyDescent="0.45">
      <c r="A27" s="3" t="s">
        <v>52</v>
      </c>
      <c r="B27" s="11">
        <v>0.75</v>
      </c>
      <c r="C27" s="5"/>
      <c r="E27" s="3" t="s">
        <v>64</v>
      </c>
      <c r="F27" s="13">
        <v>0</v>
      </c>
      <c r="G27" s="13">
        <f t="shared" ref="G27:V27" si="15">-(G14-F14)</f>
        <v>-500000</v>
      </c>
      <c r="H27" s="13">
        <f t="shared" si="15"/>
        <v>-15000</v>
      </c>
      <c r="I27" s="13">
        <f t="shared" si="15"/>
        <v>-15450</v>
      </c>
      <c r="J27" s="13">
        <f t="shared" si="15"/>
        <v>-15913.5</v>
      </c>
      <c r="K27" s="13">
        <f t="shared" si="15"/>
        <v>-16390.905000000028</v>
      </c>
      <c r="L27" s="13">
        <f t="shared" si="15"/>
        <v>-16882.632149999961</v>
      </c>
      <c r="M27" s="13">
        <f t="shared" si="15"/>
        <v>-17389.111114499974</v>
      </c>
      <c r="N27" s="13">
        <f t="shared" si="15"/>
        <v>-17910.784447935061</v>
      </c>
      <c r="O27" s="13">
        <f t="shared" si="15"/>
        <v>-18448.10798137309</v>
      </c>
      <c r="P27" s="13">
        <f t="shared" si="15"/>
        <v>-19001.551220814232</v>
      </c>
      <c r="Q27" s="13">
        <f t="shared" si="15"/>
        <v>-19571.597757438663</v>
      </c>
      <c r="R27" s="13">
        <f t="shared" si="15"/>
        <v>-20158.745690161828</v>
      </c>
      <c r="S27" s="13">
        <f t="shared" si="15"/>
        <v>-20763.508060866734</v>
      </c>
      <c r="T27" s="13">
        <f t="shared" si="15"/>
        <v>-21386.413302692701</v>
      </c>
      <c r="U27" s="13">
        <f t="shared" si="15"/>
        <v>-22028.005701773451</v>
      </c>
      <c r="V27" s="13">
        <f t="shared" si="15"/>
        <v>-22688.845872826641</v>
      </c>
    </row>
    <row r="28" spans="1:22" ht="13.9" x14ac:dyDescent="0.45">
      <c r="A28" s="3" t="s">
        <v>53</v>
      </c>
      <c r="B28" s="11">
        <v>0.65</v>
      </c>
      <c r="C28" s="5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-B42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-B43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</row>
    <row r="29" spans="1:22" ht="13.9" x14ac:dyDescent="0.45">
      <c r="A29" s="3"/>
      <c r="B29" s="4"/>
      <c r="C29" s="5"/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f>B6</f>
        <v>5000000</v>
      </c>
    </row>
    <row r="30" spans="1:22" ht="13.9" x14ac:dyDescent="0.45">
      <c r="A30" s="3" t="s">
        <v>8</v>
      </c>
      <c r="B30" s="4">
        <v>4000</v>
      </c>
      <c r="C30" s="5"/>
      <c r="E30" s="3" t="s">
        <v>39</v>
      </c>
      <c r="F30" s="13">
        <f>-F22</f>
        <v>0</v>
      </c>
      <c r="G30" s="13">
        <f t="shared" ref="G30:V30" si="16">-G22</f>
        <v>0</v>
      </c>
      <c r="H30" s="13">
        <f t="shared" si="16"/>
        <v>1560000</v>
      </c>
      <c r="I30" s="13">
        <f t="shared" si="16"/>
        <v>1560000</v>
      </c>
      <c r="J30" s="13">
        <f t="shared" si="16"/>
        <v>1560000</v>
      </c>
      <c r="K30" s="13">
        <f t="shared" si="16"/>
        <v>1560000</v>
      </c>
      <c r="L30" s="13">
        <f t="shared" si="16"/>
        <v>1620000</v>
      </c>
      <c r="M30" s="13">
        <f t="shared" si="16"/>
        <v>1620000</v>
      </c>
      <c r="N30" s="13">
        <f t="shared" si="16"/>
        <v>1620000</v>
      </c>
      <c r="O30" s="13">
        <f t="shared" si="16"/>
        <v>1620000</v>
      </c>
      <c r="P30" s="13">
        <f t="shared" si="16"/>
        <v>1620000</v>
      </c>
      <c r="Q30" s="13">
        <f t="shared" si="16"/>
        <v>1630000</v>
      </c>
      <c r="R30" s="13">
        <f t="shared" si="16"/>
        <v>1630000</v>
      </c>
      <c r="S30" s="13">
        <f t="shared" si="16"/>
        <v>1630000</v>
      </c>
      <c r="T30" s="13">
        <f t="shared" si="16"/>
        <v>1630000</v>
      </c>
      <c r="U30" s="13">
        <f t="shared" si="16"/>
        <v>1630000</v>
      </c>
      <c r="V30" s="13">
        <f t="shared" si="16"/>
        <v>1560000</v>
      </c>
    </row>
    <row r="31" spans="1:22" ht="13.9" x14ac:dyDescent="0.45">
      <c r="A31" s="7" t="s">
        <v>46</v>
      </c>
      <c r="B31" s="12">
        <v>15</v>
      </c>
      <c r="C31" s="5"/>
      <c r="E31" s="3"/>
    </row>
    <row r="32" spans="1:22" ht="13.9" x14ac:dyDescent="0.45">
      <c r="A32" s="3" t="s">
        <v>10</v>
      </c>
      <c r="B32" s="6">
        <v>0.01</v>
      </c>
      <c r="C32" s="5"/>
      <c r="E32" s="3"/>
    </row>
    <row r="33" spans="1:22" ht="13.9" x14ac:dyDescent="0.45">
      <c r="A33" s="3" t="s">
        <v>11</v>
      </c>
      <c r="B33" s="6">
        <f>B10+B32</f>
        <v>0.04</v>
      </c>
      <c r="C33" s="5"/>
      <c r="E33" s="3" t="s">
        <v>73</v>
      </c>
      <c r="F33" s="3">
        <f>SUM(F25:F30)</f>
        <v>-3900000</v>
      </c>
      <c r="G33" s="3">
        <f t="shared" ref="G33:U33" si="17">SUM(G25:G30)</f>
        <v>-4400000</v>
      </c>
      <c r="H33" s="3">
        <f>SUM(H25:H30)</f>
        <v>-26351459</v>
      </c>
      <c r="I33" s="3">
        <f>SUM(I25:I30)</f>
        <v>4942864</v>
      </c>
      <c r="J33" s="3">
        <f t="shared" si="17"/>
        <v>5009807.5</v>
      </c>
      <c r="K33" s="3">
        <f t="shared" si="17"/>
        <v>5022205.6549999993</v>
      </c>
      <c r="L33" s="3">
        <f t="shared" si="17"/>
        <v>4145154.8702499997</v>
      </c>
      <c r="M33" s="3">
        <f t="shared" si="17"/>
        <v>4389705.0397718996</v>
      </c>
      <c r="N33" s="3">
        <f t="shared" si="17"/>
        <v>4376469.4485479053</v>
      </c>
      <c r="O33" s="3">
        <f t="shared" si="17"/>
        <v>4374049.494334301</v>
      </c>
      <c r="P33" s="3">
        <f t="shared" si="17"/>
        <v>4369363.6351874862</v>
      </c>
      <c r="Q33" s="3">
        <f t="shared" si="17"/>
        <v>3716211.9088575072</v>
      </c>
      <c r="R33" s="3">
        <f t="shared" si="17"/>
        <v>3970856.5983290551</v>
      </c>
      <c r="S33" s="3">
        <f t="shared" si="17"/>
        <v>3954652.569719119</v>
      </c>
      <c r="T33" s="3">
        <f t="shared" si="17"/>
        <v>3935670.5475884927</v>
      </c>
      <c r="U33" s="3">
        <f t="shared" si="17"/>
        <v>3925354.3795958175</v>
      </c>
      <c r="V33" s="3">
        <f>SUM(V25:V30)</f>
        <v>7601001.5406270791</v>
      </c>
    </row>
    <row r="34" spans="1:22" ht="13.9" x14ac:dyDescent="0.45">
      <c r="A34" s="3" t="s">
        <v>12</v>
      </c>
      <c r="B34" s="4">
        <v>8</v>
      </c>
      <c r="C34" s="5" t="s">
        <v>13</v>
      </c>
      <c r="E34" s="3" t="s">
        <v>75</v>
      </c>
      <c r="F34" s="3">
        <f t="shared" ref="F34:V34" si="18">F33/(1+$B$8)^F5</f>
        <v>-3900000</v>
      </c>
      <c r="G34" s="3">
        <f t="shared" si="18"/>
        <v>-4036697.2477064217</v>
      </c>
      <c r="H34" s="3">
        <f t="shared" si="18"/>
        <v>-22179495.833684031</v>
      </c>
      <c r="I34" s="3">
        <f t="shared" si="18"/>
        <v>3816797.924988552</v>
      </c>
      <c r="J34" s="3">
        <f t="shared" si="18"/>
        <v>3549073.9355835039</v>
      </c>
      <c r="K34" s="3">
        <f t="shared" si="18"/>
        <v>3264089.0836295388</v>
      </c>
      <c r="L34" s="3">
        <f t="shared" si="18"/>
        <v>2471620.4139843299</v>
      </c>
      <c r="M34" s="3">
        <f t="shared" si="18"/>
        <v>2401318.9815165251</v>
      </c>
      <c r="N34" s="3">
        <f t="shared" si="18"/>
        <v>2196402.4402442682</v>
      </c>
      <c r="O34" s="3">
        <f t="shared" si="18"/>
        <v>2013933.8961707414</v>
      </c>
      <c r="P34" s="3">
        <f t="shared" si="18"/>
        <v>1845666.4187602266</v>
      </c>
      <c r="Q34" s="3">
        <f t="shared" si="18"/>
        <v>1440154.1935925395</v>
      </c>
      <c r="R34" s="3">
        <f t="shared" si="18"/>
        <v>1411777.409113077</v>
      </c>
      <c r="S34" s="3">
        <f t="shared" si="18"/>
        <v>1289923.2240877715</v>
      </c>
      <c r="T34" s="3">
        <f t="shared" si="18"/>
        <v>1177735.4988936507</v>
      </c>
      <c r="U34" s="3">
        <f t="shared" si="18"/>
        <v>1077659.1028341043</v>
      </c>
      <c r="V34" s="3">
        <f t="shared" si="18"/>
        <v>1914462.454111696</v>
      </c>
    </row>
    <row r="35" spans="1:22" ht="13.9" x14ac:dyDescent="0.45">
      <c r="A35" s="3"/>
      <c r="B35" s="4">
        <v>12</v>
      </c>
      <c r="C35" s="5" t="s">
        <v>14</v>
      </c>
    </row>
    <row r="36" spans="1:22" ht="27" x14ac:dyDescent="0.45">
      <c r="A36" s="3"/>
      <c r="B36" s="4">
        <v>16</v>
      </c>
      <c r="C36" s="5" t="s">
        <v>15</v>
      </c>
      <c r="E36" s="14" t="s">
        <v>18</v>
      </c>
      <c r="F36" s="20">
        <f>SUM(F34:V34)</f>
        <v>-245578.10387992696</v>
      </c>
    </row>
    <row r="37" spans="1:22" ht="13.9" x14ac:dyDescent="0.45">
      <c r="C37" s="5"/>
      <c r="E37" s="14" t="s">
        <v>76</v>
      </c>
      <c r="F37" s="21">
        <f>IRR(F33:V33)</f>
        <v>8.8618854783823142E-2</v>
      </c>
    </row>
    <row r="38" spans="1:22" ht="13.9" x14ac:dyDescent="0.45">
      <c r="A38" s="3" t="s">
        <v>16</v>
      </c>
      <c r="B38" s="4">
        <v>25</v>
      </c>
      <c r="C38" s="5"/>
    </row>
    <row r="39" spans="1:22" ht="13.9" x14ac:dyDescent="0.45">
      <c r="A39" s="3" t="s">
        <v>19</v>
      </c>
      <c r="B39" s="4">
        <v>500000</v>
      </c>
      <c r="E39" s="29" t="s">
        <v>87</v>
      </c>
      <c r="F39" s="22"/>
      <c r="G39" s="22"/>
      <c r="H39" s="23"/>
      <c r="I39" s="23"/>
      <c r="J39" s="23"/>
      <c r="L39" s="29" t="s">
        <v>84</v>
      </c>
      <c r="M39" s="23"/>
    </row>
    <row r="40" spans="1:22" ht="13.9" x14ac:dyDescent="0.45">
      <c r="A40" s="3"/>
      <c r="E40" s="30" t="s">
        <v>2</v>
      </c>
      <c r="F40" s="31" t="s">
        <v>77</v>
      </c>
      <c r="G40" s="31" t="s">
        <v>78</v>
      </c>
      <c r="H40" s="31" t="s">
        <v>79</v>
      </c>
      <c r="I40" s="31" t="s">
        <v>80</v>
      </c>
      <c r="J40" s="31" t="s">
        <v>88</v>
      </c>
      <c r="K40" s="24"/>
      <c r="L40" s="3" t="s">
        <v>77</v>
      </c>
      <c r="M40" s="3" t="s">
        <v>74</v>
      </c>
    </row>
    <row r="41" spans="1:22" ht="13.9" x14ac:dyDescent="0.45">
      <c r="A41" s="3" t="s">
        <v>28</v>
      </c>
      <c r="E41" s="32">
        <v>2001</v>
      </c>
      <c r="F41" s="33">
        <v>0</v>
      </c>
      <c r="G41" s="33">
        <v>0</v>
      </c>
      <c r="H41" s="33">
        <v>0</v>
      </c>
      <c r="I41" s="33">
        <v>0</v>
      </c>
      <c r="J41" s="33">
        <f>SUM(F41:I41)</f>
        <v>0</v>
      </c>
      <c r="L41" s="13">
        <v>0</v>
      </c>
      <c r="M41" s="13">
        <v>0</v>
      </c>
    </row>
    <row r="42" spans="1:22" ht="13.9" x14ac:dyDescent="0.45">
      <c r="A42" s="3" t="s">
        <v>26</v>
      </c>
      <c r="B42" s="13">
        <v>300000</v>
      </c>
      <c r="C42" s="13" t="s">
        <v>40</v>
      </c>
      <c r="E42" s="32">
        <f>E41+1</f>
        <v>2002</v>
      </c>
      <c r="F42" s="33">
        <v>0</v>
      </c>
      <c r="G42" s="33">
        <v>0</v>
      </c>
      <c r="H42" s="33">
        <v>0</v>
      </c>
      <c r="I42" s="33">
        <v>0</v>
      </c>
      <c r="J42" s="33">
        <f t="shared" ref="J42:J57" si="19">SUM(F42:I42)</f>
        <v>0</v>
      </c>
      <c r="L42" s="13">
        <v>0</v>
      </c>
      <c r="M42" s="13">
        <v>0</v>
      </c>
    </row>
    <row r="43" spans="1:22" ht="13.9" x14ac:dyDescent="0.45">
      <c r="A43" s="3" t="s">
        <v>27</v>
      </c>
      <c r="B43" s="13">
        <v>350000</v>
      </c>
      <c r="C43" s="13" t="s">
        <v>41</v>
      </c>
      <c r="E43" s="32">
        <f t="shared" ref="E43:E57" si="20">E42+1</f>
        <v>2003</v>
      </c>
      <c r="F43" s="33">
        <f>39000000/25</f>
        <v>1560000</v>
      </c>
      <c r="G43" s="33">
        <v>0</v>
      </c>
      <c r="H43" s="33">
        <v>0</v>
      </c>
      <c r="I43" s="33">
        <v>0</v>
      </c>
      <c r="J43" s="33">
        <f t="shared" si="19"/>
        <v>1560000</v>
      </c>
      <c r="L43" s="13">
        <f>B2-F43</f>
        <v>37440000</v>
      </c>
      <c r="M43" s="13">
        <v>0</v>
      </c>
    </row>
    <row r="44" spans="1:22" ht="13.9" x14ac:dyDescent="0.45">
      <c r="A44" s="3" t="s">
        <v>29</v>
      </c>
      <c r="B44" s="13">
        <v>750000</v>
      </c>
      <c r="C44" s="13" t="s">
        <v>42</v>
      </c>
      <c r="E44" s="32">
        <f t="shared" si="20"/>
        <v>2004</v>
      </c>
      <c r="F44" s="33">
        <f t="shared" ref="F44:F57" si="21">39000000/25</f>
        <v>1560000</v>
      </c>
      <c r="G44" s="33">
        <v>0</v>
      </c>
      <c r="H44" s="33">
        <v>0</v>
      </c>
      <c r="I44" s="33">
        <v>0</v>
      </c>
      <c r="J44" s="33">
        <f t="shared" si="19"/>
        <v>1560000</v>
      </c>
      <c r="L44" s="13">
        <f t="shared" ref="L44:L57" si="22">L43-F44</f>
        <v>35880000</v>
      </c>
      <c r="M44" s="13">
        <v>0</v>
      </c>
    </row>
    <row r="45" spans="1:22" ht="13.9" x14ac:dyDescent="0.45">
      <c r="A45" s="3" t="s">
        <v>30</v>
      </c>
      <c r="B45" s="13">
        <v>850000</v>
      </c>
      <c r="C45" s="13" t="s">
        <v>43</v>
      </c>
      <c r="E45" s="32">
        <f t="shared" si="20"/>
        <v>2005</v>
      </c>
      <c r="F45" s="33">
        <f t="shared" si="21"/>
        <v>1560000</v>
      </c>
      <c r="G45" s="33">
        <v>0</v>
      </c>
      <c r="H45" s="33">
        <v>0</v>
      </c>
      <c r="I45" s="33">
        <v>0</v>
      </c>
      <c r="J45" s="33">
        <f t="shared" si="19"/>
        <v>1560000</v>
      </c>
      <c r="L45" s="13">
        <f t="shared" si="22"/>
        <v>34320000</v>
      </c>
      <c r="M45" s="13">
        <v>0</v>
      </c>
    </row>
    <row r="46" spans="1:22" ht="13.9" x14ac:dyDescent="0.45">
      <c r="A46" s="3" t="s">
        <v>31</v>
      </c>
      <c r="B46" s="13">
        <v>1250000</v>
      </c>
      <c r="C46" s="13" t="s">
        <v>44</v>
      </c>
      <c r="E46" s="32">
        <f t="shared" si="20"/>
        <v>2006</v>
      </c>
      <c r="F46" s="33">
        <f t="shared" si="21"/>
        <v>1560000</v>
      </c>
      <c r="G46" s="33">
        <v>0</v>
      </c>
      <c r="H46" s="33">
        <v>0</v>
      </c>
      <c r="I46" s="33">
        <v>0</v>
      </c>
      <c r="J46" s="33">
        <f t="shared" si="19"/>
        <v>1560000</v>
      </c>
      <c r="L46" s="13">
        <f t="shared" si="22"/>
        <v>32760000</v>
      </c>
      <c r="M46" s="13">
        <v>0</v>
      </c>
    </row>
    <row r="47" spans="1:22" x14ac:dyDescent="0.45">
      <c r="E47" s="32">
        <f t="shared" si="20"/>
        <v>2007</v>
      </c>
      <c r="F47" s="33">
        <f t="shared" si="21"/>
        <v>1560000</v>
      </c>
      <c r="G47" s="33">
        <f>60000</f>
        <v>60000</v>
      </c>
      <c r="H47" s="33">
        <v>0</v>
      </c>
      <c r="I47" s="33">
        <v>0</v>
      </c>
      <c r="J47" s="33">
        <f t="shared" si="19"/>
        <v>1620000</v>
      </c>
      <c r="L47" s="13">
        <f t="shared" si="22"/>
        <v>31200000</v>
      </c>
      <c r="M47" s="13">
        <f>300000-G47</f>
        <v>240000</v>
      </c>
    </row>
    <row r="48" spans="1:22" x14ac:dyDescent="0.45">
      <c r="E48" s="32">
        <f t="shared" si="20"/>
        <v>2008</v>
      </c>
      <c r="F48" s="33">
        <f t="shared" si="21"/>
        <v>1560000</v>
      </c>
      <c r="G48" s="33">
        <f>60000</f>
        <v>60000</v>
      </c>
      <c r="H48" s="33">
        <v>0</v>
      </c>
      <c r="I48" s="33">
        <v>0</v>
      </c>
      <c r="J48" s="33">
        <f t="shared" si="19"/>
        <v>1620000</v>
      </c>
      <c r="L48" s="13">
        <f t="shared" si="22"/>
        <v>29640000</v>
      </c>
      <c r="M48" s="13">
        <f>M47-G48</f>
        <v>180000</v>
      </c>
    </row>
    <row r="49" spans="1:13" ht="13.9" x14ac:dyDescent="0.45">
      <c r="A49" s="1" t="s">
        <v>22</v>
      </c>
      <c r="B49" s="1"/>
      <c r="C49" s="1"/>
      <c r="E49" s="32">
        <f t="shared" si="20"/>
        <v>2009</v>
      </c>
      <c r="F49" s="33">
        <f t="shared" si="21"/>
        <v>1560000</v>
      </c>
      <c r="G49" s="33">
        <f>60000</f>
        <v>60000</v>
      </c>
      <c r="H49" s="33">
        <v>0</v>
      </c>
      <c r="I49" s="33">
        <v>0</v>
      </c>
      <c r="J49" s="33">
        <f t="shared" si="19"/>
        <v>1620000</v>
      </c>
      <c r="L49" s="13">
        <f t="shared" si="22"/>
        <v>28080000</v>
      </c>
      <c r="M49" s="13">
        <f>M48-G49</f>
        <v>120000</v>
      </c>
    </row>
    <row r="50" spans="1:13" x14ac:dyDescent="0.45">
      <c r="A50" s="13" t="s">
        <v>20</v>
      </c>
      <c r="E50" s="32">
        <f t="shared" si="20"/>
        <v>2010</v>
      </c>
      <c r="F50" s="33">
        <f t="shared" si="21"/>
        <v>1560000</v>
      </c>
      <c r="G50" s="33">
        <f>60000</f>
        <v>60000</v>
      </c>
      <c r="H50" s="33">
        <v>0</v>
      </c>
      <c r="I50" s="33">
        <v>0</v>
      </c>
      <c r="J50" s="33">
        <f t="shared" si="19"/>
        <v>1620000</v>
      </c>
      <c r="L50" s="13">
        <f t="shared" si="22"/>
        <v>26520000</v>
      </c>
      <c r="M50" s="13">
        <f>M49-G50</f>
        <v>60000</v>
      </c>
    </row>
    <row r="51" spans="1:13" x14ac:dyDescent="0.45">
      <c r="A51" s="13" t="s">
        <v>21</v>
      </c>
      <c r="E51" s="32">
        <f t="shared" si="20"/>
        <v>2011</v>
      </c>
      <c r="F51" s="33">
        <f t="shared" si="21"/>
        <v>1560000</v>
      </c>
      <c r="G51" s="33">
        <f>60000</f>
        <v>60000</v>
      </c>
      <c r="H51" s="33">
        <v>0</v>
      </c>
      <c r="I51" s="33">
        <v>0</v>
      </c>
      <c r="J51" s="33">
        <f t="shared" si="19"/>
        <v>1620000</v>
      </c>
      <c r="L51" s="13">
        <f t="shared" si="22"/>
        <v>24960000</v>
      </c>
      <c r="M51" s="13">
        <f>M50-G51</f>
        <v>0</v>
      </c>
    </row>
    <row r="52" spans="1:13" x14ac:dyDescent="0.45">
      <c r="A52" s="13" t="s">
        <v>85</v>
      </c>
      <c r="E52" s="32">
        <f t="shared" si="20"/>
        <v>2012</v>
      </c>
      <c r="F52" s="33">
        <f t="shared" si="21"/>
        <v>1560000</v>
      </c>
      <c r="G52" s="33">
        <v>0</v>
      </c>
      <c r="H52" s="33">
        <f>350000/5</f>
        <v>70000</v>
      </c>
      <c r="I52" s="33">
        <v>0</v>
      </c>
      <c r="J52" s="33">
        <f t="shared" si="19"/>
        <v>1630000</v>
      </c>
      <c r="L52" s="13">
        <f t="shared" si="22"/>
        <v>23400000</v>
      </c>
      <c r="M52" s="13">
        <f>350000-H52</f>
        <v>280000</v>
      </c>
    </row>
    <row r="53" spans="1:13" x14ac:dyDescent="0.45">
      <c r="A53" s="13" t="s">
        <v>86</v>
      </c>
      <c r="E53" s="32">
        <f t="shared" si="20"/>
        <v>2013</v>
      </c>
      <c r="F53" s="33">
        <f t="shared" si="21"/>
        <v>1560000</v>
      </c>
      <c r="G53" s="33">
        <v>0</v>
      </c>
      <c r="H53" s="33">
        <f t="shared" ref="H53:H56" si="23">350000/5</f>
        <v>70000</v>
      </c>
      <c r="I53" s="33">
        <v>0</v>
      </c>
      <c r="J53" s="33">
        <f t="shared" si="19"/>
        <v>1630000</v>
      </c>
      <c r="L53" s="13">
        <f t="shared" si="22"/>
        <v>21840000</v>
      </c>
      <c r="M53" s="13">
        <f>M52-H53</f>
        <v>210000</v>
      </c>
    </row>
    <row r="54" spans="1:13" x14ac:dyDescent="0.45">
      <c r="E54" s="32">
        <f t="shared" si="20"/>
        <v>2014</v>
      </c>
      <c r="F54" s="33">
        <f t="shared" si="21"/>
        <v>1560000</v>
      </c>
      <c r="G54" s="33">
        <v>0</v>
      </c>
      <c r="H54" s="33">
        <f t="shared" si="23"/>
        <v>70000</v>
      </c>
      <c r="I54" s="33">
        <v>0</v>
      </c>
      <c r="J54" s="33">
        <f t="shared" si="19"/>
        <v>1630000</v>
      </c>
      <c r="L54" s="13">
        <f t="shared" si="22"/>
        <v>20280000</v>
      </c>
      <c r="M54" s="13">
        <f>M53-H54</f>
        <v>140000</v>
      </c>
    </row>
    <row r="55" spans="1:13" x14ac:dyDescent="0.45">
      <c r="E55" s="32">
        <f t="shared" si="20"/>
        <v>2015</v>
      </c>
      <c r="F55" s="33">
        <f t="shared" si="21"/>
        <v>1560000</v>
      </c>
      <c r="G55" s="33">
        <v>0</v>
      </c>
      <c r="H55" s="33">
        <f t="shared" si="23"/>
        <v>70000</v>
      </c>
      <c r="I55" s="33">
        <v>0</v>
      </c>
      <c r="J55" s="33">
        <f t="shared" si="19"/>
        <v>1630000</v>
      </c>
      <c r="L55" s="13">
        <f t="shared" si="22"/>
        <v>18720000</v>
      </c>
      <c r="M55" s="13">
        <f>M54-H55</f>
        <v>70000</v>
      </c>
    </row>
    <row r="56" spans="1:13" x14ac:dyDescent="0.45">
      <c r="E56" s="32">
        <f t="shared" si="20"/>
        <v>2016</v>
      </c>
      <c r="F56" s="33">
        <f t="shared" si="21"/>
        <v>1560000</v>
      </c>
      <c r="G56" s="33">
        <v>0</v>
      </c>
      <c r="H56" s="33">
        <f t="shared" si="23"/>
        <v>70000</v>
      </c>
      <c r="I56" s="33">
        <v>0</v>
      </c>
      <c r="J56" s="33">
        <f t="shared" si="19"/>
        <v>1630000</v>
      </c>
      <c r="L56" s="13">
        <f t="shared" si="22"/>
        <v>17160000</v>
      </c>
      <c r="M56" s="13">
        <f>M55-H56</f>
        <v>0</v>
      </c>
    </row>
    <row r="57" spans="1:13" x14ac:dyDescent="0.45">
      <c r="E57" s="32">
        <f t="shared" si="20"/>
        <v>2017</v>
      </c>
      <c r="F57" s="33">
        <f t="shared" si="21"/>
        <v>1560000</v>
      </c>
      <c r="G57" s="33">
        <v>0</v>
      </c>
      <c r="H57" s="33">
        <v>0</v>
      </c>
      <c r="I57" s="33">
        <v>0</v>
      </c>
      <c r="J57" s="33">
        <f t="shared" si="19"/>
        <v>1560000</v>
      </c>
      <c r="L57" s="13">
        <f t="shared" si="22"/>
        <v>15600000</v>
      </c>
      <c r="M57" s="13">
        <v>0</v>
      </c>
    </row>
    <row r="58" spans="1:13" x14ac:dyDescent="0.45">
      <c r="E58" s="25"/>
      <c r="F58" s="24"/>
      <c r="G58" s="24"/>
    </row>
    <row r="69" spans="5:5" x14ac:dyDescent="0.45">
      <c r="E69" s="32"/>
    </row>
  </sheetData>
  <pageMargins left="0.25" right="0.25" top="0.75" bottom="0.75" header="0.3" footer="0.3"/>
  <pageSetup paperSize="9" scale="45" fitToHeight="0" orientation="landscape" r:id="rId1"/>
  <ignoredErrors>
    <ignoredError sqref="F22:V22 F24:V2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8CD7-F2DC-443D-99C0-730C14D1DC1B}">
  <sheetPr>
    <pageSetUpPr fitToPage="1"/>
  </sheetPr>
  <dimension ref="A1:V69"/>
  <sheetViews>
    <sheetView showGridLines="0" zoomScaleNormal="100" workbookViewId="0">
      <selection sqref="A1:U57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22" width="12.796875" style="13" customWidth="1"/>
    <col min="23" max="16384" width="8.796875" style="13"/>
  </cols>
  <sheetData>
    <row r="1" spans="1:22" ht="13.9" x14ac:dyDescent="0.45">
      <c r="A1" s="1" t="s">
        <v>0</v>
      </c>
      <c r="B1" s="2"/>
      <c r="C1" s="2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9" x14ac:dyDescent="0.45">
      <c r="A2" s="3" t="s">
        <v>1</v>
      </c>
      <c r="B2" s="4">
        <v>39000000</v>
      </c>
      <c r="C2" s="5"/>
    </row>
    <row r="3" spans="1:22" ht="13.9" x14ac:dyDescent="0.45">
      <c r="A3" s="3" t="s">
        <v>34</v>
      </c>
      <c r="B3" s="6">
        <v>0.1</v>
      </c>
      <c r="C3" s="5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3.9" x14ac:dyDescent="0.45">
      <c r="A4" s="3"/>
      <c r="B4" s="6">
        <v>0.1</v>
      </c>
      <c r="C4" s="5" t="s">
        <v>36</v>
      </c>
      <c r="E4" s="3" t="s">
        <v>2</v>
      </c>
      <c r="F4" s="15">
        <v>2001</v>
      </c>
      <c r="G4" s="15">
        <f>F4+1</f>
        <v>2002</v>
      </c>
      <c r="H4" s="15">
        <f t="shared" ref="H4:V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</row>
    <row r="5" spans="1:22" ht="13.9" x14ac:dyDescent="0.45">
      <c r="A5" s="3"/>
      <c r="B5" s="6">
        <f>1-B4-B3</f>
        <v>0.8</v>
      </c>
      <c r="C5" s="5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</row>
    <row r="6" spans="1:22" ht="13.9" x14ac:dyDescent="0.45">
      <c r="A6" s="3" t="s">
        <v>4</v>
      </c>
      <c r="B6" s="4">
        <v>5000000</v>
      </c>
      <c r="C6" s="5"/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</row>
    <row r="7" spans="1:22" ht="13.9" x14ac:dyDescent="0.45">
      <c r="A7" s="3"/>
      <c r="B7" s="4"/>
      <c r="C7" s="5"/>
      <c r="E7" s="3" t="s">
        <v>62</v>
      </c>
      <c r="F7" s="13">
        <v>365</v>
      </c>
      <c r="G7" s="13">
        <f>F7</f>
        <v>365</v>
      </c>
      <c r="H7" s="13">
        <f t="shared" ref="H7:T7" si="1">G7</f>
        <v>365</v>
      </c>
      <c r="I7" s="13">
        <v>366</v>
      </c>
      <c r="J7" s="13">
        <v>365</v>
      </c>
      <c r="K7" s="13">
        <v>365</v>
      </c>
      <c r="L7" s="13">
        <f t="shared" si="1"/>
        <v>365</v>
      </c>
      <c r="M7" s="13">
        <v>366</v>
      </c>
      <c r="N7" s="13">
        <v>365</v>
      </c>
      <c r="O7" s="13">
        <f t="shared" si="1"/>
        <v>365</v>
      </c>
      <c r="P7" s="13">
        <f t="shared" si="1"/>
        <v>365</v>
      </c>
      <c r="Q7" s="13">
        <v>366</v>
      </c>
      <c r="R7" s="13">
        <v>365</v>
      </c>
      <c r="S7" s="13">
        <f t="shared" si="1"/>
        <v>365</v>
      </c>
      <c r="T7" s="13">
        <f t="shared" si="1"/>
        <v>365</v>
      </c>
      <c r="U7" s="13">
        <v>366</v>
      </c>
      <c r="V7" s="13">
        <v>365</v>
      </c>
    </row>
    <row r="8" spans="1:22" ht="13.9" x14ac:dyDescent="0.45">
      <c r="A8" s="3" t="s">
        <v>5</v>
      </c>
      <c r="B8" s="6">
        <v>0.09</v>
      </c>
      <c r="C8" s="5"/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</row>
    <row r="9" spans="1:22" ht="13.9" x14ac:dyDescent="0.45">
      <c r="A9" s="7" t="s">
        <v>17</v>
      </c>
      <c r="B9" s="8">
        <v>0.4</v>
      </c>
      <c r="C9" s="5" t="s">
        <v>90</v>
      </c>
      <c r="E9" s="3"/>
    </row>
    <row r="10" spans="1:22" ht="13.9" x14ac:dyDescent="0.45">
      <c r="A10" s="7" t="s">
        <v>9</v>
      </c>
      <c r="B10" s="8">
        <v>0</v>
      </c>
      <c r="C10" s="5"/>
      <c r="E10" s="3" t="s">
        <v>25</v>
      </c>
      <c r="F10" s="13">
        <v>0</v>
      </c>
      <c r="G10" s="13">
        <v>0</v>
      </c>
      <c r="H10" s="13">
        <f t="shared" ref="H10:V10" si="2">$B$2/$B$38</f>
        <v>1560000</v>
      </c>
      <c r="I10" s="13">
        <f t="shared" si="2"/>
        <v>1560000</v>
      </c>
      <c r="J10" s="13">
        <f t="shared" si="2"/>
        <v>1560000</v>
      </c>
      <c r="K10" s="13">
        <f t="shared" si="2"/>
        <v>1560000</v>
      </c>
      <c r="L10" s="13">
        <f t="shared" si="2"/>
        <v>1560000</v>
      </c>
      <c r="M10" s="13">
        <f t="shared" si="2"/>
        <v>1560000</v>
      </c>
      <c r="N10" s="13">
        <f t="shared" si="2"/>
        <v>1560000</v>
      </c>
      <c r="O10" s="13">
        <f t="shared" si="2"/>
        <v>1560000</v>
      </c>
      <c r="P10" s="13">
        <f t="shared" si="2"/>
        <v>1560000</v>
      </c>
      <c r="Q10" s="13">
        <f t="shared" si="2"/>
        <v>1560000</v>
      </c>
      <c r="R10" s="13">
        <f t="shared" si="2"/>
        <v>1560000</v>
      </c>
      <c r="S10" s="13">
        <f t="shared" si="2"/>
        <v>1560000</v>
      </c>
      <c r="T10" s="13">
        <f t="shared" si="2"/>
        <v>1560000</v>
      </c>
      <c r="U10" s="13">
        <f t="shared" si="2"/>
        <v>1560000</v>
      </c>
      <c r="V10" s="13">
        <f t="shared" si="2"/>
        <v>1560000</v>
      </c>
    </row>
    <row r="11" spans="1:22" ht="13.9" x14ac:dyDescent="0.45">
      <c r="A11" s="9" t="s">
        <v>69</v>
      </c>
      <c r="B11" s="10">
        <f>(1+B8)/(1+B10)-1</f>
        <v>9.000000000000008E-2</v>
      </c>
      <c r="C11" s="5"/>
      <c r="E11" s="3" t="s">
        <v>32</v>
      </c>
      <c r="F11" s="13">
        <v>0</v>
      </c>
      <c r="G11" s="13">
        <v>0</v>
      </c>
      <c r="L11" s="13">
        <f>$B$42/5</f>
        <v>60000</v>
      </c>
      <c r="M11" s="13">
        <f t="shared" ref="M11:P11" si="3">$B$42/5</f>
        <v>60000</v>
      </c>
      <c r="N11" s="13">
        <f t="shared" si="3"/>
        <v>60000</v>
      </c>
      <c r="O11" s="13">
        <f t="shared" si="3"/>
        <v>60000</v>
      </c>
      <c r="P11" s="13">
        <f t="shared" si="3"/>
        <v>60000</v>
      </c>
      <c r="Q11" s="13">
        <f>$B$43/5</f>
        <v>70000</v>
      </c>
      <c r="R11" s="13">
        <f t="shared" ref="R11:U11" si="4">$B$43/5</f>
        <v>70000</v>
      </c>
      <c r="S11" s="13">
        <f t="shared" si="4"/>
        <v>70000</v>
      </c>
      <c r="T11" s="13">
        <f t="shared" si="4"/>
        <v>70000</v>
      </c>
      <c r="U11" s="13">
        <f t="shared" si="4"/>
        <v>70000</v>
      </c>
    </row>
    <row r="12" spans="1:22" ht="13.9" x14ac:dyDescent="0.45">
      <c r="A12" s="3"/>
      <c r="B12" s="6"/>
      <c r="C12" s="5"/>
      <c r="E12" s="3" t="s">
        <v>33</v>
      </c>
      <c r="F12" s="13">
        <f>F10+F11</f>
        <v>0</v>
      </c>
      <c r="G12" s="13">
        <f t="shared" ref="G12:V12" si="5">G10+G11</f>
        <v>0</v>
      </c>
      <c r="H12" s="13">
        <f t="shared" si="5"/>
        <v>1560000</v>
      </c>
      <c r="I12" s="13">
        <f t="shared" si="5"/>
        <v>1560000</v>
      </c>
      <c r="J12" s="13">
        <f t="shared" si="5"/>
        <v>1560000</v>
      </c>
      <c r="K12" s="13">
        <f t="shared" si="5"/>
        <v>1560000</v>
      </c>
      <c r="L12" s="13">
        <f t="shared" si="5"/>
        <v>1620000</v>
      </c>
      <c r="M12" s="13">
        <f t="shared" si="5"/>
        <v>1620000</v>
      </c>
      <c r="N12" s="13">
        <f t="shared" si="5"/>
        <v>1620000</v>
      </c>
      <c r="O12" s="13">
        <f t="shared" si="5"/>
        <v>1620000</v>
      </c>
      <c r="P12" s="13">
        <f t="shared" si="5"/>
        <v>1620000</v>
      </c>
      <c r="Q12" s="13">
        <f t="shared" si="5"/>
        <v>1630000</v>
      </c>
      <c r="R12" s="13">
        <f t="shared" si="5"/>
        <v>1630000</v>
      </c>
      <c r="S12" s="13">
        <f t="shared" si="5"/>
        <v>1630000</v>
      </c>
      <c r="T12" s="13">
        <f t="shared" si="5"/>
        <v>1630000</v>
      </c>
      <c r="U12" s="13">
        <f t="shared" si="5"/>
        <v>1630000</v>
      </c>
      <c r="V12" s="13">
        <f t="shared" si="5"/>
        <v>1560000</v>
      </c>
    </row>
    <row r="13" spans="1:22" ht="27" x14ac:dyDescent="0.45">
      <c r="A13" s="3" t="s">
        <v>45</v>
      </c>
      <c r="B13" s="4">
        <v>20000</v>
      </c>
      <c r="C13" s="5" t="s">
        <v>54</v>
      </c>
      <c r="E13" s="3"/>
    </row>
    <row r="14" spans="1:22" ht="13.9" x14ac:dyDescent="0.45">
      <c r="A14" s="3" t="s">
        <v>6</v>
      </c>
      <c r="B14" s="4">
        <v>200</v>
      </c>
      <c r="C14" s="5" t="s">
        <v>7</v>
      </c>
      <c r="E14" s="3" t="s">
        <v>65</v>
      </c>
      <c r="F14" s="13">
        <v>0</v>
      </c>
      <c r="G14" s="13">
        <f>B39</f>
        <v>500000</v>
      </c>
      <c r="H14" s="13">
        <f>G14*(1+$B$10)</f>
        <v>500000</v>
      </c>
      <c r="I14" s="13">
        <f>H14*(1+$B$10)</f>
        <v>500000</v>
      </c>
      <c r="J14" s="13">
        <f t="shared" ref="J14:U14" si="6">I14*(1+$B$10)</f>
        <v>500000</v>
      </c>
      <c r="K14" s="13">
        <f t="shared" si="6"/>
        <v>500000</v>
      </c>
      <c r="L14" s="13">
        <f t="shared" si="6"/>
        <v>500000</v>
      </c>
      <c r="M14" s="13">
        <f t="shared" si="6"/>
        <v>500000</v>
      </c>
      <c r="N14" s="13">
        <f t="shared" si="6"/>
        <v>500000</v>
      </c>
      <c r="O14" s="13">
        <f t="shared" si="6"/>
        <v>500000</v>
      </c>
      <c r="P14" s="13">
        <f t="shared" si="6"/>
        <v>500000</v>
      </c>
      <c r="Q14" s="13">
        <f t="shared" si="6"/>
        <v>500000</v>
      </c>
      <c r="R14" s="13">
        <f t="shared" si="6"/>
        <v>500000</v>
      </c>
      <c r="S14" s="13">
        <f t="shared" si="6"/>
        <v>500000</v>
      </c>
      <c r="T14" s="13">
        <f t="shared" si="6"/>
        <v>500000</v>
      </c>
      <c r="U14" s="13">
        <f t="shared" si="6"/>
        <v>500000</v>
      </c>
      <c r="V14" s="13">
        <f>U14*(1+$B$10)</f>
        <v>500000</v>
      </c>
    </row>
    <row r="15" spans="1:22" ht="13.9" x14ac:dyDescent="0.45">
      <c r="A15" s="3"/>
      <c r="B15" s="4"/>
      <c r="C15" s="5"/>
      <c r="E15" s="3"/>
    </row>
    <row r="16" spans="1:22" ht="13.9" x14ac:dyDescent="0.45">
      <c r="A16" s="3" t="s">
        <v>57</v>
      </c>
      <c r="B16" s="13">
        <v>22000</v>
      </c>
      <c r="C16" s="5" t="s">
        <v>55</v>
      </c>
      <c r="E16" s="3" t="s">
        <v>3</v>
      </c>
      <c r="F16" s="13">
        <v>0</v>
      </c>
      <c r="G16" s="13">
        <v>0</v>
      </c>
      <c r="H16" s="13">
        <v>17713</v>
      </c>
      <c r="I16" s="13">
        <v>18103</v>
      </c>
      <c r="J16" s="13">
        <v>18501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</row>
    <row r="17" spans="1:22" ht="13.9" x14ac:dyDescent="0.45">
      <c r="A17" s="3" t="s">
        <v>58</v>
      </c>
      <c r="C17" s="5"/>
      <c r="E17" s="3" t="s">
        <v>8</v>
      </c>
      <c r="F17" s="13">
        <v>0</v>
      </c>
      <c r="G17" s="13">
        <v>0</v>
      </c>
      <c r="H17" s="13">
        <f>-B30</f>
        <v>-4000</v>
      </c>
      <c r="I17" s="13">
        <f t="shared" ref="I17:V17" si="7">H17*(1+$B$33)</f>
        <v>-4040</v>
      </c>
      <c r="J17" s="13">
        <f t="shared" si="7"/>
        <v>-4080.4</v>
      </c>
      <c r="K17" s="13">
        <f t="shared" si="7"/>
        <v>-4121.2039999999997</v>
      </c>
      <c r="L17" s="13">
        <f t="shared" si="7"/>
        <v>-4162.4160400000001</v>
      </c>
      <c r="M17" s="13">
        <f t="shared" si="7"/>
        <v>-4204.0402003999998</v>
      </c>
      <c r="N17" s="13">
        <f t="shared" si="7"/>
        <v>-4246.0806024039994</v>
      </c>
      <c r="O17" s="13">
        <f t="shared" si="7"/>
        <v>-4288.5414084280392</v>
      </c>
      <c r="P17" s="13">
        <f t="shared" si="7"/>
        <v>-4331.4268225123196</v>
      </c>
      <c r="Q17" s="13">
        <f t="shared" si="7"/>
        <v>-4374.7410907374433</v>
      </c>
      <c r="R17" s="13">
        <f t="shared" si="7"/>
        <v>-4418.4885016448179</v>
      </c>
      <c r="S17" s="13">
        <f t="shared" si="7"/>
        <v>-4462.6733866612658</v>
      </c>
      <c r="T17" s="13">
        <f t="shared" si="7"/>
        <v>-4507.3001205278788</v>
      </c>
      <c r="U17" s="13">
        <f t="shared" si="7"/>
        <v>-4552.3731217331579</v>
      </c>
      <c r="V17" s="13">
        <f t="shared" si="7"/>
        <v>-4597.8968529504891</v>
      </c>
    </row>
    <row r="18" spans="1:22" ht="13.9" x14ac:dyDescent="0.45">
      <c r="A18" s="3" t="s">
        <v>59</v>
      </c>
      <c r="B18" s="16">
        <v>0.02</v>
      </c>
      <c r="C18" s="5"/>
      <c r="E18" s="3"/>
    </row>
    <row r="19" spans="1:22" ht="13.9" x14ac:dyDescent="0.45">
      <c r="A19" s="3" t="s">
        <v>60</v>
      </c>
      <c r="B19" s="16">
        <v>1.4999999999999999E-2</v>
      </c>
      <c r="C19" s="5"/>
      <c r="E19" s="3" t="s">
        <v>38</v>
      </c>
      <c r="F19" s="13">
        <f t="shared" ref="F19:V19" si="8">F16*(F7-F8)</f>
        <v>0</v>
      </c>
      <c r="G19" s="13">
        <f t="shared" si="8"/>
        <v>0</v>
      </c>
      <c r="H19" s="13">
        <f>H16*(H7-H8)</f>
        <v>6323541</v>
      </c>
      <c r="I19" s="13">
        <f>I16*(I7-I8)</f>
        <v>6480874</v>
      </c>
      <c r="J19" s="13">
        <f t="shared" si="8"/>
        <v>6604857</v>
      </c>
      <c r="K19" s="13">
        <f t="shared" si="8"/>
        <v>6680898</v>
      </c>
      <c r="L19" s="13">
        <f t="shared" si="8"/>
        <v>6170031</v>
      </c>
      <c r="M19" s="13">
        <f t="shared" si="8"/>
        <v>6188274</v>
      </c>
      <c r="N19" s="13">
        <f t="shared" si="8"/>
        <v>6241746</v>
      </c>
      <c r="O19" s="13">
        <f t="shared" si="8"/>
        <v>6313758</v>
      </c>
      <c r="P19" s="13">
        <f t="shared" si="8"/>
        <v>6386476</v>
      </c>
      <c r="Q19" s="13">
        <f t="shared" si="8"/>
        <v>6169512</v>
      </c>
      <c r="R19" s="13">
        <f t="shared" si="8"/>
        <v>6152172</v>
      </c>
      <c r="S19" s="13">
        <f t="shared" si="8"/>
        <v>6223019</v>
      </c>
      <c r="T19" s="13">
        <f t="shared" si="8"/>
        <v>6294564</v>
      </c>
      <c r="U19" s="13">
        <f t="shared" si="8"/>
        <v>6385050</v>
      </c>
      <c r="V19" s="13">
        <f t="shared" si="8"/>
        <v>5151938</v>
      </c>
    </row>
    <row r="20" spans="1:22" ht="13.9" x14ac:dyDescent="0.45">
      <c r="A20" s="3"/>
      <c r="C20" s="5"/>
      <c r="E20" s="26" t="s">
        <v>24</v>
      </c>
      <c r="F20" s="18">
        <f t="shared" ref="F20:V20" si="9">F17*F7</f>
        <v>0</v>
      </c>
      <c r="G20" s="18">
        <f t="shared" si="9"/>
        <v>0</v>
      </c>
      <c r="H20" s="18">
        <f t="shared" si="9"/>
        <v>-1460000</v>
      </c>
      <c r="I20" s="18">
        <f t="shared" si="9"/>
        <v>-1478640</v>
      </c>
      <c r="J20" s="18">
        <f t="shared" si="9"/>
        <v>-1489346</v>
      </c>
      <c r="K20" s="18">
        <f t="shared" si="9"/>
        <v>-1504239.46</v>
      </c>
      <c r="L20" s="18">
        <f t="shared" si="9"/>
        <v>-1519281.8546</v>
      </c>
      <c r="M20" s="18">
        <f t="shared" si="9"/>
        <v>-1538678.7133463998</v>
      </c>
      <c r="N20" s="18">
        <f t="shared" si="9"/>
        <v>-1549819.4198774598</v>
      </c>
      <c r="O20" s="18">
        <f t="shared" si="9"/>
        <v>-1565317.6140762344</v>
      </c>
      <c r="P20" s="18">
        <f t="shared" si="9"/>
        <v>-1580970.7902169966</v>
      </c>
      <c r="Q20" s="18">
        <f t="shared" si="9"/>
        <v>-1601155.2392099043</v>
      </c>
      <c r="R20" s="18">
        <f t="shared" si="9"/>
        <v>-1612748.3031003585</v>
      </c>
      <c r="S20" s="18">
        <f t="shared" si="9"/>
        <v>-1628875.786131362</v>
      </c>
      <c r="T20" s="18">
        <f t="shared" si="9"/>
        <v>-1645164.5439926758</v>
      </c>
      <c r="U20" s="18">
        <f t="shared" si="9"/>
        <v>-1666168.5625543357</v>
      </c>
      <c r="V20" s="18">
        <f t="shared" si="9"/>
        <v>-1678232.3513269285</v>
      </c>
    </row>
    <row r="21" spans="1:22" ht="13.9" x14ac:dyDescent="0.45">
      <c r="A21" s="3"/>
      <c r="C21" s="5"/>
      <c r="E21" s="3" t="s">
        <v>70</v>
      </c>
      <c r="F21" s="13">
        <f t="shared" ref="F21:V21" si="10">F19+F20</f>
        <v>0</v>
      </c>
      <c r="G21" s="13">
        <f t="shared" si="10"/>
        <v>0</v>
      </c>
      <c r="H21" s="13">
        <f t="shared" si="10"/>
        <v>4863541</v>
      </c>
      <c r="I21" s="13">
        <f t="shared" si="10"/>
        <v>5002234</v>
      </c>
      <c r="J21" s="13">
        <f t="shared" si="10"/>
        <v>5115511</v>
      </c>
      <c r="K21" s="13">
        <f t="shared" si="10"/>
        <v>5176658.54</v>
      </c>
      <c r="L21" s="13">
        <f t="shared" si="10"/>
        <v>4650749.1453999998</v>
      </c>
      <c r="M21" s="13">
        <f t="shared" si="10"/>
        <v>4649595.2866536006</v>
      </c>
      <c r="N21" s="13">
        <f t="shared" si="10"/>
        <v>4691926.5801225398</v>
      </c>
      <c r="O21" s="13">
        <f t="shared" si="10"/>
        <v>4748440.3859237656</v>
      </c>
      <c r="P21" s="13">
        <f t="shared" si="10"/>
        <v>4805505.2097830037</v>
      </c>
      <c r="Q21" s="13">
        <f t="shared" si="10"/>
        <v>4568356.7607900957</v>
      </c>
      <c r="R21" s="13">
        <f t="shared" si="10"/>
        <v>4539423.6968996413</v>
      </c>
      <c r="S21" s="13">
        <f t="shared" si="10"/>
        <v>4594143.2138686385</v>
      </c>
      <c r="T21" s="13">
        <f t="shared" si="10"/>
        <v>4649399.4560073242</v>
      </c>
      <c r="U21" s="13">
        <f t="shared" si="10"/>
        <v>4718881.4374456648</v>
      </c>
      <c r="V21" s="13">
        <f t="shared" si="10"/>
        <v>3473705.6486730715</v>
      </c>
    </row>
    <row r="22" spans="1:22" ht="13.9" x14ac:dyDescent="0.45">
      <c r="A22" s="3" t="s">
        <v>47</v>
      </c>
      <c r="B22" s="4"/>
      <c r="C22" s="5"/>
      <c r="E22" s="26" t="s">
        <v>39</v>
      </c>
      <c r="F22" s="18">
        <f t="shared" ref="F22:V22" si="11">-F12</f>
        <v>0</v>
      </c>
      <c r="G22" s="18">
        <f t="shared" si="11"/>
        <v>0</v>
      </c>
      <c r="H22" s="18">
        <f t="shared" si="11"/>
        <v>-1560000</v>
      </c>
      <c r="I22" s="18">
        <f t="shared" si="11"/>
        <v>-1560000</v>
      </c>
      <c r="J22" s="18">
        <f t="shared" si="11"/>
        <v>-1560000</v>
      </c>
      <c r="K22" s="18">
        <f t="shared" si="11"/>
        <v>-1560000</v>
      </c>
      <c r="L22" s="18">
        <f t="shared" si="11"/>
        <v>-1620000</v>
      </c>
      <c r="M22" s="18">
        <f t="shared" si="11"/>
        <v>-1620000</v>
      </c>
      <c r="N22" s="18">
        <f t="shared" si="11"/>
        <v>-1620000</v>
      </c>
      <c r="O22" s="18">
        <f t="shared" si="11"/>
        <v>-1620000</v>
      </c>
      <c r="P22" s="18">
        <f t="shared" si="11"/>
        <v>-1620000</v>
      </c>
      <c r="Q22" s="18">
        <f t="shared" si="11"/>
        <v>-1630000</v>
      </c>
      <c r="R22" s="18">
        <f t="shared" si="11"/>
        <v>-1630000</v>
      </c>
      <c r="S22" s="18">
        <f t="shared" si="11"/>
        <v>-1630000</v>
      </c>
      <c r="T22" s="18">
        <f t="shared" si="11"/>
        <v>-1630000</v>
      </c>
      <c r="U22" s="18">
        <f t="shared" si="11"/>
        <v>-1630000</v>
      </c>
      <c r="V22" s="18">
        <f t="shared" si="11"/>
        <v>-1560000</v>
      </c>
    </row>
    <row r="23" spans="1:22" ht="13.9" x14ac:dyDescent="0.45">
      <c r="A23" s="3" t="s">
        <v>48</v>
      </c>
      <c r="B23" s="11">
        <v>1.1499999999999999</v>
      </c>
      <c r="C23" s="5"/>
      <c r="E23" s="3" t="s">
        <v>71</v>
      </c>
      <c r="F23" s="13">
        <f>F21+F22</f>
        <v>0</v>
      </c>
      <c r="G23" s="13">
        <f t="shared" ref="G23:V23" si="12">G21+G22</f>
        <v>0</v>
      </c>
      <c r="H23" s="13">
        <f>H21+H22</f>
        <v>3303541</v>
      </c>
      <c r="I23" s="13">
        <f t="shared" si="12"/>
        <v>3442234</v>
      </c>
      <c r="J23" s="13">
        <f t="shared" si="12"/>
        <v>3555511</v>
      </c>
      <c r="K23" s="13">
        <f t="shared" si="12"/>
        <v>3616658.54</v>
      </c>
      <c r="L23" s="13">
        <f t="shared" si="12"/>
        <v>3030749.1453999998</v>
      </c>
      <c r="M23" s="13">
        <f t="shared" si="12"/>
        <v>3029595.2866536006</v>
      </c>
      <c r="N23" s="13">
        <f t="shared" si="12"/>
        <v>3071926.5801225398</v>
      </c>
      <c r="O23" s="13">
        <f t="shared" si="12"/>
        <v>3128440.3859237656</v>
      </c>
      <c r="P23" s="13">
        <f t="shared" si="12"/>
        <v>3185505.2097830037</v>
      </c>
      <c r="Q23" s="13">
        <f t="shared" si="12"/>
        <v>2938356.7607900957</v>
      </c>
      <c r="R23" s="13">
        <f t="shared" si="12"/>
        <v>2909423.6968996413</v>
      </c>
      <c r="S23" s="13">
        <f t="shared" si="12"/>
        <v>2964143.2138686385</v>
      </c>
      <c r="T23" s="13">
        <f t="shared" si="12"/>
        <v>3019399.4560073242</v>
      </c>
      <c r="U23" s="13">
        <f t="shared" si="12"/>
        <v>3088881.4374456648</v>
      </c>
      <c r="V23" s="13">
        <f t="shared" si="12"/>
        <v>1913705.6486730715</v>
      </c>
    </row>
    <row r="24" spans="1:22" ht="13.9" x14ac:dyDescent="0.45">
      <c r="A24" s="3" t="s">
        <v>49</v>
      </c>
      <c r="B24" s="11">
        <v>1.05</v>
      </c>
      <c r="C24" s="5"/>
      <c r="E24" s="3" t="s">
        <v>67</v>
      </c>
      <c r="F24" s="13">
        <f>-F23*$B$9</f>
        <v>0</v>
      </c>
      <c r="G24" s="13">
        <f t="shared" ref="G24:V24" si="13">-G23*$B$9</f>
        <v>0</v>
      </c>
      <c r="H24" s="13">
        <f t="shared" si="13"/>
        <v>-1321416.4000000001</v>
      </c>
      <c r="I24" s="13">
        <f t="shared" si="13"/>
        <v>-1376893.6</v>
      </c>
      <c r="J24" s="13">
        <f t="shared" si="13"/>
        <v>-1422204.4000000001</v>
      </c>
      <c r="K24" s="13">
        <f t="shared" si="13"/>
        <v>-1446663.4160000002</v>
      </c>
      <c r="L24" s="13">
        <f t="shared" si="13"/>
        <v>-1212299.6581599999</v>
      </c>
      <c r="M24" s="13">
        <f t="shared" si="13"/>
        <v>-1211838.1146614403</v>
      </c>
      <c r="N24" s="13">
        <f t="shared" si="13"/>
        <v>-1228770.632049016</v>
      </c>
      <c r="O24" s="13">
        <f t="shared" si="13"/>
        <v>-1251376.1543695063</v>
      </c>
      <c r="P24" s="13">
        <f t="shared" si="13"/>
        <v>-1274202.0839132015</v>
      </c>
      <c r="Q24" s="13">
        <f t="shared" si="13"/>
        <v>-1175342.7043160384</v>
      </c>
      <c r="R24" s="13">
        <f t="shared" si="13"/>
        <v>-1163769.4787598567</v>
      </c>
      <c r="S24" s="13">
        <f t="shared" si="13"/>
        <v>-1185657.2855474555</v>
      </c>
      <c r="T24" s="13">
        <f t="shared" si="13"/>
        <v>-1207759.7824029296</v>
      </c>
      <c r="U24" s="13">
        <f t="shared" si="13"/>
        <v>-1235552.5749782659</v>
      </c>
      <c r="V24" s="13">
        <f t="shared" si="13"/>
        <v>-765482.25946922868</v>
      </c>
    </row>
    <row r="25" spans="1:22" ht="13.9" x14ac:dyDescent="0.45">
      <c r="A25" s="3" t="s">
        <v>50</v>
      </c>
      <c r="B25" s="11">
        <v>1</v>
      </c>
      <c r="C25" s="5"/>
      <c r="E25" s="27" t="s">
        <v>72</v>
      </c>
      <c r="F25" s="19">
        <f>F23+F24</f>
        <v>0</v>
      </c>
      <c r="G25" s="19">
        <f t="shared" ref="G25:V25" si="14">G23+G24</f>
        <v>0</v>
      </c>
      <c r="H25" s="19">
        <f>H23+H24</f>
        <v>1982124.5999999999</v>
      </c>
      <c r="I25" s="19">
        <f t="shared" si="14"/>
        <v>2065340.4</v>
      </c>
      <c r="J25" s="19">
        <f t="shared" si="14"/>
        <v>2133306.5999999996</v>
      </c>
      <c r="K25" s="19">
        <f t="shared" si="14"/>
        <v>2169995.1239999998</v>
      </c>
      <c r="L25" s="19">
        <f t="shared" si="14"/>
        <v>1818449.4872399999</v>
      </c>
      <c r="M25" s="19">
        <f t="shared" si="14"/>
        <v>1817757.1719921604</v>
      </c>
      <c r="N25" s="19">
        <f t="shared" si="14"/>
        <v>1843155.9480735238</v>
      </c>
      <c r="O25" s="19">
        <f t="shared" si="14"/>
        <v>1877064.2315542593</v>
      </c>
      <c r="P25" s="19">
        <f t="shared" si="14"/>
        <v>1911303.1258698022</v>
      </c>
      <c r="Q25" s="19">
        <f t="shared" si="14"/>
        <v>1763014.0564740573</v>
      </c>
      <c r="R25" s="19">
        <f t="shared" si="14"/>
        <v>1745654.2181397846</v>
      </c>
      <c r="S25" s="19">
        <f t="shared" si="14"/>
        <v>1778485.928321183</v>
      </c>
      <c r="T25" s="19">
        <f t="shared" si="14"/>
        <v>1811639.6736043945</v>
      </c>
      <c r="U25" s="19">
        <f t="shared" si="14"/>
        <v>1853328.8624673989</v>
      </c>
      <c r="V25" s="19">
        <f t="shared" si="14"/>
        <v>1148223.3892038427</v>
      </c>
    </row>
    <row r="26" spans="1:22" ht="13.9" x14ac:dyDescent="0.45">
      <c r="A26" s="3" t="s">
        <v>51</v>
      </c>
      <c r="B26" s="11">
        <v>0.8</v>
      </c>
      <c r="C26" s="5"/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3.9" x14ac:dyDescent="0.45">
      <c r="A27" s="3" t="s">
        <v>52</v>
      </c>
      <c r="B27" s="11">
        <v>0.75</v>
      </c>
      <c r="C27" s="5"/>
      <c r="E27" s="3" t="s">
        <v>64</v>
      </c>
      <c r="F27" s="13">
        <v>0</v>
      </c>
      <c r="G27" s="13">
        <f t="shared" ref="G27:V27" si="15">-(G14-F14)</f>
        <v>-500000</v>
      </c>
      <c r="H27" s="13">
        <f t="shared" si="15"/>
        <v>0</v>
      </c>
      <c r="I27" s="13">
        <f t="shared" si="15"/>
        <v>0</v>
      </c>
      <c r="J27" s="13">
        <f t="shared" si="15"/>
        <v>0</v>
      </c>
      <c r="K27" s="13">
        <f t="shared" si="15"/>
        <v>0</v>
      </c>
      <c r="L27" s="13">
        <f t="shared" si="15"/>
        <v>0</v>
      </c>
      <c r="M27" s="13">
        <f t="shared" si="15"/>
        <v>0</v>
      </c>
      <c r="N27" s="13">
        <f t="shared" si="15"/>
        <v>0</v>
      </c>
      <c r="O27" s="13">
        <f t="shared" si="15"/>
        <v>0</v>
      </c>
      <c r="P27" s="13">
        <f t="shared" si="15"/>
        <v>0</v>
      </c>
      <c r="Q27" s="13">
        <f t="shared" si="15"/>
        <v>0</v>
      </c>
      <c r="R27" s="13">
        <f t="shared" si="15"/>
        <v>0</v>
      </c>
      <c r="S27" s="13">
        <f t="shared" si="15"/>
        <v>0</v>
      </c>
      <c r="T27" s="13">
        <f t="shared" si="15"/>
        <v>0</v>
      </c>
      <c r="U27" s="13">
        <f t="shared" si="15"/>
        <v>0</v>
      </c>
      <c r="V27" s="13">
        <f t="shared" si="15"/>
        <v>0</v>
      </c>
    </row>
    <row r="28" spans="1:22" ht="13.9" x14ac:dyDescent="0.45">
      <c r="A28" s="3" t="s">
        <v>53</v>
      </c>
      <c r="B28" s="11">
        <v>0.65</v>
      </c>
      <c r="C28" s="5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-B42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-B43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</row>
    <row r="29" spans="1:22" ht="13.9" x14ac:dyDescent="0.45">
      <c r="A29" s="3"/>
      <c r="B29" s="4"/>
      <c r="C29" s="5"/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f>B6</f>
        <v>5000000</v>
      </c>
    </row>
    <row r="30" spans="1:22" ht="13.9" x14ac:dyDescent="0.45">
      <c r="A30" s="3" t="s">
        <v>8</v>
      </c>
      <c r="B30" s="4">
        <v>4000</v>
      </c>
      <c r="C30" s="5"/>
      <c r="E30" s="3" t="s">
        <v>39</v>
      </c>
      <c r="F30" s="13">
        <f>-F22</f>
        <v>0</v>
      </c>
      <c r="G30" s="13">
        <f t="shared" ref="G30:V30" si="16">-G22</f>
        <v>0</v>
      </c>
      <c r="H30" s="13">
        <f t="shared" si="16"/>
        <v>1560000</v>
      </c>
      <c r="I30" s="13">
        <f t="shared" si="16"/>
        <v>1560000</v>
      </c>
      <c r="J30" s="13">
        <f t="shared" si="16"/>
        <v>1560000</v>
      </c>
      <c r="K30" s="13">
        <f t="shared" si="16"/>
        <v>1560000</v>
      </c>
      <c r="L30" s="13">
        <f t="shared" si="16"/>
        <v>1620000</v>
      </c>
      <c r="M30" s="13">
        <f t="shared" si="16"/>
        <v>1620000</v>
      </c>
      <c r="N30" s="13">
        <f t="shared" si="16"/>
        <v>1620000</v>
      </c>
      <c r="O30" s="13">
        <f t="shared" si="16"/>
        <v>1620000</v>
      </c>
      <c r="P30" s="13">
        <f t="shared" si="16"/>
        <v>1620000</v>
      </c>
      <c r="Q30" s="13">
        <f t="shared" si="16"/>
        <v>1630000</v>
      </c>
      <c r="R30" s="13">
        <f t="shared" si="16"/>
        <v>1630000</v>
      </c>
      <c r="S30" s="13">
        <f t="shared" si="16"/>
        <v>1630000</v>
      </c>
      <c r="T30" s="13">
        <f t="shared" si="16"/>
        <v>1630000</v>
      </c>
      <c r="U30" s="13">
        <f t="shared" si="16"/>
        <v>1630000</v>
      </c>
      <c r="V30" s="13">
        <f t="shared" si="16"/>
        <v>1560000</v>
      </c>
    </row>
    <row r="31" spans="1:22" ht="13.9" x14ac:dyDescent="0.45">
      <c r="A31" s="7" t="s">
        <v>46</v>
      </c>
      <c r="B31" s="12">
        <v>15</v>
      </c>
      <c r="C31" s="5"/>
      <c r="E31" s="3"/>
    </row>
    <row r="32" spans="1:22" ht="13.9" x14ac:dyDescent="0.45">
      <c r="A32" s="3" t="s">
        <v>10</v>
      </c>
      <c r="B32" s="6">
        <v>0.01</v>
      </c>
      <c r="C32" s="5"/>
      <c r="E32" s="3"/>
    </row>
    <row r="33" spans="1:22" ht="13.9" x14ac:dyDescent="0.45">
      <c r="A33" s="3" t="s">
        <v>11</v>
      </c>
      <c r="B33" s="6">
        <f>B10+B32</f>
        <v>0.01</v>
      </c>
      <c r="C33" s="5"/>
      <c r="E33" s="3" t="s">
        <v>73</v>
      </c>
      <c r="F33" s="3">
        <f>SUM(F25:F30)</f>
        <v>-3900000</v>
      </c>
      <c r="G33" s="3">
        <f t="shared" ref="G33:U33" si="17">SUM(G25:G30)</f>
        <v>-4400000</v>
      </c>
      <c r="H33" s="3">
        <f>SUM(H25:H30)</f>
        <v>-27657875.399999999</v>
      </c>
      <c r="I33" s="3">
        <f>SUM(I25:I30)</f>
        <v>3625340.4</v>
      </c>
      <c r="J33" s="3">
        <f t="shared" si="17"/>
        <v>3693306.5999999996</v>
      </c>
      <c r="K33" s="3">
        <f t="shared" si="17"/>
        <v>3729995.1239999998</v>
      </c>
      <c r="L33" s="3">
        <f t="shared" si="17"/>
        <v>3138449.4872399997</v>
      </c>
      <c r="M33" s="3">
        <f t="shared" si="17"/>
        <v>3437757.1719921604</v>
      </c>
      <c r="N33" s="3">
        <f t="shared" si="17"/>
        <v>3463155.9480735241</v>
      </c>
      <c r="O33" s="3">
        <f t="shared" si="17"/>
        <v>3497064.2315542595</v>
      </c>
      <c r="P33" s="3">
        <f t="shared" si="17"/>
        <v>3531303.1258698022</v>
      </c>
      <c r="Q33" s="3">
        <f t="shared" si="17"/>
        <v>3043014.056474057</v>
      </c>
      <c r="R33" s="3">
        <f t="shared" si="17"/>
        <v>3375654.2181397844</v>
      </c>
      <c r="S33" s="3">
        <f t="shared" si="17"/>
        <v>3408485.9283211827</v>
      </c>
      <c r="T33" s="3">
        <f t="shared" si="17"/>
        <v>3441639.6736043943</v>
      </c>
      <c r="U33" s="3">
        <f t="shared" si="17"/>
        <v>3483328.8624673989</v>
      </c>
      <c r="V33" s="3">
        <f>SUM(V25:V30)</f>
        <v>7708223.3892038427</v>
      </c>
    </row>
    <row r="34" spans="1:22" ht="13.9" x14ac:dyDescent="0.45">
      <c r="A34" s="3" t="s">
        <v>12</v>
      </c>
      <c r="B34" s="4">
        <v>8</v>
      </c>
      <c r="C34" s="5" t="s">
        <v>13</v>
      </c>
      <c r="E34" s="3" t="s">
        <v>75</v>
      </c>
      <c r="F34" s="3">
        <f t="shared" ref="F34:V34" si="18">F33/(1+$B$8)^F5</f>
        <v>-3900000</v>
      </c>
      <c r="G34" s="3">
        <f t="shared" si="18"/>
        <v>-4036697.2477064217</v>
      </c>
      <c r="H34" s="3">
        <f t="shared" si="18"/>
        <v>-23279080.380439352</v>
      </c>
      <c r="I34" s="3">
        <f t="shared" si="18"/>
        <v>2799427.9664779701</v>
      </c>
      <c r="J34" s="3">
        <f t="shared" si="18"/>
        <v>2616431.5076334826</v>
      </c>
      <c r="K34" s="3">
        <f t="shared" si="18"/>
        <v>2424240.901827388</v>
      </c>
      <c r="L34" s="3">
        <f t="shared" si="18"/>
        <v>1871354.8863020402</v>
      </c>
      <c r="M34" s="3">
        <f t="shared" si="18"/>
        <v>1880570.8985354295</v>
      </c>
      <c r="N34" s="3">
        <f t="shared" si="18"/>
        <v>1738041.1915862777</v>
      </c>
      <c r="O34" s="3">
        <f t="shared" si="18"/>
        <v>1610145.5189604072</v>
      </c>
      <c r="P34" s="3">
        <f t="shared" si="18"/>
        <v>1491660.6027919317</v>
      </c>
      <c r="Q34" s="3">
        <f t="shared" si="18"/>
        <v>1179267.9110001193</v>
      </c>
      <c r="R34" s="3">
        <f t="shared" si="18"/>
        <v>1200162.2944914252</v>
      </c>
      <c r="S34" s="3">
        <f t="shared" si="18"/>
        <v>1111775.3280233508</v>
      </c>
      <c r="T34" s="3">
        <f t="shared" si="18"/>
        <v>1029898.5062375865</v>
      </c>
      <c r="U34" s="3">
        <f t="shared" si="18"/>
        <v>956306.28315125022</v>
      </c>
      <c r="V34" s="3">
        <f t="shared" si="18"/>
        <v>1941468.3956660414</v>
      </c>
    </row>
    <row r="35" spans="1:22" ht="13.9" x14ac:dyDescent="0.45">
      <c r="A35" s="3"/>
      <c r="B35" s="4">
        <v>12</v>
      </c>
      <c r="C35" s="5" t="s">
        <v>14</v>
      </c>
    </row>
    <row r="36" spans="1:22" ht="27" x14ac:dyDescent="0.45">
      <c r="A36" s="3"/>
      <c r="B36" s="4">
        <v>16</v>
      </c>
      <c r="C36" s="5" t="s">
        <v>15</v>
      </c>
      <c r="E36" s="14" t="s">
        <v>18</v>
      </c>
      <c r="F36" s="20">
        <f>SUM(F34:V34)</f>
        <v>-7365025.4354610713</v>
      </c>
    </row>
    <row r="37" spans="1:22" ht="13.9" x14ac:dyDescent="0.45">
      <c r="C37" s="5"/>
      <c r="E37" s="14" t="s">
        <v>76</v>
      </c>
      <c r="F37" s="21">
        <f>IRR(F33:V33)</f>
        <v>4.9481757727989795E-2</v>
      </c>
    </row>
    <row r="38" spans="1:22" ht="13.9" x14ac:dyDescent="0.45">
      <c r="A38" s="3" t="s">
        <v>16</v>
      </c>
      <c r="B38" s="4">
        <v>25</v>
      </c>
      <c r="C38" s="5"/>
    </row>
    <row r="39" spans="1:22" ht="13.9" x14ac:dyDescent="0.45">
      <c r="A39" s="3" t="s">
        <v>19</v>
      </c>
      <c r="B39" s="4">
        <v>500000</v>
      </c>
      <c r="E39" s="29" t="s">
        <v>87</v>
      </c>
      <c r="F39" s="22"/>
      <c r="G39" s="22"/>
      <c r="H39" s="23"/>
      <c r="I39" s="23"/>
      <c r="J39" s="23"/>
      <c r="L39" s="29" t="s">
        <v>84</v>
      </c>
      <c r="M39" s="23"/>
    </row>
    <row r="40" spans="1:22" ht="13.9" x14ac:dyDescent="0.45">
      <c r="A40" s="3"/>
      <c r="E40" s="30" t="s">
        <v>2</v>
      </c>
      <c r="F40" s="31" t="s">
        <v>77</v>
      </c>
      <c r="G40" s="31" t="s">
        <v>78</v>
      </c>
      <c r="H40" s="31" t="s">
        <v>79</v>
      </c>
      <c r="I40" s="31" t="s">
        <v>80</v>
      </c>
      <c r="J40" s="31" t="s">
        <v>88</v>
      </c>
      <c r="K40" s="24"/>
      <c r="L40" s="3" t="s">
        <v>77</v>
      </c>
      <c r="M40" s="3" t="s">
        <v>74</v>
      </c>
    </row>
    <row r="41" spans="1:22" ht="13.9" x14ac:dyDescent="0.45">
      <c r="A41" s="3" t="s">
        <v>28</v>
      </c>
      <c r="E41" s="32">
        <v>2001</v>
      </c>
      <c r="F41" s="33">
        <v>0</v>
      </c>
      <c r="G41" s="33">
        <v>0</v>
      </c>
      <c r="H41" s="33">
        <v>0</v>
      </c>
      <c r="I41" s="33">
        <v>0</v>
      </c>
      <c r="J41" s="33">
        <f>SUM(F41:I41)</f>
        <v>0</v>
      </c>
      <c r="L41" s="13">
        <v>0</v>
      </c>
      <c r="M41" s="13">
        <v>0</v>
      </c>
    </row>
    <row r="42" spans="1:22" ht="13.9" x14ac:dyDescent="0.45">
      <c r="A42" s="3" t="s">
        <v>26</v>
      </c>
      <c r="B42" s="13">
        <v>300000</v>
      </c>
      <c r="C42" s="13" t="s">
        <v>40</v>
      </c>
      <c r="E42" s="32">
        <f>E41+1</f>
        <v>2002</v>
      </c>
      <c r="F42" s="33">
        <v>0</v>
      </c>
      <c r="G42" s="33">
        <v>0</v>
      </c>
      <c r="H42" s="33">
        <v>0</v>
      </c>
      <c r="I42" s="33">
        <v>0</v>
      </c>
      <c r="J42" s="33">
        <f t="shared" ref="J42:J57" si="19">SUM(F42:I42)</f>
        <v>0</v>
      </c>
      <c r="L42" s="13">
        <v>0</v>
      </c>
      <c r="M42" s="13">
        <v>0</v>
      </c>
    </row>
    <row r="43" spans="1:22" ht="13.9" x14ac:dyDescent="0.45">
      <c r="A43" s="3" t="s">
        <v>27</v>
      </c>
      <c r="B43" s="13">
        <v>350000</v>
      </c>
      <c r="C43" s="13" t="s">
        <v>41</v>
      </c>
      <c r="E43" s="32">
        <f t="shared" ref="E43:E57" si="20">E42+1</f>
        <v>2003</v>
      </c>
      <c r="F43" s="33">
        <f>39000000/25</f>
        <v>1560000</v>
      </c>
      <c r="G43" s="33">
        <v>0</v>
      </c>
      <c r="H43" s="33">
        <v>0</v>
      </c>
      <c r="I43" s="33">
        <v>0</v>
      </c>
      <c r="J43" s="33">
        <f t="shared" si="19"/>
        <v>1560000</v>
      </c>
      <c r="L43" s="13">
        <f>B2-F43</f>
        <v>37440000</v>
      </c>
      <c r="M43" s="13">
        <v>0</v>
      </c>
    </row>
    <row r="44" spans="1:22" ht="13.9" x14ac:dyDescent="0.45">
      <c r="A44" s="3" t="s">
        <v>29</v>
      </c>
      <c r="B44" s="13">
        <v>750000</v>
      </c>
      <c r="C44" s="13" t="s">
        <v>42</v>
      </c>
      <c r="E44" s="32">
        <f t="shared" si="20"/>
        <v>2004</v>
      </c>
      <c r="F44" s="33">
        <f t="shared" ref="F44:F57" si="21">39000000/25</f>
        <v>1560000</v>
      </c>
      <c r="G44" s="33">
        <v>0</v>
      </c>
      <c r="H44" s="33">
        <v>0</v>
      </c>
      <c r="I44" s="33">
        <v>0</v>
      </c>
      <c r="J44" s="33">
        <f t="shared" si="19"/>
        <v>1560000</v>
      </c>
      <c r="L44" s="13">
        <f t="shared" ref="L44:L57" si="22">L43-F44</f>
        <v>35880000</v>
      </c>
      <c r="M44" s="13">
        <v>0</v>
      </c>
    </row>
    <row r="45" spans="1:22" ht="13.9" x14ac:dyDescent="0.45">
      <c r="A45" s="3" t="s">
        <v>30</v>
      </c>
      <c r="B45" s="13">
        <v>850000</v>
      </c>
      <c r="C45" s="13" t="s">
        <v>43</v>
      </c>
      <c r="E45" s="32">
        <f t="shared" si="20"/>
        <v>2005</v>
      </c>
      <c r="F45" s="33">
        <f t="shared" si="21"/>
        <v>1560000</v>
      </c>
      <c r="G45" s="33">
        <v>0</v>
      </c>
      <c r="H45" s="33">
        <v>0</v>
      </c>
      <c r="I45" s="33">
        <v>0</v>
      </c>
      <c r="J45" s="33">
        <f t="shared" si="19"/>
        <v>1560000</v>
      </c>
      <c r="L45" s="13">
        <f t="shared" si="22"/>
        <v>34320000</v>
      </c>
      <c r="M45" s="13">
        <v>0</v>
      </c>
    </row>
    <row r="46" spans="1:22" ht="13.9" x14ac:dyDescent="0.45">
      <c r="A46" s="3" t="s">
        <v>31</v>
      </c>
      <c r="B46" s="13">
        <v>1250000</v>
      </c>
      <c r="C46" s="13" t="s">
        <v>44</v>
      </c>
      <c r="E46" s="32">
        <f t="shared" si="20"/>
        <v>2006</v>
      </c>
      <c r="F46" s="33">
        <f t="shared" si="21"/>
        <v>1560000</v>
      </c>
      <c r="G46" s="33">
        <v>0</v>
      </c>
      <c r="H46" s="33">
        <v>0</v>
      </c>
      <c r="I46" s="33">
        <v>0</v>
      </c>
      <c r="J46" s="33">
        <f t="shared" si="19"/>
        <v>1560000</v>
      </c>
      <c r="L46" s="13">
        <f t="shared" si="22"/>
        <v>32760000</v>
      </c>
      <c r="M46" s="13">
        <v>0</v>
      </c>
    </row>
    <row r="47" spans="1:22" x14ac:dyDescent="0.45">
      <c r="E47" s="32">
        <f t="shared" si="20"/>
        <v>2007</v>
      </c>
      <c r="F47" s="33">
        <f t="shared" si="21"/>
        <v>1560000</v>
      </c>
      <c r="G47" s="33">
        <f>60000</f>
        <v>60000</v>
      </c>
      <c r="H47" s="33">
        <v>0</v>
      </c>
      <c r="I47" s="33">
        <v>0</v>
      </c>
      <c r="J47" s="33">
        <f t="shared" si="19"/>
        <v>1620000</v>
      </c>
      <c r="L47" s="13">
        <f t="shared" si="22"/>
        <v>31200000</v>
      </c>
      <c r="M47" s="13">
        <f>300000-G47</f>
        <v>240000</v>
      </c>
    </row>
    <row r="48" spans="1:22" x14ac:dyDescent="0.45">
      <c r="E48" s="32">
        <f t="shared" si="20"/>
        <v>2008</v>
      </c>
      <c r="F48" s="33">
        <f t="shared" si="21"/>
        <v>1560000</v>
      </c>
      <c r="G48" s="33">
        <f>60000</f>
        <v>60000</v>
      </c>
      <c r="H48" s="33">
        <v>0</v>
      </c>
      <c r="I48" s="33">
        <v>0</v>
      </c>
      <c r="J48" s="33">
        <f t="shared" si="19"/>
        <v>1620000</v>
      </c>
      <c r="L48" s="13">
        <f t="shared" si="22"/>
        <v>29640000</v>
      </c>
      <c r="M48" s="13">
        <f>M47-G48</f>
        <v>180000</v>
      </c>
    </row>
    <row r="49" spans="1:13" ht="13.9" x14ac:dyDescent="0.45">
      <c r="A49" s="1" t="s">
        <v>22</v>
      </c>
      <c r="B49" s="1"/>
      <c r="C49" s="1"/>
      <c r="E49" s="32">
        <f t="shared" si="20"/>
        <v>2009</v>
      </c>
      <c r="F49" s="33">
        <f t="shared" si="21"/>
        <v>1560000</v>
      </c>
      <c r="G49" s="33">
        <f>60000</f>
        <v>60000</v>
      </c>
      <c r="H49" s="33">
        <v>0</v>
      </c>
      <c r="I49" s="33">
        <v>0</v>
      </c>
      <c r="J49" s="33">
        <f t="shared" si="19"/>
        <v>1620000</v>
      </c>
      <c r="L49" s="13">
        <f t="shared" si="22"/>
        <v>28080000</v>
      </c>
      <c r="M49" s="13">
        <f>M48-G49</f>
        <v>120000</v>
      </c>
    </row>
    <row r="50" spans="1:13" x14ac:dyDescent="0.45">
      <c r="A50" s="13" t="s">
        <v>20</v>
      </c>
      <c r="E50" s="32">
        <f t="shared" si="20"/>
        <v>2010</v>
      </c>
      <c r="F50" s="33">
        <f t="shared" si="21"/>
        <v>1560000</v>
      </c>
      <c r="G50" s="33">
        <f>60000</f>
        <v>60000</v>
      </c>
      <c r="H50" s="33">
        <v>0</v>
      </c>
      <c r="I50" s="33">
        <v>0</v>
      </c>
      <c r="J50" s="33">
        <f t="shared" si="19"/>
        <v>1620000</v>
      </c>
      <c r="L50" s="13">
        <f t="shared" si="22"/>
        <v>26520000</v>
      </c>
      <c r="M50" s="13">
        <f>M49-G50</f>
        <v>60000</v>
      </c>
    </row>
    <row r="51" spans="1:13" x14ac:dyDescent="0.45">
      <c r="A51" s="13" t="s">
        <v>21</v>
      </c>
      <c r="E51" s="32">
        <f t="shared" si="20"/>
        <v>2011</v>
      </c>
      <c r="F51" s="33">
        <f t="shared" si="21"/>
        <v>1560000</v>
      </c>
      <c r="G51" s="33">
        <f>60000</f>
        <v>60000</v>
      </c>
      <c r="H51" s="33">
        <v>0</v>
      </c>
      <c r="I51" s="33">
        <v>0</v>
      </c>
      <c r="J51" s="33">
        <f t="shared" si="19"/>
        <v>1620000</v>
      </c>
      <c r="L51" s="13">
        <f t="shared" si="22"/>
        <v>24960000</v>
      </c>
      <c r="M51" s="13">
        <f>M50-G51</f>
        <v>0</v>
      </c>
    </row>
    <row r="52" spans="1:13" x14ac:dyDescent="0.45">
      <c r="A52" s="13" t="s">
        <v>85</v>
      </c>
      <c r="E52" s="32">
        <f t="shared" si="20"/>
        <v>2012</v>
      </c>
      <c r="F52" s="33">
        <f t="shared" si="21"/>
        <v>1560000</v>
      </c>
      <c r="G52" s="33">
        <v>0</v>
      </c>
      <c r="H52" s="33">
        <f>350000/5</f>
        <v>70000</v>
      </c>
      <c r="I52" s="33">
        <v>0</v>
      </c>
      <c r="J52" s="33">
        <f t="shared" si="19"/>
        <v>1630000</v>
      </c>
      <c r="L52" s="13">
        <f t="shared" si="22"/>
        <v>23400000</v>
      </c>
      <c r="M52" s="13">
        <f>350000-H52</f>
        <v>280000</v>
      </c>
    </row>
    <row r="53" spans="1:13" x14ac:dyDescent="0.45">
      <c r="A53" s="13" t="s">
        <v>86</v>
      </c>
      <c r="E53" s="32">
        <f t="shared" si="20"/>
        <v>2013</v>
      </c>
      <c r="F53" s="33">
        <f t="shared" si="21"/>
        <v>1560000</v>
      </c>
      <c r="G53" s="33">
        <v>0</v>
      </c>
      <c r="H53" s="33">
        <f t="shared" ref="H53:H56" si="23">350000/5</f>
        <v>70000</v>
      </c>
      <c r="I53" s="33">
        <v>0</v>
      </c>
      <c r="J53" s="33">
        <f t="shared" si="19"/>
        <v>1630000</v>
      </c>
      <c r="L53" s="13">
        <f t="shared" si="22"/>
        <v>21840000</v>
      </c>
      <c r="M53" s="13">
        <f>M52-H53</f>
        <v>210000</v>
      </c>
    </row>
    <row r="54" spans="1:13" x14ac:dyDescent="0.45">
      <c r="E54" s="32">
        <f t="shared" si="20"/>
        <v>2014</v>
      </c>
      <c r="F54" s="33">
        <f t="shared" si="21"/>
        <v>1560000</v>
      </c>
      <c r="G54" s="33">
        <v>0</v>
      </c>
      <c r="H54" s="33">
        <f t="shared" si="23"/>
        <v>70000</v>
      </c>
      <c r="I54" s="33">
        <v>0</v>
      </c>
      <c r="J54" s="33">
        <f t="shared" si="19"/>
        <v>1630000</v>
      </c>
      <c r="L54" s="13">
        <f t="shared" si="22"/>
        <v>20280000</v>
      </c>
      <c r="M54" s="13">
        <f>M53-H54</f>
        <v>140000</v>
      </c>
    </row>
    <row r="55" spans="1:13" x14ac:dyDescent="0.45">
      <c r="E55" s="32">
        <f t="shared" si="20"/>
        <v>2015</v>
      </c>
      <c r="F55" s="33">
        <f t="shared" si="21"/>
        <v>1560000</v>
      </c>
      <c r="G55" s="33">
        <v>0</v>
      </c>
      <c r="H55" s="33">
        <f t="shared" si="23"/>
        <v>70000</v>
      </c>
      <c r="I55" s="33">
        <v>0</v>
      </c>
      <c r="J55" s="33">
        <f t="shared" si="19"/>
        <v>1630000</v>
      </c>
      <c r="L55" s="13">
        <f t="shared" si="22"/>
        <v>18720000</v>
      </c>
      <c r="M55" s="13">
        <f>M54-H55</f>
        <v>70000</v>
      </c>
    </row>
    <row r="56" spans="1:13" x14ac:dyDescent="0.45">
      <c r="E56" s="32">
        <f t="shared" si="20"/>
        <v>2016</v>
      </c>
      <c r="F56" s="33">
        <f t="shared" si="21"/>
        <v>1560000</v>
      </c>
      <c r="G56" s="33">
        <v>0</v>
      </c>
      <c r="H56" s="33">
        <f t="shared" si="23"/>
        <v>70000</v>
      </c>
      <c r="I56" s="33">
        <v>0</v>
      </c>
      <c r="J56" s="33">
        <f t="shared" si="19"/>
        <v>1630000</v>
      </c>
      <c r="L56" s="13">
        <f t="shared" si="22"/>
        <v>17160000</v>
      </c>
      <c r="M56" s="13">
        <f>M55-H56</f>
        <v>0</v>
      </c>
    </row>
    <row r="57" spans="1:13" x14ac:dyDescent="0.45">
      <c r="E57" s="32">
        <f t="shared" si="20"/>
        <v>2017</v>
      </c>
      <c r="F57" s="33">
        <f t="shared" si="21"/>
        <v>1560000</v>
      </c>
      <c r="G57" s="33">
        <v>0</v>
      </c>
      <c r="H57" s="33">
        <v>0</v>
      </c>
      <c r="I57" s="33">
        <v>0</v>
      </c>
      <c r="J57" s="33">
        <f t="shared" si="19"/>
        <v>1560000</v>
      </c>
      <c r="L57" s="13">
        <f t="shared" si="22"/>
        <v>15600000</v>
      </c>
      <c r="M57" s="13">
        <v>0</v>
      </c>
    </row>
    <row r="58" spans="1:13" x14ac:dyDescent="0.45">
      <c r="E58" s="25"/>
      <c r="F58" s="24"/>
      <c r="G58" s="24"/>
    </row>
    <row r="69" spans="5:5" x14ac:dyDescent="0.45">
      <c r="E69" s="32"/>
    </row>
  </sheetData>
  <pageMargins left="0.25" right="0.25" top="0.75" bottom="0.75" header="0.3" footer="0.3"/>
  <pageSetup paperSize="9" scale="47" fitToHeight="0" orientation="landscape" r:id="rId1"/>
  <ignoredErrors>
    <ignoredError sqref="F22:V22 F24:V24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7DD8-F36A-4833-8279-17302FC11379}">
  <sheetPr>
    <pageSetUpPr fitToPage="1"/>
  </sheetPr>
  <dimension ref="A1:V69"/>
  <sheetViews>
    <sheetView showGridLines="0" workbookViewId="0">
      <selection sqref="A1:V57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22" width="12.796875" style="13" customWidth="1"/>
    <col min="23" max="16384" width="8.796875" style="13"/>
  </cols>
  <sheetData>
    <row r="1" spans="1:22" ht="13.9" x14ac:dyDescent="0.45">
      <c r="A1" s="1" t="s">
        <v>0</v>
      </c>
      <c r="B1" s="2"/>
      <c r="C1" s="2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9" x14ac:dyDescent="0.45">
      <c r="A2" s="3" t="s">
        <v>1</v>
      </c>
      <c r="B2" s="4">
        <v>39000000</v>
      </c>
      <c r="C2" s="5"/>
    </row>
    <row r="3" spans="1:22" ht="13.9" x14ac:dyDescent="0.45">
      <c r="A3" s="3" t="s">
        <v>34</v>
      </c>
      <c r="B3" s="6">
        <v>0.1</v>
      </c>
      <c r="C3" s="5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3.9" x14ac:dyDescent="0.45">
      <c r="A4" s="3"/>
      <c r="B4" s="6">
        <v>0.1</v>
      </c>
      <c r="C4" s="5" t="s">
        <v>36</v>
      </c>
      <c r="E4" s="3" t="s">
        <v>2</v>
      </c>
      <c r="F4" s="15">
        <v>2001</v>
      </c>
      <c r="G4" s="15">
        <f>F4+1</f>
        <v>2002</v>
      </c>
      <c r="H4" s="15">
        <f t="shared" ref="H4:V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</row>
    <row r="5" spans="1:22" ht="13.9" x14ac:dyDescent="0.45">
      <c r="A5" s="3"/>
      <c r="B5" s="6">
        <f>1-B4-B3</f>
        <v>0.8</v>
      </c>
      <c r="C5" s="5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</row>
    <row r="6" spans="1:22" ht="13.9" x14ac:dyDescent="0.45">
      <c r="A6" s="3" t="s">
        <v>4</v>
      </c>
      <c r="B6" s="4">
        <v>5000000</v>
      </c>
      <c r="C6" s="5"/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</row>
    <row r="7" spans="1:22" ht="13.9" x14ac:dyDescent="0.45">
      <c r="A7" s="3"/>
      <c r="B7" s="4"/>
      <c r="C7" s="5"/>
      <c r="E7" s="3" t="s">
        <v>62</v>
      </c>
      <c r="F7" s="13">
        <v>365</v>
      </c>
      <c r="G7" s="13">
        <f>F7</f>
        <v>365</v>
      </c>
      <c r="H7" s="13">
        <f t="shared" ref="H7:T7" si="1">G7</f>
        <v>365</v>
      </c>
      <c r="I7" s="13">
        <v>366</v>
      </c>
      <c r="J7" s="13">
        <v>365</v>
      </c>
      <c r="K7" s="13">
        <v>365</v>
      </c>
      <c r="L7" s="13">
        <f t="shared" si="1"/>
        <v>365</v>
      </c>
      <c r="M7" s="13">
        <v>366</v>
      </c>
      <c r="N7" s="13">
        <v>365</v>
      </c>
      <c r="O7" s="13">
        <f t="shared" si="1"/>
        <v>365</v>
      </c>
      <c r="P7" s="13">
        <f t="shared" si="1"/>
        <v>365</v>
      </c>
      <c r="Q7" s="13">
        <v>366</v>
      </c>
      <c r="R7" s="13">
        <v>365</v>
      </c>
      <c r="S7" s="13">
        <f t="shared" si="1"/>
        <v>365</v>
      </c>
      <c r="T7" s="13">
        <f t="shared" si="1"/>
        <v>365</v>
      </c>
      <c r="U7" s="13">
        <v>366</v>
      </c>
      <c r="V7" s="13">
        <v>365</v>
      </c>
    </row>
    <row r="8" spans="1:22" ht="13.9" x14ac:dyDescent="0.45">
      <c r="A8" s="3" t="s">
        <v>5</v>
      </c>
      <c r="B8" s="6">
        <v>0.09</v>
      </c>
      <c r="C8" s="5"/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</row>
    <row r="9" spans="1:22" ht="27" x14ac:dyDescent="0.45">
      <c r="A9" s="7" t="s">
        <v>17</v>
      </c>
      <c r="B9" s="8">
        <v>0</v>
      </c>
      <c r="C9" s="5" t="s">
        <v>89</v>
      </c>
      <c r="E9" s="3"/>
    </row>
    <row r="10" spans="1:22" ht="13.9" x14ac:dyDescent="0.45">
      <c r="A10" s="7" t="s">
        <v>9</v>
      </c>
      <c r="B10" s="8">
        <v>0</v>
      </c>
      <c r="C10" s="5"/>
      <c r="E10" s="3" t="s">
        <v>25</v>
      </c>
      <c r="F10" s="13">
        <v>0</v>
      </c>
      <c r="G10" s="13">
        <v>0</v>
      </c>
      <c r="H10" s="13">
        <f t="shared" ref="H10:V10" si="2">$B$2/$B$38</f>
        <v>1560000</v>
      </c>
      <c r="I10" s="13">
        <f t="shared" si="2"/>
        <v>1560000</v>
      </c>
      <c r="J10" s="13">
        <f t="shared" si="2"/>
        <v>1560000</v>
      </c>
      <c r="K10" s="13">
        <f t="shared" si="2"/>
        <v>1560000</v>
      </c>
      <c r="L10" s="13">
        <f t="shared" si="2"/>
        <v>1560000</v>
      </c>
      <c r="M10" s="13">
        <f t="shared" si="2"/>
        <v>1560000</v>
      </c>
      <c r="N10" s="13">
        <f t="shared" si="2"/>
        <v>1560000</v>
      </c>
      <c r="O10" s="13">
        <f t="shared" si="2"/>
        <v>1560000</v>
      </c>
      <c r="P10" s="13">
        <f t="shared" si="2"/>
        <v>1560000</v>
      </c>
      <c r="Q10" s="13">
        <f t="shared" si="2"/>
        <v>1560000</v>
      </c>
      <c r="R10" s="13">
        <f t="shared" si="2"/>
        <v>1560000</v>
      </c>
      <c r="S10" s="13">
        <f t="shared" si="2"/>
        <v>1560000</v>
      </c>
      <c r="T10" s="13">
        <f t="shared" si="2"/>
        <v>1560000</v>
      </c>
      <c r="U10" s="13">
        <f t="shared" si="2"/>
        <v>1560000</v>
      </c>
      <c r="V10" s="13">
        <f t="shared" si="2"/>
        <v>1560000</v>
      </c>
    </row>
    <row r="11" spans="1:22" ht="13.9" x14ac:dyDescent="0.45">
      <c r="A11" s="9" t="s">
        <v>69</v>
      </c>
      <c r="B11" s="10">
        <f>(1+B8)/(1+B10)-1</f>
        <v>9.000000000000008E-2</v>
      </c>
      <c r="C11" s="5"/>
      <c r="E11" s="3" t="s">
        <v>32</v>
      </c>
      <c r="F11" s="13">
        <v>0</v>
      </c>
      <c r="G11" s="13">
        <v>0</v>
      </c>
      <c r="L11" s="13">
        <f>$B$42/5</f>
        <v>60000</v>
      </c>
      <c r="M11" s="13">
        <f t="shared" ref="M11:P11" si="3">$B$42/5</f>
        <v>60000</v>
      </c>
      <c r="N11" s="13">
        <f t="shared" si="3"/>
        <v>60000</v>
      </c>
      <c r="O11" s="13">
        <f t="shared" si="3"/>
        <v>60000</v>
      </c>
      <c r="P11" s="13">
        <f t="shared" si="3"/>
        <v>60000</v>
      </c>
      <c r="Q11" s="13">
        <f>$B$43/5</f>
        <v>70000</v>
      </c>
      <c r="R11" s="13">
        <f t="shared" ref="R11:U11" si="4">$B$43/5</f>
        <v>70000</v>
      </c>
      <c r="S11" s="13">
        <f t="shared" si="4"/>
        <v>70000</v>
      </c>
      <c r="T11" s="13">
        <f t="shared" si="4"/>
        <v>70000</v>
      </c>
      <c r="U11" s="13">
        <f t="shared" si="4"/>
        <v>70000</v>
      </c>
    </row>
    <row r="12" spans="1:22" ht="13.9" x14ac:dyDescent="0.45">
      <c r="A12" s="3"/>
      <c r="B12" s="6"/>
      <c r="C12" s="5"/>
      <c r="E12" s="3" t="s">
        <v>33</v>
      </c>
      <c r="F12" s="13">
        <f>F10+F11</f>
        <v>0</v>
      </c>
      <c r="G12" s="13">
        <f t="shared" ref="G12:V12" si="5">G10+G11</f>
        <v>0</v>
      </c>
      <c r="H12" s="13">
        <f t="shared" si="5"/>
        <v>1560000</v>
      </c>
      <c r="I12" s="13">
        <f t="shared" si="5"/>
        <v>1560000</v>
      </c>
      <c r="J12" s="13">
        <f t="shared" si="5"/>
        <v>1560000</v>
      </c>
      <c r="K12" s="13">
        <f t="shared" si="5"/>
        <v>1560000</v>
      </c>
      <c r="L12" s="13">
        <f t="shared" si="5"/>
        <v>1620000</v>
      </c>
      <c r="M12" s="13">
        <f t="shared" si="5"/>
        <v>1620000</v>
      </c>
      <c r="N12" s="13">
        <f t="shared" si="5"/>
        <v>1620000</v>
      </c>
      <c r="O12" s="13">
        <f t="shared" si="5"/>
        <v>1620000</v>
      </c>
      <c r="P12" s="13">
        <f t="shared" si="5"/>
        <v>1620000</v>
      </c>
      <c r="Q12" s="13">
        <f t="shared" si="5"/>
        <v>1630000</v>
      </c>
      <c r="R12" s="13">
        <f t="shared" si="5"/>
        <v>1630000</v>
      </c>
      <c r="S12" s="13">
        <f t="shared" si="5"/>
        <v>1630000</v>
      </c>
      <c r="T12" s="13">
        <f t="shared" si="5"/>
        <v>1630000</v>
      </c>
      <c r="U12" s="13">
        <f t="shared" si="5"/>
        <v>1630000</v>
      </c>
      <c r="V12" s="13">
        <f t="shared" si="5"/>
        <v>1560000</v>
      </c>
    </row>
    <row r="13" spans="1:22" ht="27" x14ac:dyDescent="0.45">
      <c r="A13" s="3" t="s">
        <v>45</v>
      </c>
      <c r="B13" s="4">
        <v>20000</v>
      </c>
      <c r="C13" s="5" t="s">
        <v>54</v>
      </c>
      <c r="E13" s="3"/>
    </row>
    <row r="14" spans="1:22" ht="13.9" x14ac:dyDescent="0.45">
      <c r="A14" s="3" t="s">
        <v>6</v>
      </c>
      <c r="B14" s="4">
        <v>200</v>
      </c>
      <c r="C14" s="5" t="s">
        <v>7</v>
      </c>
      <c r="E14" s="3" t="s">
        <v>65</v>
      </c>
      <c r="F14" s="13">
        <v>0</v>
      </c>
      <c r="G14" s="13">
        <f>B39</f>
        <v>500000</v>
      </c>
      <c r="H14" s="13">
        <f>G14*(1+$B$10)</f>
        <v>500000</v>
      </c>
      <c r="I14" s="13">
        <f>H14*(1+$B$10)</f>
        <v>500000</v>
      </c>
      <c r="J14" s="13">
        <f t="shared" ref="J14:U14" si="6">I14*(1+$B$10)</f>
        <v>500000</v>
      </c>
      <c r="K14" s="13">
        <f t="shared" si="6"/>
        <v>500000</v>
      </c>
      <c r="L14" s="13">
        <f t="shared" si="6"/>
        <v>500000</v>
      </c>
      <c r="M14" s="13">
        <f t="shared" si="6"/>
        <v>500000</v>
      </c>
      <c r="N14" s="13">
        <f t="shared" si="6"/>
        <v>500000</v>
      </c>
      <c r="O14" s="13">
        <f t="shared" si="6"/>
        <v>500000</v>
      </c>
      <c r="P14" s="13">
        <f t="shared" si="6"/>
        <v>500000</v>
      </c>
      <c r="Q14" s="13">
        <f t="shared" si="6"/>
        <v>500000</v>
      </c>
      <c r="R14" s="13">
        <f t="shared" si="6"/>
        <v>500000</v>
      </c>
      <c r="S14" s="13">
        <f t="shared" si="6"/>
        <v>500000</v>
      </c>
      <c r="T14" s="13">
        <f t="shared" si="6"/>
        <v>500000</v>
      </c>
      <c r="U14" s="13">
        <f t="shared" si="6"/>
        <v>500000</v>
      </c>
      <c r="V14" s="13">
        <f>U14*(1+$B$10)</f>
        <v>500000</v>
      </c>
    </row>
    <row r="15" spans="1:22" ht="13.9" x14ac:dyDescent="0.45">
      <c r="A15" s="3"/>
      <c r="B15" s="4"/>
      <c r="C15" s="5"/>
      <c r="E15" s="3"/>
    </row>
    <row r="16" spans="1:22" ht="13.9" x14ac:dyDescent="0.45">
      <c r="A16" s="3" t="s">
        <v>57</v>
      </c>
      <c r="B16" s="13">
        <v>22000</v>
      </c>
      <c r="C16" s="5" t="s">
        <v>55</v>
      </c>
      <c r="E16" s="3" t="s">
        <v>3</v>
      </c>
      <c r="F16" s="13">
        <v>0</v>
      </c>
      <c r="G16" s="13">
        <v>0</v>
      </c>
      <c r="H16" s="13">
        <v>17713</v>
      </c>
      <c r="I16" s="13">
        <v>18103</v>
      </c>
      <c r="J16" s="13">
        <v>18501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</row>
    <row r="17" spans="1:22" ht="13.9" x14ac:dyDescent="0.45">
      <c r="A17" s="3" t="s">
        <v>58</v>
      </c>
      <c r="C17" s="5"/>
      <c r="E17" s="3" t="s">
        <v>8</v>
      </c>
      <c r="F17" s="13">
        <v>0</v>
      </c>
      <c r="G17" s="13">
        <v>0</v>
      </c>
      <c r="H17" s="13">
        <f>-B30</f>
        <v>-4000</v>
      </c>
      <c r="I17" s="13">
        <f t="shared" ref="I17:V17" si="7">H17*(1+$B$33)</f>
        <v>-4040</v>
      </c>
      <c r="J17" s="13">
        <f t="shared" si="7"/>
        <v>-4080.4</v>
      </c>
      <c r="K17" s="13">
        <f t="shared" si="7"/>
        <v>-4121.2039999999997</v>
      </c>
      <c r="L17" s="13">
        <f t="shared" si="7"/>
        <v>-4162.4160400000001</v>
      </c>
      <c r="M17" s="13">
        <f t="shared" si="7"/>
        <v>-4204.0402003999998</v>
      </c>
      <c r="N17" s="13">
        <f t="shared" si="7"/>
        <v>-4246.0806024039994</v>
      </c>
      <c r="O17" s="13">
        <f t="shared" si="7"/>
        <v>-4288.5414084280392</v>
      </c>
      <c r="P17" s="13">
        <f t="shared" si="7"/>
        <v>-4331.4268225123196</v>
      </c>
      <c r="Q17" s="13">
        <f t="shared" si="7"/>
        <v>-4374.7410907374433</v>
      </c>
      <c r="R17" s="13">
        <f t="shared" si="7"/>
        <v>-4418.4885016448179</v>
      </c>
      <c r="S17" s="13">
        <f t="shared" si="7"/>
        <v>-4462.6733866612658</v>
      </c>
      <c r="T17" s="13">
        <f t="shared" si="7"/>
        <v>-4507.3001205278788</v>
      </c>
      <c r="U17" s="13">
        <f t="shared" si="7"/>
        <v>-4552.3731217331579</v>
      </c>
      <c r="V17" s="13">
        <f t="shared" si="7"/>
        <v>-4597.8968529504891</v>
      </c>
    </row>
    <row r="18" spans="1:22" ht="13.9" x14ac:dyDescent="0.45">
      <c r="A18" s="3" t="s">
        <v>59</v>
      </c>
      <c r="B18" s="16">
        <v>0.02</v>
      </c>
      <c r="C18" s="5"/>
      <c r="E18" s="3"/>
    </row>
    <row r="19" spans="1:22" ht="13.9" x14ac:dyDescent="0.45">
      <c r="A19" s="3" t="s">
        <v>60</v>
      </c>
      <c r="B19" s="16">
        <v>1.4999999999999999E-2</v>
      </c>
      <c r="C19" s="5"/>
      <c r="E19" s="3" t="s">
        <v>38</v>
      </c>
      <c r="F19" s="13">
        <f t="shared" ref="F19:V19" si="8">F16*(F7-F8)</f>
        <v>0</v>
      </c>
      <c r="G19" s="13">
        <f t="shared" si="8"/>
        <v>0</v>
      </c>
      <c r="H19" s="13">
        <f>H16*(H7-H8)</f>
        <v>6323541</v>
      </c>
      <c r="I19" s="13">
        <f>I16*(I7-I8)</f>
        <v>6480874</v>
      </c>
      <c r="J19" s="13">
        <f t="shared" si="8"/>
        <v>6604857</v>
      </c>
      <c r="K19" s="13">
        <f t="shared" si="8"/>
        <v>6680898</v>
      </c>
      <c r="L19" s="13">
        <f t="shared" si="8"/>
        <v>6170031</v>
      </c>
      <c r="M19" s="13">
        <f t="shared" si="8"/>
        <v>6188274</v>
      </c>
      <c r="N19" s="13">
        <f t="shared" si="8"/>
        <v>6241746</v>
      </c>
      <c r="O19" s="13">
        <f t="shared" si="8"/>
        <v>6313758</v>
      </c>
      <c r="P19" s="13">
        <f t="shared" si="8"/>
        <v>6386476</v>
      </c>
      <c r="Q19" s="13">
        <f t="shared" si="8"/>
        <v>6169512</v>
      </c>
      <c r="R19" s="13">
        <f t="shared" si="8"/>
        <v>6152172</v>
      </c>
      <c r="S19" s="13">
        <f t="shared" si="8"/>
        <v>6223019</v>
      </c>
      <c r="T19" s="13">
        <f t="shared" si="8"/>
        <v>6294564</v>
      </c>
      <c r="U19" s="13">
        <f t="shared" si="8"/>
        <v>6385050</v>
      </c>
      <c r="V19" s="13">
        <f t="shared" si="8"/>
        <v>5151938</v>
      </c>
    </row>
    <row r="20" spans="1:22" ht="13.9" x14ac:dyDescent="0.45">
      <c r="A20" s="3"/>
      <c r="C20" s="5"/>
      <c r="E20" s="26" t="s">
        <v>24</v>
      </c>
      <c r="F20" s="18">
        <f t="shared" ref="F20:V20" si="9">F17*F7</f>
        <v>0</v>
      </c>
      <c r="G20" s="18">
        <f t="shared" si="9"/>
        <v>0</v>
      </c>
      <c r="H20" s="18">
        <f t="shared" si="9"/>
        <v>-1460000</v>
      </c>
      <c r="I20" s="18">
        <f t="shared" si="9"/>
        <v>-1478640</v>
      </c>
      <c r="J20" s="18">
        <f t="shared" si="9"/>
        <v>-1489346</v>
      </c>
      <c r="K20" s="18">
        <f t="shared" si="9"/>
        <v>-1504239.46</v>
      </c>
      <c r="L20" s="18">
        <f t="shared" si="9"/>
        <v>-1519281.8546</v>
      </c>
      <c r="M20" s="18">
        <f t="shared" si="9"/>
        <v>-1538678.7133463998</v>
      </c>
      <c r="N20" s="18">
        <f t="shared" si="9"/>
        <v>-1549819.4198774598</v>
      </c>
      <c r="O20" s="18">
        <f t="shared" si="9"/>
        <v>-1565317.6140762344</v>
      </c>
      <c r="P20" s="18">
        <f t="shared" si="9"/>
        <v>-1580970.7902169966</v>
      </c>
      <c r="Q20" s="18">
        <f t="shared" si="9"/>
        <v>-1601155.2392099043</v>
      </c>
      <c r="R20" s="18">
        <f t="shared" si="9"/>
        <v>-1612748.3031003585</v>
      </c>
      <c r="S20" s="18">
        <f t="shared" si="9"/>
        <v>-1628875.786131362</v>
      </c>
      <c r="T20" s="18">
        <f t="shared" si="9"/>
        <v>-1645164.5439926758</v>
      </c>
      <c r="U20" s="18">
        <f t="shared" si="9"/>
        <v>-1666168.5625543357</v>
      </c>
      <c r="V20" s="18">
        <f t="shared" si="9"/>
        <v>-1678232.3513269285</v>
      </c>
    </row>
    <row r="21" spans="1:22" ht="13.9" x14ac:dyDescent="0.45">
      <c r="A21" s="3"/>
      <c r="C21" s="5"/>
      <c r="E21" s="3" t="s">
        <v>70</v>
      </c>
      <c r="F21" s="13">
        <f t="shared" ref="F21:V21" si="10">F19+F20</f>
        <v>0</v>
      </c>
      <c r="G21" s="13">
        <f t="shared" si="10"/>
        <v>0</v>
      </c>
      <c r="H21" s="13">
        <f t="shared" si="10"/>
        <v>4863541</v>
      </c>
      <c r="I21" s="13">
        <f t="shared" si="10"/>
        <v>5002234</v>
      </c>
      <c r="J21" s="13">
        <f t="shared" si="10"/>
        <v>5115511</v>
      </c>
      <c r="K21" s="13">
        <f t="shared" si="10"/>
        <v>5176658.54</v>
      </c>
      <c r="L21" s="13">
        <f t="shared" si="10"/>
        <v>4650749.1453999998</v>
      </c>
      <c r="M21" s="13">
        <f t="shared" si="10"/>
        <v>4649595.2866536006</v>
      </c>
      <c r="N21" s="13">
        <f t="shared" si="10"/>
        <v>4691926.5801225398</v>
      </c>
      <c r="O21" s="13">
        <f t="shared" si="10"/>
        <v>4748440.3859237656</v>
      </c>
      <c r="P21" s="13">
        <f t="shared" si="10"/>
        <v>4805505.2097830037</v>
      </c>
      <c r="Q21" s="13">
        <f t="shared" si="10"/>
        <v>4568356.7607900957</v>
      </c>
      <c r="R21" s="13">
        <f t="shared" si="10"/>
        <v>4539423.6968996413</v>
      </c>
      <c r="S21" s="13">
        <f t="shared" si="10"/>
        <v>4594143.2138686385</v>
      </c>
      <c r="T21" s="13">
        <f t="shared" si="10"/>
        <v>4649399.4560073242</v>
      </c>
      <c r="U21" s="13">
        <f t="shared" si="10"/>
        <v>4718881.4374456648</v>
      </c>
      <c r="V21" s="13">
        <f t="shared" si="10"/>
        <v>3473705.6486730715</v>
      </c>
    </row>
    <row r="22" spans="1:22" ht="13.9" x14ac:dyDescent="0.45">
      <c r="A22" s="3" t="s">
        <v>47</v>
      </c>
      <c r="B22" s="4"/>
      <c r="C22" s="5"/>
      <c r="E22" s="26" t="s">
        <v>39</v>
      </c>
      <c r="F22" s="18">
        <f t="shared" ref="F22:V22" si="11">-F12</f>
        <v>0</v>
      </c>
      <c r="G22" s="18">
        <f t="shared" si="11"/>
        <v>0</v>
      </c>
      <c r="H22" s="18">
        <f t="shared" si="11"/>
        <v>-1560000</v>
      </c>
      <c r="I22" s="18">
        <f t="shared" si="11"/>
        <v>-1560000</v>
      </c>
      <c r="J22" s="18">
        <f t="shared" si="11"/>
        <v>-1560000</v>
      </c>
      <c r="K22" s="18">
        <f t="shared" si="11"/>
        <v>-1560000</v>
      </c>
      <c r="L22" s="18">
        <f t="shared" si="11"/>
        <v>-1620000</v>
      </c>
      <c r="M22" s="18">
        <f t="shared" si="11"/>
        <v>-1620000</v>
      </c>
      <c r="N22" s="18">
        <f t="shared" si="11"/>
        <v>-1620000</v>
      </c>
      <c r="O22" s="18">
        <f t="shared" si="11"/>
        <v>-1620000</v>
      </c>
      <c r="P22" s="18">
        <f t="shared" si="11"/>
        <v>-1620000</v>
      </c>
      <c r="Q22" s="18">
        <f t="shared" si="11"/>
        <v>-1630000</v>
      </c>
      <c r="R22" s="18">
        <f t="shared" si="11"/>
        <v>-1630000</v>
      </c>
      <c r="S22" s="18">
        <f t="shared" si="11"/>
        <v>-1630000</v>
      </c>
      <c r="T22" s="18">
        <f t="shared" si="11"/>
        <v>-1630000</v>
      </c>
      <c r="U22" s="18">
        <f t="shared" si="11"/>
        <v>-1630000</v>
      </c>
      <c r="V22" s="18">
        <f t="shared" si="11"/>
        <v>-1560000</v>
      </c>
    </row>
    <row r="23" spans="1:22" ht="13.9" x14ac:dyDescent="0.45">
      <c r="A23" s="3" t="s">
        <v>48</v>
      </c>
      <c r="B23" s="11">
        <v>1.1499999999999999</v>
      </c>
      <c r="C23" s="5"/>
      <c r="E23" s="3" t="s">
        <v>71</v>
      </c>
      <c r="F23" s="13">
        <f>F21+F22</f>
        <v>0</v>
      </c>
      <c r="G23" s="13">
        <f t="shared" ref="G23:V23" si="12">G21+G22</f>
        <v>0</v>
      </c>
      <c r="H23" s="13">
        <f>H21+H22</f>
        <v>3303541</v>
      </c>
      <c r="I23" s="13">
        <f t="shared" si="12"/>
        <v>3442234</v>
      </c>
      <c r="J23" s="13">
        <f t="shared" si="12"/>
        <v>3555511</v>
      </c>
      <c r="K23" s="13">
        <f t="shared" si="12"/>
        <v>3616658.54</v>
      </c>
      <c r="L23" s="13">
        <f t="shared" si="12"/>
        <v>3030749.1453999998</v>
      </c>
      <c r="M23" s="13">
        <f t="shared" si="12"/>
        <v>3029595.2866536006</v>
      </c>
      <c r="N23" s="13">
        <f t="shared" si="12"/>
        <v>3071926.5801225398</v>
      </c>
      <c r="O23" s="13">
        <f t="shared" si="12"/>
        <v>3128440.3859237656</v>
      </c>
      <c r="P23" s="13">
        <f t="shared" si="12"/>
        <v>3185505.2097830037</v>
      </c>
      <c r="Q23" s="13">
        <f t="shared" si="12"/>
        <v>2938356.7607900957</v>
      </c>
      <c r="R23" s="13">
        <f t="shared" si="12"/>
        <v>2909423.6968996413</v>
      </c>
      <c r="S23" s="13">
        <f t="shared" si="12"/>
        <v>2964143.2138686385</v>
      </c>
      <c r="T23" s="13">
        <f t="shared" si="12"/>
        <v>3019399.4560073242</v>
      </c>
      <c r="U23" s="13">
        <f t="shared" si="12"/>
        <v>3088881.4374456648</v>
      </c>
      <c r="V23" s="13">
        <f t="shared" si="12"/>
        <v>1913705.6486730715</v>
      </c>
    </row>
    <row r="24" spans="1:22" ht="13.9" x14ac:dyDescent="0.45">
      <c r="A24" s="3" t="s">
        <v>49</v>
      </c>
      <c r="B24" s="11">
        <v>1.05</v>
      </c>
      <c r="C24" s="5"/>
      <c r="E24" s="3" t="s">
        <v>67</v>
      </c>
      <c r="F24" s="13">
        <f>-F23*$B$9</f>
        <v>0</v>
      </c>
      <c r="G24" s="13">
        <f t="shared" ref="G24:V24" si="13">-G23*$B$9</f>
        <v>0</v>
      </c>
      <c r="H24" s="13">
        <f t="shared" si="13"/>
        <v>0</v>
      </c>
      <c r="I24" s="13">
        <f t="shared" si="13"/>
        <v>0</v>
      </c>
      <c r="J24" s="13">
        <f t="shared" si="13"/>
        <v>0</v>
      </c>
      <c r="K24" s="13">
        <f t="shared" si="13"/>
        <v>0</v>
      </c>
      <c r="L24" s="13">
        <f t="shared" si="13"/>
        <v>0</v>
      </c>
      <c r="M24" s="13">
        <f t="shared" si="13"/>
        <v>0</v>
      </c>
      <c r="N24" s="13">
        <f t="shared" si="13"/>
        <v>0</v>
      </c>
      <c r="O24" s="13">
        <f t="shared" si="13"/>
        <v>0</v>
      </c>
      <c r="P24" s="13">
        <f t="shared" si="13"/>
        <v>0</v>
      </c>
      <c r="Q24" s="13">
        <f t="shared" si="13"/>
        <v>0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0</v>
      </c>
      <c r="V24" s="13">
        <f t="shared" si="13"/>
        <v>0</v>
      </c>
    </row>
    <row r="25" spans="1:22" ht="13.9" x14ac:dyDescent="0.45">
      <c r="A25" s="3" t="s">
        <v>50</v>
      </c>
      <c r="B25" s="11">
        <v>1</v>
      </c>
      <c r="C25" s="5"/>
      <c r="E25" s="27" t="s">
        <v>72</v>
      </c>
      <c r="F25" s="19">
        <f>F23+F24</f>
        <v>0</v>
      </c>
      <c r="G25" s="19">
        <f t="shared" ref="G25:V25" si="14">G23+G24</f>
        <v>0</v>
      </c>
      <c r="H25" s="19">
        <f>H23+H24</f>
        <v>3303541</v>
      </c>
      <c r="I25" s="19">
        <f t="shared" si="14"/>
        <v>3442234</v>
      </c>
      <c r="J25" s="19">
        <f t="shared" si="14"/>
        <v>3555511</v>
      </c>
      <c r="K25" s="19">
        <f t="shared" si="14"/>
        <v>3616658.54</v>
      </c>
      <c r="L25" s="19">
        <f t="shared" si="14"/>
        <v>3030749.1453999998</v>
      </c>
      <c r="M25" s="19">
        <f t="shared" si="14"/>
        <v>3029595.2866536006</v>
      </c>
      <c r="N25" s="19">
        <f t="shared" si="14"/>
        <v>3071926.5801225398</v>
      </c>
      <c r="O25" s="19">
        <f t="shared" si="14"/>
        <v>3128440.3859237656</v>
      </c>
      <c r="P25" s="19">
        <f t="shared" si="14"/>
        <v>3185505.2097830037</v>
      </c>
      <c r="Q25" s="19">
        <f t="shared" si="14"/>
        <v>2938356.7607900957</v>
      </c>
      <c r="R25" s="19">
        <f t="shared" si="14"/>
        <v>2909423.6968996413</v>
      </c>
      <c r="S25" s="19">
        <f t="shared" si="14"/>
        <v>2964143.2138686385</v>
      </c>
      <c r="T25" s="19">
        <f t="shared" si="14"/>
        <v>3019399.4560073242</v>
      </c>
      <c r="U25" s="19">
        <f t="shared" si="14"/>
        <v>3088881.4374456648</v>
      </c>
      <c r="V25" s="19">
        <f t="shared" si="14"/>
        <v>1913705.6486730715</v>
      </c>
    </row>
    <row r="26" spans="1:22" ht="13.9" x14ac:dyDescent="0.45">
      <c r="A26" s="3" t="s">
        <v>51</v>
      </c>
      <c r="B26" s="11">
        <v>0.8</v>
      </c>
      <c r="C26" s="5"/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3.9" x14ac:dyDescent="0.45">
      <c r="A27" s="3" t="s">
        <v>52</v>
      </c>
      <c r="B27" s="11">
        <v>0.75</v>
      </c>
      <c r="C27" s="5"/>
      <c r="E27" s="3" t="s">
        <v>64</v>
      </c>
      <c r="F27" s="13">
        <v>0</v>
      </c>
      <c r="G27" s="13">
        <f t="shared" ref="G27:V27" si="15">-(G14-F14)</f>
        <v>-500000</v>
      </c>
      <c r="H27" s="13">
        <f t="shared" si="15"/>
        <v>0</v>
      </c>
      <c r="I27" s="13">
        <f t="shared" si="15"/>
        <v>0</v>
      </c>
      <c r="J27" s="13">
        <f t="shared" si="15"/>
        <v>0</v>
      </c>
      <c r="K27" s="13">
        <f t="shared" si="15"/>
        <v>0</v>
      </c>
      <c r="L27" s="13">
        <f t="shared" si="15"/>
        <v>0</v>
      </c>
      <c r="M27" s="13">
        <f t="shared" si="15"/>
        <v>0</v>
      </c>
      <c r="N27" s="13">
        <f t="shared" si="15"/>
        <v>0</v>
      </c>
      <c r="O27" s="13">
        <f t="shared" si="15"/>
        <v>0</v>
      </c>
      <c r="P27" s="13">
        <f t="shared" si="15"/>
        <v>0</v>
      </c>
      <c r="Q27" s="13">
        <f t="shared" si="15"/>
        <v>0</v>
      </c>
      <c r="R27" s="13">
        <f t="shared" si="15"/>
        <v>0</v>
      </c>
      <c r="S27" s="13">
        <f t="shared" si="15"/>
        <v>0</v>
      </c>
      <c r="T27" s="13">
        <f t="shared" si="15"/>
        <v>0</v>
      </c>
      <c r="U27" s="13">
        <f t="shared" si="15"/>
        <v>0</v>
      </c>
      <c r="V27" s="13">
        <f t="shared" si="15"/>
        <v>0</v>
      </c>
    </row>
    <row r="28" spans="1:22" ht="13.9" x14ac:dyDescent="0.45">
      <c r="A28" s="3" t="s">
        <v>53</v>
      </c>
      <c r="B28" s="11">
        <v>0.65</v>
      </c>
      <c r="C28" s="5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-B42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-B43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</row>
    <row r="29" spans="1:22" ht="13.9" x14ac:dyDescent="0.45">
      <c r="A29" s="3"/>
      <c r="B29" s="4"/>
      <c r="C29" s="5"/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f>B6</f>
        <v>5000000</v>
      </c>
    </row>
    <row r="30" spans="1:22" ht="13.9" x14ac:dyDescent="0.45">
      <c r="A30" s="3" t="s">
        <v>8</v>
      </c>
      <c r="B30" s="4">
        <v>4000</v>
      </c>
      <c r="C30" s="5"/>
      <c r="E30" s="3" t="s">
        <v>39</v>
      </c>
      <c r="F30" s="13">
        <f>-F22</f>
        <v>0</v>
      </c>
      <c r="G30" s="13">
        <f t="shared" ref="G30:V30" si="16">-G22</f>
        <v>0</v>
      </c>
      <c r="H30" s="13">
        <f t="shared" si="16"/>
        <v>1560000</v>
      </c>
      <c r="I30" s="13">
        <f t="shared" si="16"/>
        <v>1560000</v>
      </c>
      <c r="J30" s="13">
        <f t="shared" si="16"/>
        <v>1560000</v>
      </c>
      <c r="K30" s="13">
        <f t="shared" si="16"/>
        <v>1560000</v>
      </c>
      <c r="L30" s="13">
        <f t="shared" si="16"/>
        <v>1620000</v>
      </c>
      <c r="M30" s="13">
        <f t="shared" si="16"/>
        <v>1620000</v>
      </c>
      <c r="N30" s="13">
        <f t="shared" si="16"/>
        <v>1620000</v>
      </c>
      <c r="O30" s="13">
        <f t="shared" si="16"/>
        <v>1620000</v>
      </c>
      <c r="P30" s="13">
        <f t="shared" si="16"/>
        <v>1620000</v>
      </c>
      <c r="Q30" s="13">
        <f t="shared" si="16"/>
        <v>1630000</v>
      </c>
      <c r="R30" s="13">
        <f t="shared" si="16"/>
        <v>1630000</v>
      </c>
      <c r="S30" s="13">
        <f t="shared" si="16"/>
        <v>1630000</v>
      </c>
      <c r="T30" s="13">
        <f t="shared" si="16"/>
        <v>1630000</v>
      </c>
      <c r="U30" s="13">
        <f t="shared" si="16"/>
        <v>1630000</v>
      </c>
      <c r="V30" s="13">
        <f t="shared" si="16"/>
        <v>1560000</v>
      </c>
    </row>
    <row r="31" spans="1:22" ht="13.9" x14ac:dyDescent="0.45">
      <c r="A31" s="7" t="s">
        <v>46</v>
      </c>
      <c r="B31" s="12">
        <v>15</v>
      </c>
      <c r="C31" s="5"/>
      <c r="E31" s="3"/>
    </row>
    <row r="32" spans="1:22" ht="13.9" x14ac:dyDescent="0.45">
      <c r="A32" s="3" t="s">
        <v>10</v>
      </c>
      <c r="B32" s="6">
        <v>0.01</v>
      </c>
      <c r="C32" s="5"/>
      <c r="E32" s="3"/>
    </row>
    <row r="33" spans="1:22" ht="13.9" x14ac:dyDescent="0.45">
      <c r="A33" s="3" t="s">
        <v>11</v>
      </c>
      <c r="B33" s="6">
        <f>B10+B32</f>
        <v>0.01</v>
      </c>
      <c r="C33" s="5"/>
      <c r="E33" s="3" t="s">
        <v>73</v>
      </c>
      <c r="F33" s="3">
        <f>SUM(F25:F30)</f>
        <v>-3900000</v>
      </c>
      <c r="G33" s="3">
        <f t="shared" ref="G33:U33" si="17">SUM(G25:G30)</f>
        <v>-4400000</v>
      </c>
      <c r="H33" s="3">
        <f>SUM(H25:H30)</f>
        <v>-26336459</v>
      </c>
      <c r="I33" s="3">
        <f>SUM(I25:I30)</f>
        <v>5002234</v>
      </c>
      <c r="J33" s="3">
        <f t="shared" si="17"/>
        <v>5115511</v>
      </c>
      <c r="K33" s="3">
        <f t="shared" si="17"/>
        <v>5176658.54</v>
      </c>
      <c r="L33" s="3">
        <f t="shared" si="17"/>
        <v>4350749.1453999998</v>
      </c>
      <c r="M33" s="3">
        <f t="shared" si="17"/>
        <v>4649595.2866536006</v>
      </c>
      <c r="N33" s="3">
        <f t="shared" si="17"/>
        <v>4691926.5801225398</v>
      </c>
      <c r="O33" s="3">
        <f t="shared" si="17"/>
        <v>4748440.3859237656</v>
      </c>
      <c r="P33" s="3">
        <f t="shared" si="17"/>
        <v>4805505.2097830037</v>
      </c>
      <c r="Q33" s="3">
        <f t="shared" si="17"/>
        <v>4218356.7607900957</v>
      </c>
      <c r="R33" s="3">
        <f t="shared" si="17"/>
        <v>4539423.6968996413</v>
      </c>
      <c r="S33" s="3">
        <f t="shared" si="17"/>
        <v>4594143.2138686385</v>
      </c>
      <c r="T33" s="3">
        <f t="shared" si="17"/>
        <v>4649399.4560073242</v>
      </c>
      <c r="U33" s="3">
        <f t="shared" si="17"/>
        <v>4718881.4374456648</v>
      </c>
      <c r="V33" s="3">
        <f>SUM(V25:V30)</f>
        <v>8473705.6486730725</v>
      </c>
    </row>
    <row r="34" spans="1:22" ht="13.9" x14ac:dyDescent="0.45">
      <c r="A34" s="3" t="s">
        <v>12</v>
      </c>
      <c r="B34" s="4">
        <v>8</v>
      </c>
      <c r="C34" s="5" t="s">
        <v>13</v>
      </c>
      <c r="E34" s="3" t="s">
        <v>75</v>
      </c>
      <c r="F34" s="3">
        <f t="shared" ref="F34:V34" si="18">F33/(1+$B$8)^F5</f>
        <v>-3900000</v>
      </c>
      <c r="G34" s="3">
        <f t="shared" si="18"/>
        <v>-4036697.2477064217</v>
      </c>
      <c r="H34" s="3">
        <f t="shared" si="18"/>
        <v>-22166870.633785032</v>
      </c>
      <c r="I34" s="3">
        <f t="shared" si="18"/>
        <v>3862642.4581997772</v>
      </c>
      <c r="J34" s="3">
        <f t="shared" si="18"/>
        <v>3623956.9598813341</v>
      </c>
      <c r="K34" s="3">
        <f t="shared" si="18"/>
        <v>3364472.8612953681</v>
      </c>
      <c r="L34" s="3">
        <f t="shared" si="18"/>
        <v>2594209.5628496907</v>
      </c>
      <c r="M34" s="3">
        <f t="shared" si="18"/>
        <v>2543487.8464615997</v>
      </c>
      <c r="N34" s="3">
        <f t="shared" si="18"/>
        <v>2354719.7372638728</v>
      </c>
      <c r="O34" s="3">
        <f t="shared" si="18"/>
        <v>2186313.8630564068</v>
      </c>
      <c r="P34" s="3">
        <f t="shared" si="18"/>
        <v>2029897.3332058755</v>
      </c>
      <c r="Q34" s="3">
        <f t="shared" si="18"/>
        <v>1634751.8193570909</v>
      </c>
      <c r="R34" s="3">
        <f t="shared" si="18"/>
        <v>1613922.7562063707</v>
      </c>
      <c r="S34" s="3">
        <f t="shared" si="18"/>
        <v>1498511.4170915128</v>
      </c>
      <c r="T34" s="3">
        <f t="shared" si="18"/>
        <v>1391316.3517286333</v>
      </c>
      <c r="U34" s="3">
        <f t="shared" si="18"/>
        <v>1295512.4670251624</v>
      </c>
      <c r="V34" s="3">
        <f t="shared" si="18"/>
        <v>2134270.2306886306</v>
      </c>
    </row>
    <row r="35" spans="1:22" ht="13.9" x14ac:dyDescent="0.45">
      <c r="A35" s="3"/>
      <c r="B35" s="4">
        <v>12</v>
      </c>
      <c r="C35" s="5" t="s">
        <v>14</v>
      </c>
    </row>
    <row r="36" spans="1:22" ht="27" x14ac:dyDescent="0.45">
      <c r="A36" s="3"/>
      <c r="B36" s="4">
        <v>16</v>
      </c>
      <c r="C36" s="5" t="s">
        <v>15</v>
      </c>
      <c r="E36" s="14" t="s">
        <v>18</v>
      </c>
      <c r="F36" s="20">
        <f>SUM(F34:V34)</f>
        <v>2024417.7828198746</v>
      </c>
    </row>
    <row r="37" spans="1:22" ht="13.9" x14ac:dyDescent="0.45">
      <c r="C37" s="5"/>
      <c r="E37" s="14" t="s">
        <v>76</v>
      </c>
      <c r="F37" s="21">
        <f>IRR(F33:V33)</f>
        <v>0.10086587301697292</v>
      </c>
    </row>
    <row r="38" spans="1:22" ht="13.9" x14ac:dyDescent="0.45">
      <c r="A38" s="3" t="s">
        <v>16</v>
      </c>
      <c r="B38" s="4">
        <v>25</v>
      </c>
      <c r="C38" s="5"/>
    </row>
    <row r="39" spans="1:22" ht="13.9" x14ac:dyDescent="0.45">
      <c r="A39" s="3" t="s">
        <v>19</v>
      </c>
      <c r="B39" s="4">
        <v>500000</v>
      </c>
      <c r="E39" s="29" t="s">
        <v>87</v>
      </c>
      <c r="F39" s="22"/>
      <c r="G39" s="22"/>
      <c r="H39" s="23"/>
      <c r="I39" s="23"/>
      <c r="J39" s="23"/>
      <c r="L39" s="29" t="s">
        <v>84</v>
      </c>
      <c r="M39" s="23"/>
    </row>
    <row r="40" spans="1:22" ht="13.9" x14ac:dyDescent="0.45">
      <c r="A40" s="3"/>
      <c r="E40" s="30" t="s">
        <v>2</v>
      </c>
      <c r="F40" s="31" t="s">
        <v>77</v>
      </c>
      <c r="G40" s="31" t="s">
        <v>78</v>
      </c>
      <c r="H40" s="31" t="s">
        <v>79</v>
      </c>
      <c r="I40" s="31" t="s">
        <v>80</v>
      </c>
      <c r="J40" s="31" t="s">
        <v>88</v>
      </c>
      <c r="K40" s="24"/>
      <c r="L40" s="3" t="s">
        <v>77</v>
      </c>
      <c r="M40" s="3" t="s">
        <v>74</v>
      </c>
    </row>
    <row r="41" spans="1:22" ht="13.9" x14ac:dyDescent="0.45">
      <c r="A41" s="3" t="s">
        <v>28</v>
      </c>
      <c r="E41" s="32">
        <v>2001</v>
      </c>
      <c r="F41" s="33">
        <v>0</v>
      </c>
      <c r="G41" s="33">
        <v>0</v>
      </c>
      <c r="H41" s="33">
        <v>0</v>
      </c>
      <c r="I41" s="33">
        <v>0</v>
      </c>
      <c r="J41" s="33">
        <f>SUM(F41:I41)</f>
        <v>0</v>
      </c>
      <c r="L41" s="13">
        <v>0</v>
      </c>
      <c r="M41" s="13">
        <v>0</v>
      </c>
    </row>
    <row r="42" spans="1:22" ht="13.9" x14ac:dyDescent="0.45">
      <c r="A42" s="3" t="s">
        <v>26</v>
      </c>
      <c r="B42" s="13">
        <v>300000</v>
      </c>
      <c r="C42" s="13" t="s">
        <v>40</v>
      </c>
      <c r="E42" s="32">
        <f>E41+1</f>
        <v>2002</v>
      </c>
      <c r="F42" s="33">
        <v>0</v>
      </c>
      <c r="G42" s="33">
        <v>0</v>
      </c>
      <c r="H42" s="33">
        <v>0</v>
      </c>
      <c r="I42" s="33">
        <v>0</v>
      </c>
      <c r="J42" s="33">
        <f t="shared" ref="J42:J57" si="19">SUM(F42:I42)</f>
        <v>0</v>
      </c>
      <c r="L42" s="13">
        <v>0</v>
      </c>
      <c r="M42" s="13">
        <v>0</v>
      </c>
    </row>
    <row r="43" spans="1:22" ht="13.9" x14ac:dyDescent="0.45">
      <c r="A43" s="3" t="s">
        <v>27</v>
      </c>
      <c r="B43" s="13">
        <v>350000</v>
      </c>
      <c r="C43" s="13" t="s">
        <v>41</v>
      </c>
      <c r="E43" s="32">
        <f t="shared" ref="E43:E57" si="20">E42+1</f>
        <v>2003</v>
      </c>
      <c r="F43" s="33">
        <f>39000000/25</f>
        <v>1560000</v>
      </c>
      <c r="G43" s="33">
        <v>0</v>
      </c>
      <c r="H43" s="33">
        <v>0</v>
      </c>
      <c r="I43" s="33">
        <v>0</v>
      </c>
      <c r="J43" s="33">
        <f t="shared" si="19"/>
        <v>1560000</v>
      </c>
      <c r="L43" s="13">
        <f>B2-F43</f>
        <v>37440000</v>
      </c>
      <c r="M43" s="13">
        <v>0</v>
      </c>
    </row>
    <row r="44" spans="1:22" ht="13.9" x14ac:dyDescent="0.45">
      <c r="A44" s="3" t="s">
        <v>29</v>
      </c>
      <c r="B44" s="13">
        <v>750000</v>
      </c>
      <c r="C44" s="13" t="s">
        <v>42</v>
      </c>
      <c r="E44" s="32">
        <f t="shared" si="20"/>
        <v>2004</v>
      </c>
      <c r="F44" s="33">
        <f t="shared" ref="F44:F57" si="21">39000000/25</f>
        <v>1560000</v>
      </c>
      <c r="G44" s="33">
        <v>0</v>
      </c>
      <c r="H44" s="33">
        <v>0</v>
      </c>
      <c r="I44" s="33">
        <v>0</v>
      </c>
      <c r="J44" s="33">
        <f t="shared" si="19"/>
        <v>1560000</v>
      </c>
      <c r="L44" s="13">
        <f t="shared" ref="L44:L57" si="22">L43-F44</f>
        <v>35880000</v>
      </c>
      <c r="M44" s="13">
        <v>0</v>
      </c>
    </row>
    <row r="45" spans="1:22" ht="13.9" x14ac:dyDescent="0.45">
      <c r="A45" s="3" t="s">
        <v>30</v>
      </c>
      <c r="B45" s="13">
        <v>850000</v>
      </c>
      <c r="C45" s="13" t="s">
        <v>43</v>
      </c>
      <c r="E45" s="32">
        <f t="shared" si="20"/>
        <v>2005</v>
      </c>
      <c r="F45" s="33">
        <f t="shared" si="21"/>
        <v>1560000</v>
      </c>
      <c r="G45" s="33">
        <v>0</v>
      </c>
      <c r="H45" s="33">
        <v>0</v>
      </c>
      <c r="I45" s="33">
        <v>0</v>
      </c>
      <c r="J45" s="33">
        <f t="shared" si="19"/>
        <v>1560000</v>
      </c>
      <c r="L45" s="13">
        <f t="shared" si="22"/>
        <v>34320000</v>
      </c>
      <c r="M45" s="13">
        <v>0</v>
      </c>
    </row>
    <row r="46" spans="1:22" ht="13.9" x14ac:dyDescent="0.45">
      <c r="A46" s="3" t="s">
        <v>31</v>
      </c>
      <c r="B46" s="13">
        <v>1250000</v>
      </c>
      <c r="C46" s="13" t="s">
        <v>44</v>
      </c>
      <c r="E46" s="32">
        <f t="shared" si="20"/>
        <v>2006</v>
      </c>
      <c r="F46" s="33">
        <f t="shared" si="21"/>
        <v>1560000</v>
      </c>
      <c r="G46" s="33">
        <v>0</v>
      </c>
      <c r="H46" s="33">
        <v>0</v>
      </c>
      <c r="I46" s="33">
        <v>0</v>
      </c>
      <c r="J46" s="33">
        <f t="shared" si="19"/>
        <v>1560000</v>
      </c>
      <c r="L46" s="13">
        <f t="shared" si="22"/>
        <v>32760000</v>
      </c>
      <c r="M46" s="13">
        <v>0</v>
      </c>
    </row>
    <row r="47" spans="1:22" x14ac:dyDescent="0.45">
      <c r="E47" s="32">
        <f t="shared" si="20"/>
        <v>2007</v>
      </c>
      <c r="F47" s="33">
        <f t="shared" si="21"/>
        <v>1560000</v>
      </c>
      <c r="G47" s="33">
        <f>60000</f>
        <v>60000</v>
      </c>
      <c r="H47" s="33">
        <v>0</v>
      </c>
      <c r="I47" s="33">
        <v>0</v>
      </c>
      <c r="J47" s="33">
        <f t="shared" si="19"/>
        <v>1620000</v>
      </c>
      <c r="L47" s="13">
        <f t="shared" si="22"/>
        <v>31200000</v>
      </c>
      <c r="M47" s="13">
        <f>300000-G47</f>
        <v>240000</v>
      </c>
    </row>
    <row r="48" spans="1:22" x14ac:dyDescent="0.45">
      <c r="E48" s="32">
        <f t="shared" si="20"/>
        <v>2008</v>
      </c>
      <c r="F48" s="33">
        <f t="shared" si="21"/>
        <v>1560000</v>
      </c>
      <c r="G48" s="33">
        <f>60000</f>
        <v>60000</v>
      </c>
      <c r="H48" s="33">
        <v>0</v>
      </c>
      <c r="I48" s="33">
        <v>0</v>
      </c>
      <c r="J48" s="33">
        <f t="shared" si="19"/>
        <v>1620000</v>
      </c>
      <c r="L48" s="13">
        <f t="shared" si="22"/>
        <v>29640000</v>
      </c>
      <c r="M48" s="13">
        <f>M47-G48</f>
        <v>180000</v>
      </c>
    </row>
    <row r="49" spans="1:13" ht="13.9" x14ac:dyDescent="0.45">
      <c r="A49" s="1" t="s">
        <v>22</v>
      </c>
      <c r="B49" s="1"/>
      <c r="C49" s="1"/>
      <c r="E49" s="32">
        <f t="shared" si="20"/>
        <v>2009</v>
      </c>
      <c r="F49" s="33">
        <f t="shared" si="21"/>
        <v>1560000</v>
      </c>
      <c r="G49" s="33">
        <f>60000</f>
        <v>60000</v>
      </c>
      <c r="H49" s="33">
        <v>0</v>
      </c>
      <c r="I49" s="33">
        <v>0</v>
      </c>
      <c r="J49" s="33">
        <f t="shared" si="19"/>
        <v>1620000</v>
      </c>
      <c r="L49" s="13">
        <f t="shared" si="22"/>
        <v>28080000</v>
      </c>
      <c r="M49" s="13">
        <f>M48-G49</f>
        <v>120000</v>
      </c>
    </row>
    <row r="50" spans="1:13" x14ac:dyDescent="0.45">
      <c r="A50" s="13" t="s">
        <v>20</v>
      </c>
      <c r="E50" s="32">
        <f t="shared" si="20"/>
        <v>2010</v>
      </c>
      <c r="F50" s="33">
        <f t="shared" si="21"/>
        <v>1560000</v>
      </c>
      <c r="G50" s="33">
        <f>60000</f>
        <v>60000</v>
      </c>
      <c r="H50" s="33">
        <v>0</v>
      </c>
      <c r="I50" s="33">
        <v>0</v>
      </c>
      <c r="J50" s="33">
        <f t="shared" si="19"/>
        <v>1620000</v>
      </c>
      <c r="L50" s="13">
        <f t="shared" si="22"/>
        <v>26520000</v>
      </c>
      <c r="M50" s="13">
        <f>M49-G50</f>
        <v>60000</v>
      </c>
    </row>
    <row r="51" spans="1:13" x14ac:dyDescent="0.45">
      <c r="A51" s="13" t="s">
        <v>21</v>
      </c>
      <c r="E51" s="32">
        <f t="shared" si="20"/>
        <v>2011</v>
      </c>
      <c r="F51" s="33">
        <f t="shared" si="21"/>
        <v>1560000</v>
      </c>
      <c r="G51" s="33">
        <f>60000</f>
        <v>60000</v>
      </c>
      <c r="H51" s="33">
        <v>0</v>
      </c>
      <c r="I51" s="33">
        <v>0</v>
      </c>
      <c r="J51" s="33">
        <f t="shared" si="19"/>
        <v>1620000</v>
      </c>
      <c r="L51" s="13">
        <f t="shared" si="22"/>
        <v>24960000</v>
      </c>
      <c r="M51" s="13">
        <f>M50-G51</f>
        <v>0</v>
      </c>
    </row>
    <row r="52" spans="1:13" x14ac:dyDescent="0.45">
      <c r="A52" s="13" t="s">
        <v>85</v>
      </c>
      <c r="E52" s="32">
        <f t="shared" si="20"/>
        <v>2012</v>
      </c>
      <c r="F52" s="33">
        <f t="shared" si="21"/>
        <v>1560000</v>
      </c>
      <c r="G52" s="33">
        <v>0</v>
      </c>
      <c r="H52" s="33">
        <f>350000/5</f>
        <v>70000</v>
      </c>
      <c r="I52" s="33">
        <v>0</v>
      </c>
      <c r="J52" s="33">
        <f t="shared" si="19"/>
        <v>1630000</v>
      </c>
      <c r="L52" s="13">
        <f t="shared" si="22"/>
        <v>23400000</v>
      </c>
      <c r="M52" s="13">
        <f>350000-H52</f>
        <v>280000</v>
      </c>
    </row>
    <row r="53" spans="1:13" x14ac:dyDescent="0.45">
      <c r="A53" s="13" t="s">
        <v>86</v>
      </c>
      <c r="E53" s="32">
        <f t="shared" si="20"/>
        <v>2013</v>
      </c>
      <c r="F53" s="33">
        <f t="shared" si="21"/>
        <v>1560000</v>
      </c>
      <c r="G53" s="33">
        <v>0</v>
      </c>
      <c r="H53" s="33">
        <f t="shared" ref="H53:H56" si="23">350000/5</f>
        <v>70000</v>
      </c>
      <c r="I53" s="33">
        <v>0</v>
      </c>
      <c r="J53" s="33">
        <f t="shared" si="19"/>
        <v>1630000</v>
      </c>
      <c r="L53" s="13">
        <f t="shared" si="22"/>
        <v>21840000</v>
      </c>
      <c r="M53" s="13">
        <f>M52-H53</f>
        <v>210000</v>
      </c>
    </row>
    <row r="54" spans="1:13" x14ac:dyDescent="0.45">
      <c r="E54" s="32">
        <f t="shared" si="20"/>
        <v>2014</v>
      </c>
      <c r="F54" s="33">
        <f t="shared" si="21"/>
        <v>1560000</v>
      </c>
      <c r="G54" s="33">
        <v>0</v>
      </c>
      <c r="H54" s="33">
        <f t="shared" si="23"/>
        <v>70000</v>
      </c>
      <c r="I54" s="33">
        <v>0</v>
      </c>
      <c r="J54" s="33">
        <f t="shared" si="19"/>
        <v>1630000</v>
      </c>
      <c r="L54" s="13">
        <f t="shared" si="22"/>
        <v>20280000</v>
      </c>
      <c r="M54" s="13">
        <f>M53-H54</f>
        <v>140000</v>
      </c>
    </row>
    <row r="55" spans="1:13" x14ac:dyDescent="0.45">
      <c r="E55" s="32">
        <f t="shared" si="20"/>
        <v>2015</v>
      </c>
      <c r="F55" s="33">
        <f t="shared" si="21"/>
        <v>1560000</v>
      </c>
      <c r="G55" s="33">
        <v>0</v>
      </c>
      <c r="H55" s="33">
        <f t="shared" si="23"/>
        <v>70000</v>
      </c>
      <c r="I55" s="33">
        <v>0</v>
      </c>
      <c r="J55" s="33">
        <f t="shared" si="19"/>
        <v>1630000</v>
      </c>
      <c r="L55" s="13">
        <f t="shared" si="22"/>
        <v>18720000</v>
      </c>
      <c r="M55" s="13">
        <f>M54-H55</f>
        <v>70000</v>
      </c>
    </row>
    <row r="56" spans="1:13" x14ac:dyDescent="0.45">
      <c r="E56" s="32">
        <f t="shared" si="20"/>
        <v>2016</v>
      </c>
      <c r="F56" s="33">
        <f t="shared" si="21"/>
        <v>1560000</v>
      </c>
      <c r="G56" s="33">
        <v>0</v>
      </c>
      <c r="H56" s="33">
        <f t="shared" si="23"/>
        <v>70000</v>
      </c>
      <c r="I56" s="33">
        <v>0</v>
      </c>
      <c r="J56" s="33">
        <f t="shared" si="19"/>
        <v>1630000</v>
      </c>
      <c r="L56" s="13">
        <f t="shared" si="22"/>
        <v>17160000</v>
      </c>
      <c r="M56" s="13">
        <f>M55-H56</f>
        <v>0</v>
      </c>
    </row>
    <row r="57" spans="1:13" x14ac:dyDescent="0.45">
      <c r="E57" s="32">
        <f t="shared" si="20"/>
        <v>2017</v>
      </c>
      <c r="F57" s="33">
        <f t="shared" si="21"/>
        <v>1560000</v>
      </c>
      <c r="G57" s="33">
        <v>0</v>
      </c>
      <c r="H57" s="33">
        <v>0</v>
      </c>
      <c r="I57" s="33">
        <v>0</v>
      </c>
      <c r="J57" s="33">
        <f t="shared" si="19"/>
        <v>1560000</v>
      </c>
      <c r="L57" s="13">
        <f t="shared" si="22"/>
        <v>15600000</v>
      </c>
      <c r="M57" s="13">
        <v>0</v>
      </c>
    </row>
    <row r="58" spans="1:13" x14ac:dyDescent="0.45">
      <c r="E58" s="25"/>
      <c r="F58" s="24"/>
      <c r="G58" s="24"/>
    </row>
    <row r="69" spans="5:5" x14ac:dyDescent="0.45">
      <c r="E69" s="32"/>
    </row>
  </sheetData>
  <pageMargins left="0.25" right="0.25" top="0.75" bottom="0.75" header="0.3" footer="0.3"/>
  <pageSetup paperSize="9" scale="45" fitToHeight="0" orientation="landscape" r:id="rId1"/>
  <ignoredErrors>
    <ignoredError sqref="F22:V22 F24:V24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A244-CABB-4593-8B21-545CA7B02245}">
  <sheetPr>
    <pageSetUpPr fitToPage="1"/>
  </sheetPr>
  <dimension ref="A1:AF67"/>
  <sheetViews>
    <sheetView showGridLines="0" workbookViewId="0">
      <selection sqref="A1:AF68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6" width="13.6640625" style="13" bestFit="1" customWidth="1"/>
    <col min="7" max="32" width="12.796875" style="13" customWidth="1"/>
    <col min="33" max="16384" width="8.796875" style="13"/>
  </cols>
  <sheetData>
    <row r="1" spans="1:32" ht="13.9" x14ac:dyDescent="0.45">
      <c r="A1" s="1" t="s">
        <v>0</v>
      </c>
      <c r="B1" s="2"/>
      <c r="C1" s="34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9" x14ac:dyDescent="0.45">
      <c r="A2" s="3" t="s">
        <v>1</v>
      </c>
      <c r="B2" s="4">
        <v>39000000</v>
      </c>
    </row>
    <row r="3" spans="1:32" ht="13.9" x14ac:dyDescent="0.45">
      <c r="A3" s="3" t="s">
        <v>34</v>
      </c>
      <c r="B3" s="6">
        <v>0.1</v>
      </c>
      <c r="C3" s="13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3.9" x14ac:dyDescent="0.45">
      <c r="A4" s="3"/>
      <c r="B4" s="6">
        <v>0.1</v>
      </c>
      <c r="C4" s="13" t="s">
        <v>36</v>
      </c>
      <c r="E4" s="3" t="s">
        <v>2</v>
      </c>
      <c r="F4" s="15">
        <v>2001</v>
      </c>
      <c r="G4" s="15">
        <f>F4+1</f>
        <v>2002</v>
      </c>
      <c r="H4" s="15">
        <f t="shared" ref="H4:W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  <c r="W4" s="15">
        <f t="shared" si="0"/>
        <v>2018</v>
      </c>
      <c r="X4" s="15">
        <f t="shared" ref="X4:AF6" si="1">W4+1</f>
        <v>2019</v>
      </c>
      <c r="Y4" s="15">
        <f t="shared" si="1"/>
        <v>2020</v>
      </c>
      <c r="Z4" s="15">
        <f t="shared" si="1"/>
        <v>2021</v>
      </c>
      <c r="AA4" s="15">
        <f t="shared" si="1"/>
        <v>2022</v>
      </c>
      <c r="AB4" s="15">
        <f t="shared" si="1"/>
        <v>2023</v>
      </c>
      <c r="AC4" s="15">
        <f t="shared" si="1"/>
        <v>2024</v>
      </c>
      <c r="AD4" s="15">
        <f t="shared" si="1"/>
        <v>2025</v>
      </c>
      <c r="AE4" s="15">
        <f t="shared" si="1"/>
        <v>2026</v>
      </c>
      <c r="AF4" s="15">
        <f t="shared" si="1"/>
        <v>2027</v>
      </c>
    </row>
    <row r="5" spans="1:32" ht="13.9" x14ac:dyDescent="0.45">
      <c r="A5" s="3"/>
      <c r="B5" s="6">
        <f>1-B4-B3</f>
        <v>0.8</v>
      </c>
      <c r="C5" s="13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  <c r="W5" s="13">
        <f t="shared" si="0"/>
        <v>17</v>
      </c>
      <c r="X5" s="13">
        <f t="shared" si="1"/>
        <v>18</v>
      </c>
      <c r="Y5" s="13">
        <f t="shared" si="1"/>
        <v>19</v>
      </c>
      <c r="Z5" s="13">
        <f t="shared" si="1"/>
        <v>20</v>
      </c>
      <c r="AA5" s="13">
        <f t="shared" si="1"/>
        <v>21</v>
      </c>
      <c r="AB5" s="13">
        <f t="shared" si="1"/>
        <v>22</v>
      </c>
      <c r="AC5" s="13">
        <f t="shared" si="1"/>
        <v>23</v>
      </c>
      <c r="AD5" s="13">
        <f t="shared" si="1"/>
        <v>24</v>
      </c>
      <c r="AE5" s="13">
        <f t="shared" si="1"/>
        <v>25</v>
      </c>
      <c r="AF5" s="13">
        <f t="shared" si="1"/>
        <v>26</v>
      </c>
    </row>
    <row r="6" spans="1:32" ht="13.9" x14ac:dyDescent="0.45">
      <c r="A6" s="3" t="s">
        <v>4</v>
      </c>
      <c r="B6" s="4">
        <v>0</v>
      </c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  <c r="W6" s="13">
        <f t="shared" si="0"/>
        <v>16</v>
      </c>
      <c r="X6" s="13">
        <f t="shared" si="1"/>
        <v>17</v>
      </c>
      <c r="Y6" s="13">
        <f t="shared" si="1"/>
        <v>18</v>
      </c>
      <c r="Z6" s="13">
        <f t="shared" si="1"/>
        <v>19</v>
      </c>
      <c r="AA6" s="13">
        <f t="shared" si="1"/>
        <v>20</v>
      </c>
      <c r="AB6" s="13">
        <f t="shared" si="1"/>
        <v>21</v>
      </c>
      <c r="AC6" s="13">
        <f t="shared" si="1"/>
        <v>22</v>
      </c>
      <c r="AD6" s="13">
        <f t="shared" si="1"/>
        <v>23</v>
      </c>
      <c r="AE6" s="13">
        <f t="shared" si="1"/>
        <v>24</v>
      </c>
      <c r="AF6" s="13">
        <f t="shared" si="1"/>
        <v>25</v>
      </c>
    </row>
    <row r="7" spans="1:32" ht="13.9" x14ac:dyDescent="0.45">
      <c r="A7" s="3"/>
      <c r="B7" s="4"/>
      <c r="E7" s="3" t="s">
        <v>62</v>
      </c>
      <c r="F7" s="13">
        <v>365</v>
      </c>
      <c r="G7" s="13">
        <f>F7</f>
        <v>365</v>
      </c>
      <c r="H7" s="13">
        <f t="shared" ref="H7:T7" si="2">G7</f>
        <v>365</v>
      </c>
      <c r="I7" s="13">
        <v>366</v>
      </c>
      <c r="J7" s="13">
        <v>365</v>
      </c>
      <c r="K7" s="13">
        <v>365</v>
      </c>
      <c r="L7" s="13">
        <f t="shared" si="2"/>
        <v>365</v>
      </c>
      <c r="M7" s="13">
        <v>366</v>
      </c>
      <c r="N7" s="13">
        <v>365</v>
      </c>
      <c r="O7" s="13">
        <f t="shared" si="2"/>
        <v>365</v>
      </c>
      <c r="P7" s="13">
        <f t="shared" si="2"/>
        <v>365</v>
      </c>
      <c r="Q7" s="13">
        <v>366</v>
      </c>
      <c r="R7" s="13">
        <v>365</v>
      </c>
      <c r="S7" s="13">
        <f t="shared" si="2"/>
        <v>365</v>
      </c>
      <c r="T7" s="13">
        <f t="shared" si="2"/>
        <v>365</v>
      </c>
      <c r="U7" s="13">
        <v>366</v>
      </c>
      <c r="V7" s="13">
        <v>365</v>
      </c>
      <c r="W7" s="13">
        <v>365</v>
      </c>
      <c r="X7" s="13">
        <v>365</v>
      </c>
      <c r="Y7" s="13">
        <v>366</v>
      </c>
      <c r="Z7" s="13">
        <v>365</v>
      </c>
      <c r="AA7" s="13">
        <v>365</v>
      </c>
      <c r="AB7" s="13">
        <v>365</v>
      </c>
      <c r="AC7" s="13">
        <v>366</v>
      </c>
      <c r="AD7" s="13">
        <v>365</v>
      </c>
      <c r="AE7" s="13">
        <v>365</v>
      </c>
      <c r="AF7" s="13">
        <v>365</v>
      </c>
    </row>
    <row r="8" spans="1:32" ht="13.9" x14ac:dyDescent="0.45">
      <c r="A8" s="3" t="s">
        <v>5</v>
      </c>
      <c r="B8" s="6">
        <v>0.09</v>
      </c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  <c r="W8" s="13">
        <v>16</v>
      </c>
      <c r="X8" s="13">
        <v>16</v>
      </c>
      <c r="Y8" s="13">
        <v>16</v>
      </c>
      <c r="Z8" s="13">
        <v>16</v>
      </c>
      <c r="AA8" s="13">
        <v>16</v>
      </c>
      <c r="AB8" s="13">
        <v>16</v>
      </c>
      <c r="AC8" s="13">
        <v>16</v>
      </c>
      <c r="AD8" s="13">
        <v>16</v>
      </c>
      <c r="AE8" s="13">
        <v>16</v>
      </c>
      <c r="AF8" s="13">
        <v>16</v>
      </c>
    </row>
    <row r="9" spans="1:32" ht="13.9" x14ac:dyDescent="0.45">
      <c r="A9" s="7" t="s">
        <v>17</v>
      </c>
      <c r="B9" s="8">
        <v>0.4</v>
      </c>
      <c r="C9" s="13" t="s">
        <v>90</v>
      </c>
      <c r="E9" s="3"/>
    </row>
    <row r="10" spans="1:32" ht="13.9" x14ac:dyDescent="0.45">
      <c r="A10" s="7" t="s">
        <v>9</v>
      </c>
      <c r="B10" s="8">
        <v>0.03</v>
      </c>
      <c r="E10" s="3" t="s">
        <v>25</v>
      </c>
      <c r="F10" s="13">
        <v>0</v>
      </c>
      <c r="G10" s="13">
        <v>0</v>
      </c>
      <c r="H10" s="13">
        <f t="shared" ref="H10:U10" si="3">$B$2/$B$37</f>
        <v>1560000</v>
      </c>
      <c r="I10" s="13">
        <f t="shared" si="3"/>
        <v>1560000</v>
      </c>
      <c r="J10" s="13">
        <f t="shared" si="3"/>
        <v>1560000</v>
      </c>
      <c r="K10" s="13">
        <f t="shared" si="3"/>
        <v>1560000</v>
      </c>
      <c r="L10" s="13">
        <f t="shared" si="3"/>
        <v>1560000</v>
      </c>
      <c r="M10" s="13">
        <f t="shared" si="3"/>
        <v>1560000</v>
      </c>
      <c r="N10" s="13">
        <f t="shared" si="3"/>
        <v>1560000</v>
      </c>
      <c r="O10" s="13">
        <f t="shared" si="3"/>
        <v>1560000</v>
      </c>
      <c r="P10" s="13">
        <f t="shared" si="3"/>
        <v>1560000</v>
      </c>
      <c r="Q10" s="13">
        <f t="shared" si="3"/>
        <v>1560000</v>
      </c>
      <c r="R10" s="13">
        <f t="shared" si="3"/>
        <v>1560000</v>
      </c>
      <c r="S10" s="13">
        <f t="shared" si="3"/>
        <v>1560000</v>
      </c>
      <c r="T10" s="13">
        <f t="shared" si="3"/>
        <v>1560000</v>
      </c>
      <c r="U10" s="13">
        <f t="shared" si="3"/>
        <v>1560000</v>
      </c>
      <c r="V10" s="13">
        <f>$B$2/$B$37</f>
        <v>1560000</v>
      </c>
      <c r="W10" s="13">
        <f t="shared" ref="W10:AF10" si="4">$B$2/$B$37</f>
        <v>1560000</v>
      </c>
      <c r="X10" s="13">
        <f t="shared" si="4"/>
        <v>1560000</v>
      </c>
      <c r="Y10" s="13">
        <f t="shared" si="4"/>
        <v>1560000</v>
      </c>
      <c r="Z10" s="13">
        <f t="shared" si="4"/>
        <v>1560000</v>
      </c>
      <c r="AA10" s="13">
        <f t="shared" si="4"/>
        <v>1560000</v>
      </c>
      <c r="AB10" s="13">
        <f t="shared" si="4"/>
        <v>1560000</v>
      </c>
      <c r="AC10" s="13">
        <f t="shared" si="4"/>
        <v>1560000</v>
      </c>
      <c r="AD10" s="13">
        <f t="shared" si="4"/>
        <v>1560000</v>
      </c>
      <c r="AE10" s="13">
        <f t="shared" si="4"/>
        <v>1560000</v>
      </c>
      <c r="AF10" s="13">
        <f t="shared" si="4"/>
        <v>1560000</v>
      </c>
    </row>
    <row r="11" spans="1:32" ht="13.9" x14ac:dyDescent="0.45">
      <c r="A11" s="9" t="s">
        <v>69</v>
      </c>
      <c r="B11" s="10">
        <f>(1+B8)/(1+B10)-1</f>
        <v>5.8252427184465994E-2</v>
      </c>
      <c r="E11" s="3" t="s">
        <v>32</v>
      </c>
      <c r="F11" s="13">
        <v>0</v>
      </c>
      <c r="G11" s="13">
        <v>0</v>
      </c>
      <c r="L11" s="13">
        <f>$B$41/5</f>
        <v>60000</v>
      </c>
      <c r="M11" s="13">
        <f t="shared" ref="M11:P11" si="5">$B$41/5</f>
        <v>60000</v>
      </c>
      <c r="N11" s="13">
        <f t="shared" si="5"/>
        <v>60000</v>
      </c>
      <c r="O11" s="13">
        <f t="shared" si="5"/>
        <v>60000</v>
      </c>
      <c r="P11" s="13">
        <f t="shared" si="5"/>
        <v>60000</v>
      </c>
      <c r="Q11" s="13">
        <f>$B$42/5</f>
        <v>70000</v>
      </c>
      <c r="R11" s="13">
        <f t="shared" ref="R11:T11" si="6">$B$42/5</f>
        <v>70000</v>
      </c>
      <c r="S11" s="13">
        <f t="shared" si="6"/>
        <v>70000</v>
      </c>
      <c r="T11" s="13">
        <f t="shared" si="6"/>
        <v>70000</v>
      </c>
      <c r="U11" s="13">
        <f>$B$42/5</f>
        <v>70000</v>
      </c>
      <c r="V11" s="13">
        <f>$B$43/5</f>
        <v>150000</v>
      </c>
      <c r="W11" s="13">
        <f t="shared" ref="W11:Z11" si="7">$B$43/5</f>
        <v>150000</v>
      </c>
      <c r="X11" s="13">
        <f t="shared" si="7"/>
        <v>150000</v>
      </c>
      <c r="Y11" s="13">
        <f t="shared" si="7"/>
        <v>150000</v>
      </c>
      <c r="Z11" s="13">
        <f t="shared" si="7"/>
        <v>150000</v>
      </c>
      <c r="AA11" s="13">
        <f>$B$44/5</f>
        <v>170000</v>
      </c>
      <c r="AB11" s="13">
        <f t="shared" ref="AB11:AE11" si="8">$B$44/5</f>
        <v>170000</v>
      </c>
      <c r="AC11" s="13">
        <f t="shared" si="8"/>
        <v>170000</v>
      </c>
      <c r="AD11" s="13">
        <f t="shared" si="8"/>
        <v>170000</v>
      </c>
      <c r="AE11" s="13">
        <f t="shared" si="8"/>
        <v>170000</v>
      </c>
    </row>
    <row r="12" spans="1:32" ht="13.9" x14ac:dyDescent="0.45">
      <c r="A12" s="3"/>
      <c r="B12" s="6"/>
      <c r="E12" s="3" t="s">
        <v>33</v>
      </c>
      <c r="F12" s="13">
        <f>F10+F11</f>
        <v>0</v>
      </c>
      <c r="G12" s="13">
        <f t="shared" ref="G12:U12" si="9">G10+G11</f>
        <v>0</v>
      </c>
      <c r="H12" s="13">
        <f t="shared" si="9"/>
        <v>1560000</v>
      </c>
      <c r="I12" s="13">
        <f t="shared" si="9"/>
        <v>1560000</v>
      </c>
      <c r="J12" s="13">
        <f t="shared" si="9"/>
        <v>1560000</v>
      </c>
      <c r="K12" s="13">
        <f t="shared" si="9"/>
        <v>1560000</v>
      </c>
      <c r="L12" s="13">
        <f t="shared" si="9"/>
        <v>1620000</v>
      </c>
      <c r="M12" s="13">
        <f t="shared" si="9"/>
        <v>1620000</v>
      </c>
      <c r="N12" s="13">
        <f t="shared" si="9"/>
        <v>1620000</v>
      </c>
      <c r="O12" s="13">
        <f t="shared" si="9"/>
        <v>1620000</v>
      </c>
      <c r="P12" s="13">
        <f t="shared" si="9"/>
        <v>1620000</v>
      </c>
      <c r="Q12" s="13">
        <f t="shared" si="9"/>
        <v>1630000</v>
      </c>
      <c r="R12" s="13">
        <f t="shared" si="9"/>
        <v>1630000</v>
      </c>
      <c r="S12" s="13">
        <f t="shared" si="9"/>
        <v>1630000</v>
      </c>
      <c r="T12" s="13">
        <f t="shared" si="9"/>
        <v>1630000</v>
      </c>
      <c r="U12" s="13">
        <f t="shared" si="9"/>
        <v>1630000</v>
      </c>
      <c r="V12" s="13">
        <f>V10+V11</f>
        <v>1710000</v>
      </c>
      <c r="W12" s="13">
        <f t="shared" ref="W12:AF12" si="10">W10+W11</f>
        <v>1710000</v>
      </c>
      <c r="X12" s="13">
        <f t="shared" si="10"/>
        <v>1710000</v>
      </c>
      <c r="Y12" s="13">
        <f t="shared" si="10"/>
        <v>1710000</v>
      </c>
      <c r="Z12" s="13">
        <f t="shared" si="10"/>
        <v>1710000</v>
      </c>
      <c r="AA12" s="13">
        <f t="shared" si="10"/>
        <v>1730000</v>
      </c>
      <c r="AB12" s="13">
        <f t="shared" si="10"/>
        <v>1730000</v>
      </c>
      <c r="AC12" s="13">
        <f t="shared" si="10"/>
        <v>1730000</v>
      </c>
      <c r="AD12" s="13">
        <f t="shared" si="10"/>
        <v>1730000</v>
      </c>
      <c r="AE12" s="13">
        <f t="shared" si="10"/>
        <v>1730000</v>
      </c>
      <c r="AF12" s="13">
        <f t="shared" si="10"/>
        <v>1560000</v>
      </c>
    </row>
    <row r="13" spans="1:32" ht="13.9" x14ac:dyDescent="0.45">
      <c r="A13" s="3" t="s">
        <v>45</v>
      </c>
      <c r="B13" s="4">
        <v>20000</v>
      </c>
      <c r="C13" s="13" t="s">
        <v>54</v>
      </c>
      <c r="E13" s="3"/>
    </row>
    <row r="14" spans="1:32" ht="13.9" x14ac:dyDescent="0.45">
      <c r="A14" s="3" t="s">
        <v>6</v>
      </c>
      <c r="B14" s="4">
        <v>200</v>
      </c>
      <c r="C14" s="13" t="s">
        <v>7</v>
      </c>
      <c r="E14" s="3" t="s">
        <v>65</v>
      </c>
      <c r="F14" s="13">
        <v>0</v>
      </c>
      <c r="G14" s="13">
        <f>B38</f>
        <v>500000</v>
      </c>
      <c r="H14" s="13">
        <f>G14*(1+$B$10)</f>
        <v>515000</v>
      </c>
      <c r="I14" s="13">
        <f>H14*(1+$B$10)</f>
        <v>530450</v>
      </c>
      <c r="J14" s="13">
        <f t="shared" ref="J14:U14" si="11">I14*(1+$B$10)</f>
        <v>546363.5</v>
      </c>
      <c r="K14" s="13">
        <f t="shared" si="11"/>
        <v>562754.40500000003</v>
      </c>
      <c r="L14" s="13">
        <f t="shared" si="11"/>
        <v>579637.03714999999</v>
      </c>
      <c r="M14" s="13">
        <f t="shared" si="11"/>
        <v>597026.14826449996</v>
      </c>
      <c r="N14" s="13">
        <f t="shared" si="11"/>
        <v>614936.93271243502</v>
      </c>
      <c r="O14" s="13">
        <f t="shared" si="11"/>
        <v>633385.04069380811</v>
      </c>
      <c r="P14" s="13">
        <f t="shared" si="11"/>
        <v>652386.59191462235</v>
      </c>
      <c r="Q14" s="13">
        <f t="shared" si="11"/>
        <v>671958.18967206101</v>
      </c>
      <c r="R14" s="13">
        <f t="shared" si="11"/>
        <v>692116.93536222284</v>
      </c>
      <c r="S14" s="13">
        <f t="shared" si="11"/>
        <v>712880.44342308957</v>
      </c>
      <c r="T14" s="13">
        <f t="shared" si="11"/>
        <v>734266.85672578227</v>
      </c>
      <c r="U14" s="13">
        <f t="shared" si="11"/>
        <v>756294.86242755572</v>
      </c>
      <c r="V14" s="13">
        <f>U14*(1+$B$10)</f>
        <v>778983.70830038236</v>
      </c>
      <c r="W14" s="13">
        <f t="shared" ref="W14:AF14" si="12">V14*(1+$B$10)</f>
        <v>802353.21954939386</v>
      </c>
      <c r="X14" s="13">
        <f t="shared" si="12"/>
        <v>826423.81613587565</v>
      </c>
      <c r="Y14" s="13">
        <f t="shared" si="12"/>
        <v>851216.5306199519</v>
      </c>
      <c r="Z14" s="13">
        <f t="shared" si="12"/>
        <v>876753.0265385505</v>
      </c>
      <c r="AA14" s="13">
        <f t="shared" si="12"/>
        <v>903055.61733470706</v>
      </c>
      <c r="AB14" s="13">
        <f t="shared" si="12"/>
        <v>930147.28585474833</v>
      </c>
      <c r="AC14" s="13">
        <f t="shared" si="12"/>
        <v>958051.70443039085</v>
      </c>
      <c r="AD14" s="13">
        <f t="shared" si="12"/>
        <v>986793.25556330255</v>
      </c>
      <c r="AE14" s="13">
        <f t="shared" si="12"/>
        <v>1016397.0532302016</v>
      </c>
      <c r="AF14" s="13">
        <f t="shared" si="12"/>
        <v>1046888.9648271076</v>
      </c>
    </row>
    <row r="15" spans="1:32" ht="13.9" x14ac:dyDescent="0.45">
      <c r="A15" s="3"/>
      <c r="B15" s="4"/>
      <c r="E15" s="3"/>
    </row>
    <row r="16" spans="1:32" ht="13.9" x14ac:dyDescent="0.45">
      <c r="A16" s="3" t="s">
        <v>57</v>
      </c>
      <c r="B16" s="13">
        <v>22000</v>
      </c>
      <c r="C16" s="13" t="s">
        <v>55</v>
      </c>
      <c r="E16" s="3" t="s">
        <v>3</v>
      </c>
      <c r="F16" s="13">
        <v>0</v>
      </c>
      <c r="G16" s="13">
        <v>0</v>
      </c>
      <c r="H16" s="13">
        <v>17713</v>
      </c>
      <c r="I16" s="13">
        <v>18103</v>
      </c>
      <c r="J16" s="13">
        <v>18501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  <c r="W16" s="13">
        <v>14932</v>
      </c>
      <c r="X16" s="13">
        <v>15104</v>
      </c>
      <c r="Y16" s="13">
        <v>15278</v>
      </c>
      <c r="Z16" s="13">
        <v>15454</v>
      </c>
      <c r="AA16" s="13">
        <v>14654</v>
      </c>
      <c r="AB16" s="13">
        <v>14823</v>
      </c>
      <c r="AC16" s="13">
        <v>14993</v>
      </c>
      <c r="AD16" s="13">
        <v>15166</v>
      </c>
      <c r="AE16" s="13">
        <v>15341</v>
      </c>
      <c r="AF16" s="13">
        <v>13448</v>
      </c>
    </row>
    <row r="17" spans="1:32" ht="13.9" x14ac:dyDescent="0.45">
      <c r="A17" s="3" t="s">
        <v>58</v>
      </c>
      <c r="E17" s="3" t="s">
        <v>8</v>
      </c>
      <c r="F17" s="13">
        <v>0</v>
      </c>
      <c r="G17" s="13">
        <v>0</v>
      </c>
      <c r="H17" s="13">
        <f>-B29</f>
        <v>-4000</v>
      </c>
      <c r="I17" s="13">
        <f>H17*(1+$B$32)</f>
        <v>-4160</v>
      </c>
      <c r="J17" s="13">
        <f t="shared" ref="J17:U17" si="13">I17*(1+$B$32)</f>
        <v>-4326.4000000000005</v>
      </c>
      <c r="K17" s="13">
        <f t="shared" si="13"/>
        <v>-4499.456000000001</v>
      </c>
      <c r="L17" s="13">
        <f t="shared" si="13"/>
        <v>-4679.4342400000014</v>
      </c>
      <c r="M17" s="13">
        <f t="shared" si="13"/>
        <v>-4866.6116096000014</v>
      </c>
      <c r="N17" s="13">
        <f t="shared" si="13"/>
        <v>-5061.2760739840014</v>
      </c>
      <c r="O17" s="13">
        <f t="shared" si="13"/>
        <v>-5263.7271169433616</v>
      </c>
      <c r="P17" s="13">
        <f t="shared" si="13"/>
        <v>-5474.2762016210963</v>
      </c>
      <c r="Q17" s="13">
        <f t="shared" si="13"/>
        <v>-5693.24724968594</v>
      </c>
      <c r="R17" s="13">
        <f t="shared" si="13"/>
        <v>-5920.9771396733777</v>
      </c>
      <c r="S17" s="13">
        <f t="shared" si="13"/>
        <v>-6157.8162252603133</v>
      </c>
      <c r="T17" s="13">
        <f t="shared" si="13"/>
        <v>-6404.1288742707256</v>
      </c>
      <c r="U17" s="13">
        <f t="shared" si="13"/>
        <v>-6660.2940292415551</v>
      </c>
      <c r="V17" s="13">
        <f>U17*(1+$B$32)</f>
        <v>-6926.705790411218</v>
      </c>
      <c r="W17" s="13">
        <f t="shared" ref="W17:AF17" si="14">V17*(1+$B$32)</f>
        <v>-7203.7740220276673</v>
      </c>
      <c r="X17" s="13">
        <f t="shared" si="14"/>
        <v>-7491.9249829087739</v>
      </c>
      <c r="Y17" s="13">
        <f t="shared" si="14"/>
        <v>-7791.6019822251255</v>
      </c>
      <c r="Z17" s="13">
        <f t="shared" si="14"/>
        <v>-8103.2660615141313</v>
      </c>
      <c r="AA17" s="13">
        <f t="shared" si="14"/>
        <v>-8427.3967039746967</v>
      </c>
      <c r="AB17" s="13">
        <f t="shared" si="14"/>
        <v>-8764.492572133684</v>
      </c>
      <c r="AC17" s="13">
        <f t="shared" si="14"/>
        <v>-9115.0722750190325</v>
      </c>
      <c r="AD17" s="13">
        <f t="shared" si="14"/>
        <v>-9479.6751660197933</v>
      </c>
      <c r="AE17" s="13">
        <f t="shared" si="14"/>
        <v>-9858.8621726605852</v>
      </c>
      <c r="AF17" s="13">
        <f t="shared" si="14"/>
        <v>-10253.21665956701</v>
      </c>
    </row>
    <row r="18" spans="1:32" ht="13.9" x14ac:dyDescent="0.45">
      <c r="A18" s="3" t="s">
        <v>59</v>
      </c>
      <c r="B18" s="16">
        <v>0.02</v>
      </c>
      <c r="E18" s="3"/>
    </row>
    <row r="19" spans="1:32" ht="13.9" x14ac:dyDescent="0.45">
      <c r="A19" s="3" t="s">
        <v>60</v>
      </c>
      <c r="B19" s="16">
        <v>1.4999999999999999E-2</v>
      </c>
      <c r="E19" s="3" t="s">
        <v>38</v>
      </c>
      <c r="F19" s="13">
        <f t="shared" ref="F19:U19" si="15">F16*(F7-F8)</f>
        <v>0</v>
      </c>
      <c r="G19" s="13">
        <f t="shared" si="15"/>
        <v>0</v>
      </c>
      <c r="H19" s="13">
        <f>H16*(H7-H8)</f>
        <v>6323541</v>
      </c>
      <c r="I19" s="13">
        <f>I16*(I7-I8)</f>
        <v>6480874</v>
      </c>
      <c r="J19" s="13">
        <f t="shared" si="15"/>
        <v>6604857</v>
      </c>
      <c r="K19" s="13">
        <f t="shared" si="15"/>
        <v>6680898</v>
      </c>
      <c r="L19" s="13">
        <f t="shared" si="15"/>
        <v>6170031</v>
      </c>
      <c r="M19" s="13">
        <f t="shared" si="15"/>
        <v>6188274</v>
      </c>
      <c r="N19" s="13">
        <f t="shared" si="15"/>
        <v>6241746</v>
      </c>
      <c r="O19" s="13">
        <f t="shared" si="15"/>
        <v>6313758</v>
      </c>
      <c r="P19" s="13">
        <f t="shared" si="15"/>
        <v>6386476</v>
      </c>
      <c r="Q19" s="13">
        <f t="shared" si="15"/>
        <v>6169512</v>
      </c>
      <c r="R19" s="13">
        <f t="shared" si="15"/>
        <v>6152172</v>
      </c>
      <c r="S19" s="13">
        <f t="shared" si="15"/>
        <v>6223019</v>
      </c>
      <c r="T19" s="13">
        <f t="shared" si="15"/>
        <v>6294564</v>
      </c>
      <c r="U19" s="13">
        <f t="shared" si="15"/>
        <v>6385050</v>
      </c>
      <c r="V19" s="13">
        <f>V16*(V7-V8)</f>
        <v>5151938</v>
      </c>
      <c r="W19" s="13">
        <f t="shared" ref="W19:AF19" si="16">W16*(W7-W8)</f>
        <v>5211268</v>
      </c>
      <c r="X19" s="13">
        <f t="shared" si="16"/>
        <v>5271296</v>
      </c>
      <c r="Y19" s="13">
        <f t="shared" si="16"/>
        <v>5347300</v>
      </c>
      <c r="Z19" s="13">
        <f t="shared" si="16"/>
        <v>5393446</v>
      </c>
      <c r="AA19" s="13">
        <f t="shared" si="16"/>
        <v>5114246</v>
      </c>
      <c r="AB19" s="13">
        <f t="shared" si="16"/>
        <v>5173227</v>
      </c>
      <c r="AC19" s="13">
        <f t="shared" si="16"/>
        <v>5247550</v>
      </c>
      <c r="AD19" s="13">
        <f t="shared" si="16"/>
        <v>5292934</v>
      </c>
      <c r="AE19" s="13">
        <f t="shared" si="16"/>
        <v>5354009</v>
      </c>
      <c r="AF19" s="13">
        <f t="shared" si="16"/>
        <v>4693352</v>
      </c>
    </row>
    <row r="20" spans="1:32" ht="13.9" x14ac:dyDescent="0.45">
      <c r="A20" s="3"/>
      <c r="E20" s="26" t="s">
        <v>24</v>
      </c>
      <c r="F20" s="18">
        <f>F17*F7</f>
        <v>0</v>
      </c>
      <c r="G20" s="18">
        <f t="shared" ref="G20:U20" si="17">G17*G7</f>
        <v>0</v>
      </c>
      <c r="H20" s="18">
        <f>H17*H7</f>
        <v>-1460000</v>
      </c>
      <c r="I20" s="18">
        <f t="shared" si="17"/>
        <v>-1522560</v>
      </c>
      <c r="J20" s="18">
        <f t="shared" si="17"/>
        <v>-1579136.0000000002</v>
      </c>
      <c r="K20" s="18">
        <f t="shared" si="17"/>
        <v>-1642301.4400000004</v>
      </c>
      <c r="L20" s="18">
        <f t="shared" si="17"/>
        <v>-1707993.4976000006</v>
      </c>
      <c r="M20" s="18">
        <f t="shared" si="17"/>
        <v>-1781179.8491136006</v>
      </c>
      <c r="N20" s="18">
        <f t="shared" si="17"/>
        <v>-1847365.7670041604</v>
      </c>
      <c r="O20" s="18">
        <f t="shared" si="17"/>
        <v>-1921260.3976843269</v>
      </c>
      <c r="P20" s="18">
        <f t="shared" si="17"/>
        <v>-1998110.8135917</v>
      </c>
      <c r="Q20" s="18">
        <f t="shared" si="17"/>
        <v>-2083728.4933850539</v>
      </c>
      <c r="R20" s="18">
        <f t="shared" si="17"/>
        <v>-2161156.655980783</v>
      </c>
      <c r="S20" s="18">
        <f t="shared" si="17"/>
        <v>-2247602.9222200145</v>
      </c>
      <c r="T20" s="18">
        <f t="shared" si="17"/>
        <v>-2337507.0391088147</v>
      </c>
      <c r="U20" s="18">
        <f t="shared" si="17"/>
        <v>-2437667.6147024091</v>
      </c>
      <c r="V20" s="18">
        <f>V17*V7</f>
        <v>-2528247.6135000945</v>
      </c>
      <c r="W20" s="18">
        <f t="shared" ref="W20:AF20" si="18">W17*W7</f>
        <v>-2629377.5180400987</v>
      </c>
      <c r="X20" s="18">
        <f t="shared" si="18"/>
        <v>-2734552.6187617024</v>
      </c>
      <c r="Y20" s="18">
        <f t="shared" si="18"/>
        <v>-2851726.325494396</v>
      </c>
      <c r="Z20" s="18">
        <f t="shared" si="18"/>
        <v>-2957692.1124526579</v>
      </c>
      <c r="AA20" s="18">
        <f t="shared" si="18"/>
        <v>-3075999.7969507645</v>
      </c>
      <c r="AB20" s="18">
        <f t="shared" si="18"/>
        <v>-3199039.7888287948</v>
      </c>
      <c r="AC20" s="18">
        <f t="shared" si="18"/>
        <v>-3336116.4526569657</v>
      </c>
      <c r="AD20" s="18">
        <f t="shared" si="18"/>
        <v>-3460081.4355972246</v>
      </c>
      <c r="AE20" s="18">
        <f t="shared" si="18"/>
        <v>-3598484.6930211135</v>
      </c>
      <c r="AF20" s="18">
        <f t="shared" si="18"/>
        <v>-3742424.0807419587</v>
      </c>
    </row>
    <row r="21" spans="1:32" ht="13.9" x14ac:dyDescent="0.45">
      <c r="A21" s="3" t="s">
        <v>47</v>
      </c>
      <c r="B21" s="4"/>
      <c r="E21" s="3" t="s">
        <v>70</v>
      </c>
      <c r="F21" s="13">
        <f>F19+F20</f>
        <v>0</v>
      </c>
      <c r="G21" s="13">
        <f t="shared" ref="G21:U21" si="19">G19+G20</f>
        <v>0</v>
      </c>
      <c r="H21" s="13">
        <f>H19+H20</f>
        <v>4863541</v>
      </c>
      <c r="I21" s="13">
        <f t="shared" si="19"/>
        <v>4958314</v>
      </c>
      <c r="J21" s="13">
        <f t="shared" si="19"/>
        <v>5025721</v>
      </c>
      <c r="K21" s="13">
        <f t="shared" si="19"/>
        <v>5038596.5599999996</v>
      </c>
      <c r="L21" s="13">
        <f t="shared" si="19"/>
        <v>4462037.5023999996</v>
      </c>
      <c r="M21" s="13">
        <f t="shared" si="19"/>
        <v>4407094.1508863997</v>
      </c>
      <c r="N21" s="13">
        <f t="shared" si="19"/>
        <v>4394380.2329958398</v>
      </c>
      <c r="O21" s="13">
        <f t="shared" si="19"/>
        <v>4392497.6023156736</v>
      </c>
      <c r="P21" s="13">
        <f t="shared" si="19"/>
        <v>4388365.1864083</v>
      </c>
      <c r="Q21" s="13">
        <f t="shared" si="19"/>
        <v>4085783.5066149458</v>
      </c>
      <c r="R21" s="13">
        <f t="shared" si="19"/>
        <v>3991015.344019217</v>
      </c>
      <c r="S21" s="13">
        <f t="shared" si="19"/>
        <v>3975416.0777799855</v>
      </c>
      <c r="T21" s="13">
        <f t="shared" si="19"/>
        <v>3957056.9608911853</v>
      </c>
      <c r="U21" s="13">
        <f t="shared" si="19"/>
        <v>3947382.3852975909</v>
      </c>
      <c r="V21" s="13">
        <f>V19+V20</f>
        <v>2623690.3864999055</v>
      </c>
      <c r="W21" s="13">
        <f t="shared" ref="W21:AF21" si="20">W19+W20</f>
        <v>2581890.4819599013</v>
      </c>
      <c r="X21" s="13">
        <f t="shared" si="20"/>
        <v>2536743.3812382976</v>
      </c>
      <c r="Y21" s="13">
        <f t="shared" si="20"/>
        <v>2495573.674505604</v>
      </c>
      <c r="Z21" s="13">
        <f t="shared" si="20"/>
        <v>2435753.8875473421</v>
      </c>
      <c r="AA21" s="13">
        <f t="shared" si="20"/>
        <v>2038246.2030492355</v>
      </c>
      <c r="AB21" s="13">
        <f t="shared" si="20"/>
        <v>1974187.2111712052</v>
      </c>
      <c r="AC21" s="13">
        <f t="shared" si="20"/>
        <v>1911433.5473430343</v>
      </c>
      <c r="AD21" s="13">
        <f t="shared" si="20"/>
        <v>1832852.5644027754</v>
      </c>
      <c r="AE21" s="13">
        <f t="shared" si="20"/>
        <v>1755524.3069788865</v>
      </c>
      <c r="AF21" s="13">
        <f t="shared" si="20"/>
        <v>950927.91925804131</v>
      </c>
    </row>
    <row r="22" spans="1:32" ht="13.9" x14ac:dyDescent="0.45">
      <c r="A22" s="3" t="s">
        <v>48</v>
      </c>
      <c r="B22" s="11">
        <v>1.1499999999999999</v>
      </c>
      <c r="E22" s="26" t="s">
        <v>39</v>
      </c>
      <c r="F22" s="18">
        <f>-F12</f>
        <v>0</v>
      </c>
      <c r="G22" s="18">
        <f t="shared" ref="G22:T22" si="21">-G12</f>
        <v>0</v>
      </c>
      <c r="H22" s="18">
        <f t="shared" si="21"/>
        <v>-1560000</v>
      </c>
      <c r="I22" s="18">
        <f t="shared" si="21"/>
        <v>-1560000</v>
      </c>
      <c r="J22" s="18">
        <f t="shared" si="21"/>
        <v>-1560000</v>
      </c>
      <c r="K22" s="18">
        <f t="shared" si="21"/>
        <v>-1560000</v>
      </c>
      <c r="L22" s="18">
        <f t="shared" si="21"/>
        <v>-1620000</v>
      </c>
      <c r="M22" s="18">
        <f t="shared" si="21"/>
        <v>-1620000</v>
      </c>
      <c r="N22" s="18">
        <f t="shared" si="21"/>
        <v>-1620000</v>
      </c>
      <c r="O22" s="18">
        <f t="shared" si="21"/>
        <v>-1620000</v>
      </c>
      <c r="P22" s="18">
        <f t="shared" si="21"/>
        <v>-1620000</v>
      </c>
      <c r="Q22" s="18">
        <f t="shared" si="21"/>
        <v>-1630000</v>
      </c>
      <c r="R22" s="18">
        <f t="shared" si="21"/>
        <v>-1630000</v>
      </c>
      <c r="S22" s="18">
        <f t="shared" si="21"/>
        <v>-1630000</v>
      </c>
      <c r="T22" s="18">
        <f t="shared" si="21"/>
        <v>-1630000</v>
      </c>
      <c r="U22" s="18">
        <f>-U12</f>
        <v>-1630000</v>
      </c>
      <c r="V22" s="18">
        <f>-V12</f>
        <v>-1710000</v>
      </c>
      <c r="W22" s="18">
        <f t="shared" ref="W22:AF22" si="22">-W12</f>
        <v>-1710000</v>
      </c>
      <c r="X22" s="18">
        <f t="shared" si="22"/>
        <v>-1710000</v>
      </c>
      <c r="Y22" s="18">
        <f t="shared" si="22"/>
        <v>-1710000</v>
      </c>
      <c r="Z22" s="18">
        <f t="shared" si="22"/>
        <v>-1710000</v>
      </c>
      <c r="AA22" s="18">
        <f t="shared" si="22"/>
        <v>-1730000</v>
      </c>
      <c r="AB22" s="18">
        <f t="shared" si="22"/>
        <v>-1730000</v>
      </c>
      <c r="AC22" s="18">
        <f t="shared" si="22"/>
        <v>-1730000</v>
      </c>
      <c r="AD22" s="18">
        <f t="shared" si="22"/>
        <v>-1730000</v>
      </c>
      <c r="AE22" s="18">
        <f t="shared" si="22"/>
        <v>-1730000</v>
      </c>
      <c r="AF22" s="18">
        <f t="shared" si="22"/>
        <v>-1560000</v>
      </c>
    </row>
    <row r="23" spans="1:32" ht="13.9" x14ac:dyDescent="0.45">
      <c r="A23" s="3" t="s">
        <v>49</v>
      </c>
      <c r="B23" s="11">
        <v>1.05</v>
      </c>
      <c r="E23" s="3" t="s">
        <v>71</v>
      </c>
      <c r="F23" s="13">
        <f>F21+F22</f>
        <v>0</v>
      </c>
      <c r="G23" s="13">
        <f t="shared" ref="G23:AF23" si="23">G21+G22</f>
        <v>0</v>
      </c>
      <c r="H23" s="13">
        <f>H21+H22</f>
        <v>3303541</v>
      </c>
      <c r="I23" s="13">
        <f t="shared" si="23"/>
        <v>3398314</v>
      </c>
      <c r="J23" s="13">
        <f t="shared" si="23"/>
        <v>3465721</v>
      </c>
      <c r="K23" s="13">
        <f t="shared" si="23"/>
        <v>3478596.5599999996</v>
      </c>
      <c r="L23" s="13">
        <f t="shared" si="23"/>
        <v>2842037.5023999996</v>
      </c>
      <c r="M23" s="13">
        <f t="shared" si="23"/>
        <v>2787094.1508863997</v>
      </c>
      <c r="N23" s="13">
        <f t="shared" si="23"/>
        <v>2774380.2329958398</v>
      </c>
      <c r="O23" s="13">
        <f t="shared" si="23"/>
        <v>2772497.6023156736</v>
      </c>
      <c r="P23" s="13">
        <f t="shared" si="23"/>
        <v>2768365.1864083</v>
      </c>
      <c r="Q23" s="13">
        <f t="shared" si="23"/>
        <v>2455783.5066149458</v>
      </c>
      <c r="R23" s="13">
        <f t="shared" si="23"/>
        <v>2361015.344019217</v>
      </c>
      <c r="S23" s="13">
        <f t="shared" si="23"/>
        <v>2345416.0777799855</v>
      </c>
      <c r="T23" s="13">
        <f t="shared" si="23"/>
        <v>2327056.9608911853</v>
      </c>
      <c r="U23" s="13">
        <f t="shared" si="23"/>
        <v>2317382.3852975909</v>
      </c>
      <c r="V23" s="13">
        <f t="shared" si="23"/>
        <v>913690.38649990549</v>
      </c>
      <c r="W23" s="13">
        <f t="shared" si="23"/>
        <v>871890.48195990128</v>
      </c>
      <c r="X23" s="13">
        <f t="shared" si="23"/>
        <v>826743.38123829756</v>
      </c>
      <c r="Y23" s="13">
        <f t="shared" si="23"/>
        <v>785573.67450560397</v>
      </c>
      <c r="Z23" s="13">
        <f t="shared" si="23"/>
        <v>725753.88754734211</v>
      </c>
      <c r="AA23" s="13">
        <f t="shared" si="23"/>
        <v>308246.20304923551</v>
      </c>
      <c r="AB23" s="13">
        <f t="shared" si="23"/>
        <v>244187.21117120516</v>
      </c>
      <c r="AC23" s="13">
        <f t="shared" si="23"/>
        <v>181433.5473430343</v>
      </c>
      <c r="AD23" s="13">
        <f t="shared" si="23"/>
        <v>102852.56440277537</v>
      </c>
      <c r="AE23" s="13">
        <f t="shared" si="23"/>
        <v>25524.306978886481</v>
      </c>
      <c r="AF23" s="13">
        <f t="shared" si="23"/>
        <v>-609072.08074195869</v>
      </c>
    </row>
    <row r="24" spans="1:32" ht="13.9" x14ac:dyDescent="0.45">
      <c r="A24" s="3" t="s">
        <v>50</v>
      </c>
      <c r="B24" s="11">
        <v>1</v>
      </c>
      <c r="E24" s="3" t="s">
        <v>67</v>
      </c>
      <c r="F24" s="13">
        <f>-F23*$B$9</f>
        <v>0</v>
      </c>
      <c r="G24" s="13">
        <f t="shared" ref="G24:AF24" si="24">-G23*$B$9</f>
        <v>0</v>
      </c>
      <c r="H24" s="13">
        <f t="shared" si="24"/>
        <v>-1321416.4000000001</v>
      </c>
      <c r="I24" s="13">
        <f t="shared" si="24"/>
        <v>-1359325.6</v>
      </c>
      <c r="J24" s="13">
        <f t="shared" si="24"/>
        <v>-1386288.4000000001</v>
      </c>
      <c r="K24" s="13">
        <f t="shared" si="24"/>
        <v>-1391438.6239999998</v>
      </c>
      <c r="L24" s="13">
        <f t="shared" si="24"/>
        <v>-1136815.0009599999</v>
      </c>
      <c r="M24" s="13">
        <f t="shared" si="24"/>
        <v>-1114837.66035456</v>
      </c>
      <c r="N24" s="13">
        <f t="shared" si="24"/>
        <v>-1109752.093198336</v>
      </c>
      <c r="O24" s="13">
        <f t="shared" si="24"/>
        <v>-1108999.0409262695</v>
      </c>
      <c r="P24" s="13">
        <f t="shared" si="24"/>
        <v>-1107346.07456332</v>
      </c>
      <c r="Q24" s="13">
        <f t="shared" si="24"/>
        <v>-982313.40264597838</v>
      </c>
      <c r="R24" s="13">
        <f t="shared" si="24"/>
        <v>-944406.1376076868</v>
      </c>
      <c r="S24" s="13">
        <f t="shared" si="24"/>
        <v>-938166.4311119942</v>
      </c>
      <c r="T24" s="13">
        <f t="shared" si="24"/>
        <v>-930822.78435647418</v>
      </c>
      <c r="U24" s="13">
        <f t="shared" si="24"/>
        <v>-926952.95411903644</v>
      </c>
      <c r="V24" s="13">
        <f t="shared" si="24"/>
        <v>-365476.15459996223</v>
      </c>
      <c r="W24" s="13">
        <f t="shared" si="24"/>
        <v>-348756.19278396055</v>
      </c>
      <c r="X24" s="13">
        <f t="shared" si="24"/>
        <v>-330697.35249531904</v>
      </c>
      <c r="Y24" s="13">
        <f t="shared" si="24"/>
        <v>-314229.4698022416</v>
      </c>
      <c r="Z24" s="13">
        <f t="shared" si="24"/>
        <v>-290301.55501893687</v>
      </c>
      <c r="AA24" s="13">
        <f t="shared" si="24"/>
        <v>-123298.48121969421</v>
      </c>
      <c r="AB24" s="13">
        <f t="shared" si="24"/>
        <v>-97674.884468482065</v>
      </c>
      <c r="AC24" s="13">
        <f t="shared" si="24"/>
        <v>-72573.418937213719</v>
      </c>
      <c r="AD24" s="13">
        <f t="shared" si="24"/>
        <v>-41141.025761110155</v>
      </c>
      <c r="AE24" s="13">
        <f t="shared" si="24"/>
        <v>-10209.722791554594</v>
      </c>
      <c r="AF24" s="13">
        <f t="shared" si="24"/>
        <v>243628.83229678348</v>
      </c>
    </row>
    <row r="25" spans="1:32" ht="13.9" x14ac:dyDescent="0.45">
      <c r="A25" s="3" t="s">
        <v>51</v>
      </c>
      <c r="B25" s="11">
        <v>0.8</v>
      </c>
      <c r="E25" s="27" t="s">
        <v>72</v>
      </c>
      <c r="F25" s="19">
        <f>F23+F24</f>
        <v>0</v>
      </c>
      <c r="G25" s="19">
        <f t="shared" ref="G25:AF25" si="25">G23+G24</f>
        <v>0</v>
      </c>
      <c r="H25" s="19">
        <f>H23+H24</f>
        <v>1982124.5999999999</v>
      </c>
      <c r="I25" s="19">
        <f t="shared" si="25"/>
        <v>2038988.4</v>
      </c>
      <c r="J25" s="19">
        <f t="shared" si="25"/>
        <v>2079432.5999999999</v>
      </c>
      <c r="K25" s="19">
        <f t="shared" si="25"/>
        <v>2087157.9359999998</v>
      </c>
      <c r="L25" s="19">
        <f t="shared" si="25"/>
        <v>1705222.5014399998</v>
      </c>
      <c r="M25" s="19">
        <f t="shared" si="25"/>
        <v>1672256.4905318397</v>
      </c>
      <c r="N25" s="19">
        <f t="shared" si="25"/>
        <v>1664628.1397975038</v>
      </c>
      <c r="O25" s="19">
        <f t="shared" si="25"/>
        <v>1663498.5613894041</v>
      </c>
      <c r="P25" s="19">
        <f t="shared" si="25"/>
        <v>1661019.1118449799</v>
      </c>
      <c r="Q25" s="19">
        <f t="shared" si="25"/>
        <v>1473470.1039689675</v>
      </c>
      <c r="R25" s="19">
        <f t="shared" si="25"/>
        <v>1416609.2064115303</v>
      </c>
      <c r="S25" s="19">
        <f t="shared" si="25"/>
        <v>1407249.6466679913</v>
      </c>
      <c r="T25" s="19">
        <f t="shared" si="25"/>
        <v>1396234.1765347112</v>
      </c>
      <c r="U25" s="19">
        <f t="shared" si="25"/>
        <v>1390429.4311785544</v>
      </c>
      <c r="V25" s="19">
        <f t="shared" si="25"/>
        <v>548214.2318999432</v>
      </c>
      <c r="W25" s="19">
        <f t="shared" si="25"/>
        <v>523134.28917594074</v>
      </c>
      <c r="X25" s="19">
        <f t="shared" si="25"/>
        <v>496046.02874297852</v>
      </c>
      <c r="Y25" s="19">
        <f t="shared" si="25"/>
        <v>471344.20470336237</v>
      </c>
      <c r="Z25" s="19">
        <f t="shared" si="25"/>
        <v>435452.33252840524</v>
      </c>
      <c r="AA25" s="19">
        <f t="shared" si="25"/>
        <v>184947.72182954132</v>
      </c>
      <c r="AB25" s="19">
        <f t="shared" si="25"/>
        <v>146512.3267027231</v>
      </c>
      <c r="AC25" s="19">
        <f t="shared" si="25"/>
        <v>108860.12840582058</v>
      </c>
      <c r="AD25" s="19">
        <f t="shared" si="25"/>
        <v>61711.538641665218</v>
      </c>
      <c r="AE25" s="19">
        <f t="shared" si="25"/>
        <v>15314.584187331888</v>
      </c>
      <c r="AF25" s="19">
        <f t="shared" si="25"/>
        <v>-365443.24844517524</v>
      </c>
    </row>
    <row r="26" spans="1:32" ht="13.9" x14ac:dyDescent="0.45">
      <c r="A26" s="3" t="s">
        <v>52</v>
      </c>
      <c r="B26" s="11">
        <v>0.75</v>
      </c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32" ht="13.9" x14ac:dyDescent="0.45">
      <c r="A27" s="3" t="s">
        <v>53</v>
      </c>
      <c r="B27" s="11">
        <v>0.65</v>
      </c>
      <c r="E27" s="3" t="s">
        <v>64</v>
      </c>
      <c r="F27" s="13">
        <v>0</v>
      </c>
      <c r="G27" s="13">
        <f>-(G14-F14)</f>
        <v>-500000</v>
      </c>
      <c r="H27" s="13">
        <f>-(H14-G14)</f>
        <v>-15000</v>
      </c>
      <c r="I27" s="13">
        <f t="shared" ref="I27:AF27" si="26">-(I14-H14)</f>
        <v>-15450</v>
      </c>
      <c r="J27" s="13">
        <f t="shared" si="26"/>
        <v>-15913.5</v>
      </c>
      <c r="K27" s="13">
        <f t="shared" si="26"/>
        <v>-16390.905000000028</v>
      </c>
      <c r="L27" s="13">
        <f t="shared" si="26"/>
        <v>-16882.632149999961</v>
      </c>
      <c r="M27" s="13">
        <f t="shared" si="26"/>
        <v>-17389.111114499974</v>
      </c>
      <c r="N27" s="13">
        <f t="shared" si="26"/>
        <v>-17910.784447935061</v>
      </c>
      <c r="O27" s="13">
        <f t="shared" si="26"/>
        <v>-18448.10798137309</v>
      </c>
      <c r="P27" s="13">
        <f t="shared" si="26"/>
        <v>-19001.551220814232</v>
      </c>
      <c r="Q27" s="13">
        <f t="shared" si="26"/>
        <v>-19571.597757438663</v>
      </c>
      <c r="R27" s="13">
        <f t="shared" si="26"/>
        <v>-20158.745690161828</v>
      </c>
      <c r="S27" s="13">
        <f t="shared" si="26"/>
        <v>-20763.508060866734</v>
      </c>
      <c r="T27" s="13">
        <f t="shared" si="26"/>
        <v>-21386.413302692701</v>
      </c>
      <c r="U27" s="13">
        <f>-(U14-T14)</f>
        <v>-22028.005701773451</v>
      </c>
      <c r="V27" s="13">
        <f t="shared" si="26"/>
        <v>-22688.845872826641</v>
      </c>
      <c r="W27" s="13">
        <f t="shared" si="26"/>
        <v>-23369.511249011499</v>
      </c>
      <c r="X27" s="13">
        <f t="shared" si="26"/>
        <v>-24070.596586481784</v>
      </c>
      <c r="Y27" s="13">
        <f t="shared" si="26"/>
        <v>-24792.714484076248</v>
      </c>
      <c r="Z27" s="13">
        <f t="shared" si="26"/>
        <v>-25536.495918598608</v>
      </c>
      <c r="AA27" s="13">
        <f t="shared" si="26"/>
        <v>-26302.590796156554</v>
      </c>
      <c r="AB27" s="13">
        <f t="shared" si="26"/>
        <v>-27091.668520041276</v>
      </c>
      <c r="AC27" s="13">
        <f t="shared" si="26"/>
        <v>-27904.418575642514</v>
      </c>
      <c r="AD27" s="13">
        <f t="shared" si="26"/>
        <v>-28741.5511329117</v>
      </c>
      <c r="AE27" s="13">
        <f t="shared" si="26"/>
        <v>-29603.797666899045</v>
      </c>
      <c r="AF27" s="13">
        <f t="shared" si="26"/>
        <v>-30491.911596906022</v>
      </c>
    </row>
    <row r="28" spans="1:32" ht="13.9" x14ac:dyDescent="0.45">
      <c r="A28" s="3"/>
      <c r="B28" s="4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-B41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-B42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f>-B43</f>
        <v>-750000</v>
      </c>
      <c r="W28" s="13">
        <v>0</v>
      </c>
      <c r="X28" s="13">
        <v>0</v>
      </c>
      <c r="Y28" s="13">
        <v>0</v>
      </c>
      <c r="Z28" s="13">
        <v>0</v>
      </c>
      <c r="AA28" s="13">
        <f>-B44</f>
        <v>-850000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29" spans="1:32" ht="13.9" x14ac:dyDescent="0.45">
      <c r="A29" s="3" t="s">
        <v>8</v>
      </c>
      <c r="B29" s="4">
        <v>4000</v>
      </c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f>B6</f>
        <v>0</v>
      </c>
    </row>
    <row r="30" spans="1:32" ht="13.9" x14ac:dyDescent="0.45">
      <c r="A30" s="7" t="s">
        <v>46</v>
      </c>
      <c r="B30" s="12">
        <v>25</v>
      </c>
      <c r="E30" s="3" t="s">
        <v>39</v>
      </c>
      <c r="F30" s="13">
        <f>-F22</f>
        <v>0</v>
      </c>
      <c r="G30" s="13">
        <f t="shared" ref="G30:U30" si="27">-G22</f>
        <v>0</v>
      </c>
      <c r="H30" s="13">
        <f>-H22</f>
        <v>1560000</v>
      </c>
      <c r="I30" s="13">
        <f t="shared" si="27"/>
        <v>1560000</v>
      </c>
      <c r="J30" s="13">
        <f t="shared" si="27"/>
        <v>1560000</v>
      </c>
      <c r="K30" s="13">
        <f t="shared" si="27"/>
        <v>1560000</v>
      </c>
      <c r="L30" s="13">
        <f t="shared" si="27"/>
        <v>1620000</v>
      </c>
      <c r="M30" s="13">
        <f t="shared" si="27"/>
        <v>1620000</v>
      </c>
      <c r="N30" s="13">
        <f t="shared" si="27"/>
        <v>1620000</v>
      </c>
      <c r="O30" s="13">
        <f t="shared" si="27"/>
        <v>1620000</v>
      </c>
      <c r="P30" s="13">
        <f t="shared" si="27"/>
        <v>1620000</v>
      </c>
      <c r="Q30" s="13">
        <f t="shared" si="27"/>
        <v>1630000</v>
      </c>
      <c r="R30" s="13">
        <f t="shared" si="27"/>
        <v>1630000</v>
      </c>
      <c r="S30" s="13">
        <f t="shared" si="27"/>
        <v>1630000</v>
      </c>
      <c r="T30" s="13">
        <f t="shared" si="27"/>
        <v>1630000</v>
      </c>
      <c r="U30" s="13">
        <f t="shared" si="27"/>
        <v>1630000</v>
      </c>
      <c r="V30" s="13">
        <f>-V22</f>
        <v>1710000</v>
      </c>
      <c r="W30" s="13">
        <f t="shared" ref="W30:AF30" si="28">-W22</f>
        <v>1710000</v>
      </c>
      <c r="X30" s="13">
        <f>-X22</f>
        <v>1710000</v>
      </c>
      <c r="Y30" s="13">
        <f t="shared" si="28"/>
        <v>1710000</v>
      </c>
      <c r="Z30" s="13">
        <f t="shared" si="28"/>
        <v>1710000</v>
      </c>
      <c r="AA30" s="13">
        <f t="shared" si="28"/>
        <v>1730000</v>
      </c>
      <c r="AB30" s="13">
        <f t="shared" si="28"/>
        <v>1730000</v>
      </c>
      <c r="AC30" s="13">
        <f t="shared" si="28"/>
        <v>1730000</v>
      </c>
      <c r="AD30" s="13">
        <f t="shared" si="28"/>
        <v>1730000</v>
      </c>
      <c r="AE30" s="13">
        <f t="shared" si="28"/>
        <v>1730000</v>
      </c>
      <c r="AF30" s="13">
        <f t="shared" si="28"/>
        <v>1560000</v>
      </c>
    </row>
    <row r="31" spans="1:32" ht="13.9" x14ac:dyDescent="0.45">
      <c r="A31" s="3" t="s">
        <v>10</v>
      </c>
      <c r="B31" s="6">
        <v>0.01</v>
      </c>
      <c r="E31" s="3"/>
    </row>
    <row r="32" spans="1:32" ht="13.9" x14ac:dyDescent="0.45">
      <c r="A32" s="3" t="s">
        <v>11</v>
      </c>
      <c r="B32" s="6">
        <f>B10+B31</f>
        <v>0.04</v>
      </c>
      <c r="E32" s="3" t="s">
        <v>73</v>
      </c>
      <c r="F32" s="3">
        <f t="shared" ref="F32:AF32" si="29">SUM(F25:F30)</f>
        <v>-3900000</v>
      </c>
      <c r="G32" s="3">
        <f t="shared" si="29"/>
        <v>-4400000</v>
      </c>
      <c r="H32" s="3">
        <f t="shared" si="29"/>
        <v>-27672875.399999999</v>
      </c>
      <c r="I32" s="3">
        <f t="shared" si="29"/>
        <v>3583538.4</v>
      </c>
      <c r="J32" s="3">
        <f t="shared" si="29"/>
        <v>3623519.0999999996</v>
      </c>
      <c r="K32" s="3">
        <f t="shared" si="29"/>
        <v>3630767.0309999995</v>
      </c>
      <c r="L32" s="3">
        <f t="shared" si="29"/>
        <v>3008339.8692899998</v>
      </c>
      <c r="M32" s="3">
        <f t="shared" si="29"/>
        <v>3274867.3794173398</v>
      </c>
      <c r="N32" s="3">
        <f t="shared" si="29"/>
        <v>3266717.3553495687</v>
      </c>
      <c r="O32" s="3">
        <f t="shared" si="29"/>
        <v>3265050.4534080308</v>
      </c>
      <c r="P32" s="3">
        <f t="shared" si="29"/>
        <v>3262017.5606241655</v>
      </c>
      <c r="Q32" s="3">
        <f t="shared" si="29"/>
        <v>2733898.5062115286</v>
      </c>
      <c r="R32" s="3">
        <f t="shared" si="29"/>
        <v>3026450.4607213684</v>
      </c>
      <c r="S32" s="3">
        <f t="shared" si="29"/>
        <v>3016486.1386071248</v>
      </c>
      <c r="T32" s="3">
        <f t="shared" si="29"/>
        <v>3004847.7632320183</v>
      </c>
      <c r="U32" s="3">
        <f t="shared" si="29"/>
        <v>2998401.4254767811</v>
      </c>
      <c r="V32" s="3">
        <f t="shared" si="29"/>
        <v>1485525.3860271166</v>
      </c>
      <c r="W32" s="3">
        <f t="shared" si="29"/>
        <v>2209764.7779269293</v>
      </c>
      <c r="X32" s="3">
        <f t="shared" si="29"/>
        <v>2181975.4321564967</v>
      </c>
      <c r="Y32" s="3">
        <f t="shared" si="29"/>
        <v>2156551.4902192862</v>
      </c>
      <c r="Z32" s="3">
        <f t="shared" si="29"/>
        <v>2119915.8366098069</v>
      </c>
      <c r="AA32" s="3">
        <f t="shared" si="29"/>
        <v>1038645.1310333847</v>
      </c>
      <c r="AB32" s="3">
        <f t="shared" si="29"/>
        <v>1849420.6581826818</v>
      </c>
      <c r="AC32" s="3">
        <f t="shared" si="29"/>
        <v>1810955.7098301779</v>
      </c>
      <c r="AD32" s="3">
        <f t="shared" si="29"/>
        <v>1762969.9875087535</v>
      </c>
      <c r="AE32" s="3">
        <f t="shared" si="29"/>
        <v>1715710.7865204329</v>
      </c>
      <c r="AF32" s="3">
        <f t="shared" si="29"/>
        <v>1164064.8399579187</v>
      </c>
    </row>
    <row r="33" spans="1:32" ht="13.9" x14ac:dyDescent="0.45">
      <c r="A33" s="3" t="s">
        <v>12</v>
      </c>
      <c r="B33" s="4">
        <v>8</v>
      </c>
      <c r="C33" s="13" t="s">
        <v>13</v>
      </c>
      <c r="E33" s="3" t="s">
        <v>75</v>
      </c>
      <c r="F33" s="3">
        <f t="shared" ref="F33:AF33" si="30">F32/(1+$B$8)^F5</f>
        <v>-3900000</v>
      </c>
      <c r="G33" s="3">
        <f t="shared" si="30"/>
        <v>-4036697.2477064217</v>
      </c>
      <c r="H33" s="3">
        <f t="shared" si="30"/>
        <v>-23291705.580338351</v>
      </c>
      <c r="I33" s="3">
        <f t="shared" si="30"/>
        <v>2767149.1526444578</v>
      </c>
      <c r="J33" s="3">
        <f t="shared" si="30"/>
        <v>2566992.2832162706</v>
      </c>
      <c r="K33" s="3">
        <f t="shared" si="30"/>
        <v>2359749.4497841569</v>
      </c>
      <c r="L33" s="3">
        <f t="shared" si="30"/>
        <v>1793774.7722057176</v>
      </c>
      <c r="M33" s="3">
        <f t="shared" si="30"/>
        <v>1791464.6038615778</v>
      </c>
      <c r="N33" s="3">
        <f t="shared" si="30"/>
        <v>1639455.2858717521</v>
      </c>
      <c r="O33" s="3">
        <f t="shared" si="30"/>
        <v>1503319.9302713512</v>
      </c>
      <c r="P33" s="3">
        <f t="shared" si="30"/>
        <v>1377911.4698911605</v>
      </c>
      <c r="Q33" s="3">
        <f t="shared" si="30"/>
        <v>1059475.4807153491</v>
      </c>
      <c r="R33" s="3">
        <f t="shared" si="30"/>
        <v>1076008.2325924947</v>
      </c>
      <c r="S33" s="3">
        <f t="shared" si="30"/>
        <v>983913.36703556159</v>
      </c>
      <c r="T33" s="3">
        <f t="shared" si="30"/>
        <v>899190.07110438531</v>
      </c>
      <c r="U33" s="3">
        <f t="shared" si="30"/>
        <v>823175.25442085578</v>
      </c>
      <c r="V33" s="3">
        <f t="shared" si="30"/>
        <v>374158.92642275023</v>
      </c>
      <c r="W33" s="3">
        <f t="shared" si="30"/>
        <v>510617.36713641597</v>
      </c>
      <c r="X33" s="3">
        <f t="shared" si="30"/>
        <v>462565.13277894794</v>
      </c>
      <c r="Y33" s="3">
        <f t="shared" si="30"/>
        <v>419426.98737460026</v>
      </c>
      <c r="Z33" s="3">
        <f t="shared" si="30"/>
        <v>378258.46898980689</v>
      </c>
      <c r="AA33" s="3">
        <f t="shared" si="30"/>
        <v>170024.19715440931</v>
      </c>
      <c r="AB33" s="3">
        <f t="shared" si="30"/>
        <v>277749.15715953353</v>
      </c>
      <c r="AC33" s="3">
        <f t="shared" si="30"/>
        <v>249515.98663912204</v>
      </c>
      <c r="AD33" s="3">
        <f t="shared" si="30"/>
        <v>222848.11682309958</v>
      </c>
      <c r="AE33" s="3">
        <f t="shared" si="30"/>
        <v>198967.26635051685</v>
      </c>
      <c r="AF33" s="3">
        <f t="shared" si="30"/>
        <v>123847.77975704004</v>
      </c>
    </row>
    <row r="34" spans="1:32" ht="13.9" x14ac:dyDescent="0.45">
      <c r="A34" s="3"/>
      <c r="B34" s="4">
        <v>12</v>
      </c>
      <c r="C34" s="13" t="s">
        <v>14</v>
      </c>
    </row>
    <row r="35" spans="1:32" ht="13.9" x14ac:dyDescent="0.45">
      <c r="A35" s="3"/>
      <c r="B35" s="4">
        <v>16</v>
      </c>
      <c r="C35" s="13" t="s">
        <v>15</v>
      </c>
      <c r="E35" s="14" t="s">
        <v>18</v>
      </c>
      <c r="F35" s="20">
        <f>SUM(F33:AF33)</f>
        <v>-7198844.0878434386</v>
      </c>
    </row>
    <row r="36" spans="1:32" ht="13.9" x14ac:dyDescent="0.45">
      <c r="E36" s="14" t="s">
        <v>76</v>
      </c>
      <c r="F36" s="21">
        <f>IRR(F32:AF32)</f>
        <v>5.5752534220751215E-2</v>
      </c>
    </row>
    <row r="37" spans="1:32" ht="13.9" x14ac:dyDescent="0.45">
      <c r="A37" s="3" t="s">
        <v>16</v>
      </c>
      <c r="B37" s="4">
        <v>25</v>
      </c>
    </row>
    <row r="38" spans="1:32" ht="13.9" x14ac:dyDescent="0.45">
      <c r="A38" s="3" t="s">
        <v>19</v>
      </c>
      <c r="B38" s="4">
        <v>500000</v>
      </c>
    </row>
    <row r="39" spans="1:32" ht="13.9" x14ac:dyDescent="0.45">
      <c r="A39" s="3"/>
      <c r="E39" s="29" t="s">
        <v>87</v>
      </c>
      <c r="F39" s="22"/>
      <c r="G39" s="22"/>
      <c r="H39" s="23"/>
      <c r="I39" s="23"/>
      <c r="J39" s="23"/>
      <c r="K39" s="23"/>
      <c r="M39" s="29" t="s">
        <v>82</v>
      </c>
      <c r="N39" s="29"/>
      <c r="O39" s="29"/>
    </row>
    <row r="40" spans="1:32" ht="13.9" x14ac:dyDescent="0.45">
      <c r="A40" s="3" t="s">
        <v>28</v>
      </c>
      <c r="E40" s="30" t="s">
        <v>2</v>
      </c>
      <c r="F40" s="3" t="s">
        <v>77</v>
      </c>
      <c r="G40" s="3" t="s">
        <v>78</v>
      </c>
      <c r="H40" s="3" t="s">
        <v>79</v>
      </c>
      <c r="I40" s="3" t="s">
        <v>80</v>
      </c>
      <c r="J40" s="3" t="s">
        <v>81</v>
      </c>
      <c r="K40" s="3" t="s">
        <v>88</v>
      </c>
      <c r="L40" s="24"/>
      <c r="M40" s="3" t="s">
        <v>77</v>
      </c>
      <c r="N40" s="3" t="s">
        <v>83</v>
      </c>
      <c r="O40" s="3" t="s">
        <v>88</v>
      </c>
    </row>
    <row r="41" spans="1:32" ht="13.9" x14ac:dyDescent="0.45">
      <c r="A41" s="3" t="s">
        <v>26</v>
      </c>
      <c r="B41" s="13">
        <v>300000</v>
      </c>
      <c r="C41" s="13" t="s">
        <v>40</v>
      </c>
      <c r="E41" s="32">
        <v>2001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>SUM(F41:J41)</f>
        <v>0</v>
      </c>
      <c r="M41" s="13">
        <v>0</v>
      </c>
      <c r="N41" s="13">
        <v>0</v>
      </c>
      <c r="O41" s="13">
        <f>M41+N41</f>
        <v>0</v>
      </c>
    </row>
    <row r="42" spans="1:32" ht="13.9" x14ac:dyDescent="0.45">
      <c r="A42" s="3" t="s">
        <v>27</v>
      </c>
      <c r="B42" s="13">
        <v>350000</v>
      </c>
      <c r="C42" s="13" t="s">
        <v>41</v>
      </c>
      <c r="E42" s="32">
        <f>E41+1</f>
        <v>2002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ref="K42:K66" si="31">SUM(F42:J42)</f>
        <v>0</v>
      </c>
      <c r="M42" s="13">
        <v>0</v>
      </c>
      <c r="N42" s="13">
        <v>0</v>
      </c>
      <c r="O42" s="13">
        <f t="shared" ref="O42:O67" si="32">M42+N42</f>
        <v>0</v>
      </c>
    </row>
    <row r="43" spans="1:32" ht="13.9" x14ac:dyDescent="0.45">
      <c r="A43" s="3" t="s">
        <v>29</v>
      </c>
      <c r="B43" s="13">
        <v>750000</v>
      </c>
      <c r="C43" s="13" t="s">
        <v>42</v>
      </c>
      <c r="E43" s="32">
        <f t="shared" ref="E43:E67" si="33">E42+1</f>
        <v>2003</v>
      </c>
      <c r="F43" s="13">
        <f>39000000/25</f>
        <v>1560000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31"/>
        <v>1560000</v>
      </c>
      <c r="M43" s="13">
        <f>B2-F43</f>
        <v>37440000</v>
      </c>
      <c r="N43" s="13">
        <v>0</v>
      </c>
      <c r="O43" s="13">
        <f t="shared" si="32"/>
        <v>37440000</v>
      </c>
    </row>
    <row r="44" spans="1:32" ht="13.9" x14ac:dyDescent="0.45">
      <c r="A44" s="3" t="s">
        <v>30</v>
      </c>
      <c r="B44" s="13">
        <v>850000</v>
      </c>
      <c r="C44" s="13" t="s">
        <v>43</v>
      </c>
      <c r="E44" s="32">
        <f t="shared" si="33"/>
        <v>2004</v>
      </c>
      <c r="F44" s="13">
        <f t="shared" ref="F44:F67" si="34">39000000/25</f>
        <v>1560000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31"/>
        <v>1560000</v>
      </c>
      <c r="M44" s="13">
        <f t="shared" ref="M44:M67" si="35">M43-F44</f>
        <v>35880000</v>
      </c>
      <c r="N44" s="13">
        <v>0</v>
      </c>
      <c r="O44" s="13">
        <f t="shared" si="32"/>
        <v>35880000</v>
      </c>
    </row>
    <row r="45" spans="1:32" ht="13.9" x14ac:dyDescent="0.45">
      <c r="A45" s="3" t="s">
        <v>31</v>
      </c>
      <c r="B45" s="13">
        <v>1250000</v>
      </c>
      <c r="C45" s="13" t="s">
        <v>44</v>
      </c>
      <c r="E45" s="32">
        <f t="shared" si="33"/>
        <v>2005</v>
      </c>
      <c r="F45" s="13">
        <f t="shared" si="34"/>
        <v>1560000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31"/>
        <v>1560000</v>
      </c>
      <c r="M45" s="13">
        <f t="shared" si="35"/>
        <v>34320000</v>
      </c>
      <c r="N45" s="13">
        <v>0</v>
      </c>
      <c r="O45" s="13">
        <f t="shared" si="32"/>
        <v>34320000</v>
      </c>
    </row>
    <row r="46" spans="1:32" x14ac:dyDescent="0.45">
      <c r="E46" s="32">
        <f t="shared" si="33"/>
        <v>2006</v>
      </c>
      <c r="F46" s="13">
        <f t="shared" si="34"/>
        <v>1560000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31"/>
        <v>1560000</v>
      </c>
      <c r="M46" s="13">
        <f t="shared" si="35"/>
        <v>32760000</v>
      </c>
      <c r="N46" s="13">
        <v>0</v>
      </c>
      <c r="O46" s="13">
        <f t="shared" si="32"/>
        <v>32760000</v>
      </c>
    </row>
    <row r="47" spans="1:32" x14ac:dyDescent="0.45">
      <c r="E47" s="32">
        <f t="shared" si="33"/>
        <v>2007</v>
      </c>
      <c r="F47" s="13">
        <f t="shared" si="34"/>
        <v>1560000</v>
      </c>
      <c r="G47" s="13">
        <f>60000</f>
        <v>60000</v>
      </c>
      <c r="H47" s="13">
        <v>0</v>
      </c>
      <c r="I47" s="13">
        <v>0</v>
      </c>
      <c r="J47" s="13">
        <v>0</v>
      </c>
      <c r="K47" s="13">
        <f t="shared" si="31"/>
        <v>1620000</v>
      </c>
      <c r="M47" s="13">
        <f t="shared" si="35"/>
        <v>31200000</v>
      </c>
      <c r="N47" s="13">
        <f>300000-G47</f>
        <v>240000</v>
      </c>
      <c r="O47" s="13">
        <f t="shared" si="32"/>
        <v>31440000</v>
      </c>
    </row>
    <row r="48" spans="1:32" ht="13.9" x14ac:dyDescent="0.45">
      <c r="A48" s="1" t="s">
        <v>22</v>
      </c>
      <c r="B48" s="1"/>
      <c r="C48" s="1"/>
      <c r="E48" s="32">
        <f t="shared" si="33"/>
        <v>2008</v>
      </c>
      <c r="F48" s="13">
        <f t="shared" si="34"/>
        <v>1560000</v>
      </c>
      <c r="G48" s="13">
        <f>60000</f>
        <v>60000</v>
      </c>
      <c r="H48" s="13">
        <v>0</v>
      </c>
      <c r="I48" s="13">
        <v>0</v>
      </c>
      <c r="J48" s="13">
        <v>0</v>
      </c>
      <c r="K48" s="13">
        <f t="shared" si="31"/>
        <v>1620000</v>
      </c>
      <c r="M48" s="13">
        <f t="shared" si="35"/>
        <v>29640000</v>
      </c>
      <c r="N48" s="13">
        <f>N47-G48</f>
        <v>180000</v>
      </c>
      <c r="O48" s="13">
        <f t="shared" si="32"/>
        <v>29820000</v>
      </c>
    </row>
    <row r="49" spans="1:15" x14ac:dyDescent="0.45">
      <c r="A49" s="13" t="s">
        <v>20</v>
      </c>
      <c r="E49" s="32">
        <f t="shared" si="33"/>
        <v>2009</v>
      </c>
      <c r="F49" s="13">
        <f t="shared" si="34"/>
        <v>1560000</v>
      </c>
      <c r="G49" s="13">
        <f>60000</f>
        <v>60000</v>
      </c>
      <c r="H49" s="13">
        <v>0</v>
      </c>
      <c r="I49" s="13">
        <v>0</v>
      </c>
      <c r="J49" s="13">
        <v>0</v>
      </c>
      <c r="K49" s="13">
        <f t="shared" si="31"/>
        <v>1620000</v>
      </c>
      <c r="M49" s="13">
        <f t="shared" si="35"/>
        <v>28080000</v>
      </c>
      <c r="N49" s="13">
        <f>N48-G49</f>
        <v>120000</v>
      </c>
      <c r="O49" s="13">
        <f t="shared" si="32"/>
        <v>28200000</v>
      </c>
    </row>
    <row r="50" spans="1:15" x14ac:dyDescent="0.45">
      <c r="A50" s="13" t="s">
        <v>21</v>
      </c>
      <c r="E50" s="32">
        <f t="shared" si="33"/>
        <v>2010</v>
      </c>
      <c r="F50" s="13">
        <f t="shared" si="34"/>
        <v>1560000</v>
      </c>
      <c r="G50" s="13">
        <f>60000</f>
        <v>60000</v>
      </c>
      <c r="H50" s="13">
        <v>0</v>
      </c>
      <c r="I50" s="13">
        <v>0</v>
      </c>
      <c r="J50" s="13">
        <v>0</v>
      </c>
      <c r="K50" s="13">
        <f t="shared" si="31"/>
        <v>1620000</v>
      </c>
      <c r="M50" s="13">
        <f t="shared" si="35"/>
        <v>26520000</v>
      </c>
      <c r="N50" s="13">
        <f>N49-G50</f>
        <v>60000</v>
      </c>
      <c r="O50" s="13">
        <f t="shared" si="32"/>
        <v>26580000</v>
      </c>
    </row>
    <row r="51" spans="1:15" x14ac:dyDescent="0.45">
      <c r="A51" s="13" t="s">
        <v>85</v>
      </c>
      <c r="E51" s="32">
        <f t="shared" si="33"/>
        <v>2011</v>
      </c>
      <c r="F51" s="13">
        <f t="shared" si="34"/>
        <v>1560000</v>
      </c>
      <c r="G51" s="13">
        <f>60000</f>
        <v>60000</v>
      </c>
      <c r="H51" s="13">
        <v>0</v>
      </c>
      <c r="I51" s="13">
        <v>0</v>
      </c>
      <c r="J51" s="13">
        <v>0</v>
      </c>
      <c r="K51" s="13">
        <f t="shared" si="31"/>
        <v>1620000</v>
      </c>
      <c r="M51" s="13">
        <f t="shared" si="35"/>
        <v>24960000</v>
      </c>
      <c r="N51" s="13">
        <f>N50-G51</f>
        <v>0</v>
      </c>
      <c r="O51" s="13">
        <f t="shared" si="32"/>
        <v>24960000</v>
      </c>
    </row>
    <row r="52" spans="1:15" x14ac:dyDescent="0.45">
      <c r="A52" s="13" t="s">
        <v>86</v>
      </c>
      <c r="E52" s="32">
        <f t="shared" si="33"/>
        <v>2012</v>
      </c>
      <c r="F52" s="13">
        <f t="shared" si="34"/>
        <v>1560000</v>
      </c>
      <c r="G52" s="13">
        <v>0</v>
      </c>
      <c r="H52" s="13">
        <f>350000/5</f>
        <v>70000</v>
      </c>
      <c r="I52" s="13">
        <v>0</v>
      </c>
      <c r="J52" s="13">
        <v>0</v>
      </c>
      <c r="K52" s="13">
        <f t="shared" si="31"/>
        <v>1630000</v>
      </c>
      <c r="M52" s="13">
        <f t="shared" si="35"/>
        <v>23400000</v>
      </c>
      <c r="N52" s="13">
        <f>350000-H52</f>
        <v>280000</v>
      </c>
      <c r="O52" s="13">
        <f t="shared" si="32"/>
        <v>23680000</v>
      </c>
    </row>
    <row r="53" spans="1:15" x14ac:dyDescent="0.45">
      <c r="E53" s="32">
        <f t="shared" si="33"/>
        <v>2013</v>
      </c>
      <c r="F53" s="13">
        <f t="shared" si="34"/>
        <v>1560000</v>
      </c>
      <c r="G53" s="13">
        <v>0</v>
      </c>
      <c r="H53" s="13">
        <f t="shared" ref="H53:H56" si="36">350000/5</f>
        <v>70000</v>
      </c>
      <c r="I53" s="13">
        <v>0</v>
      </c>
      <c r="J53" s="13">
        <v>0</v>
      </c>
      <c r="K53" s="13">
        <f t="shared" si="31"/>
        <v>1630000</v>
      </c>
      <c r="M53" s="13">
        <f t="shared" si="35"/>
        <v>21840000</v>
      </c>
      <c r="N53" s="13">
        <f>N52-H53</f>
        <v>210000</v>
      </c>
      <c r="O53" s="13">
        <f t="shared" si="32"/>
        <v>22050000</v>
      </c>
    </row>
    <row r="54" spans="1:15" x14ac:dyDescent="0.45">
      <c r="E54" s="32">
        <f t="shared" si="33"/>
        <v>2014</v>
      </c>
      <c r="F54" s="13">
        <f t="shared" si="34"/>
        <v>1560000</v>
      </c>
      <c r="G54" s="13">
        <v>0</v>
      </c>
      <c r="H54" s="13">
        <f t="shared" si="36"/>
        <v>70000</v>
      </c>
      <c r="I54" s="13">
        <v>0</v>
      </c>
      <c r="J54" s="13">
        <v>0</v>
      </c>
      <c r="K54" s="13">
        <f t="shared" si="31"/>
        <v>1630000</v>
      </c>
      <c r="M54" s="13">
        <f t="shared" si="35"/>
        <v>20280000</v>
      </c>
      <c r="N54" s="13">
        <f>N53-H54</f>
        <v>140000</v>
      </c>
      <c r="O54" s="13">
        <f t="shared" si="32"/>
        <v>20420000</v>
      </c>
    </row>
    <row r="55" spans="1:15" x14ac:dyDescent="0.45">
      <c r="E55" s="32">
        <f t="shared" si="33"/>
        <v>2015</v>
      </c>
      <c r="F55" s="13">
        <f t="shared" si="34"/>
        <v>1560000</v>
      </c>
      <c r="G55" s="13">
        <v>0</v>
      </c>
      <c r="H55" s="13">
        <f t="shared" si="36"/>
        <v>70000</v>
      </c>
      <c r="I55" s="13">
        <v>0</v>
      </c>
      <c r="J55" s="13">
        <v>0</v>
      </c>
      <c r="K55" s="13">
        <f t="shared" si="31"/>
        <v>1630000</v>
      </c>
      <c r="M55" s="13">
        <f t="shared" si="35"/>
        <v>18720000</v>
      </c>
      <c r="N55" s="13">
        <f>N54-H55</f>
        <v>70000</v>
      </c>
      <c r="O55" s="13">
        <f t="shared" si="32"/>
        <v>18790000</v>
      </c>
    </row>
    <row r="56" spans="1:15" x14ac:dyDescent="0.45">
      <c r="E56" s="32">
        <f t="shared" si="33"/>
        <v>2016</v>
      </c>
      <c r="F56" s="13">
        <f t="shared" si="34"/>
        <v>1560000</v>
      </c>
      <c r="G56" s="13">
        <v>0</v>
      </c>
      <c r="H56" s="13">
        <f t="shared" si="36"/>
        <v>70000</v>
      </c>
      <c r="I56" s="13">
        <v>0</v>
      </c>
      <c r="J56" s="13">
        <v>0</v>
      </c>
      <c r="K56" s="13">
        <f t="shared" si="31"/>
        <v>1630000</v>
      </c>
      <c r="M56" s="13">
        <f t="shared" si="35"/>
        <v>17160000</v>
      </c>
      <c r="N56" s="13">
        <f>N55-H56</f>
        <v>0</v>
      </c>
      <c r="O56" s="13">
        <f t="shared" si="32"/>
        <v>17160000</v>
      </c>
    </row>
    <row r="57" spans="1:15" x14ac:dyDescent="0.45">
      <c r="E57" s="32">
        <f t="shared" si="33"/>
        <v>2017</v>
      </c>
      <c r="F57" s="13">
        <f t="shared" si="34"/>
        <v>1560000</v>
      </c>
      <c r="G57" s="13">
        <v>0</v>
      </c>
      <c r="H57" s="13">
        <v>0</v>
      </c>
      <c r="I57" s="13">
        <f>750000/5</f>
        <v>150000</v>
      </c>
      <c r="J57" s="13">
        <v>0</v>
      </c>
      <c r="K57" s="13">
        <f t="shared" si="31"/>
        <v>1710000</v>
      </c>
      <c r="M57" s="13">
        <f t="shared" si="35"/>
        <v>15600000</v>
      </c>
      <c r="N57" s="13">
        <f>750000-I57</f>
        <v>600000</v>
      </c>
      <c r="O57" s="13">
        <f t="shared" si="32"/>
        <v>16200000</v>
      </c>
    </row>
    <row r="58" spans="1:15" x14ac:dyDescent="0.45">
      <c r="E58" s="32">
        <f t="shared" si="33"/>
        <v>2018</v>
      </c>
      <c r="F58" s="13">
        <f t="shared" si="34"/>
        <v>1560000</v>
      </c>
      <c r="G58" s="13">
        <v>0</v>
      </c>
      <c r="H58" s="13">
        <v>0</v>
      </c>
      <c r="I58" s="13">
        <f t="shared" ref="I58:I61" si="37">750000/5</f>
        <v>150000</v>
      </c>
      <c r="J58" s="13">
        <v>0</v>
      </c>
      <c r="K58" s="13">
        <f t="shared" si="31"/>
        <v>1710000</v>
      </c>
      <c r="M58" s="13">
        <f t="shared" si="35"/>
        <v>14040000</v>
      </c>
      <c r="N58" s="13">
        <f>N57-I58</f>
        <v>450000</v>
      </c>
      <c r="O58" s="13">
        <f t="shared" si="32"/>
        <v>14490000</v>
      </c>
    </row>
    <row r="59" spans="1:15" x14ac:dyDescent="0.45">
      <c r="E59" s="32">
        <f t="shared" si="33"/>
        <v>2019</v>
      </c>
      <c r="F59" s="13">
        <f t="shared" si="34"/>
        <v>1560000</v>
      </c>
      <c r="G59" s="13">
        <v>0</v>
      </c>
      <c r="H59" s="13">
        <v>0</v>
      </c>
      <c r="I59" s="13">
        <f t="shared" si="37"/>
        <v>150000</v>
      </c>
      <c r="J59" s="13">
        <v>0</v>
      </c>
      <c r="K59" s="13">
        <f t="shared" si="31"/>
        <v>1710000</v>
      </c>
      <c r="M59" s="13">
        <f t="shared" si="35"/>
        <v>12480000</v>
      </c>
      <c r="N59" s="13">
        <f>N58-I59</f>
        <v>300000</v>
      </c>
      <c r="O59" s="13">
        <f t="shared" si="32"/>
        <v>12780000</v>
      </c>
    </row>
    <row r="60" spans="1:15" x14ac:dyDescent="0.45">
      <c r="E60" s="32">
        <f t="shared" si="33"/>
        <v>2020</v>
      </c>
      <c r="F60" s="13">
        <f t="shared" si="34"/>
        <v>1560000</v>
      </c>
      <c r="G60" s="13">
        <v>0</v>
      </c>
      <c r="H60" s="13">
        <v>0</v>
      </c>
      <c r="I60" s="13">
        <f t="shared" si="37"/>
        <v>150000</v>
      </c>
      <c r="J60" s="13">
        <v>0</v>
      </c>
      <c r="K60" s="13">
        <f t="shared" si="31"/>
        <v>1710000</v>
      </c>
      <c r="M60" s="13">
        <f t="shared" si="35"/>
        <v>10920000</v>
      </c>
      <c r="N60" s="13">
        <f>N59-I60</f>
        <v>150000</v>
      </c>
      <c r="O60" s="13">
        <f t="shared" si="32"/>
        <v>11070000</v>
      </c>
    </row>
    <row r="61" spans="1:15" x14ac:dyDescent="0.45">
      <c r="E61" s="32">
        <f t="shared" si="33"/>
        <v>2021</v>
      </c>
      <c r="F61" s="13">
        <f t="shared" si="34"/>
        <v>1560000</v>
      </c>
      <c r="G61" s="13">
        <v>0</v>
      </c>
      <c r="H61" s="13">
        <v>0</v>
      </c>
      <c r="I61" s="13">
        <f t="shared" si="37"/>
        <v>150000</v>
      </c>
      <c r="J61" s="13">
        <v>0</v>
      </c>
      <c r="K61" s="13">
        <f t="shared" si="31"/>
        <v>1710000</v>
      </c>
      <c r="M61" s="13">
        <f t="shared" si="35"/>
        <v>9360000</v>
      </c>
      <c r="N61" s="13">
        <f>N60-I61</f>
        <v>0</v>
      </c>
      <c r="O61" s="13">
        <f t="shared" si="32"/>
        <v>9360000</v>
      </c>
    </row>
    <row r="62" spans="1:15" x14ac:dyDescent="0.45">
      <c r="E62" s="32">
        <f t="shared" si="33"/>
        <v>2022</v>
      </c>
      <c r="F62" s="13">
        <f t="shared" si="34"/>
        <v>1560000</v>
      </c>
      <c r="G62" s="13">
        <v>0</v>
      </c>
      <c r="H62" s="13">
        <v>0</v>
      </c>
      <c r="I62" s="13">
        <v>0</v>
      </c>
      <c r="J62" s="13">
        <f>850000/5</f>
        <v>170000</v>
      </c>
      <c r="K62" s="13">
        <f>SUM(F62:J62)</f>
        <v>1730000</v>
      </c>
      <c r="M62" s="13">
        <f t="shared" si="35"/>
        <v>7800000</v>
      </c>
      <c r="N62" s="13">
        <f>850000-J62</f>
        <v>680000</v>
      </c>
      <c r="O62" s="13">
        <f t="shared" si="32"/>
        <v>8480000</v>
      </c>
    </row>
    <row r="63" spans="1:15" x14ac:dyDescent="0.45">
      <c r="E63" s="32">
        <f t="shared" si="33"/>
        <v>2023</v>
      </c>
      <c r="F63" s="13">
        <f t="shared" si="34"/>
        <v>1560000</v>
      </c>
      <c r="G63" s="13">
        <v>0</v>
      </c>
      <c r="H63" s="13">
        <v>0</v>
      </c>
      <c r="I63" s="13">
        <v>0</v>
      </c>
      <c r="J63" s="13">
        <f t="shared" ref="J63:J66" si="38">850000/5</f>
        <v>170000</v>
      </c>
      <c r="K63" s="13">
        <f t="shared" si="31"/>
        <v>1730000</v>
      </c>
      <c r="M63" s="13">
        <f t="shared" si="35"/>
        <v>6240000</v>
      </c>
      <c r="N63" s="13">
        <f>N62-J63</f>
        <v>510000</v>
      </c>
      <c r="O63" s="13">
        <f t="shared" si="32"/>
        <v>6750000</v>
      </c>
    </row>
    <row r="64" spans="1:15" x14ac:dyDescent="0.45">
      <c r="E64" s="32">
        <f t="shared" si="33"/>
        <v>2024</v>
      </c>
      <c r="F64" s="13">
        <f t="shared" si="34"/>
        <v>1560000</v>
      </c>
      <c r="G64" s="13">
        <v>0</v>
      </c>
      <c r="H64" s="13">
        <v>0</v>
      </c>
      <c r="I64" s="13">
        <v>0</v>
      </c>
      <c r="J64" s="13">
        <f t="shared" si="38"/>
        <v>170000</v>
      </c>
      <c r="K64" s="13">
        <f t="shared" si="31"/>
        <v>1730000</v>
      </c>
      <c r="M64" s="13">
        <f t="shared" si="35"/>
        <v>4680000</v>
      </c>
      <c r="N64" s="13">
        <f>N63-J64</f>
        <v>340000</v>
      </c>
      <c r="O64" s="13">
        <f t="shared" si="32"/>
        <v>5020000</v>
      </c>
    </row>
    <row r="65" spans="5:15" x14ac:dyDescent="0.45">
      <c r="E65" s="32">
        <f t="shared" si="33"/>
        <v>2025</v>
      </c>
      <c r="F65" s="13">
        <f t="shared" si="34"/>
        <v>1560000</v>
      </c>
      <c r="G65" s="13">
        <v>0</v>
      </c>
      <c r="H65" s="13">
        <v>0</v>
      </c>
      <c r="I65" s="13">
        <v>0</v>
      </c>
      <c r="J65" s="13">
        <f t="shared" si="38"/>
        <v>170000</v>
      </c>
      <c r="K65" s="13">
        <f t="shared" si="31"/>
        <v>1730000</v>
      </c>
      <c r="M65" s="13">
        <f t="shared" si="35"/>
        <v>3120000</v>
      </c>
      <c r="N65" s="13">
        <f>N64-J65</f>
        <v>170000</v>
      </c>
      <c r="O65" s="13">
        <f t="shared" si="32"/>
        <v>3290000</v>
      </c>
    </row>
    <row r="66" spans="5:15" x14ac:dyDescent="0.45">
      <c r="E66" s="32">
        <f t="shared" si="33"/>
        <v>2026</v>
      </c>
      <c r="F66" s="13">
        <f t="shared" si="34"/>
        <v>1560000</v>
      </c>
      <c r="G66" s="13">
        <v>0</v>
      </c>
      <c r="H66" s="13">
        <v>0</v>
      </c>
      <c r="I66" s="13">
        <v>0</v>
      </c>
      <c r="J66" s="13">
        <f t="shared" si="38"/>
        <v>170000</v>
      </c>
      <c r="K66" s="13">
        <f t="shared" si="31"/>
        <v>1730000</v>
      </c>
      <c r="M66" s="13">
        <f t="shared" si="35"/>
        <v>1560000</v>
      </c>
      <c r="N66" s="13">
        <f>N65-J66</f>
        <v>0</v>
      </c>
      <c r="O66" s="13">
        <f t="shared" si="32"/>
        <v>1560000</v>
      </c>
    </row>
    <row r="67" spans="5:15" x14ac:dyDescent="0.45">
      <c r="E67" s="32">
        <f t="shared" si="33"/>
        <v>2027</v>
      </c>
      <c r="F67" s="13">
        <f t="shared" si="34"/>
        <v>1560000</v>
      </c>
      <c r="G67" s="13">
        <v>0</v>
      </c>
      <c r="H67" s="13">
        <v>0</v>
      </c>
      <c r="I67" s="13">
        <v>0</v>
      </c>
      <c r="J67" s="13">
        <v>0</v>
      </c>
      <c r="K67" s="13">
        <f>SUM(F67:J67)</f>
        <v>1560000</v>
      </c>
      <c r="M67" s="13">
        <f t="shared" si="35"/>
        <v>0</v>
      </c>
      <c r="N67" s="13">
        <v>0</v>
      </c>
      <c r="O67" s="13">
        <f t="shared" si="32"/>
        <v>0</v>
      </c>
    </row>
  </sheetData>
  <pageMargins left="0.25" right="0.25" top="0.75" bottom="0.75" header="0.3" footer="0.3"/>
  <pageSetup paperSize="9" scale="32" fitToHeight="0" orientation="landscape" r:id="rId1"/>
  <ignoredErrors>
    <ignoredError sqref="F22:AF22 F24:AF24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1A30-625A-4AFA-9470-D5CD0F659BAA}">
  <sheetPr>
    <pageSetUpPr fitToPage="1"/>
  </sheetPr>
  <dimension ref="A1:AF67"/>
  <sheetViews>
    <sheetView showGridLines="0" workbookViewId="0">
      <selection sqref="A1:AH68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6" width="13.6640625" style="13" bestFit="1" customWidth="1"/>
    <col min="7" max="32" width="12.796875" style="13" customWidth="1"/>
    <col min="33" max="16384" width="8.796875" style="13"/>
  </cols>
  <sheetData>
    <row r="1" spans="1:32" ht="13.9" x14ac:dyDescent="0.45">
      <c r="A1" s="1" t="s">
        <v>0</v>
      </c>
      <c r="B1" s="2"/>
      <c r="C1" s="34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9" x14ac:dyDescent="0.45">
      <c r="A2" s="3" t="s">
        <v>1</v>
      </c>
      <c r="B2" s="4">
        <v>39000000</v>
      </c>
    </row>
    <row r="3" spans="1:32" ht="13.9" x14ac:dyDescent="0.45">
      <c r="A3" s="3" t="s">
        <v>34</v>
      </c>
      <c r="B3" s="6">
        <v>0.1</v>
      </c>
      <c r="C3" s="13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3.9" x14ac:dyDescent="0.45">
      <c r="A4" s="3"/>
      <c r="B4" s="6">
        <v>0.1</v>
      </c>
      <c r="C4" s="13" t="s">
        <v>36</v>
      </c>
      <c r="E4" s="3" t="s">
        <v>2</v>
      </c>
      <c r="F4" s="15">
        <v>2001</v>
      </c>
      <c r="G4" s="15">
        <f>F4+1</f>
        <v>2002</v>
      </c>
      <c r="H4" s="15">
        <f t="shared" ref="H4:W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  <c r="W4" s="15">
        <f t="shared" si="0"/>
        <v>2018</v>
      </c>
      <c r="X4" s="15">
        <f t="shared" ref="X4:AF6" si="1">W4+1</f>
        <v>2019</v>
      </c>
      <c r="Y4" s="15">
        <f t="shared" si="1"/>
        <v>2020</v>
      </c>
      <c r="Z4" s="15">
        <f t="shared" si="1"/>
        <v>2021</v>
      </c>
      <c r="AA4" s="15">
        <f t="shared" si="1"/>
        <v>2022</v>
      </c>
      <c r="AB4" s="15">
        <f t="shared" si="1"/>
        <v>2023</v>
      </c>
      <c r="AC4" s="15">
        <f t="shared" si="1"/>
        <v>2024</v>
      </c>
      <c r="AD4" s="15">
        <f t="shared" si="1"/>
        <v>2025</v>
      </c>
      <c r="AE4" s="15">
        <f t="shared" si="1"/>
        <v>2026</v>
      </c>
      <c r="AF4" s="15">
        <f t="shared" si="1"/>
        <v>2027</v>
      </c>
    </row>
    <row r="5" spans="1:32" ht="13.9" x14ac:dyDescent="0.45">
      <c r="A5" s="3"/>
      <c r="B5" s="6">
        <f>1-B4-B3</f>
        <v>0.8</v>
      </c>
      <c r="C5" s="13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  <c r="W5" s="13">
        <f t="shared" si="0"/>
        <v>17</v>
      </c>
      <c r="X5" s="13">
        <f t="shared" si="1"/>
        <v>18</v>
      </c>
      <c r="Y5" s="13">
        <f t="shared" si="1"/>
        <v>19</v>
      </c>
      <c r="Z5" s="13">
        <f t="shared" si="1"/>
        <v>20</v>
      </c>
      <c r="AA5" s="13">
        <f t="shared" si="1"/>
        <v>21</v>
      </c>
      <c r="AB5" s="13">
        <f t="shared" si="1"/>
        <v>22</v>
      </c>
      <c r="AC5" s="13">
        <f t="shared" si="1"/>
        <v>23</v>
      </c>
      <c r="AD5" s="13">
        <f t="shared" si="1"/>
        <v>24</v>
      </c>
      <c r="AE5" s="13">
        <f t="shared" si="1"/>
        <v>25</v>
      </c>
      <c r="AF5" s="13">
        <f t="shared" si="1"/>
        <v>26</v>
      </c>
    </row>
    <row r="6" spans="1:32" ht="13.9" x14ac:dyDescent="0.45">
      <c r="A6" s="3" t="s">
        <v>4</v>
      </c>
      <c r="B6" s="4">
        <v>0</v>
      </c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  <c r="W6" s="13">
        <f t="shared" si="0"/>
        <v>16</v>
      </c>
      <c r="X6" s="13">
        <f t="shared" si="1"/>
        <v>17</v>
      </c>
      <c r="Y6" s="13">
        <f t="shared" si="1"/>
        <v>18</v>
      </c>
      <c r="Z6" s="13">
        <f t="shared" si="1"/>
        <v>19</v>
      </c>
      <c r="AA6" s="13">
        <f t="shared" si="1"/>
        <v>20</v>
      </c>
      <c r="AB6" s="13">
        <f t="shared" si="1"/>
        <v>21</v>
      </c>
      <c r="AC6" s="13">
        <f t="shared" si="1"/>
        <v>22</v>
      </c>
      <c r="AD6" s="13">
        <f t="shared" si="1"/>
        <v>23</v>
      </c>
      <c r="AE6" s="13">
        <f t="shared" si="1"/>
        <v>24</v>
      </c>
      <c r="AF6" s="13">
        <f t="shared" si="1"/>
        <v>25</v>
      </c>
    </row>
    <row r="7" spans="1:32" ht="13.9" x14ac:dyDescent="0.45">
      <c r="A7" s="3"/>
      <c r="B7" s="4"/>
      <c r="E7" s="3" t="s">
        <v>62</v>
      </c>
      <c r="F7" s="13">
        <v>365</v>
      </c>
      <c r="G7" s="13">
        <f>F7</f>
        <v>365</v>
      </c>
      <c r="H7" s="13">
        <f t="shared" ref="H7:T7" si="2">G7</f>
        <v>365</v>
      </c>
      <c r="I7" s="13">
        <v>366</v>
      </c>
      <c r="J7" s="13">
        <v>365</v>
      </c>
      <c r="K7" s="13">
        <v>365</v>
      </c>
      <c r="L7" s="13">
        <f t="shared" si="2"/>
        <v>365</v>
      </c>
      <c r="M7" s="13">
        <v>366</v>
      </c>
      <c r="N7" s="13">
        <v>365</v>
      </c>
      <c r="O7" s="13">
        <f t="shared" si="2"/>
        <v>365</v>
      </c>
      <c r="P7" s="13">
        <f t="shared" si="2"/>
        <v>365</v>
      </c>
      <c r="Q7" s="13">
        <v>366</v>
      </c>
      <c r="R7" s="13">
        <v>365</v>
      </c>
      <c r="S7" s="13">
        <f t="shared" si="2"/>
        <v>365</v>
      </c>
      <c r="T7" s="13">
        <f t="shared" si="2"/>
        <v>365</v>
      </c>
      <c r="U7" s="13">
        <v>366</v>
      </c>
      <c r="V7" s="13">
        <v>365</v>
      </c>
      <c r="W7" s="13">
        <v>365</v>
      </c>
      <c r="X7" s="13">
        <v>365</v>
      </c>
      <c r="Y7" s="13">
        <v>366</v>
      </c>
      <c r="Z7" s="13">
        <v>365</v>
      </c>
      <c r="AA7" s="13">
        <v>365</v>
      </c>
      <c r="AB7" s="13">
        <v>365</v>
      </c>
      <c r="AC7" s="13">
        <v>366</v>
      </c>
      <c r="AD7" s="13">
        <v>365</v>
      </c>
      <c r="AE7" s="13">
        <v>365</v>
      </c>
      <c r="AF7" s="13">
        <v>365</v>
      </c>
    </row>
    <row r="8" spans="1:32" ht="13.9" x14ac:dyDescent="0.45">
      <c r="A8" s="3" t="s">
        <v>5</v>
      </c>
      <c r="B8" s="6">
        <v>0.09</v>
      </c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  <c r="W8" s="13">
        <v>16</v>
      </c>
      <c r="X8" s="13">
        <v>16</v>
      </c>
      <c r="Y8" s="13">
        <v>16</v>
      </c>
      <c r="Z8" s="13">
        <v>16</v>
      </c>
      <c r="AA8" s="13">
        <v>16</v>
      </c>
      <c r="AB8" s="13">
        <v>16</v>
      </c>
      <c r="AC8" s="13">
        <v>16</v>
      </c>
      <c r="AD8" s="13">
        <v>16</v>
      </c>
      <c r="AE8" s="13">
        <v>16</v>
      </c>
      <c r="AF8" s="13">
        <v>16</v>
      </c>
    </row>
    <row r="9" spans="1:32" ht="13.9" x14ac:dyDescent="0.45">
      <c r="A9" s="7" t="s">
        <v>17</v>
      </c>
      <c r="B9" s="8">
        <v>0</v>
      </c>
      <c r="C9" s="13" t="s">
        <v>89</v>
      </c>
      <c r="E9" s="3"/>
    </row>
    <row r="10" spans="1:32" ht="13.9" x14ac:dyDescent="0.45">
      <c r="A10" s="7" t="s">
        <v>9</v>
      </c>
      <c r="B10" s="8">
        <v>0.03</v>
      </c>
      <c r="E10" s="3" t="s">
        <v>25</v>
      </c>
      <c r="F10" s="13">
        <v>0</v>
      </c>
      <c r="G10" s="13">
        <v>0</v>
      </c>
      <c r="H10" s="13">
        <f t="shared" ref="H10:U10" si="3">$B$2/$B$37</f>
        <v>1560000</v>
      </c>
      <c r="I10" s="13">
        <f t="shared" si="3"/>
        <v>1560000</v>
      </c>
      <c r="J10" s="13">
        <f t="shared" si="3"/>
        <v>1560000</v>
      </c>
      <c r="K10" s="13">
        <f t="shared" si="3"/>
        <v>1560000</v>
      </c>
      <c r="L10" s="13">
        <f t="shared" si="3"/>
        <v>1560000</v>
      </c>
      <c r="M10" s="13">
        <f t="shared" si="3"/>
        <v>1560000</v>
      </c>
      <c r="N10" s="13">
        <f t="shared" si="3"/>
        <v>1560000</v>
      </c>
      <c r="O10" s="13">
        <f t="shared" si="3"/>
        <v>1560000</v>
      </c>
      <c r="P10" s="13">
        <f t="shared" si="3"/>
        <v>1560000</v>
      </c>
      <c r="Q10" s="13">
        <f t="shared" si="3"/>
        <v>1560000</v>
      </c>
      <c r="R10" s="13">
        <f t="shared" si="3"/>
        <v>1560000</v>
      </c>
      <c r="S10" s="13">
        <f t="shared" si="3"/>
        <v>1560000</v>
      </c>
      <c r="T10" s="13">
        <f t="shared" si="3"/>
        <v>1560000</v>
      </c>
      <c r="U10" s="13">
        <f t="shared" si="3"/>
        <v>1560000</v>
      </c>
      <c r="V10" s="13">
        <f>$B$2/$B$37</f>
        <v>1560000</v>
      </c>
      <c r="W10" s="13">
        <f t="shared" ref="W10:AF10" si="4">$B$2/$B$37</f>
        <v>1560000</v>
      </c>
      <c r="X10" s="13">
        <f t="shared" si="4"/>
        <v>1560000</v>
      </c>
      <c r="Y10" s="13">
        <f t="shared" si="4"/>
        <v>1560000</v>
      </c>
      <c r="Z10" s="13">
        <f t="shared" si="4"/>
        <v>1560000</v>
      </c>
      <c r="AA10" s="13">
        <f t="shared" si="4"/>
        <v>1560000</v>
      </c>
      <c r="AB10" s="13">
        <f t="shared" si="4"/>
        <v>1560000</v>
      </c>
      <c r="AC10" s="13">
        <f t="shared" si="4"/>
        <v>1560000</v>
      </c>
      <c r="AD10" s="13">
        <f t="shared" si="4"/>
        <v>1560000</v>
      </c>
      <c r="AE10" s="13">
        <f t="shared" si="4"/>
        <v>1560000</v>
      </c>
      <c r="AF10" s="13">
        <f t="shared" si="4"/>
        <v>1560000</v>
      </c>
    </row>
    <row r="11" spans="1:32" ht="13.9" x14ac:dyDescent="0.45">
      <c r="A11" s="9" t="s">
        <v>69</v>
      </c>
      <c r="B11" s="10">
        <f>(1+B8)/(1+B10)-1</f>
        <v>5.8252427184465994E-2</v>
      </c>
      <c r="E11" s="3" t="s">
        <v>32</v>
      </c>
      <c r="F11" s="13">
        <v>0</v>
      </c>
      <c r="G11" s="13">
        <v>0</v>
      </c>
      <c r="L11" s="13">
        <f>$B$41/5</f>
        <v>60000</v>
      </c>
      <c r="M11" s="13">
        <f t="shared" ref="M11:P11" si="5">$B$41/5</f>
        <v>60000</v>
      </c>
      <c r="N11" s="13">
        <f t="shared" si="5"/>
        <v>60000</v>
      </c>
      <c r="O11" s="13">
        <f t="shared" si="5"/>
        <v>60000</v>
      </c>
      <c r="P11" s="13">
        <f t="shared" si="5"/>
        <v>60000</v>
      </c>
      <c r="Q11" s="13">
        <f>$B$42/5</f>
        <v>70000</v>
      </c>
      <c r="R11" s="13">
        <f t="shared" ref="R11:T11" si="6">$B$42/5</f>
        <v>70000</v>
      </c>
      <c r="S11" s="13">
        <f t="shared" si="6"/>
        <v>70000</v>
      </c>
      <c r="T11" s="13">
        <f t="shared" si="6"/>
        <v>70000</v>
      </c>
      <c r="U11" s="13">
        <f>$B$42/5</f>
        <v>70000</v>
      </c>
      <c r="V11" s="13">
        <f>$B$43/5</f>
        <v>150000</v>
      </c>
      <c r="W11" s="13">
        <f t="shared" ref="W11:Z11" si="7">$B$43/5</f>
        <v>150000</v>
      </c>
      <c r="X11" s="13">
        <f t="shared" si="7"/>
        <v>150000</v>
      </c>
      <c r="Y11" s="13">
        <f t="shared" si="7"/>
        <v>150000</v>
      </c>
      <c r="Z11" s="13">
        <f t="shared" si="7"/>
        <v>150000</v>
      </c>
      <c r="AA11" s="13">
        <f>$B$44/5</f>
        <v>170000</v>
      </c>
      <c r="AB11" s="13">
        <f t="shared" ref="AB11:AE11" si="8">$B$44/5</f>
        <v>170000</v>
      </c>
      <c r="AC11" s="13">
        <f t="shared" si="8"/>
        <v>170000</v>
      </c>
      <c r="AD11" s="13">
        <f t="shared" si="8"/>
        <v>170000</v>
      </c>
      <c r="AE11" s="13">
        <f t="shared" si="8"/>
        <v>170000</v>
      </c>
    </row>
    <row r="12" spans="1:32" ht="13.9" x14ac:dyDescent="0.45">
      <c r="A12" s="3"/>
      <c r="B12" s="6"/>
      <c r="E12" s="3" t="s">
        <v>33</v>
      </c>
      <c r="F12" s="13">
        <f>F10+F11</f>
        <v>0</v>
      </c>
      <c r="G12" s="13">
        <f t="shared" ref="G12:U12" si="9">G10+G11</f>
        <v>0</v>
      </c>
      <c r="H12" s="13">
        <f t="shared" si="9"/>
        <v>1560000</v>
      </c>
      <c r="I12" s="13">
        <f t="shared" si="9"/>
        <v>1560000</v>
      </c>
      <c r="J12" s="13">
        <f t="shared" si="9"/>
        <v>1560000</v>
      </c>
      <c r="K12" s="13">
        <f t="shared" si="9"/>
        <v>1560000</v>
      </c>
      <c r="L12" s="13">
        <f t="shared" si="9"/>
        <v>1620000</v>
      </c>
      <c r="M12" s="13">
        <f t="shared" si="9"/>
        <v>1620000</v>
      </c>
      <c r="N12" s="13">
        <f t="shared" si="9"/>
        <v>1620000</v>
      </c>
      <c r="O12" s="13">
        <f t="shared" si="9"/>
        <v>1620000</v>
      </c>
      <c r="P12" s="13">
        <f t="shared" si="9"/>
        <v>1620000</v>
      </c>
      <c r="Q12" s="13">
        <f t="shared" si="9"/>
        <v>1630000</v>
      </c>
      <c r="R12" s="13">
        <f t="shared" si="9"/>
        <v>1630000</v>
      </c>
      <c r="S12" s="13">
        <f t="shared" si="9"/>
        <v>1630000</v>
      </c>
      <c r="T12" s="13">
        <f t="shared" si="9"/>
        <v>1630000</v>
      </c>
      <c r="U12" s="13">
        <f t="shared" si="9"/>
        <v>1630000</v>
      </c>
      <c r="V12" s="13">
        <f>V10+V11</f>
        <v>1710000</v>
      </c>
      <c r="W12" s="13">
        <f t="shared" ref="W12:AF12" si="10">W10+W11</f>
        <v>1710000</v>
      </c>
      <c r="X12" s="13">
        <f t="shared" si="10"/>
        <v>1710000</v>
      </c>
      <c r="Y12" s="13">
        <f t="shared" si="10"/>
        <v>1710000</v>
      </c>
      <c r="Z12" s="13">
        <f t="shared" si="10"/>
        <v>1710000</v>
      </c>
      <c r="AA12" s="13">
        <f t="shared" si="10"/>
        <v>1730000</v>
      </c>
      <c r="AB12" s="13">
        <f t="shared" si="10"/>
        <v>1730000</v>
      </c>
      <c r="AC12" s="13">
        <f t="shared" si="10"/>
        <v>1730000</v>
      </c>
      <c r="AD12" s="13">
        <f t="shared" si="10"/>
        <v>1730000</v>
      </c>
      <c r="AE12" s="13">
        <f t="shared" si="10"/>
        <v>1730000</v>
      </c>
      <c r="AF12" s="13">
        <f t="shared" si="10"/>
        <v>1560000</v>
      </c>
    </row>
    <row r="13" spans="1:32" ht="13.9" x14ac:dyDescent="0.45">
      <c r="A13" s="3" t="s">
        <v>45</v>
      </c>
      <c r="B13" s="4">
        <v>20000</v>
      </c>
      <c r="C13" s="13" t="s">
        <v>54</v>
      </c>
      <c r="E13" s="3"/>
    </row>
    <row r="14" spans="1:32" ht="13.9" x14ac:dyDescent="0.45">
      <c r="A14" s="3" t="s">
        <v>6</v>
      </c>
      <c r="B14" s="4">
        <v>200</v>
      </c>
      <c r="C14" s="13" t="s">
        <v>7</v>
      </c>
      <c r="E14" s="3" t="s">
        <v>65</v>
      </c>
      <c r="F14" s="13">
        <v>0</v>
      </c>
      <c r="G14" s="13">
        <f>B38</f>
        <v>500000</v>
      </c>
      <c r="H14" s="13">
        <f>G14*(1+$B$10)</f>
        <v>515000</v>
      </c>
      <c r="I14" s="13">
        <f>H14*(1+$B$10)</f>
        <v>530450</v>
      </c>
      <c r="J14" s="13">
        <f t="shared" ref="J14:U14" si="11">I14*(1+$B$10)</f>
        <v>546363.5</v>
      </c>
      <c r="K14" s="13">
        <f t="shared" si="11"/>
        <v>562754.40500000003</v>
      </c>
      <c r="L14" s="13">
        <f t="shared" si="11"/>
        <v>579637.03714999999</v>
      </c>
      <c r="M14" s="13">
        <f t="shared" si="11"/>
        <v>597026.14826449996</v>
      </c>
      <c r="N14" s="13">
        <f t="shared" si="11"/>
        <v>614936.93271243502</v>
      </c>
      <c r="O14" s="13">
        <f t="shared" si="11"/>
        <v>633385.04069380811</v>
      </c>
      <c r="P14" s="13">
        <f t="shared" si="11"/>
        <v>652386.59191462235</v>
      </c>
      <c r="Q14" s="13">
        <f t="shared" si="11"/>
        <v>671958.18967206101</v>
      </c>
      <c r="R14" s="13">
        <f t="shared" si="11"/>
        <v>692116.93536222284</v>
      </c>
      <c r="S14" s="13">
        <f t="shared" si="11"/>
        <v>712880.44342308957</v>
      </c>
      <c r="T14" s="13">
        <f t="shared" si="11"/>
        <v>734266.85672578227</v>
      </c>
      <c r="U14" s="13">
        <f t="shared" si="11"/>
        <v>756294.86242755572</v>
      </c>
      <c r="V14" s="13">
        <f>U14*(1+$B$10)</f>
        <v>778983.70830038236</v>
      </c>
      <c r="W14" s="13">
        <f t="shared" ref="W14:AF14" si="12">V14*(1+$B$10)</f>
        <v>802353.21954939386</v>
      </c>
      <c r="X14" s="13">
        <f t="shared" si="12"/>
        <v>826423.81613587565</v>
      </c>
      <c r="Y14" s="13">
        <f t="shared" si="12"/>
        <v>851216.5306199519</v>
      </c>
      <c r="Z14" s="13">
        <f t="shared" si="12"/>
        <v>876753.0265385505</v>
      </c>
      <c r="AA14" s="13">
        <f t="shared" si="12"/>
        <v>903055.61733470706</v>
      </c>
      <c r="AB14" s="13">
        <f t="shared" si="12"/>
        <v>930147.28585474833</v>
      </c>
      <c r="AC14" s="13">
        <f t="shared" si="12"/>
        <v>958051.70443039085</v>
      </c>
      <c r="AD14" s="13">
        <f t="shared" si="12"/>
        <v>986793.25556330255</v>
      </c>
      <c r="AE14" s="13">
        <f t="shared" si="12"/>
        <v>1016397.0532302016</v>
      </c>
      <c r="AF14" s="13">
        <f t="shared" si="12"/>
        <v>1046888.9648271076</v>
      </c>
    </row>
    <row r="15" spans="1:32" ht="13.9" x14ac:dyDescent="0.45">
      <c r="A15" s="3"/>
      <c r="B15" s="4"/>
      <c r="E15" s="3"/>
    </row>
    <row r="16" spans="1:32" ht="13.9" x14ac:dyDescent="0.45">
      <c r="A16" s="3" t="s">
        <v>57</v>
      </c>
      <c r="B16" s="13">
        <v>22000</v>
      </c>
      <c r="C16" s="13" t="s">
        <v>55</v>
      </c>
      <c r="E16" s="3" t="s">
        <v>3</v>
      </c>
      <c r="F16" s="13">
        <v>0</v>
      </c>
      <c r="G16" s="13">
        <v>0</v>
      </c>
      <c r="H16" s="13">
        <v>17713</v>
      </c>
      <c r="I16" s="13">
        <v>18103</v>
      </c>
      <c r="J16" s="13">
        <v>18501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  <c r="W16" s="13">
        <v>14932</v>
      </c>
      <c r="X16" s="13">
        <v>15104</v>
      </c>
      <c r="Y16" s="13">
        <v>15278</v>
      </c>
      <c r="Z16" s="13">
        <v>15454</v>
      </c>
      <c r="AA16" s="13">
        <v>14654</v>
      </c>
      <c r="AB16" s="13">
        <v>14823</v>
      </c>
      <c r="AC16" s="13">
        <v>14993</v>
      </c>
      <c r="AD16" s="13">
        <v>15166</v>
      </c>
      <c r="AE16" s="13">
        <v>15341</v>
      </c>
      <c r="AF16" s="13">
        <v>13448</v>
      </c>
    </row>
    <row r="17" spans="1:32" ht="13.9" x14ac:dyDescent="0.45">
      <c r="A17" s="3" t="s">
        <v>58</v>
      </c>
      <c r="E17" s="3" t="s">
        <v>8</v>
      </c>
      <c r="F17" s="13">
        <v>0</v>
      </c>
      <c r="G17" s="13">
        <v>0</v>
      </c>
      <c r="H17" s="13">
        <f>-B29</f>
        <v>-4000</v>
      </c>
      <c r="I17" s="13">
        <f>H17*(1+$B$32)</f>
        <v>-4160</v>
      </c>
      <c r="J17" s="13">
        <f t="shared" ref="J17:U17" si="13">I17*(1+$B$32)</f>
        <v>-4326.4000000000005</v>
      </c>
      <c r="K17" s="13">
        <f t="shared" si="13"/>
        <v>-4499.456000000001</v>
      </c>
      <c r="L17" s="13">
        <f t="shared" si="13"/>
        <v>-4679.4342400000014</v>
      </c>
      <c r="M17" s="13">
        <f t="shared" si="13"/>
        <v>-4866.6116096000014</v>
      </c>
      <c r="N17" s="13">
        <f t="shared" si="13"/>
        <v>-5061.2760739840014</v>
      </c>
      <c r="O17" s="13">
        <f t="shared" si="13"/>
        <v>-5263.7271169433616</v>
      </c>
      <c r="P17" s="13">
        <f t="shared" si="13"/>
        <v>-5474.2762016210963</v>
      </c>
      <c r="Q17" s="13">
        <f t="shared" si="13"/>
        <v>-5693.24724968594</v>
      </c>
      <c r="R17" s="13">
        <f t="shared" si="13"/>
        <v>-5920.9771396733777</v>
      </c>
      <c r="S17" s="13">
        <f t="shared" si="13"/>
        <v>-6157.8162252603133</v>
      </c>
      <c r="T17" s="13">
        <f t="shared" si="13"/>
        <v>-6404.1288742707256</v>
      </c>
      <c r="U17" s="13">
        <f t="shared" si="13"/>
        <v>-6660.2940292415551</v>
      </c>
      <c r="V17" s="13">
        <f>U17*(1+$B$32)</f>
        <v>-6926.705790411218</v>
      </c>
      <c r="W17" s="13">
        <f t="shared" ref="W17:AF17" si="14">V17*(1+$B$32)</f>
        <v>-7203.7740220276673</v>
      </c>
      <c r="X17" s="13">
        <f t="shared" si="14"/>
        <v>-7491.9249829087739</v>
      </c>
      <c r="Y17" s="13">
        <f t="shared" si="14"/>
        <v>-7791.6019822251255</v>
      </c>
      <c r="Z17" s="13">
        <f t="shared" si="14"/>
        <v>-8103.2660615141313</v>
      </c>
      <c r="AA17" s="13">
        <f t="shared" si="14"/>
        <v>-8427.3967039746967</v>
      </c>
      <c r="AB17" s="13">
        <f t="shared" si="14"/>
        <v>-8764.492572133684</v>
      </c>
      <c r="AC17" s="13">
        <f t="shared" si="14"/>
        <v>-9115.0722750190325</v>
      </c>
      <c r="AD17" s="13">
        <f t="shared" si="14"/>
        <v>-9479.6751660197933</v>
      </c>
      <c r="AE17" s="13">
        <f t="shared" si="14"/>
        <v>-9858.8621726605852</v>
      </c>
      <c r="AF17" s="13">
        <f t="shared" si="14"/>
        <v>-10253.21665956701</v>
      </c>
    </row>
    <row r="18" spans="1:32" ht="13.9" x14ac:dyDescent="0.45">
      <c r="A18" s="3" t="s">
        <v>59</v>
      </c>
      <c r="B18" s="16">
        <v>0.02</v>
      </c>
      <c r="E18" s="3"/>
    </row>
    <row r="19" spans="1:32" ht="13.9" x14ac:dyDescent="0.45">
      <c r="A19" s="3" t="s">
        <v>60</v>
      </c>
      <c r="B19" s="16">
        <v>1.4999999999999999E-2</v>
      </c>
      <c r="E19" s="3" t="s">
        <v>38</v>
      </c>
      <c r="F19" s="13">
        <f t="shared" ref="F19:U19" si="15">F16*(F7-F8)</f>
        <v>0</v>
      </c>
      <c r="G19" s="13">
        <f t="shared" si="15"/>
        <v>0</v>
      </c>
      <c r="H19" s="13">
        <f>H16*(H7-H8)</f>
        <v>6323541</v>
      </c>
      <c r="I19" s="13">
        <f>I16*(I7-I8)</f>
        <v>6480874</v>
      </c>
      <c r="J19" s="13">
        <f t="shared" si="15"/>
        <v>6604857</v>
      </c>
      <c r="K19" s="13">
        <f t="shared" si="15"/>
        <v>6680898</v>
      </c>
      <c r="L19" s="13">
        <f t="shared" si="15"/>
        <v>6170031</v>
      </c>
      <c r="M19" s="13">
        <f t="shared" si="15"/>
        <v>6188274</v>
      </c>
      <c r="N19" s="13">
        <f t="shared" si="15"/>
        <v>6241746</v>
      </c>
      <c r="O19" s="13">
        <f t="shared" si="15"/>
        <v>6313758</v>
      </c>
      <c r="P19" s="13">
        <f t="shared" si="15"/>
        <v>6386476</v>
      </c>
      <c r="Q19" s="13">
        <f t="shared" si="15"/>
        <v>6169512</v>
      </c>
      <c r="R19" s="13">
        <f t="shared" si="15"/>
        <v>6152172</v>
      </c>
      <c r="S19" s="13">
        <f t="shared" si="15"/>
        <v>6223019</v>
      </c>
      <c r="T19" s="13">
        <f t="shared" si="15"/>
        <v>6294564</v>
      </c>
      <c r="U19" s="13">
        <f t="shared" si="15"/>
        <v>6385050</v>
      </c>
      <c r="V19" s="13">
        <f>V16*(V7-V8)</f>
        <v>5151938</v>
      </c>
      <c r="W19" s="13">
        <f t="shared" ref="W19:AF19" si="16">W16*(W7-W8)</f>
        <v>5211268</v>
      </c>
      <c r="X19" s="13">
        <f t="shared" si="16"/>
        <v>5271296</v>
      </c>
      <c r="Y19" s="13">
        <f t="shared" si="16"/>
        <v>5347300</v>
      </c>
      <c r="Z19" s="13">
        <f t="shared" si="16"/>
        <v>5393446</v>
      </c>
      <c r="AA19" s="13">
        <f t="shared" si="16"/>
        <v>5114246</v>
      </c>
      <c r="AB19" s="13">
        <f t="shared" si="16"/>
        <v>5173227</v>
      </c>
      <c r="AC19" s="13">
        <f t="shared" si="16"/>
        <v>5247550</v>
      </c>
      <c r="AD19" s="13">
        <f t="shared" si="16"/>
        <v>5292934</v>
      </c>
      <c r="AE19" s="13">
        <f t="shared" si="16"/>
        <v>5354009</v>
      </c>
      <c r="AF19" s="13">
        <f t="shared" si="16"/>
        <v>4693352</v>
      </c>
    </row>
    <row r="20" spans="1:32" ht="13.9" x14ac:dyDescent="0.45">
      <c r="A20" s="3"/>
      <c r="E20" s="26" t="s">
        <v>24</v>
      </c>
      <c r="F20" s="18">
        <f>F17*F7</f>
        <v>0</v>
      </c>
      <c r="G20" s="18">
        <f t="shared" ref="G20:U20" si="17">G17*G7</f>
        <v>0</v>
      </c>
      <c r="H20" s="18">
        <f>H17*H7</f>
        <v>-1460000</v>
      </c>
      <c r="I20" s="18">
        <f t="shared" si="17"/>
        <v>-1522560</v>
      </c>
      <c r="J20" s="18">
        <f t="shared" si="17"/>
        <v>-1579136.0000000002</v>
      </c>
      <c r="K20" s="18">
        <f t="shared" si="17"/>
        <v>-1642301.4400000004</v>
      </c>
      <c r="L20" s="18">
        <f t="shared" si="17"/>
        <v>-1707993.4976000006</v>
      </c>
      <c r="M20" s="18">
        <f t="shared" si="17"/>
        <v>-1781179.8491136006</v>
      </c>
      <c r="N20" s="18">
        <f t="shared" si="17"/>
        <v>-1847365.7670041604</v>
      </c>
      <c r="O20" s="18">
        <f t="shared" si="17"/>
        <v>-1921260.3976843269</v>
      </c>
      <c r="P20" s="18">
        <f t="shared" si="17"/>
        <v>-1998110.8135917</v>
      </c>
      <c r="Q20" s="18">
        <f t="shared" si="17"/>
        <v>-2083728.4933850539</v>
      </c>
      <c r="R20" s="18">
        <f t="shared" si="17"/>
        <v>-2161156.655980783</v>
      </c>
      <c r="S20" s="18">
        <f t="shared" si="17"/>
        <v>-2247602.9222200145</v>
      </c>
      <c r="T20" s="18">
        <f t="shared" si="17"/>
        <v>-2337507.0391088147</v>
      </c>
      <c r="U20" s="18">
        <f t="shared" si="17"/>
        <v>-2437667.6147024091</v>
      </c>
      <c r="V20" s="18">
        <f>V17*V7</f>
        <v>-2528247.6135000945</v>
      </c>
      <c r="W20" s="18">
        <f t="shared" ref="W20:AF20" si="18">W17*W7</f>
        <v>-2629377.5180400987</v>
      </c>
      <c r="X20" s="18">
        <f t="shared" si="18"/>
        <v>-2734552.6187617024</v>
      </c>
      <c r="Y20" s="18">
        <f t="shared" si="18"/>
        <v>-2851726.325494396</v>
      </c>
      <c r="Z20" s="18">
        <f t="shared" si="18"/>
        <v>-2957692.1124526579</v>
      </c>
      <c r="AA20" s="18">
        <f t="shared" si="18"/>
        <v>-3075999.7969507645</v>
      </c>
      <c r="AB20" s="18">
        <f t="shared" si="18"/>
        <v>-3199039.7888287948</v>
      </c>
      <c r="AC20" s="18">
        <f t="shared" si="18"/>
        <v>-3336116.4526569657</v>
      </c>
      <c r="AD20" s="18">
        <f t="shared" si="18"/>
        <v>-3460081.4355972246</v>
      </c>
      <c r="AE20" s="18">
        <f t="shared" si="18"/>
        <v>-3598484.6930211135</v>
      </c>
      <c r="AF20" s="18">
        <f t="shared" si="18"/>
        <v>-3742424.0807419587</v>
      </c>
    </row>
    <row r="21" spans="1:32" ht="13.9" x14ac:dyDescent="0.45">
      <c r="A21" s="3" t="s">
        <v>47</v>
      </c>
      <c r="B21" s="4"/>
      <c r="E21" s="3" t="s">
        <v>70</v>
      </c>
      <c r="F21" s="13">
        <f>F19+F20</f>
        <v>0</v>
      </c>
      <c r="G21" s="13">
        <f t="shared" ref="G21:U21" si="19">G19+G20</f>
        <v>0</v>
      </c>
      <c r="H21" s="13">
        <f>H19+H20</f>
        <v>4863541</v>
      </c>
      <c r="I21" s="13">
        <f t="shared" si="19"/>
        <v>4958314</v>
      </c>
      <c r="J21" s="13">
        <f t="shared" si="19"/>
        <v>5025721</v>
      </c>
      <c r="K21" s="13">
        <f t="shared" si="19"/>
        <v>5038596.5599999996</v>
      </c>
      <c r="L21" s="13">
        <f t="shared" si="19"/>
        <v>4462037.5023999996</v>
      </c>
      <c r="M21" s="13">
        <f t="shared" si="19"/>
        <v>4407094.1508863997</v>
      </c>
      <c r="N21" s="13">
        <f t="shared" si="19"/>
        <v>4394380.2329958398</v>
      </c>
      <c r="O21" s="13">
        <f t="shared" si="19"/>
        <v>4392497.6023156736</v>
      </c>
      <c r="P21" s="13">
        <f t="shared" si="19"/>
        <v>4388365.1864083</v>
      </c>
      <c r="Q21" s="13">
        <f t="shared" si="19"/>
        <v>4085783.5066149458</v>
      </c>
      <c r="R21" s="13">
        <f t="shared" si="19"/>
        <v>3991015.344019217</v>
      </c>
      <c r="S21" s="13">
        <f t="shared" si="19"/>
        <v>3975416.0777799855</v>
      </c>
      <c r="T21" s="13">
        <f t="shared" si="19"/>
        <v>3957056.9608911853</v>
      </c>
      <c r="U21" s="13">
        <f t="shared" si="19"/>
        <v>3947382.3852975909</v>
      </c>
      <c r="V21" s="13">
        <f>V19+V20</f>
        <v>2623690.3864999055</v>
      </c>
      <c r="W21" s="13">
        <f t="shared" ref="W21:AF21" si="20">W19+W20</f>
        <v>2581890.4819599013</v>
      </c>
      <c r="X21" s="13">
        <f t="shared" si="20"/>
        <v>2536743.3812382976</v>
      </c>
      <c r="Y21" s="13">
        <f t="shared" si="20"/>
        <v>2495573.674505604</v>
      </c>
      <c r="Z21" s="13">
        <f t="shared" si="20"/>
        <v>2435753.8875473421</v>
      </c>
      <c r="AA21" s="13">
        <f t="shared" si="20"/>
        <v>2038246.2030492355</v>
      </c>
      <c r="AB21" s="13">
        <f t="shared" si="20"/>
        <v>1974187.2111712052</v>
      </c>
      <c r="AC21" s="13">
        <f t="shared" si="20"/>
        <v>1911433.5473430343</v>
      </c>
      <c r="AD21" s="13">
        <f t="shared" si="20"/>
        <v>1832852.5644027754</v>
      </c>
      <c r="AE21" s="13">
        <f t="shared" si="20"/>
        <v>1755524.3069788865</v>
      </c>
      <c r="AF21" s="13">
        <f t="shared" si="20"/>
        <v>950927.91925804131</v>
      </c>
    </row>
    <row r="22" spans="1:32" ht="13.9" x14ac:dyDescent="0.45">
      <c r="A22" s="3" t="s">
        <v>48</v>
      </c>
      <c r="B22" s="11">
        <v>1.1499999999999999</v>
      </c>
      <c r="E22" s="26" t="s">
        <v>39</v>
      </c>
      <c r="F22" s="18">
        <f>-F12</f>
        <v>0</v>
      </c>
      <c r="G22" s="18">
        <f t="shared" ref="G22:T22" si="21">-G12</f>
        <v>0</v>
      </c>
      <c r="H22" s="18">
        <f t="shared" si="21"/>
        <v>-1560000</v>
      </c>
      <c r="I22" s="18">
        <f t="shared" si="21"/>
        <v>-1560000</v>
      </c>
      <c r="J22" s="18">
        <f t="shared" si="21"/>
        <v>-1560000</v>
      </c>
      <c r="K22" s="18">
        <f t="shared" si="21"/>
        <v>-1560000</v>
      </c>
      <c r="L22" s="18">
        <f t="shared" si="21"/>
        <v>-1620000</v>
      </c>
      <c r="M22" s="18">
        <f t="shared" si="21"/>
        <v>-1620000</v>
      </c>
      <c r="N22" s="18">
        <f t="shared" si="21"/>
        <v>-1620000</v>
      </c>
      <c r="O22" s="18">
        <f t="shared" si="21"/>
        <v>-1620000</v>
      </c>
      <c r="P22" s="18">
        <f t="shared" si="21"/>
        <v>-1620000</v>
      </c>
      <c r="Q22" s="18">
        <f t="shared" si="21"/>
        <v>-1630000</v>
      </c>
      <c r="R22" s="18">
        <f t="shared" si="21"/>
        <v>-1630000</v>
      </c>
      <c r="S22" s="18">
        <f t="shared" si="21"/>
        <v>-1630000</v>
      </c>
      <c r="T22" s="18">
        <f t="shared" si="21"/>
        <v>-1630000</v>
      </c>
      <c r="U22" s="18">
        <f>-U12</f>
        <v>-1630000</v>
      </c>
      <c r="V22" s="18">
        <f>-V12</f>
        <v>-1710000</v>
      </c>
      <c r="W22" s="18">
        <f t="shared" ref="W22:AF22" si="22">-W12</f>
        <v>-1710000</v>
      </c>
      <c r="X22" s="18">
        <f t="shared" si="22"/>
        <v>-1710000</v>
      </c>
      <c r="Y22" s="18">
        <f t="shared" si="22"/>
        <v>-1710000</v>
      </c>
      <c r="Z22" s="18">
        <f t="shared" si="22"/>
        <v>-1710000</v>
      </c>
      <c r="AA22" s="18">
        <f t="shared" si="22"/>
        <v>-1730000</v>
      </c>
      <c r="AB22" s="18">
        <f t="shared" si="22"/>
        <v>-1730000</v>
      </c>
      <c r="AC22" s="18">
        <f t="shared" si="22"/>
        <v>-1730000</v>
      </c>
      <c r="AD22" s="18">
        <f t="shared" si="22"/>
        <v>-1730000</v>
      </c>
      <c r="AE22" s="18">
        <f t="shared" si="22"/>
        <v>-1730000</v>
      </c>
      <c r="AF22" s="18">
        <f t="shared" si="22"/>
        <v>-1560000</v>
      </c>
    </row>
    <row r="23" spans="1:32" ht="13.9" x14ac:dyDescent="0.45">
      <c r="A23" s="3" t="s">
        <v>49</v>
      </c>
      <c r="B23" s="11">
        <v>1.05</v>
      </c>
      <c r="E23" s="3" t="s">
        <v>71</v>
      </c>
      <c r="F23" s="13">
        <f>F21+F22</f>
        <v>0</v>
      </c>
      <c r="G23" s="13">
        <f t="shared" ref="G23:AF23" si="23">G21+G22</f>
        <v>0</v>
      </c>
      <c r="H23" s="13">
        <f>H21+H22</f>
        <v>3303541</v>
      </c>
      <c r="I23" s="13">
        <f t="shared" si="23"/>
        <v>3398314</v>
      </c>
      <c r="J23" s="13">
        <f t="shared" si="23"/>
        <v>3465721</v>
      </c>
      <c r="K23" s="13">
        <f t="shared" si="23"/>
        <v>3478596.5599999996</v>
      </c>
      <c r="L23" s="13">
        <f t="shared" si="23"/>
        <v>2842037.5023999996</v>
      </c>
      <c r="M23" s="13">
        <f t="shared" si="23"/>
        <v>2787094.1508863997</v>
      </c>
      <c r="N23" s="13">
        <f t="shared" si="23"/>
        <v>2774380.2329958398</v>
      </c>
      <c r="O23" s="13">
        <f t="shared" si="23"/>
        <v>2772497.6023156736</v>
      </c>
      <c r="P23" s="13">
        <f t="shared" si="23"/>
        <v>2768365.1864083</v>
      </c>
      <c r="Q23" s="13">
        <f t="shared" si="23"/>
        <v>2455783.5066149458</v>
      </c>
      <c r="R23" s="13">
        <f t="shared" si="23"/>
        <v>2361015.344019217</v>
      </c>
      <c r="S23" s="13">
        <f t="shared" si="23"/>
        <v>2345416.0777799855</v>
      </c>
      <c r="T23" s="13">
        <f t="shared" si="23"/>
        <v>2327056.9608911853</v>
      </c>
      <c r="U23" s="13">
        <f t="shared" si="23"/>
        <v>2317382.3852975909</v>
      </c>
      <c r="V23" s="13">
        <f t="shared" si="23"/>
        <v>913690.38649990549</v>
      </c>
      <c r="W23" s="13">
        <f t="shared" si="23"/>
        <v>871890.48195990128</v>
      </c>
      <c r="X23" s="13">
        <f t="shared" si="23"/>
        <v>826743.38123829756</v>
      </c>
      <c r="Y23" s="13">
        <f t="shared" si="23"/>
        <v>785573.67450560397</v>
      </c>
      <c r="Z23" s="13">
        <f t="shared" si="23"/>
        <v>725753.88754734211</v>
      </c>
      <c r="AA23" s="13">
        <f t="shared" si="23"/>
        <v>308246.20304923551</v>
      </c>
      <c r="AB23" s="13">
        <f t="shared" si="23"/>
        <v>244187.21117120516</v>
      </c>
      <c r="AC23" s="13">
        <f t="shared" si="23"/>
        <v>181433.5473430343</v>
      </c>
      <c r="AD23" s="13">
        <f t="shared" si="23"/>
        <v>102852.56440277537</v>
      </c>
      <c r="AE23" s="13">
        <f t="shared" si="23"/>
        <v>25524.306978886481</v>
      </c>
      <c r="AF23" s="13">
        <f t="shared" si="23"/>
        <v>-609072.08074195869</v>
      </c>
    </row>
    <row r="24" spans="1:32" ht="13.9" x14ac:dyDescent="0.45">
      <c r="A24" s="3" t="s">
        <v>50</v>
      </c>
      <c r="B24" s="11">
        <v>1</v>
      </c>
      <c r="E24" s="3" t="s">
        <v>67</v>
      </c>
      <c r="F24" s="13">
        <f>-F23*$B$9</f>
        <v>0</v>
      </c>
      <c r="G24" s="13">
        <f t="shared" ref="G24:AF24" si="24">-G23*$B$9</f>
        <v>0</v>
      </c>
      <c r="H24" s="13">
        <f t="shared" si="24"/>
        <v>0</v>
      </c>
      <c r="I24" s="13">
        <f t="shared" si="24"/>
        <v>0</v>
      </c>
      <c r="J24" s="13">
        <f t="shared" si="24"/>
        <v>0</v>
      </c>
      <c r="K24" s="13">
        <f t="shared" si="24"/>
        <v>0</v>
      </c>
      <c r="L24" s="13">
        <f t="shared" si="24"/>
        <v>0</v>
      </c>
      <c r="M24" s="13">
        <f t="shared" si="24"/>
        <v>0</v>
      </c>
      <c r="N24" s="13">
        <f t="shared" si="24"/>
        <v>0</v>
      </c>
      <c r="O24" s="13">
        <f t="shared" si="24"/>
        <v>0</v>
      </c>
      <c r="P24" s="13">
        <f t="shared" si="24"/>
        <v>0</v>
      </c>
      <c r="Q24" s="13">
        <f t="shared" si="24"/>
        <v>0</v>
      </c>
      <c r="R24" s="13">
        <f t="shared" si="24"/>
        <v>0</v>
      </c>
      <c r="S24" s="13">
        <f t="shared" si="24"/>
        <v>0</v>
      </c>
      <c r="T24" s="13">
        <f t="shared" si="24"/>
        <v>0</v>
      </c>
      <c r="U24" s="13">
        <f t="shared" si="24"/>
        <v>0</v>
      </c>
      <c r="V24" s="13">
        <f t="shared" si="24"/>
        <v>0</v>
      </c>
      <c r="W24" s="13">
        <f t="shared" si="24"/>
        <v>0</v>
      </c>
      <c r="X24" s="13">
        <f t="shared" si="24"/>
        <v>0</v>
      </c>
      <c r="Y24" s="13">
        <f t="shared" si="24"/>
        <v>0</v>
      </c>
      <c r="Z24" s="13">
        <f t="shared" si="24"/>
        <v>0</v>
      </c>
      <c r="AA24" s="13">
        <f t="shared" si="24"/>
        <v>0</v>
      </c>
      <c r="AB24" s="13">
        <f t="shared" si="24"/>
        <v>0</v>
      </c>
      <c r="AC24" s="13">
        <f t="shared" si="24"/>
        <v>0</v>
      </c>
      <c r="AD24" s="13">
        <f t="shared" si="24"/>
        <v>0</v>
      </c>
      <c r="AE24" s="13">
        <f t="shared" si="24"/>
        <v>0</v>
      </c>
      <c r="AF24" s="13">
        <f t="shared" si="24"/>
        <v>0</v>
      </c>
    </row>
    <row r="25" spans="1:32" ht="13.9" x14ac:dyDescent="0.45">
      <c r="A25" s="3" t="s">
        <v>51</v>
      </c>
      <c r="B25" s="11">
        <v>0.8</v>
      </c>
      <c r="E25" s="27" t="s">
        <v>72</v>
      </c>
      <c r="F25" s="19">
        <f>F23+F24</f>
        <v>0</v>
      </c>
      <c r="G25" s="19">
        <f t="shared" ref="G25:AF25" si="25">G23+G24</f>
        <v>0</v>
      </c>
      <c r="H25" s="19">
        <f>H23+H24</f>
        <v>3303541</v>
      </c>
      <c r="I25" s="19">
        <f t="shared" si="25"/>
        <v>3398314</v>
      </c>
      <c r="J25" s="19">
        <f t="shared" si="25"/>
        <v>3465721</v>
      </c>
      <c r="K25" s="19">
        <f t="shared" si="25"/>
        <v>3478596.5599999996</v>
      </c>
      <c r="L25" s="19">
        <f t="shared" si="25"/>
        <v>2842037.5023999996</v>
      </c>
      <c r="M25" s="19">
        <f t="shared" si="25"/>
        <v>2787094.1508863997</v>
      </c>
      <c r="N25" s="19">
        <f t="shared" si="25"/>
        <v>2774380.2329958398</v>
      </c>
      <c r="O25" s="19">
        <f t="shared" si="25"/>
        <v>2772497.6023156736</v>
      </c>
      <c r="P25" s="19">
        <f t="shared" si="25"/>
        <v>2768365.1864083</v>
      </c>
      <c r="Q25" s="19">
        <f t="shared" si="25"/>
        <v>2455783.5066149458</v>
      </c>
      <c r="R25" s="19">
        <f t="shared" si="25"/>
        <v>2361015.344019217</v>
      </c>
      <c r="S25" s="19">
        <f t="shared" si="25"/>
        <v>2345416.0777799855</v>
      </c>
      <c r="T25" s="19">
        <f t="shared" si="25"/>
        <v>2327056.9608911853</v>
      </c>
      <c r="U25" s="19">
        <f t="shared" si="25"/>
        <v>2317382.3852975909</v>
      </c>
      <c r="V25" s="19">
        <f t="shared" si="25"/>
        <v>913690.38649990549</v>
      </c>
      <c r="W25" s="19">
        <f t="shared" si="25"/>
        <v>871890.48195990128</v>
      </c>
      <c r="X25" s="19">
        <f t="shared" si="25"/>
        <v>826743.38123829756</v>
      </c>
      <c r="Y25" s="19">
        <f t="shared" si="25"/>
        <v>785573.67450560397</v>
      </c>
      <c r="Z25" s="19">
        <f t="shared" si="25"/>
        <v>725753.88754734211</v>
      </c>
      <c r="AA25" s="19">
        <f t="shared" si="25"/>
        <v>308246.20304923551</v>
      </c>
      <c r="AB25" s="19">
        <f t="shared" si="25"/>
        <v>244187.21117120516</v>
      </c>
      <c r="AC25" s="19">
        <f t="shared" si="25"/>
        <v>181433.5473430343</v>
      </c>
      <c r="AD25" s="19">
        <f t="shared" si="25"/>
        <v>102852.56440277537</v>
      </c>
      <c r="AE25" s="19">
        <f t="shared" si="25"/>
        <v>25524.306978886481</v>
      </c>
      <c r="AF25" s="19">
        <f t="shared" si="25"/>
        <v>-609072.08074195869</v>
      </c>
    </row>
    <row r="26" spans="1:32" ht="13.9" x14ac:dyDescent="0.45">
      <c r="A26" s="3" t="s">
        <v>52</v>
      </c>
      <c r="B26" s="11">
        <v>0.75</v>
      </c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32" ht="13.9" x14ac:dyDescent="0.45">
      <c r="A27" s="3" t="s">
        <v>53</v>
      </c>
      <c r="B27" s="11">
        <v>0.65</v>
      </c>
      <c r="E27" s="3" t="s">
        <v>64</v>
      </c>
      <c r="F27" s="13">
        <v>0</v>
      </c>
      <c r="G27" s="13">
        <f>-(G14-F14)</f>
        <v>-500000</v>
      </c>
      <c r="H27" s="13">
        <f>-(H14-G14)</f>
        <v>-15000</v>
      </c>
      <c r="I27" s="13">
        <f t="shared" ref="I27:AF27" si="26">-(I14-H14)</f>
        <v>-15450</v>
      </c>
      <c r="J27" s="13">
        <f t="shared" si="26"/>
        <v>-15913.5</v>
      </c>
      <c r="K27" s="13">
        <f t="shared" si="26"/>
        <v>-16390.905000000028</v>
      </c>
      <c r="L27" s="13">
        <f t="shared" si="26"/>
        <v>-16882.632149999961</v>
      </c>
      <c r="M27" s="13">
        <f t="shared" si="26"/>
        <v>-17389.111114499974</v>
      </c>
      <c r="N27" s="13">
        <f t="shared" si="26"/>
        <v>-17910.784447935061</v>
      </c>
      <c r="O27" s="13">
        <f t="shared" si="26"/>
        <v>-18448.10798137309</v>
      </c>
      <c r="P27" s="13">
        <f t="shared" si="26"/>
        <v>-19001.551220814232</v>
      </c>
      <c r="Q27" s="13">
        <f t="shared" si="26"/>
        <v>-19571.597757438663</v>
      </c>
      <c r="R27" s="13">
        <f t="shared" si="26"/>
        <v>-20158.745690161828</v>
      </c>
      <c r="S27" s="13">
        <f t="shared" si="26"/>
        <v>-20763.508060866734</v>
      </c>
      <c r="T27" s="13">
        <f t="shared" si="26"/>
        <v>-21386.413302692701</v>
      </c>
      <c r="U27" s="13">
        <f>-(U14-T14)</f>
        <v>-22028.005701773451</v>
      </c>
      <c r="V27" s="13">
        <f t="shared" si="26"/>
        <v>-22688.845872826641</v>
      </c>
      <c r="W27" s="13">
        <f t="shared" si="26"/>
        <v>-23369.511249011499</v>
      </c>
      <c r="X27" s="13">
        <f t="shared" si="26"/>
        <v>-24070.596586481784</v>
      </c>
      <c r="Y27" s="13">
        <f t="shared" si="26"/>
        <v>-24792.714484076248</v>
      </c>
      <c r="Z27" s="13">
        <f t="shared" si="26"/>
        <v>-25536.495918598608</v>
      </c>
      <c r="AA27" s="13">
        <f t="shared" si="26"/>
        <v>-26302.590796156554</v>
      </c>
      <c r="AB27" s="13">
        <f t="shared" si="26"/>
        <v>-27091.668520041276</v>
      </c>
      <c r="AC27" s="13">
        <f t="shared" si="26"/>
        <v>-27904.418575642514</v>
      </c>
      <c r="AD27" s="13">
        <f t="shared" si="26"/>
        <v>-28741.5511329117</v>
      </c>
      <c r="AE27" s="13">
        <f t="shared" si="26"/>
        <v>-29603.797666899045</v>
      </c>
      <c r="AF27" s="13">
        <f t="shared" si="26"/>
        <v>-30491.911596906022</v>
      </c>
    </row>
    <row r="28" spans="1:32" ht="13.9" x14ac:dyDescent="0.45">
      <c r="A28" s="3"/>
      <c r="B28" s="4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-B41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-B42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f>-B43</f>
        <v>-750000</v>
      </c>
      <c r="W28" s="13">
        <v>0</v>
      </c>
      <c r="X28" s="13">
        <v>0</v>
      </c>
      <c r="Y28" s="13">
        <v>0</v>
      </c>
      <c r="Z28" s="13">
        <v>0</v>
      </c>
      <c r="AA28" s="13">
        <f>-B44</f>
        <v>-850000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29" spans="1:32" ht="13.9" x14ac:dyDescent="0.45">
      <c r="A29" s="3" t="s">
        <v>8</v>
      </c>
      <c r="B29" s="4">
        <v>4000</v>
      </c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f>B6</f>
        <v>0</v>
      </c>
    </row>
    <row r="30" spans="1:32" ht="13.9" x14ac:dyDescent="0.45">
      <c r="A30" s="7" t="s">
        <v>46</v>
      </c>
      <c r="B30" s="12">
        <v>25</v>
      </c>
      <c r="E30" s="3" t="s">
        <v>39</v>
      </c>
      <c r="F30" s="13">
        <f>-F22</f>
        <v>0</v>
      </c>
      <c r="G30" s="13">
        <f t="shared" ref="G30:U30" si="27">-G22</f>
        <v>0</v>
      </c>
      <c r="H30" s="13">
        <f>-H22</f>
        <v>1560000</v>
      </c>
      <c r="I30" s="13">
        <f t="shared" si="27"/>
        <v>1560000</v>
      </c>
      <c r="J30" s="13">
        <f t="shared" si="27"/>
        <v>1560000</v>
      </c>
      <c r="K30" s="13">
        <f t="shared" si="27"/>
        <v>1560000</v>
      </c>
      <c r="L30" s="13">
        <f t="shared" si="27"/>
        <v>1620000</v>
      </c>
      <c r="M30" s="13">
        <f t="shared" si="27"/>
        <v>1620000</v>
      </c>
      <c r="N30" s="13">
        <f t="shared" si="27"/>
        <v>1620000</v>
      </c>
      <c r="O30" s="13">
        <f t="shared" si="27"/>
        <v>1620000</v>
      </c>
      <c r="P30" s="13">
        <f t="shared" si="27"/>
        <v>1620000</v>
      </c>
      <c r="Q30" s="13">
        <f t="shared" si="27"/>
        <v>1630000</v>
      </c>
      <c r="R30" s="13">
        <f t="shared" si="27"/>
        <v>1630000</v>
      </c>
      <c r="S30" s="13">
        <f t="shared" si="27"/>
        <v>1630000</v>
      </c>
      <c r="T30" s="13">
        <f t="shared" si="27"/>
        <v>1630000</v>
      </c>
      <c r="U30" s="13">
        <f t="shared" si="27"/>
        <v>1630000</v>
      </c>
      <c r="V30" s="13">
        <f>-V22</f>
        <v>1710000</v>
      </c>
      <c r="W30" s="13">
        <f t="shared" ref="W30:AF30" si="28">-W22</f>
        <v>1710000</v>
      </c>
      <c r="X30" s="13">
        <f>-X22</f>
        <v>1710000</v>
      </c>
      <c r="Y30" s="13">
        <f t="shared" si="28"/>
        <v>1710000</v>
      </c>
      <c r="Z30" s="13">
        <f t="shared" si="28"/>
        <v>1710000</v>
      </c>
      <c r="AA30" s="13">
        <f t="shared" si="28"/>
        <v>1730000</v>
      </c>
      <c r="AB30" s="13">
        <f t="shared" si="28"/>
        <v>1730000</v>
      </c>
      <c r="AC30" s="13">
        <f t="shared" si="28"/>
        <v>1730000</v>
      </c>
      <c r="AD30" s="13">
        <f t="shared" si="28"/>
        <v>1730000</v>
      </c>
      <c r="AE30" s="13">
        <f t="shared" si="28"/>
        <v>1730000</v>
      </c>
      <c r="AF30" s="13">
        <f t="shared" si="28"/>
        <v>1560000</v>
      </c>
    </row>
    <row r="31" spans="1:32" ht="13.9" x14ac:dyDescent="0.45">
      <c r="A31" s="3" t="s">
        <v>10</v>
      </c>
      <c r="B31" s="6">
        <v>0.01</v>
      </c>
      <c r="E31" s="3"/>
    </row>
    <row r="32" spans="1:32" ht="13.9" x14ac:dyDescent="0.45">
      <c r="A32" s="3" t="s">
        <v>11</v>
      </c>
      <c r="B32" s="6">
        <f>B10+B31</f>
        <v>0.04</v>
      </c>
      <c r="E32" s="3" t="s">
        <v>73</v>
      </c>
      <c r="F32" s="3">
        <f t="shared" ref="F32:AF32" si="29">SUM(F25:F30)</f>
        <v>-3900000</v>
      </c>
      <c r="G32" s="3">
        <f t="shared" si="29"/>
        <v>-4400000</v>
      </c>
      <c r="H32" s="3">
        <f t="shared" si="29"/>
        <v>-26351459</v>
      </c>
      <c r="I32" s="3">
        <f t="shared" si="29"/>
        <v>4942864</v>
      </c>
      <c r="J32" s="3">
        <f t="shared" si="29"/>
        <v>5009807.5</v>
      </c>
      <c r="K32" s="3">
        <f t="shared" si="29"/>
        <v>5022205.6549999993</v>
      </c>
      <c r="L32" s="3">
        <f t="shared" si="29"/>
        <v>4145154.8702499997</v>
      </c>
      <c r="M32" s="3">
        <f t="shared" si="29"/>
        <v>4389705.0397718996</v>
      </c>
      <c r="N32" s="3">
        <f t="shared" si="29"/>
        <v>4376469.4485479053</v>
      </c>
      <c r="O32" s="3">
        <f t="shared" si="29"/>
        <v>4374049.494334301</v>
      </c>
      <c r="P32" s="3">
        <f t="shared" si="29"/>
        <v>4369363.6351874862</v>
      </c>
      <c r="Q32" s="3">
        <f t="shared" si="29"/>
        <v>3716211.9088575072</v>
      </c>
      <c r="R32" s="3">
        <f t="shared" si="29"/>
        <v>3970856.5983290551</v>
      </c>
      <c r="S32" s="3">
        <f t="shared" si="29"/>
        <v>3954652.569719119</v>
      </c>
      <c r="T32" s="3">
        <f t="shared" si="29"/>
        <v>3935670.5475884927</v>
      </c>
      <c r="U32" s="3">
        <f t="shared" si="29"/>
        <v>3925354.3795958175</v>
      </c>
      <c r="V32" s="3">
        <f t="shared" si="29"/>
        <v>1851001.5406270789</v>
      </c>
      <c r="W32" s="3">
        <f t="shared" si="29"/>
        <v>2558520.9707108899</v>
      </c>
      <c r="X32" s="3">
        <f t="shared" si="29"/>
        <v>2512672.7846518159</v>
      </c>
      <c r="Y32" s="3">
        <f t="shared" si="29"/>
        <v>2470780.9600215275</v>
      </c>
      <c r="Z32" s="3">
        <f t="shared" si="29"/>
        <v>2410217.3916287436</v>
      </c>
      <c r="AA32" s="3">
        <f t="shared" si="29"/>
        <v>1161943.612253079</v>
      </c>
      <c r="AB32" s="3">
        <f t="shared" si="29"/>
        <v>1947095.5426511639</v>
      </c>
      <c r="AC32" s="3">
        <f t="shared" si="29"/>
        <v>1883529.1287673917</v>
      </c>
      <c r="AD32" s="3">
        <f t="shared" si="29"/>
        <v>1804111.0132698636</v>
      </c>
      <c r="AE32" s="3">
        <f t="shared" si="29"/>
        <v>1725920.5093119876</v>
      </c>
      <c r="AF32" s="3">
        <f t="shared" si="29"/>
        <v>920436.00766113529</v>
      </c>
    </row>
    <row r="33" spans="1:32" ht="13.9" x14ac:dyDescent="0.45">
      <c r="A33" s="3" t="s">
        <v>12</v>
      </c>
      <c r="B33" s="4">
        <v>8</v>
      </c>
      <c r="C33" s="13" t="s">
        <v>13</v>
      </c>
      <c r="E33" s="3" t="s">
        <v>75</v>
      </c>
      <c r="F33" s="3">
        <f t="shared" ref="F33:AF33" si="30">F32/(1+$B$8)^F5</f>
        <v>-3900000</v>
      </c>
      <c r="G33" s="3">
        <f t="shared" si="30"/>
        <v>-4036697.2477064217</v>
      </c>
      <c r="H33" s="3">
        <f t="shared" si="30"/>
        <v>-22179495.833684031</v>
      </c>
      <c r="I33" s="3">
        <f t="shared" si="30"/>
        <v>3816797.924988552</v>
      </c>
      <c r="J33" s="3">
        <f t="shared" si="30"/>
        <v>3549073.9355835039</v>
      </c>
      <c r="K33" s="3">
        <f t="shared" si="30"/>
        <v>3264089.0836295388</v>
      </c>
      <c r="L33" s="3">
        <f t="shared" si="30"/>
        <v>2471620.4139843299</v>
      </c>
      <c r="M33" s="3">
        <f t="shared" si="30"/>
        <v>2401318.9815165251</v>
      </c>
      <c r="N33" s="3">
        <f t="shared" si="30"/>
        <v>2196402.4402442682</v>
      </c>
      <c r="O33" s="3">
        <f t="shared" si="30"/>
        <v>2013933.8961707414</v>
      </c>
      <c r="P33" s="3">
        <f t="shared" si="30"/>
        <v>1845666.4187602266</v>
      </c>
      <c r="Q33" s="3">
        <f t="shared" si="30"/>
        <v>1440154.1935925395</v>
      </c>
      <c r="R33" s="3">
        <f t="shared" si="30"/>
        <v>1411777.409113077</v>
      </c>
      <c r="S33" s="3">
        <f t="shared" si="30"/>
        <v>1289923.2240877715</v>
      </c>
      <c r="T33" s="3">
        <f t="shared" si="30"/>
        <v>1177735.4988936507</v>
      </c>
      <c r="U33" s="3">
        <f t="shared" si="30"/>
        <v>1077659.1028341043</v>
      </c>
      <c r="V33" s="3">
        <f t="shared" si="30"/>
        <v>466211.31874433171</v>
      </c>
      <c r="W33" s="3">
        <f t="shared" si="30"/>
        <v>591205.56851906783</v>
      </c>
      <c r="X33" s="3">
        <f t="shared" si="30"/>
        <v>532670.90139223658</v>
      </c>
      <c r="Y33" s="3">
        <f t="shared" si="30"/>
        <v>480541.37321756035</v>
      </c>
      <c r="Z33" s="3">
        <f t="shared" si="30"/>
        <v>430057.23375701153</v>
      </c>
      <c r="AA33" s="3">
        <f t="shared" si="30"/>
        <v>190207.9198267324</v>
      </c>
      <c r="AB33" s="3">
        <f t="shared" si="30"/>
        <v>292418.13834385417</v>
      </c>
      <c r="AC33" s="3">
        <f t="shared" si="30"/>
        <v>259515.25284513619</v>
      </c>
      <c r="AD33" s="3">
        <f t="shared" si="30"/>
        <v>228048.54574701426</v>
      </c>
      <c r="AE33" s="3">
        <f t="shared" si="30"/>
        <v>200151.26580426627</v>
      </c>
      <c r="AF33" s="3">
        <f t="shared" si="30"/>
        <v>97927.496857809412</v>
      </c>
    </row>
    <row r="34" spans="1:32" ht="13.9" x14ac:dyDescent="0.45">
      <c r="A34" s="3"/>
      <c r="B34" s="4">
        <v>12</v>
      </c>
      <c r="C34" s="13" t="s">
        <v>14</v>
      </c>
    </row>
    <row r="35" spans="1:32" ht="13.9" x14ac:dyDescent="0.45">
      <c r="A35" s="3"/>
      <c r="B35" s="4">
        <v>16</v>
      </c>
      <c r="C35" s="13" t="s">
        <v>15</v>
      </c>
      <c r="E35" s="14" t="s">
        <v>18</v>
      </c>
      <c r="F35" s="20">
        <f>SUM(F33:AF33)</f>
        <v>1608914.4570633979</v>
      </c>
    </row>
    <row r="36" spans="1:32" ht="13.9" x14ac:dyDescent="0.45">
      <c r="E36" s="14" t="s">
        <v>76</v>
      </c>
      <c r="F36" s="21">
        <f>IRR(F32:AF32)</f>
        <v>9.7847722732726128E-2</v>
      </c>
    </row>
    <row r="37" spans="1:32" ht="13.9" x14ac:dyDescent="0.45">
      <c r="A37" s="3" t="s">
        <v>16</v>
      </c>
      <c r="B37" s="4">
        <v>25</v>
      </c>
    </row>
    <row r="38" spans="1:32" ht="13.9" x14ac:dyDescent="0.45">
      <c r="A38" s="3" t="s">
        <v>19</v>
      </c>
      <c r="B38" s="4">
        <v>500000</v>
      </c>
    </row>
    <row r="39" spans="1:32" ht="13.9" x14ac:dyDescent="0.45">
      <c r="A39" s="3"/>
      <c r="E39" s="29" t="s">
        <v>87</v>
      </c>
      <c r="F39" s="22"/>
      <c r="G39" s="22"/>
      <c r="H39" s="23"/>
      <c r="I39" s="23"/>
      <c r="J39" s="23"/>
      <c r="K39" s="23"/>
      <c r="M39" s="29" t="s">
        <v>82</v>
      </c>
      <c r="N39" s="29"/>
      <c r="O39" s="29"/>
    </row>
    <row r="40" spans="1:32" ht="13.9" x14ac:dyDescent="0.45">
      <c r="A40" s="3" t="s">
        <v>28</v>
      </c>
      <c r="E40" s="30" t="s">
        <v>2</v>
      </c>
      <c r="F40" s="3" t="s">
        <v>77</v>
      </c>
      <c r="G40" s="3" t="s">
        <v>78</v>
      </c>
      <c r="H40" s="3" t="s">
        <v>79</v>
      </c>
      <c r="I40" s="3" t="s">
        <v>80</v>
      </c>
      <c r="J40" s="3" t="s">
        <v>81</v>
      </c>
      <c r="K40" s="3" t="s">
        <v>88</v>
      </c>
      <c r="L40" s="24"/>
      <c r="M40" s="3" t="s">
        <v>77</v>
      </c>
      <c r="N40" s="3" t="s">
        <v>83</v>
      </c>
      <c r="O40" s="3" t="s">
        <v>88</v>
      </c>
    </row>
    <row r="41" spans="1:32" ht="13.9" x14ac:dyDescent="0.45">
      <c r="A41" s="3" t="s">
        <v>26</v>
      </c>
      <c r="B41" s="13">
        <v>300000</v>
      </c>
      <c r="C41" s="13" t="s">
        <v>40</v>
      </c>
      <c r="E41" s="32">
        <v>2001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>SUM(F41:J41)</f>
        <v>0</v>
      </c>
      <c r="M41" s="13">
        <v>0</v>
      </c>
      <c r="N41" s="13">
        <v>0</v>
      </c>
      <c r="O41" s="13">
        <f>M41+N41</f>
        <v>0</v>
      </c>
    </row>
    <row r="42" spans="1:32" ht="13.9" x14ac:dyDescent="0.45">
      <c r="A42" s="3" t="s">
        <v>27</v>
      </c>
      <c r="B42" s="13">
        <v>350000</v>
      </c>
      <c r="C42" s="13" t="s">
        <v>41</v>
      </c>
      <c r="E42" s="32">
        <f>E41+1</f>
        <v>2002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ref="K42:K66" si="31">SUM(F42:J42)</f>
        <v>0</v>
      </c>
      <c r="M42" s="13">
        <v>0</v>
      </c>
      <c r="N42" s="13">
        <v>0</v>
      </c>
      <c r="O42" s="13">
        <f t="shared" ref="O42:O67" si="32">M42+N42</f>
        <v>0</v>
      </c>
    </row>
    <row r="43" spans="1:32" ht="13.9" x14ac:dyDescent="0.45">
      <c r="A43" s="3" t="s">
        <v>29</v>
      </c>
      <c r="B43" s="13">
        <v>750000</v>
      </c>
      <c r="C43" s="13" t="s">
        <v>42</v>
      </c>
      <c r="E43" s="32">
        <f t="shared" ref="E43:E67" si="33">E42+1</f>
        <v>2003</v>
      </c>
      <c r="F43" s="13">
        <f>39000000/25</f>
        <v>1560000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31"/>
        <v>1560000</v>
      </c>
      <c r="M43" s="13">
        <f>B2-F43</f>
        <v>37440000</v>
      </c>
      <c r="N43" s="13">
        <v>0</v>
      </c>
      <c r="O43" s="13">
        <f t="shared" si="32"/>
        <v>37440000</v>
      </c>
    </row>
    <row r="44" spans="1:32" ht="13.9" x14ac:dyDescent="0.45">
      <c r="A44" s="3" t="s">
        <v>30</v>
      </c>
      <c r="B44" s="13">
        <v>850000</v>
      </c>
      <c r="C44" s="13" t="s">
        <v>43</v>
      </c>
      <c r="E44" s="32">
        <f t="shared" si="33"/>
        <v>2004</v>
      </c>
      <c r="F44" s="13">
        <f t="shared" ref="F44:F67" si="34">39000000/25</f>
        <v>1560000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31"/>
        <v>1560000</v>
      </c>
      <c r="M44" s="13">
        <f t="shared" ref="M44:M67" si="35">M43-F44</f>
        <v>35880000</v>
      </c>
      <c r="N44" s="13">
        <v>0</v>
      </c>
      <c r="O44" s="13">
        <f t="shared" si="32"/>
        <v>35880000</v>
      </c>
    </row>
    <row r="45" spans="1:32" ht="13.9" x14ac:dyDescent="0.45">
      <c r="A45" s="3" t="s">
        <v>31</v>
      </c>
      <c r="B45" s="13">
        <v>1250000</v>
      </c>
      <c r="C45" s="13" t="s">
        <v>44</v>
      </c>
      <c r="E45" s="32">
        <f t="shared" si="33"/>
        <v>2005</v>
      </c>
      <c r="F45" s="13">
        <f t="shared" si="34"/>
        <v>1560000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31"/>
        <v>1560000</v>
      </c>
      <c r="M45" s="13">
        <f t="shared" si="35"/>
        <v>34320000</v>
      </c>
      <c r="N45" s="13">
        <v>0</v>
      </c>
      <c r="O45" s="13">
        <f t="shared" si="32"/>
        <v>34320000</v>
      </c>
    </row>
    <row r="46" spans="1:32" x14ac:dyDescent="0.45">
      <c r="E46" s="32">
        <f t="shared" si="33"/>
        <v>2006</v>
      </c>
      <c r="F46" s="13">
        <f t="shared" si="34"/>
        <v>1560000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31"/>
        <v>1560000</v>
      </c>
      <c r="M46" s="13">
        <f t="shared" si="35"/>
        <v>32760000</v>
      </c>
      <c r="N46" s="13">
        <v>0</v>
      </c>
      <c r="O46" s="13">
        <f t="shared" si="32"/>
        <v>32760000</v>
      </c>
    </row>
    <row r="47" spans="1:32" x14ac:dyDescent="0.45">
      <c r="E47" s="32">
        <f t="shared" si="33"/>
        <v>2007</v>
      </c>
      <c r="F47" s="13">
        <f t="shared" si="34"/>
        <v>1560000</v>
      </c>
      <c r="G47" s="13">
        <f>60000</f>
        <v>60000</v>
      </c>
      <c r="H47" s="13">
        <v>0</v>
      </c>
      <c r="I47" s="13">
        <v>0</v>
      </c>
      <c r="J47" s="13">
        <v>0</v>
      </c>
      <c r="K47" s="13">
        <f t="shared" si="31"/>
        <v>1620000</v>
      </c>
      <c r="M47" s="13">
        <f t="shared" si="35"/>
        <v>31200000</v>
      </c>
      <c r="N47" s="13">
        <f>300000-G47</f>
        <v>240000</v>
      </c>
      <c r="O47" s="13">
        <f t="shared" si="32"/>
        <v>31440000</v>
      </c>
    </row>
    <row r="48" spans="1:32" ht="13.9" x14ac:dyDescent="0.45">
      <c r="A48" s="1" t="s">
        <v>22</v>
      </c>
      <c r="B48" s="1"/>
      <c r="C48" s="1"/>
      <c r="E48" s="32">
        <f t="shared" si="33"/>
        <v>2008</v>
      </c>
      <c r="F48" s="13">
        <f t="shared" si="34"/>
        <v>1560000</v>
      </c>
      <c r="G48" s="13">
        <f>60000</f>
        <v>60000</v>
      </c>
      <c r="H48" s="13">
        <v>0</v>
      </c>
      <c r="I48" s="13">
        <v>0</v>
      </c>
      <c r="J48" s="13">
        <v>0</v>
      </c>
      <c r="K48" s="13">
        <f t="shared" si="31"/>
        <v>1620000</v>
      </c>
      <c r="M48" s="13">
        <f t="shared" si="35"/>
        <v>29640000</v>
      </c>
      <c r="N48" s="13">
        <f>N47-G48</f>
        <v>180000</v>
      </c>
      <c r="O48" s="13">
        <f t="shared" si="32"/>
        <v>29820000</v>
      </c>
    </row>
    <row r="49" spans="1:15" x14ac:dyDescent="0.45">
      <c r="A49" s="13" t="s">
        <v>20</v>
      </c>
      <c r="E49" s="32">
        <f t="shared" si="33"/>
        <v>2009</v>
      </c>
      <c r="F49" s="13">
        <f t="shared" si="34"/>
        <v>1560000</v>
      </c>
      <c r="G49" s="13">
        <f>60000</f>
        <v>60000</v>
      </c>
      <c r="H49" s="13">
        <v>0</v>
      </c>
      <c r="I49" s="13">
        <v>0</v>
      </c>
      <c r="J49" s="13">
        <v>0</v>
      </c>
      <c r="K49" s="13">
        <f t="shared" si="31"/>
        <v>1620000</v>
      </c>
      <c r="M49" s="13">
        <f t="shared" si="35"/>
        <v>28080000</v>
      </c>
      <c r="N49" s="13">
        <f>N48-G49</f>
        <v>120000</v>
      </c>
      <c r="O49" s="13">
        <f t="shared" si="32"/>
        <v>28200000</v>
      </c>
    </row>
    <row r="50" spans="1:15" x14ac:dyDescent="0.45">
      <c r="A50" s="13" t="s">
        <v>21</v>
      </c>
      <c r="E50" s="32">
        <f t="shared" si="33"/>
        <v>2010</v>
      </c>
      <c r="F50" s="13">
        <f t="shared" si="34"/>
        <v>1560000</v>
      </c>
      <c r="G50" s="13">
        <f>60000</f>
        <v>60000</v>
      </c>
      <c r="H50" s="13">
        <v>0</v>
      </c>
      <c r="I50" s="13">
        <v>0</v>
      </c>
      <c r="J50" s="13">
        <v>0</v>
      </c>
      <c r="K50" s="13">
        <f t="shared" si="31"/>
        <v>1620000</v>
      </c>
      <c r="M50" s="13">
        <f t="shared" si="35"/>
        <v>26520000</v>
      </c>
      <c r="N50" s="13">
        <f>N49-G50</f>
        <v>60000</v>
      </c>
      <c r="O50" s="13">
        <f t="shared" si="32"/>
        <v>26580000</v>
      </c>
    </row>
    <row r="51" spans="1:15" x14ac:dyDescent="0.45">
      <c r="A51" s="13" t="s">
        <v>85</v>
      </c>
      <c r="E51" s="32">
        <f t="shared" si="33"/>
        <v>2011</v>
      </c>
      <c r="F51" s="13">
        <f t="shared" si="34"/>
        <v>1560000</v>
      </c>
      <c r="G51" s="13">
        <f>60000</f>
        <v>60000</v>
      </c>
      <c r="H51" s="13">
        <v>0</v>
      </c>
      <c r="I51" s="13">
        <v>0</v>
      </c>
      <c r="J51" s="13">
        <v>0</v>
      </c>
      <c r="K51" s="13">
        <f t="shared" si="31"/>
        <v>1620000</v>
      </c>
      <c r="M51" s="13">
        <f t="shared" si="35"/>
        <v>24960000</v>
      </c>
      <c r="N51" s="13">
        <f>N50-G51</f>
        <v>0</v>
      </c>
      <c r="O51" s="13">
        <f t="shared" si="32"/>
        <v>24960000</v>
      </c>
    </row>
    <row r="52" spans="1:15" x14ac:dyDescent="0.45">
      <c r="A52" s="13" t="s">
        <v>86</v>
      </c>
      <c r="E52" s="32">
        <f t="shared" si="33"/>
        <v>2012</v>
      </c>
      <c r="F52" s="13">
        <f t="shared" si="34"/>
        <v>1560000</v>
      </c>
      <c r="G52" s="13">
        <v>0</v>
      </c>
      <c r="H52" s="13">
        <f>350000/5</f>
        <v>70000</v>
      </c>
      <c r="I52" s="13">
        <v>0</v>
      </c>
      <c r="J52" s="13">
        <v>0</v>
      </c>
      <c r="K52" s="13">
        <f t="shared" si="31"/>
        <v>1630000</v>
      </c>
      <c r="M52" s="13">
        <f t="shared" si="35"/>
        <v>23400000</v>
      </c>
      <c r="N52" s="13">
        <f>350000-H52</f>
        <v>280000</v>
      </c>
      <c r="O52" s="13">
        <f t="shared" si="32"/>
        <v>23680000</v>
      </c>
    </row>
    <row r="53" spans="1:15" x14ac:dyDescent="0.45">
      <c r="E53" s="32">
        <f t="shared" si="33"/>
        <v>2013</v>
      </c>
      <c r="F53" s="13">
        <f t="shared" si="34"/>
        <v>1560000</v>
      </c>
      <c r="G53" s="13">
        <v>0</v>
      </c>
      <c r="H53" s="13">
        <f t="shared" ref="H53:H56" si="36">350000/5</f>
        <v>70000</v>
      </c>
      <c r="I53" s="13">
        <v>0</v>
      </c>
      <c r="J53" s="13">
        <v>0</v>
      </c>
      <c r="K53" s="13">
        <f t="shared" si="31"/>
        <v>1630000</v>
      </c>
      <c r="M53" s="13">
        <f t="shared" si="35"/>
        <v>21840000</v>
      </c>
      <c r="N53" s="13">
        <f>N52-H53</f>
        <v>210000</v>
      </c>
      <c r="O53" s="13">
        <f t="shared" si="32"/>
        <v>22050000</v>
      </c>
    </row>
    <row r="54" spans="1:15" x14ac:dyDescent="0.45">
      <c r="E54" s="32">
        <f t="shared" si="33"/>
        <v>2014</v>
      </c>
      <c r="F54" s="13">
        <f t="shared" si="34"/>
        <v>1560000</v>
      </c>
      <c r="G54" s="13">
        <v>0</v>
      </c>
      <c r="H54" s="13">
        <f t="shared" si="36"/>
        <v>70000</v>
      </c>
      <c r="I54" s="13">
        <v>0</v>
      </c>
      <c r="J54" s="13">
        <v>0</v>
      </c>
      <c r="K54" s="13">
        <f t="shared" si="31"/>
        <v>1630000</v>
      </c>
      <c r="M54" s="13">
        <f t="shared" si="35"/>
        <v>20280000</v>
      </c>
      <c r="N54" s="13">
        <f>N53-H54</f>
        <v>140000</v>
      </c>
      <c r="O54" s="13">
        <f t="shared" si="32"/>
        <v>20420000</v>
      </c>
    </row>
    <row r="55" spans="1:15" x14ac:dyDescent="0.45">
      <c r="E55" s="32">
        <f t="shared" si="33"/>
        <v>2015</v>
      </c>
      <c r="F55" s="13">
        <f t="shared" si="34"/>
        <v>1560000</v>
      </c>
      <c r="G55" s="13">
        <v>0</v>
      </c>
      <c r="H55" s="13">
        <f t="shared" si="36"/>
        <v>70000</v>
      </c>
      <c r="I55" s="13">
        <v>0</v>
      </c>
      <c r="J55" s="13">
        <v>0</v>
      </c>
      <c r="K55" s="13">
        <f t="shared" si="31"/>
        <v>1630000</v>
      </c>
      <c r="M55" s="13">
        <f t="shared" si="35"/>
        <v>18720000</v>
      </c>
      <c r="N55" s="13">
        <f>N54-H55</f>
        <v>70000</v>
      </c>
      <c r="O55" s="13">
        <f t="shared" si="32"/>
        <v>18790000</v>
      </c>
    </row>
    <row r="56" spans="1:15" x14ac:dyDescent="0.45">
      <c r="E56" s="32">
        <f t="shared" si="33"/>
        <v>2016</v>
      </c>
      <c r="F56" s="13">
        <f t="shared" si="34"/>
        <v>1560000</v>
      </c>
      <c r="G56" s="13">
        <v>0</v>
      </c>
      <c r="H56" s="13">
        <f t="shared" si="36"/>
        <v>70000</v>
      </c>
      <c r="I56" s="13">
        <v>0</v>
      </c>
      <c r="J56" s="13">
        <v>0</v>
      </c>
      <c r="K56" s="13">
        <f t="shared" si="31"/>
        <v>1630000</v>
      </c>
      <c r="M56" s="13">
        <f t="shared" si="35"/>
        <v>17160000</v>
      </c>
      <c r="N56" s="13">
        <f>N55-H56</f>
        <v>0</v>
      </c>
      <c r="O56" s="13">
        <f t="shared" si="32"/>
        <v>17160000</v>
      </c>
    </row>
    <row r="57" spans="1:15" x14ac:dyDescent="0.45">
      <c r="E57" s="32">
        <f t="shared" si="33"/>
        <v>2017</v>
      </c>
      <c r="F57" s="13">
        <f t="shared" si="34"/>
        <v>1560000</v>
      </c>
      <c r="G57" s="13">
        <v>0</v>
      </c>
      <c r="H57" s="13">
        <v>0</v>
      </c>
      <c r="I57" s="13">
        <f>750000/5</f>
        <v>150000</v>
      </c>
      <c r="J57" s="13">
        <v>0</v>
      </c>
      <c r="K57" s="13">
        <f t="shared" si="31"/>
        <v>1710000</v>
      </c>
      <c r="M57" s="13">
        <f t="shared" si="35"/>
        <v>15600000</v>
      </c>
      <c r="N57" s="13">
        <f>750000-I57</f>
        <v>600000</v>
      </c>
      <c r="O57" s="13">
        <f t="shared" si="32"/>
        <v>16200000</v>
      </c>
    </row>
    <row r="58" spans="1:15" x14ac:dyDescent="0.45">
      <c r="E58" s="32">
        <f t="shared" si="33"/>
        <v>2018</v>
      </c>
      <c r="F58" s="13">
        <f t="shared" si="34"/>
        <v>1560000</v>
      </c>
      <c r="G58" s="13">
        <v>0</v>
      </c>
      <c r="H58" s="13">
        <v>0</v>
      </c>
      <c r="I58" s="13">
        <f t="shared" ref="I58:I61" si="37">750000/5</f>
        <v>150000</v>
      </c>
      <c r="J58" s="13">
        <v>0</v>
      </c>
      <c r="K58" s="13">
        <f t="shared" si="31"/>
        <v>1710000</v>
      </c>
      <c r="M58" s="13">
        <f t="shared" si="35"/>
        <v>14040000</v>
      </c>
      <c r="N58" s="13">
        <f>N57-I58</f>
        <v>450000</v>
      </c>
      <c r="O58" s="13">
        <f t="shared" si="32"/>
        <v>14490000</v>
      </c>
    </row>
    <row r="59" spans="1:15" x14ac:dyDescent="0.45">
      <c r="E59" s="32">
        <f t="shared" si="33"/>
        <v>2019</v>
      </c>
      <c r="F59" s="13">
        <f t="shared" si="34"/>
        <v>1560000</v>
      </c>
      <c r="G59" s="13">
        <v>0</v>
      </c>
      <c r="H59" s="13">
        <v>0</v>
      </c>
      <c r="I59" s="13">
        <f t="shared" si="37"/>
        <v>150000</v>
      </c>
      <c r="J59" s="13">
        <v>0</v>
      </c>
      <c r="K59" s="13">
        <f t="shared" si="31"/>
        <v>1710000</v>
      </c>
      <c r="M59" s="13">
        <f t="shared" si="35"/>
        <v>12480000</v>
      </c>
      <c r="N59" s="13">
        <f>N58-I59</f>
        <v>300000</v>
      </c>
      <c r="O59" s="13">
        <f t="shared" si="32"/>
        <v>12780000</v>
      </c>
    </row>
    <row r="60" spans="1:15" x14ac:dyDescent="0.45">
      <c r="E60" s="32">
        <f t="shared" si="33"/>
        <v>2020</v>
      </c>
      <c r="F60" s="13">
        <f t="shared" si="34"/>
        <v>1560000</v>
      </c>
      <c r="G60" s="13">
        <v>0</v>
      </c>
      <c r="H60" s="13">
        <v>0</v>
      </c>
      <c r="I60" s="13">
        <f t="shared" si="37"/>
        <v>150000</v>
      </c>
      <c r="J60" s="13">
        <v>0</v>
      </c>
      <c r="K60" s="13">
        <f t="shared" si="31"/>
        <v>1710000</v>
      </c>
      <c r="M60" s="13">
        <f t="shared" si="35"/>
        <v>10920000</v>
      </c>
      <c r="N60" s="13">
        <f>N59-I60</f>
        <v>150000</v>
      </c>
      <c r="O60" s="13">
        <f t="shared" si="32"/>
        <v>11070000</v>
      </c>
    </row>
    <row r="61" spans="1:15" x14ac:dyDescent="0.45">
      <c r="E61" s="32">
        <f t="shared" si="33"/>
        <v>2021</v>
      </c>
      <c r="F61" s="13">
        <f t="shared" si="34"/>
        <v>1560000</v>
      </c>
      <c r="G61" s="13">
        <v>0</v>
      </c>
      <c r="H61" s="13">
        <v>0</v>
      </c>
      <c r="I61" s="13">
        <f t="shared" si="37"/>
        <v>150000</v>
      </c>
      <c r="J61" s="13">
        <v>0</v>
      </c>
      <c r="K61" s="13">
        <f t="shared" si="31"/>
        <v>1710000</v>
      </c>
      <c r="M61" s="13">
        <f t="shared" si="35"/>
        <v>9360000</v>
      </c>
      <c r="N61" s="13">
        <f>N60-I61</f>
        <v>0</v>
      </c>
      <c r="O61" s="13">
        <f t="shared" si="32"/>
        <v>9360000</v>
      </c>
    </row>
    <row r="62" spans="1:15" x14ac:dyDescent="0.45">
      <c r="E62" s="32">
        <f t="shared" si="33"/>
        <v>2022</v>
      </c>
      <c r="F62" s="13">
        <f t="shared" si="34"/>
        <v>1560000</v>
      </c>
      <c r="G62" s="13">
        <v>0</v>
      </c>
      <c r="H62" s="13">
        <v>0</v>
      </c>
      <c r="I62" s="13">
        <v>0</v>
      </c>
      <c r="J62" s="13">
        <f>850000/5</f>
        <v>170000</v>
      </c>
      <c r="K62" s="13">
        <f>SUM(F62:J62)</f>
        <v>1730000</v>
      </c>
      <c r="M62" s="13">
        <f t="shared" si="35"/>
        <v>7800000</v>
      </c>
      <c r="N62" s="13">
        <f>850000-J62</f>
        <v>680000</v>
      </c>
      <c r="O62" s="13">
        <f t="shared" si="32"/>
        <v>8480000</v>
      </c>
    </row>
    <row r="63" spans="1:15" x14ac:dyDescent="0.45">
      <c r="E63" s="32">
        <f t="shared" si="33"/>
        <v>2023</v>
      </c>
      <c r="F63" s="13">
        <f t="shared" si="34"/>
        <v>1560000</v>
      </c>
      <c r="G63" s="13">
        <v>0</v>
      </c>
      <c r="H63" s="13">
        <v>0</v>
      </c>
      <c r="I63" s="13">
        <v>0</v>
      </c>
      <c r="J63" s="13">
        <f t="shared" ref="J63:J66" si="38">850000/5</f>
        <v>170000</v>
      </c>
      <c r="K63" s="13">
        <f t="shared" si="31"/>
        <v>1730000</v>
      </c>
      <c r="M63" s="13">
        <f t="shared" si="35"/>
        <v>6240000</v>
      </c>
      <c r="N63" s="13">
        <f>N62-J63</f>
        <v>510000</v>
      </c>
      <c r="O63" s="13">
        <f t="shared" si="32"/>
        <v>6750000</v>
      </c>
    </row>
    <row r="64" spans="1:15" x14ac:dyDescent="0.45">
      <c r="E64" s="32">
        <f t="shared" si="33"/>
        <v>2024</v>
      </c>
      <c r="F64" s="13">
        <f t="shared" si="34"/>
        <v>1560000</v>
      </c>
      <c r="G64" s="13">
        <v>0</v>
      </c>
      <c r="H64" s="13">
        <v>0</v>
      </c>
      <c r="I64" s="13">
        <v>0</v>
      </c>
      <c r="J64" s="13">
        <f t="shared" si="38"/>
        <v>170000</v>
      </c>
      <c r="K64" s="13">
        <f t="shared" si="31"/>
        <v>1730000</v>
      </c>
      <c r="M64" s="13">
        <f t="shared" si="35"/>
        <v>4680000</v>
      </c>
      <c r="N64" s="13">
        <f>N63-J64</f>
        <v>340000</v>
      </c>
      <c r="O64" s="13">
        <f t="shared" si="32"/>
        <v>5020000</v>
      </c>
    </row>
    <row r="65" spans="5:15" x14ac:dyDescent="0.45">
      <c r="E65" s="32">
        <f t="shared" si="33"/>
        <v>2025</v>
      </c>
      <c r="F65" s="13">
        <f t="shared" si="34"/>
        <v>1560000</v>
      </c>
      <c r="G65" s="13">
        <v>0</v>
      </c>
      <c r="H65" s="13">
        <v>0</v>
      </c>
      <c r="I65" s="13">
        <v>0</v>
      </c>
      <c r="J65" s="13">
        <f t="shared" si="38"/>
        <v>170000</v>
      </c>
      <c r="K65" s="13">
        <f t="shared" si="31"/>
        <v>1730000</v>
      </c>
      <c r="M65" s="13">
        <f t="shared" si="35"/>
        <v>3120000</v>
      </c>
      <c r="N65" s="13">
        <f>N64-J65</f>
        <v>170000</v>
      </c>
      <c r="O65" s="13">
        <f t="shared" si="32"/>
        <v>3290000</v>
      </c>
    </row>
    <row r="66" spans="5:15" x14ac:dyDescent="0.45">
      <c r="E66" s="32">
        <f t="shared" si="33"/>
        <v>2026</v>
      </c>
      <c r="F66" s="13">
        <f t="shared" si="34"/>
        <v>1560000</v>
      </c>
      <c r="G66" s="13">
        <v>0</v>
      </c>
      <c r="H66" s="13">
        <v>0</v>
      </c>
      <c r="I66" s="13">
        <v>0</v>
      </c>
      <c r="J66" s="13">
        <f t="shared" si="38"/>
        <v>170000</v>
      </c>
      <c r="K66" s="13">
        <f t="shared" si="31"/>
        <v>1730000</v>
      </c>
      <c r="M66" s="13">
        <f t="shared" si="35"/>
        <v>1560000</v>
      </c>
      <c r="N66" s="13">
        <f>N65-J66</f>
        <v>0</v>
      </c>
      <c r="O66" s="13">
        <f t="shared" si="32"/>
        <v>1560000</v>
      </c>
    </row>
    <row r="67" spans="5:15" x14ac:dyDescent="0.45">
      <c r="E67" s="32">
        <f t="shared" si="33"/>
        <v>2027</v>
      </c>
      <c r="F67" s="13">
        <f t="shared" si="34"/>
        <v>1560000</v>
      </c>
      <c r="G67" s="13">
        <v>0</v>
      </c>
      <c r="H67" s="13">
        <v>0</v>
      </c>
      <c r="I67" s="13">
        <v>0</v>
      </c>
      <c r="J67" s="13">
        <v>0</v>
      </c>
      <c r="K67" s="13">
        <f>SUM(F67:J67)</f>
        <v>1560000</v>
      </c>
      <c r="M67" s="13">
        <f t="shared" si="35"/>
        <v>0</v>
      </c>
      <c r="N67" s="13">
        <v>0</v>
      </c>
      <c r="O67" s="13">
        <f t="shared" si="32"/>
        <v>0</v>
      </c>
    </row>
  </sheetData>
  <pageMargins left="0.25" right="0.25" top="0.75" bottom="0.75" header="0.3" footer="0.3"/>
  <pageSetup paperSize="9" scale="30" fitToHeight="0" orientation="landscape" r:id="rId1"/>
  <ignoredErrors>
    <ignoredError sqref="F22:AF22 F24:AF24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5AFC-1F61-4A0F-B995-3E0EAFF81753}">
  <sheetPr>
    <pageSetUpPr fitToPage="1"/>
  </sheetPr>
  <dimension ref="A1:AF67"/>
  <sheetViews>
    <sheetView showGridLines="0" workbookViewId="0">
      <selection sqref="A1:AF68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32" width="12.796875" style="13" customWidth="1"/>
    <col min="33" max="16384" width="8.796875" style="13"/>
  </cols>
  <sheetData>
    <row r="1" spans="1:32" ht="13.9" x14ac:dyDescent="0.45">
      <c r="A1" s="1" t="s">
        <v>0</v>
      </c>
      <c r="B1" s="2"/>
      <c r="C1" s="34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9" x14ac:dyDescent="0.45">
      <c r="A2" s="3" t="s">
        <v>1</v>
      </c>
      <c r="B2" s="4">
        <v>39000000</v>
      </c>
    </row>
    <row r="3" spans="1:32" ht="13.9" x14ac:dyDescent="0.45">
      <c r="A3" s="3" t="s">
        <v>34</v>
      </c>
      <c r="B3" s="6">
        <v>0.1</v>
      </c>
      <c r="C3" s="13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3.9" x14ac:dyDescent="0.45">
      <c r="A4" s="3"/>
      <c r="B4" s="6">
        <v>0.1</v>
      </c>
      <c r="C4" s="13" t="s">
        <v>36</v>
      </c>
      <c r="E4" s="3" t="s">
        <v>2</v>
      </c>
      <c r="F4" s="15">
        <v>2001</v>
      </c>
      <c r="G4" s="15">
        <f>F4+1</f>
        <v>2002</v>
      </c>
      <c r="H4" s="15">
        <f t="shared" ref="H4:W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  <c r="W4" s="15">
        <f t="shared" si="0"/>
        <v>2018</v>
      </c>
      <c r="X4" s="15">
        <f t="shared" ref="X4:AF6" si="1">W4+1</f>
        <v>2019</v>
      </c>
      <c r="Y4" s="15">
        <f t="shared" si="1"/>
        <v>2020</v>
      </c>
      <c r="Z4" s="15">
        <f t="shared" si="1"/>
        <v>2021</v>
      </c>
      <c r="AA4" s="15">
        <f t="shared" si="1"/>
        <v>2022</v>
      </c>
      <c r="AB4" s="15">
        <f t="shared" si="1"/>
        <v>2023</v>
      </c>
      <c r="AC4" s="15">
        <f t="shared" si="1"/>
        <v>2024</v>
      </c>
      <c r="AD4" s="15">
        <f t="shared" si="1"/>
        <v>2025</v>
      </c>
      <c r="AE4" s="15">
        <f t="shared" si="1"/>
        <v>2026</v>
      </c>
      <c r="AF4" s="15">
        <f t="shared" si="1"/>
        <v>2027</v>
      </c>
    </row>
    <row r="5" spans="1:32" ht="13.9" x14ac:dyDescent="0.45">
      <c r="A5" s="3"/>
      <c r="B5" s="6">
        <f>1-B4-B3</f>
        <v>0.8</v>
      </c>
      <c r="C5" s="13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  <c r="W5" s="13">
        <f t="shared" si="0"/>
        <v>17</v>
      </c>
      <c r="X5" s="13">
        <f t="shared" si="1"/>
        <v>18</v>
      </c>
      <c r="Y5" s="13">
        <f t="shared" si="1"/>
        <v>19</v>
      </c>
      <c r="Z5" s="13">
        <f t="shared" si="1"/>
        <v>20</v>
      </c>
      <c r="AA5" s="13">
        <f t="shared" si="1"/>
        <v>21</v>
      </c>
      <c r="AB5" s="13">
        <f t="shared" si="1"/>
        <v>22</v>
      </c>
      <c r="AC5" s="13">
        <f t="shared" si="1"/>
        <v>23</v>
      </c>
      <c r="AD5" s="13">
        <f t="shared" si="1"/>
        <v>24</v>
      </c>
      <c r="AE5" s="13">
        <f t="shared" si="1"/>
        <v>25</v>
      </c>
      <c r="AF5" s="13">
        <f t="shared" si="1"/>
        <v>26</v>
      </c>
    </row>
    <row r="6" spans="1:32" ht="13.9" x14ac:dyDescent="0.45">
      <c r="A6" s="3" t="s">
        <v>4</v>
      </c>
      <c r="B6" s="4">
        <v>0</v>
      </c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  <c r="W6" s="13">
        <f t="shared" si="0"/>
        <v>16</v>
      </c>
      <c r="X6" s="13">
        <f t="shared" si="1"/>
        <v>17</v>
      </c>
      <c r="Y6" s="13">
        <f t="shared" si="1"/>
        <v>18</v>
      </c>
      <c r="Z6" s="13">
        <f t="shared" si="1"/>
        <v>19</v>
      </c>
      <c r="AA6" s="13">
        <f t="shared" si="1"/>
        <v>20</v>
      </c>
      <c r="AB6" s="13">
        <f t="shared" si="1"/>
        <v>21</v>
      </c>
      <c r="AC6" s="13">
        <f t="shared" si="1"/>
        <v>22</v>
      </c>
      <c r="AD6" s="13">
        <f t="shared" si="1"/>
        <v>23</v>
      </c>
      <c r="AE6" s="13">
        <f t="shared" si="1"/>
        <v>24</v>
      </c>
      <c r="AF6" s="13">
        <f t="shared" si="1"/>
        <v>25</v>
      </c>
    </row>
    <row r="7" spans="1:32" ht="13.9" x14ac:dyDescent="0.45">
      <c r="A7" s="3"/>
      <c r="B7" s="4"/>
      <c r="E7" s="3" t="s">
        <v>62</v>
      </c>
      <c r="F7" s="13">
        <v>365</v>
      </c>
      <c r="G7" s="13">
        <f>F7</f>
        <v>365</v>
      </c>
      <c r="H7" s="13">
        <f t="shared" ref="H7:T7" si="2">G7</f>
        <v>365</v>
      </c>
      <c r="I7" s="13">
        <v>366</v>
      </c>
      <c r="J7" s="13">
        <v>365</v>
      </c>
      <c r="K7" s="13">
        <v>365</v>
      </c>
      <c r="L7" s="13">
        <f t="shared" si="2"/>
        <v>365</v>
      </c>
      <c r="M7" s="13">
        <v>366</v>
      </c>
      <c r="N7" s="13">
        <v>365</v>
      </c>
      <c r="O7" s="13">
        <f t="shared" si="2"/>
        <v>365</v>
      </c>
      <c r="P7" s="13">
        <f t="shared" si="2"/>
        <v>365</v>
      </c>
      <c r="Q7" s="13">
        <v>366</v>
      </c>
      <c r="R7" s="13">
        <v>365</v>
      </c>
      <c r="S7" s="13">
        <f t="shared" si="2"/>
        <v>365</v>
      </c>
      <c r="T7" s="13">
        <f t="shared" si="2"/>
        <v>365</v>
      </c>
      <c r="U7" s="13">
        <v>366</v>
      </c>
      <c r="V7" s="13">
        <v>365</v>
      </c>
      <c r="W7" s="13">
        <v>365</v>
      </c>
      <c r="X7" s="13">
        <v>365</v>
      </c>
      <c r="Y7" s="13">
        <v>366</v>
      </c>
      <c r="Z7" s="13">
        <v>365</v>
      </c>
      <c r="AA7" s="13">
        <v>365</v>
      </c>
      <c r="AB7" s="13">
        <v>365</v>
      </c>
      <c r="AC7" s="13">
        <v>366</v>
      </c>
      <c r="AD7" s="13">
        <v>365</v>
      </c>
      <c r="AE7" s="13">
        <v>365</v>
      </c>
      <c r="AF7" s="13">
        <v>365</v>
      </c>
    </row>
    <row r="8" spans="1:32" ht="13.9" x14ac:dyDescent="0.45">
      <c r="A8" s="3" t="s">
        <v>5</v>
      </c>
      <c r="B8" s="6">
        <v>0.09</v>
      </c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  <c r="W8" s="13">
        <v>16</v>
      </c>
      <c r="X8" s="13">
        <v>16</v>
      </c>
      <c r="Y8" s="13">
        <v>16</v>
      </c>
      <c r="Z8" s="13">
        <v>16</v>
      </c>
      <c r="AA8" s="13">
        <v>16</v>
      </c>
      <c r="AB8" s="13">
        <v>16</v>
      </c>
      <c r="AC8" s="13">
        <v>16</v>
      </c>
      <c r="AD8" s="13">
        <v>16</v>
      </c>
      <c r="AE8" s="13">
        <v>16</v>
      </c>
      <c r="AF8" s="13">
        <v>16</v>
      </c>
    </row>
    <row r="9" spans="1:32" ht="13.9" x14ac:dyDescent="0.45">
      <c r="A9" s="7" t="s">
        <v>17</v>
      </c>
      <c r="B9" s="8">
        <v>0.4</v>
      </c>
      <c r="C9" s="13" t="s">
        <v>90</v>
      </c>
      <c r="E9" s="3"/>
    </row>
    <row r="10" spans="1:32" ht="13.9" x14ac:dyDescent="0.45">
      <c r="A10" s="7" t="s">
        <v>9</v>
      </c>
      <c r="B10" s="8">
        <v>0</v>
      </c>
      <c r="E10" s="3" t="s">
        <v>25</v>
      </c>
      <c r="F10" s="13">
        <v>0</v>
      </c>
      <c r="G10" s="13">
        <v>0</v>
      </c>
      <c r="H10" s="13">
        <f t="shared" ref="H10:U10" si="3">$B$2/$B$37</f>
        <v>1560000</v>
      </c>
      <c r="I10" s="13">
        <f t="shared" si="3"/>
        <v>1560000</v>
      </c>
      <c r="J10" s="13">
        <f t="shared" si="3"/>
        <v>1560000</v>
      </c>
      <c r="K10" s="13">
        <f t="shared" si="3"/>
        <v>1560000</v>
      </c>
      <c r="L10" s="13">
        <f t="shared" si="3"/>
        <v>1560000</v>
      </c>
      <c r="M10" s="13">
        <f t="shared" si="3"/>
        <v>1560000</v>
      </c>
      <c r="N10" s="13">
        <f t="shared" si="3"/>
        <v>1560000</v>
      </c>
      <c r="O10" s="13">
        <f t="shared" si="3"/>
        <v>1560000</v>
      </c>
      <c r="P10" s="13">
        <f t="shared" si="3"/>
        <v>1560000</v>
      </c>
      <c r="Q10" s="13">
        <f t="shared" si="3"/>
        <v>1560000</v>
      </c>
      <c r="R10" s="13">
        <f t="shared" si="3"/>
        <v>1560000</v>
      </c>
      <c r="S10" s="13">
        <f t="shared" si="3"/>
        <v>1560000</v>
      </c>
      <c r="T10" s="13">
        <f t="shared" si="3"/>
        <v>1560000</v>
      </c>
      <c r="U10" s="13">
        <f t="shared" si="3"/>
        <v>1560000</v>
      </c>
      <c r="V10" s="13">
        <f>$B$2/$B$37</f>
        <v>1560000</v>
      </c>
      <c r="W10" s="13">
        <f t="shared" ref="W10:AF10" si="4">$B$2/$B$37</f>
        <v>1560000</v>
      </c>
      <c r="X10" s="13">
        <f t="shared" si="4"/>
        <v>1560000</v>
      </c>
      <c r="Y10" s="13">
        <f t="shared" si="4"/>
        <v>1560000</v>
      </c>
      <c r="Z10" s="13">
        <f t="shared" si="4"/>
        <v>1560000</v>
      </c>
      <c r="AA10" s="13">
        <f t="shared" si="4"/>
        <v>1560000</v>
      </c>
      <c r="AB10" s="13">
        <f t="shared" si="4"/>
        <v>1560000</v>
      </c>
      <c r="AC10" s="13">
        <f t="shared" si="4"/>
        <v>1560000</v>
      </c>
      <c r="AD10" s="13">
        <f t="shared" si="4"/>
        <v>1560000</v>
      </c>
      <c r="AE10" s="13">
        <f t="shared" si="4"/>
        <v>1560000</v>
      </c>
      <c r="AF10" s="13">
        <f t="shared" si="4"/>
        <v>1560000</v>
      </c>
    </row>
    <row r="11" spans="1:32" ht="13.9" x14ac:dyDescent="0.45">
      <c r="A11" s="9" t="s">
        <v>69</v>
      </c>
      <c r="B11" s="10">
        <f>(1+B8)/(1+B10)-1</f>
        <v>9.000000000000008E-2</v>
      </c>
      <c r="E11" s="3" t="s">
        <v>32</v>
      </c>
      <c r="F11" s="13">
        <v>0</v>
      </c>
      <c r="G11" s="13">
        <v>0</v>
      </c>
      <c r="L11" s="13">
        <f>$B$41/5</f>
        <v>60000</v>
      </c>
      <c r="M11" s="13">
        <f t="shared" ref="M11:P11" si="5">$B$41/5</f>
        <v>60000</v>
      </c>
      <c r="N11" s="13">
        <f t="shared" si="5"/>
        <v>60000</v>
      </c>
      <c r="O11" s="13">
        <f t="shared" si="5"/>
        <v>60000</v>
      </c>
      <c r="P11" s="13">
        <f t="shared" si="5"/>
        <v>60000</v>
      </c>
      <c r="Q11" s="13">
        <f>$B$42/5</f>
        <v>70000</v>
      </c>
      <c r="R11" s="13">
        <f t="shared" ref="R11:T11" si="6">$B$42/5</f>
        <v>70000</v>
      </c>
      <c r="S11" s="13">
        <f t="shared" si="6"/>
        <v>70000</v>
      </c>
      <c r="T11" s="13">
        <f t="shared" si="6"/>
        <v>70000</v>
      </c>
      <c r="U11" s="13">
        <f>$B$42/5</f>
        <v>70000</v>
      </c>
      <c r="V11" s="13">
        <f>$B$43/5</f>
        <v>150000</v>
      </c>
      <c r="W11" s="13">
        <f t="shared" ref="W11:Z11" si="7">$B$43/5</f>
        <v>150000</v>
      </c>
      <c r="X11" s="13">
        <f t="shared" si="7"/>
        <v>150000</v>
      </c>
      <c r="Y11" s="13">
        <f t="shared" si="7"/>
        <v>150000</v>
      </c>
      <c r="Z11" s="13">
        <f t="shared" si="7"/>
        <v>150000</v>
      </c>
      <c r="AA11" s="13">
        <f>$B$44/5</f>
        <v>170000</v>
      </c>
      <c r="AB11" s="13">
        <f t="shared" ref="AB11:AE11" si="8">$B$44/5</f>
        <v>170000</v>
      </c>
      <c r="AC11" s="13">
        <f t="shared" si="8"/>
        <v>170000</v>
      </c>
      <c r="AD11" s="13">
        <f t="shared" si="8"/>
        <v>170000</v>
      </c>
      <c r="AE11" s="13">
        <f t="shared" si="8"/>
        <v>170000</v>
      </c>
    </row>
    <row r="12" spans="1:32" ht="13.9" x14ac:dyDescent="0.45">
      <c r="A12" s="3"/>
      <c r="B12" s="6"/>
      <c r="E12" s="3" t="s">
        <v>33</v>
      </c>
      <c r="F12" s="13">
        <f>F10+F11</f>
        <v>0</v>
      </c>
      <c r="G12" s="13">
        <f t="shared" ref="G12:U12" si="9">G10+G11</f>
        <v>0</v>
      </c>
      <c r="H12" s="13">
        <f t="shared" si="9"/>
        <v>1560000</v>
      </c>
      <c r="I12" s="13">
        <f t="shared" si="9"/>
        <v>1560000</v>
      </c>
      <c r="J12" s="13">
        <f t="shared" si="9"/>
        <v>1560000</v>
      </c>
      <c r="K12" s="13">
        <f t="shared" si="9"/>
        <v>1560000</v>
      </c>
      <c r="L12" s="13">
        <f t="shared" si="9"/>
        <v>1620000</v>
      </c>
      <c r="M12" s="13">
        <f t="shared" si="9"/>
        <v>1620000</v>
      </c>
      <c r="N12" s="13">
        <f t="shared" si="9"/>
        <v>1620000</v>
      </c>
      <c r="O12" s="13">
        <f t="shared" si="9"/>
        <v>1620000</v>
      </c>
      <c r="P12" s="13">
        <f t="shared" si="9"/>
        <v>1620000</v>
      </c>
      <c r="Q12" s="13">
        <f t="shared" si="9"/>
        <v>1630000</v>
      </c>
      <c r="R12" s="13">
        <f t="shared" si="9"/>
        <v>1630000</v>
      </c>
      <c r="S12" s="13">
        <f t="shared" si="9"/>
        <v>1630000</v>
      </c>
      <c r="T12" s="13">
        <f t="shared" si="9"/>
        <v>1630000</v>
      </c>
      <c r="U12" s="13">
        <f t="shared" si="9"/>
        <v>1630000</v>
      </c>
      <c r="V12" s="13">
        <f>V10+V11</f>
        <v>1710000</v>
      </c>
      <c r="W12" s="13">
        <f t="shared" ref="W12:AF12" si="10">W10+W11</f>
        <v>1710000</v>
      </c>
      <c r="X12" s="13">
        <f t="shared" si="10"/>
        <v>1710000</v>
      </c>
      <c r="Y12" s="13">
        <f t="shared" si="10"/>
        <v>1710000</v>
      </c>
      <c r="Z12" s="13">
        <f t="shared" si="10"/>
        <v>1710000</v>
      </c>
      <c r="AA12" s="13">
        <f t="shared" si="10"/>
        <v>1730000</v>
      </c>
      <c r="AB12" s="13">
        <f t="shared" si="10"/>
        <v>1730000</v>
      </c>
      <c r="AC12" s="13">
        <f t="shared" si="10"/>
        <v>1730000</v>
      </c>
      <c r="AD12" s="13">
        <f t="shared" si="10"/>
        <v>1730000</v>
      </c>
      <c r="AE12" s="13">
        <f t="shared" si="10"/>
        <v>1730000</v>
      </c>
      <c r="AF12" s="13">
        <f t="shared" si="10"/>
        <v>1560000</v>
      </c>
    </row>
    <row r="13" spans="1:32" ht="13.9" x14ac:dyDescent="0.45">
      <c r="A13" s="3" t="s">
        <v>45</v>
      </c>
      <c r="B13" s="4">
        <v>20000</v>
      </c>
      <c r="C13" s="13" t="s">
        <v>54</v>
      </c>
      <c r="E13" s="3"/>
    </row>
    <row r="14" spans="1:32" ht="13.9" x14ac:dyDescent="0.45">
      <c r="A14" s="3" t="s">
        <v>6</v>
      </c>
      <c r="B14" s="4">
        <v>200</v>
      </c>
      <c r="C14" s="13" t="s">
        <v>7</v>
      </c>
      <c r="E14" s="3" t="s">
        <v>65</v>
      </c>
      <c r="F14" s="13">
        <v>0</v>
      </c>
      <c r="G14" s="13">
        <f>B38</f>
        <v>500000</v>
      </c>
      <c r="H14" s="13">
        <f>G14*(1+$B$10)</f>
        <v>500000</v>
      </c>
      <c r="I14" s="13">
        <f>H14*(1+$B$10)</f>
        <v>500000</v>
      </c>
      <c r="J14" s="13">
        <f t="shared" ref="J14:U14" si="11">I14*(1+$B$10)</f>
        <v>500000</v>
      </c>
      <c r="K14" s="13">
        <f t="shared" si="11"/>
        <v>500000</v>
      </c>
      <c r="L14" s="13">
        <f t="shared" si="11"/>
        <v>500000</v>
      </c>
      <c r="M14" s="13">
        <f t="shared" si="11"/>
        <v>500000</v>
      </c>
      <c r="N14" s="13">
        <f t="shared" si="11"/>
        <v>500000</v>
      </c>
      <c r="O14" s="13">
        <f t="shared" si="11"/>
        <v>500000</v>
      </c>
      <c r="P14" s="13">
        <f t="shared" si="11"/>
        <v>500000</v>
      </c>
      <c r="Q14" s="13">
        <f t="shared" si="11"/>
        <v>500000</v>
      </c>
      <c r="R14" s="13">
        <f t="shared" si="11"/>
        <v>500000</v>
      </c>
      <c r="S14" s="13">
        <f t="shared" si="11"/>
        <v>500000</v>
      </c>
      <c r="T14" s="13">
        <f t="shared" si="11"/>
        <v>500000</v>
      </c>
      <c r="U14" s="13">
        <f t="shared" si="11"/>
        <v>500000</v>
      </c>
      <c r="V14" s="13">
        <f>U14*(1+$B$10)</f>
        <v>500000</v>
      </c>
      <c r="W14" s="13">
        <f t="shared" ref="W14:AF14" si="12">V14*(1+$B$10)</f>
        <v>500000</v>
      </c>
      <c r="X14" s="13">
        <f t="shared" si="12"/>
        <v>500000</v>
      </c>
      <c r="Y14" s="13">
        <f t="shared" si="12"/>
        <v>500000</v>
      </c>
      <c r="Z14" s="13">
        <f t="shared" si="12"/>
        <v>500000</v>
      </c>
      <c r="AA14" s="13">
        <f t="shared" si="12"/>
        <v>500000</v>
      </c>
      <c r="AB14" s="13">
        <f t="shared" si="12"/>
        <v>500000</v>
      </c>
      <c r="AC14" s="13">
        <f t="shared" si="12"/>
        <v>500000</v>
      </c>
      <c r="AD14" s="13">
        <f t="shared" si="12"/>
        <v>500000</v>
      </c>
      <c r="AE14" s="13">
        <f t="shared" si="12"/>
        <v>500000</v>
      </c>
      <c r="AF14" s="13">
        <f t="shared" si="12"/>
        <v>500000</v>
      </c>
    </row>
    <row r="15" spans="1:32" ht="13.9" x14ac:dyDescent="0.45">
      <c r="A15" s="3"/>
      <c r="B15" s="4"/>
      <c r="E15" s="3"/>
    </row>
    <row r="16" spans="1:32" ht="13.9" x14ac:dyDescent="0.45">
      <c r="A16" s="3" t="s">
        <v>57</v>
      </c>
      <c r="B16" s="13">
        <v>22000</v>
      </c>
      <c r="C16" s="13" t="s">
        <v>55</v>
      </c>
      <c r="E16" s="3" t="s">
        <v>3</v>
      </c>
      <c r="F16" s="13">
        <v>0</v>
      </c>
      <c r="G16" s="13">
        <v>0</v>
      </c>
      <c r="H16" s="13">
        <v>17713</v>
      </c>
      <c r="I16" s="13">
        <v>18103</v>
      </c>
      <c r="J16" s="13">
        <v>18501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  <c r="W16" s="13">
        <v>14932</v>
      </c>
      <c r="X16" s="13">
        <v>15104</v>
      </c>
      <c r="Y16" s="13">
        <v>15278</v>
      </c>
      <c r="Z16" s="13">
        <v>15454</v>
      </c>
      <c r="AA16" s="13">
        <v>14654</v>
      </c>
      <c r="AB16" s="13">
        <v>14823</v>
      </c>
      <c r="AC16" s="13">
        <v>14993</v>
      </c>
      <c r="AD16" s="13">
        <v>15166</v>
      </c>
      <c r="AE16" s="13">
        <v>15341</v>
      </c>
      <c r="AF16" s="13">
        <v>13448</v>
      </c>
    </row>
    <row r="17" spans="1:32" ht="13.9" x14ac:dyDescent="0.45">
      <c r="A17" s="3" t="s">
        <v>58</v>
      </c>
      <c r="E17" s="3" t="s">
        <v>8</v>
      </c>
      <c r="F17" s="13">
        <v>0</v>
      </c>
      <c r="G17" s="13">
        <v>0</v>
      </c>
      <c r="H17" s="13">
        <f>-B29</f>
        <v>-4000</v>
      </c>
      <c r="I17" s="13">
        <f>H17*(1+$B$32)</f>
        <v>-4040</v>
      </c>
      <c r="J17" s="13">
        <f t="shared" ref="J17:U17" si="13">I17*(1+$B$32)</f>
        <v>-4080.4</v>
      </c>
      <c r="K17" s="13">
        <f t="shared" si="13"/>
        <v>-4121.2039999999997</v>
      </c>
      <c r="L17" s="13">
        <f t="shared" si="13"/>
        <v>-4162.4160400000001</v>
      </c>
      <c r="M17" s="13">
        <f t="shared" si="13"/>
        <v>-4204.0402003999998</v>
      </c>
      <c r="N17" s="13">
        <f t="shared" si="13"/>
        <v>-4246.0806024039994</v>
      </c>
      <c r="O17" s="13">
        <f t="shared" si="13"/>
        <v>-4288.5414084280392</v>
      </c>
      <c r="P17" s="13">
        <f t="shared" si="13"/>
        <v>-4331.4268225123196</v>
      </c>
      <c r="Q17" s="13">
        <f t="shared" si="13"/>
        <v>-4374.7410907374433</v>
      </c>
      <c r="R17" s="13">
        <f t="shared" si="13"/>
        <v>-4418.4885016448179</v>
      </c>
      <c r="S17" s="13">
        <f t="shared" si="13"/>
        <v>-4462.6733866612658</v>
      </c>
      <c r="T17" s="13">
        <f t="shared" si="13"/>
        <v>-4507.3001205278788</v>
      </c>
      <c r="U17" s="13">
        <f t="shared" si="13"/>
        <v>-4552.3731217331579</v>
      </c>
      <c r="V17" s="13">
        <f>U17*(1+$B$32)</f>
        <v>-4597.8968529504891</v>
      </c>
      <c r="W17" s="13">
        <f t="shared" ref="W17:AF17" si="14">V17*(1+$B$32)</f>
        <v>-4643.8758214799936</v>
      </c>
      <c r="X17" s="13">
        <f t="shared" si="14"/>
        <v>-4690.3145796947938</v>
      </c>
      <c r="Y17" s="13">
        <f t="shared" si="14"/>
        <v>-4737.2177254917415</v>
      </c>
      <c r="Z17" s="13">
        <f t="shared" si="14"/>
        <v>-4784.5899027466585</v>
      </c>
      <c r="AA17" s="13">
        <f t="shared" si="14"/>
        <v>-4832.4358017741251</v>
      </c>
      <c r="AB17" s="13">
        <f t="shared" si="14"/>
        <v>-4880.7601597918665</v>
      </c>
      <c r="AC17" s="13">
        <f t="shared" si="14"/>
        <v>-4929.5677613897851</v>
      </c>
      <c r="AD17" s="13">
        <f t="shared" si="14"/>
        <v>-4978.8634390036832</v>
      </c>
      <c r="AE17" s="13">
        <f t="shared" si="14"/>
        <v>-5028.6520733937205</v>
      </c>
      <c r="AF17" s="13">
        <f t="shared" si="14"/>
        <v>-5078.9385941276578</v>
      </c>
    </row>
    <row r="18" spans="1:32" ht="13.9" x14ac:dyDescent="0.45">
      <c r="A18" s="3" t="s">
        <v>59</v>
      </c>
      <c r="B18" s="16">
        <v>0.02</v>
      </c>
      <c r="E18" s="3"/>
    </row>
    <row r="19" spans="1:32" ht="13.9" x14ac:dyDescent="0.45">
      <c r="A19" s="3" t="s">
        <v>60</v>
      </c>
      <c r="B19" s="16">
        <v>1.4999999999999999E-2</v>
      </c>
      <c r="E19" s="3" t="s">
        <v>38</v>
      </c>
      <c r="F19" s="13">
        <f t="shared" ref="F19:U19" si="15">F16*(F7-F8)</f>
        <v>0</v>
      </c>
      <c r="G19" s="13">
        <f t="shared" si="15"/>
        <v>0</v>
      </c>
      <c r="H19" s="13">
        <f>H16*(H7-H8)</f>
        <v>6323541</v>
      </c>
      <c r="I19" s="13">
        <f>I16*(I7-I8)</f>
        <v>6480874</v>
      </c>
      <c r="J19" s="13">
        <f t="shared" si="15"/>
        <v>6604857</v>
      </c>
      <c r="K19" s="13">
        <f t="shared" si="15"/>
        <v>6680898</v>
      </c>
      <c r="L19" s="13">
        <f t="shared" si="15"/>
        <v>6170031</v>
      </c>
      <c r="M19" s="13">
        <f t="shared" si="15"/>
        <v>6188274</v>
      </c>
      <c r="N19" s="13">
        <f t="shared" si="15"/>
        <v>6241746</v>
      </c>
      <c r="O19" s="13">
        <f t="shared" si="15"/>
        <v>6313758</v>
      </c>
      <c r="P19" s="13">
        <f t="shared" si="15"/>
        <v>6386476</v>
      </c>
      <c r="Q19" s="13">
        <f t="shared" si="15"/>
        <v>6169512</v>
      </c>
      <c r="R19" s="13">
        <f t="shared" si="15"/>
        <v>6152172</v>
      </c>
      <c r="S19" s="13">
        <f t="shared" si="15"/>
        <v>6223019</v>
      </c>
      <c r="T19" s="13">
        <f t="shared" si="15"/>
        <v>6294564</v>
      </c>
      <c r="U19" s="13">
        <f t="shared" si="15"/>
        <v>6385050</v>
      </c>
      <c r="V19" s="13">
        <f>V16*(V7-V8)</f>
        <v>5151938</v>
      </c>
      <c r="W19" s="13">
        <f t="shared" ref="W19:AF19" si="16">W16*(W7-W8)</f>
        <v>5211268</v>
      </c>
      <c r="X19" s="13">
        <f t="shared" si="16"/>
        <v>5271296</v>
      </c>
      <c r="Y19" s="13">
        <f t="shared" si="16"/>
        <v>5347300</v>
      </c>
      <c r="Z19" s="13">
        <f t="shared" si="16"/>
        <v>5393446</v>
      </c>
      <c r="AA19" s="13">
        <f t="shared" si="16"/>
        <v>5114246</v>
      </c>
      <c r="AB19" s="13">
        <f t="shared" si="16"/>
        <v>5173227</v>
      </c>
      <c r="AC19" s="13">
        <f t="shared" si="16"/>
        <v>5247550</v>
      </c>
      <c r="AD19" s="13">
        <f t="shared" si="16"/>
        <v>5292934</v>
      </c>
      <c r="AE19" s="13">
        <f t="shared" si="16"/>
        <v>5354009</v>
      </c>
      <c r="AF19" s="13">
        <f t="shared" si="16"/>
        <v>4693352</v>
      </c>
    </row>
    <row r="20" spans="1:32" ht="13.9" x14ac:dyDescent="0.45">
      <c r="A20" s="3"/>
      <c r="E20" s="26" t="s">
        <v>24</v>
      </c>
      <c r="F20" s="18">
        <f>F17*F7</f>
        <v>0</v>
      </c>
      <c r="G20" s="18">
        <f t="shared" ref="G20:U20" si="17">G17*G7</f>
        <v>0</v>
      </c>
      <c r="H20" s="18">
        <f>H17*H7</f>
        <v>-1460000</v>
      </c>
      <c r="I20" s="18">
        <f t="shared" si="17"/>
        <v>-1478640</v>
      </c>
      <c r="J20" s="18">
        <f t="shared" si="17"/>
        <v>-1489346</v>
      </c>
      <c r="K20" s="18">
        <f t="shared" si="17"/>
        <v>-1504239.46</v>
      </c>
      <c r="L20" s="18">
        <f t="shared" si="17"/>
        <v>-1519281.8546</v>
      </c>
      <c r="M20" s="18">
        <f t="shared" si="17"/>
        <v>-1538678.7133463998</v>
      </c>
      <c r="N20" s="18">
        <f t="shared" si="17"/>
        <v>-1549819.4198774598</v>
      </c>
      <c r="O20" s="18">
        <f t="shared" si="17"/>
        <v>-1565317.6140762344</v>
      </c>
      <c r="P20" s="18">
        <f t="shared" si="17"/>
        <v>-1580970.7902169966</v>
      </c>
      <c r="Q20" s="18">
        <f t="shared" si="17"/>
        <v>-1601155.2392099043</v>
      </c>
      <c r="R20" s="18">
        <f t="shared" si="17"/>
        <v>-1612748.3031003585</v>
      </c>
      <c r="S20" s="18">
        <f t="shared" si="17"/>
        <v>-1628875.786131362</v>
      </c>
      <c r="T20" s="18">
        <f t="shared" si="17"/>
        <v>-1645164.5439926758</v>
      </c>
      <c r="U20" s="18">
        <f t="shared" si="17"/>
        <v>-1666168.5625543357</v>
      </c>
      <c r="V20" s="18">
        <f>V17*V7</f>
        <v>-1678232.3513269285</v>
      </c>
      <c r="W20" s="18">
        <f t="shared" ref="W20:AF20" si="18">W17*W7</f>
        <v>-1695014.6748401977</v>
      </c>
      <c r="X20" s="18">
        <f t="shared" si="18"/>
        <v>-1711964.8215885998</v>
      </c>
      <c r="Y20" s="18">
        <f t="shared" si="18"/>
        <v>-1733821.6875299774</v>
      </c>
      <c r="Z20" s="18">
        <f t="shared" si="18"/>
        <v>-1746375.3145025303</v>
      </c>
      <c r="AA20" s="18">
        <f t="shared" si="18"/>
        <v>-1763839.0676475556</v>
      </c>
      <c r="AB20" s="18">
        <f t="shared" si="18"/>
        <v>-1781477.4583240312</v>
      </c>
      <c r="AC20" s="18">
        <f t="shared" si="18"/>
        <v>-1804221.8006686612</v>
      </c>
      <c r="AD20" s="18">
        <f t="shared" si="18"/>
        <v>-1817285.1552363443</v>
      </c>
      <c r="AE20" s="18">
        <f t="shared" si="18"/>
        <v>-1835458.006788708</v>
      </c>
      <c r="AF20" s="18">
        <f t="shared" si="18"/>
        <v>-1853812.586856595</v>
      </c>
    </row>
    <row r="21" spans="1:32" ht="13.9" x14ac:dyDescent="0.45">
      <c r="A21" s="3" t="s">
        <v>47</v>
      </c>
      <c r="B21" s="4"/>
      <c r="E21" s="3" t="s">
        <v>70</v>
      </c>
      <c r="F21" s="13">
        <f>F19+F20</f>
        <v>0</v>
      </c>
      <c r="G21" s="13">
        <f t="shared" ref="G21:U21" si="19">G19+G20</f>
        <v>0</v>
      </c>
      <c r="H21" s="13">
        <f>H19+H20</f>
        <v>4863541</v>
      </c>
      <c r="I21" s="13">
        <f t="shared" si="19"/>
        <v>5002234</v>
      </c>
      <c r="J21" s="13">
        <f t="shared" si="19"/>
        <v>5115511</v>
      </c>
      <c r="K21" s="13">
        <f t="shared" si="19"/>
        <v>5176658.54</v>
      </c>
      <c r="L21" s="13">
        <f t="shared" si="19"/>
        <v>4650749.1453999998</v>
      </c>
      <c r="M21" s="13">
        <f t="shared" si="19"/>
        <v>4649595.2866536006</v>
      </c>
      <c r="N21" s="13">
        <f t="shared" si="19"/>
        <v>4691926.5801225398</v>
      </c>
      <c r="O21" s="13">
        <f t="shared" si="19"/>
        <v>4748440.3859237656</v>
      </c>
      <c r="P21" s="13">
        <f t="shared" si="19"/>
        <v>4805505.2097830037</v>
      </c>
      <c r="Q21" s="13">
        <f t="shared" si="19"/>
        <v>4568356.7607900957</v>
      </c>
      <c r="R21" s="13">
        <f t="shared" si="19"/>
        <v>4539423.6968996413</v>
      </c>
      <c r="S21" s="13">
        <f t="shared" si="19"/>
        <v>4594143.2138686385</v>
      </c>
      <c r="T21" s="13">
        <f t="shared" si="19"/>
        <v>4649399.4560073242</v>
      </c>
      <c r="U21" s="13">
        <f t="shared" si="19"/>
        <v>4718881.4374456648</v>
      </c>
      <c r="V21" s="13">
        <f>V19+V20</f>
        <v>3473705.6486730715</v>
      </c>
      <c r="W21" s="13">
        <f t="shared" ref="W21:AF21" si="20">W19+W20</f>
        <v>3516253.3251598021</v>
      </c>
      <c r="X21" s="13">
        <f t="shared" si="20"/>
        <v>3559331.1784113999</v>
      </c>
      <c r="Y21" s="13">
        <f t="shared" si="20"/>
        <v>3613478.3124700226</v>
      </c>
      <c r="Z21" s="13">
        <f t="shared" si="20"/>
        <v>3647070.6854974697</v>
      </c>
      <c r="AA21" s="13">
        <f t="shared" si="20"/>
        <v>3350406.9323524442</v>
      </c>
      <c r="AB21" s="13">
        <f t="shared" si="20"/>
        <v>3391749.541675969</v>
      </c>
      <c r="AC21" s="13">
        <f t="shared" si="20"/>
        <v>3443328.1993313385</v>
      </c>
      <c r="AD21" s="13">
        <f t="shared" si="20"/>
        <v>3475648.8447636557</v>
      </c>
      <c r="AE21" s="13">
        <f t="shared" si="20"/>
        <v>3518550.9932112917</v>
      </c>
      <c r="AF21" s="13">
        <f t="shared" si="20"/>
        <v>2839539.4131434048</v>
      </c>
    </row>
    <row r="22" spans="1:32" ht="13.9" x14ac:dyDescent="0.45">
      <c r="A22" s="3" t="s">
        <v>48</v>
      </c>
      <c r="B22" s="11">
        <v>1.1499999999999999</v>
      </c>
      <c r="E22" s="26" t="s">
        <v>39</v>
      </c>
      <c r="F22" s="18">
        <f>-F12</f>
        <v>0</v>
      </c>
      <c r="G22" s="18">
        <f t="shared" ref="G22:T22" si="21">-G12</f>
        <v>0</v>
      </c>
      <c r="H22" s="18">
        <f t="shared" si="21"/>
        <v>-1560000</v>
      </c>
      <c r="I22" s="18">
        <f t="shared" si="21"/>
        <v>-1560000</v>
      </c>
      <c r="J22" s="18">
        <f t="shared" si="21"/>
        <v>-1560000</v>
      </c>
      <c r="K22" s="18">
        <f t="shared" si="21"/>
        <v>-1560000</v>
      </c>
      <c r="L22" s="18">
        <f t="shared" si="21"/>
        <v>-1620000</v>
      </c>
      <c r="M22" s="18">
        <f t="shared" si="21"/>
        <v>-1620000</v>
      </c>
      <c r="N22" s="18">
        <f t="shared" si="21"/>
        <v>-1620000</v>
      </c>
      <c r="O22" s="18">
        <f t="shared" si="21"/>
        <v>-1620000</v>
      </c>
      <c r="P22" s="18">
        <f t="shared" si="21"/>
        <v>-1620000</v>
      </c>
      <c r="Q22" s="18">
        <f t="shared" si="21"/>
        <v>-1630000</v>
      </c>
      <c r="R22" s="18">
        <f t="shared" si="21"/>
        <v>-1630000</v>
      </c>
      <c r="S22" s="18">
        <f t="shared" si="21"/>
        <v>-1630000</v>
      </c>
      <c r="T22" s="18">
        <f t="shared" si="21"/>
        <v>-1630000</v>
      </c>
      <c r="U22" s="18">
        <f>-U12</f>
        <v>-1630000</v>
      </c>
      <c r="V22" s="18">
        <f>-V12</f>
        <v>-1710000</v>
      </c>
      <c r="W22" s="18">
        <f t="shared" ref="W22:AF22" si="22">-W12</f>
        <v>-1710000</v>
      </c>
      <c r="X22" s="18">
        <f t="shared" si="22"/>
        <v>-1710000</v>
      </c>
      <c r="Y22" s="18">
        <f t="shared" si="22"/>
        <v>-1710000</v>
      </c>
      <c r="Z22" s="18">
        <f t="shared" si="22"/>
        <v>-1710000</v>
      </c>
      <c r="AA22" s="18">
        <f t="shared" si="22"/>
        <v>-1730000</v>
      </c>
      <c r="AB22" s="18">
        <f t="shared" si="22"/>
        <v>-1730000</v>
      </c>
      <c r="AC22" s="18">
        <f t="shared" si="22"/>
        <v>-1730000</v>
      </c>
      <c r="AD22" s="18">
        <f t="shared" si="22"/>
        <v>-1730000</v>
      </c>
      <c r="AE22" s="18">
        <f t="shared" si="22"/>
        <v>-1730000</v>
      </c>
      <c r="AF22" s="18">
        <f t="shared" si="22"/>
        <v>-1560000</v>
      </c>
    </row>
    <row r="23" spans="1:32" ht="13.9" x14ac:dyDescent="0.45">
      <c r="A23" s="3" t="s">
        <v>49</v>
      </c>
      <c r="B23" s="11">
        <v>1.05</v>
      </c>
      <c r="E23" s="3" t="s">
        <v>71</v>
      </c>
      <c r="F23" s="13">
        <f>F21+F22</f>
        <v>0</v>
      </c>
      <c r="G23" s="13">
        <f t="shared" ref="G23:AF23" si="23">G21+G22</f>
        <v>0</v>
      </c>
      <c r="H23" s="13">
        <f>H21+H22</f>
        <v>3303541</v>
      </c>
      <c r="I23" s="13">
        <f t="shared" si="23"/>
        <v>3442234</v>
      </c>
      <c r="J23" s="13">
        <f t="shared" si="23"/>
        <v>3555511</v>
      </c>
      <c r="K23" s="13">
        <f t="shared" si="23"/>
        <v>3616658.54</v>
      </c>
      <c r="L23" s="13">
        <f t="shared" si="23"/>
        <v>3030749.1453999998</v>
      </c>
      <c r="M23" s="13">
        <f t="shared" si="23"/>
        <v>3029595.2866536006</v>
      </c>
      <c r="N23" s="13">
        <f t="shared" si="23"/>
        <v>3071926.5801225398</v>
      </c>
      <c r="O23" s="13">
        <f t="shared" si="23"/>
        <v>3128440.3859237656</v>
      </c>
      <c r="P23" s="13">
        <f t="shared" si="23"/>
        <v>3185505.2097830037</v>
      </c>
      <c r="Q23" s="13">
        <f t="shared" si="23"/>
        <v>2938356.7607900957</v>
      </c>
      <c r="R23" s="13">
        <f t="shared" si="23"/>
        <v>2909423.6968996413</v>
      </c>
      <c r="S23" s="13">
        <f t="shared" si="23"/>
        <v>2964143.2138686385</v>
      </c>
      <c r="T23" s="13">
        <f t="shared" si="23"/>
        <v>3019399.4560073242</v>
      </c>
      <c r="U23" s="13">
        <f t="shared" si="23"/>
        <v>3088881.4374456648</v>
      </c>
      <c r="V23" s="13">
        <f t="shared" si="23"/>
        <v>1763705.6486730715</v>
      </c>
      <c r="W23" s="13">
        <f t="shared" si="23"/>
        <v>1806253.3251598021</v>
      </c>
      <c r="X23" s="13">
        <f t="shared" si="23"/>
        <v>1849331.1784113999</v>
      </c>
      <c r="Y23" s="13">
        <f t="shared" si="23"/>
        <v>1903478.3124700226</v>
      </c>
      <c r="Z23" s="13">
        <f t="shared" si="23"/>
        <v>1937070.6854974697</v>
      </c>
      <c r="AA23" s="13">
        <f t="shared" si="23"/>
        <v>1620406.9323524442</v>
      </c>
      <c r="AB23" s="13">
        <f t="shared" si="23"/>
        <v>1661749.541675969</v>
      </c>
      <c r="AC23" s="13">
        <f t="shared" si="23"/>
        <v>1713328.1993313385</v>
      </c>
      <c r="AD23" s="13">
        <f t="shared" si="23"/>
        <v>1745648.8447636557</v>
      </c>
      <c r="AE23" s="13">
        <f t="shared" si="23"/>
        <v>1788550.9932112917</v>
      </c>
      <c r="AF23" s="13">
        <f t="shared" si="23"/>
        <v>1279539.4131434048</v>
      </c>
    </row>
    <row r="24" spans="1:32" ht="13.9" x14ac:dyDescent="0.45">
      <c r="A24" s="3" t="s">
        <v>50</v>
      </c>
      <c r="B24" s="11">
        <v>1</v>
      </c>
      <c r="E24" s="3" t="s">
        <v>67</v>
      </c>
      <c r="F24" s="13">
        <f>-F23*$B$9</f>
        <v>0</v>
      </c>
      <c r="G24" s="13">
        <f t="shared" ref="G24:AF24" si="24">-G23*$B$9</f>
        <v>0</v>
      </c>
      <c r="H24" s="13">
        <f t="shared" si="24"/>
        <v>-1321416.4000000001</v>
      </c>
      <c r="I24" s="13">
        <f t="shared" si="24"/>
        <v>-1376893.6</v>
      </c>
      <c r="J24" s="13">
        <f t="shared" si="24"/>
        <v>-1422204.4000000001</v>
      </c>
      <c r="K24" s="13">
        <f t="shared" si="24"/>
        <v>-1446663.4160000002</v>
      </c>
      <c r="L24" s="13">
        <f t="shared" si="24"/>
        <v>-1212299.6581599999</v>
      </c>
      <c r="M24" s="13">
        <f t="shared" si="24"/>
        <v>-1211838.1146614403</v>
      </c>
      <c r="N24" s="13">
        <f t="shared" si="24"/>
        <v>-1228770.632049016</v>
      </c>
      <c r="O24" s="13">
        <f t="shared" si="24"/>
        <v>-1251376.1543695063</v>
      </c>
      <c r="P24" s="13">
        <f t="shared" si="24"/>
        <v>-1274202.0839132015</v>
      </c>
      <c r="Q24" s="13">
        <f t="shared" si="24"/>
        <v>-1175342.7043160384</v>
      </c>
      <c r="R24" s="13">
        <f t="shared" si="24"/>
        <v>-1163769.4787598567</v>
      </c>
      <c r="S24" s="13">
        <f t="shared" si="24"/>
        <v>-1185657.2855474555</v>
      </c>
      <c r="T24" s="13">
        <f t="shared" si="24"/>
        <v>-1207759.7824029296</v>
      </c>
      <c r="U24" s="13">
        <f t="shared" si="24"/>
        <v>-1235552.5749782659</v>
      </c>
      <c r="V24" s="13">
        <f t="shared" si="24"/>
        <v>-705482.25946922868</v>
      </c>
      <c r="W24" s="13">
        <f t="shared" si="24"/>
        <v>-722501.33006392093</v>
      </c>
      <c r="X24" s="13">
        <f t="shared" si="24"/>
        <v>-739732.47136456007</v>
      </c>
      <c r="Y24" s="13">
        <f t="shared" si="24"/>
        <v>-761391.32498800906</v>
      </c>
      <c r="Z24" s="13">
        <f t="shared" si="24"/>
        <v>-774828.27419898799</v>
      </c>
      <c r="AA24" s="13">
        <f t="shared" si="24"/>
        <v>-648162.77294097771</v>
      </c>
      <c r="AB24" s="13">
        <f t="shared" si="24"/>
        <v>-664699.81667038763</v>
      </c>
      <c r="AC24" s="13">
        <f t="shared" si="24"/>
        <v>-685331.27973253548</v>
      </c>
      <c r="AD24" s="13">
        <f t="shared" si="24"/>
        <v>-698259.53790546232</v>
      </c>
      <c r="AE24" s="13">
        <f t="shared" si="24"/>
        <v>-715420.39728451672</v>
      </c>
      <c r="AF24" s="13">
        <f t="shared" si="24"/>
        <v>-511815.76525736193</v>
      </c>
    </row>
    <row r="25" spans="1:32" ht="13.9" x14ac:dyDescent="0.45">
      <c r="A25" s="3" t="s">
        <v>51</v>
      </c>
      <c r="B25" s="11">
        <v>0.8</v>
      </c>
      <c r="E25" s="27" t="s">
        <v>72</v>
      </c>
      <c r="F25" s="19">
        <f>F23+F24</f>
        <v>0</v>
      </c>
      <c r="G25" s="19">
        <f t="shared" ref="G25:AF25" si="25">G23+G24</f>
        <v>0</v>
      </c>
      <c r="H25" s="19">
        <f>H23+H24</f>
        <v>1982124.5999999999</v>
      </c>
      <c r="I25" s="19">
        <f t="shared" si="25"/>
        <v>2065340.4</v>
      </c>
      <c r="J25" s="19">
        <f t="shared" si="25"/>
        <v>2133306.5999999996</v>
      </c>
      <c r="K25" s="19">
        <f t="shared" si="25"/>
        <v>2169995.1239999998</v>
      </c>
      <c r="L25" s="19">
        <f t="shared" si="25"/>
        <v>1818449.4872399999</v>
      </c>
      <c r="M25" s="19">
        <f t="shared" si="25"/>
        <v>1817757.1719921604</v>
      </c>
      <c r="N25" s="19">
        <f t="shared" si="25"/>
        <v>1843155.9480735238</v>
      </c>
      <c r="O25" s="19">
        <f t="shared" si="25"/>
        <v>1877064.2315542593</v>
      </c>
      <c r="P25" s="19">
        <f t="shared" si="25"/>
        <v>1911303.1258698022</v>
      </c>
      <c r="Q25" s="19">
        <f t="shared" si="25"/>
        <v>1763014.0564740573</v>
      </c>
      <c r="R25" s="19">
        <f t="shared" si="25"/>
        <v>1745654.2181397846</v>
      </c>
      <c r="S25" s="19">
        <f t="shared" si="25"/>
        <v>1778485.928321183</v>
      </c>
      <c r="T25" s="19">
        <f t="shared" si="25"/>
        <v>1811639.6736043945</v>
      </c>
      <c r="U25" s="19">
        <f t="shared" si="25"/>
        <v>1853328.8624673989</v>
      </c>
      <c r="V25" s="19">
        <f t="shared" si="25"/>
        <v>1058223.3892038427</v>
      </c>
      <c r="W25" s="19">
        <f t="shared" si="25"/>
        <v>1083751.9950958812</v>
      </c>
      <c r="X25" s="19">
        <f t="shared" si="25"/>
        <v>1109598.7070468399</v>
      </c>
      <c r="Y25" s="19">
        <f t="shared" si="25"/>
        <v>1142086.9874820136</v>
      </c>
      <c r="Z25" s="19">
        <f t="shared" si="25"/>
        <v>1162242.4112984817</v>
      </c>
      <c r="AA25" s="19">
        <f t="shared" si="25"/>
        <v>972244.15941146645</v>
      </c>
      <c r="AB25" s="19">
        <f t="shared" si="25"/>
        <v>997049.72500558139</v>
      </c>
      <c r="AC25" s="19">
        <f t="shared" si="25"/>
        <v>1027996.919598803</v>
      </c>
      <c r="AD25" s="19">
        <f t="shared" si="25"/>
        <v>1047389.3068581934</v>
      </c>
      <c r="AE25" s="19">
        <f t="shared" si="25"/>
        <v>1073130.5959267751</v>
      </c>
      <c r="AF25" s="19">
        <f t="shared" si="25"/>
        <v>767723.64788604283</v>
      </c>
    </row>
    <row r="26" spans="1:32" ht="13.9" x14ac:dyDescent="0.45">
      <c r="A26" s="3" t="s">
        <v>52</v>
      </c>
      <c r="B26" s="11">
        <v>0.75</v>
      </c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32" ht="13.9" x14ac:dyDescent="0.45">
      <c r="A27" s="3" t="s">
        <v>53</v>
      </c>
      <c r="B27" s="11">
        <v>0.65</v>
      </c>
      <c r="E27" s="3" t="s">
        <v>64</v>
      </c>
      <c r="F27" s="13">
        <v>0</v>
      </c>
      <c r="G27" s="13">
        <f>-(G14-F14)</f>
        <v>-500000</v>
      </c>
      <c r="H27" s="13">
        <f>-(H14-G14)</f>
        <v>0</v>
      </c>
      <c r="I27" s="13">
        <f t="shared" ref="I27:AF27" si="26">-(I14-H14)</f>
        <v>0</v>
      </c>
      <c r="J27" s="13">
        <f t="shared" si="26"/>
        <v>0</v>
      </c>
      <c r="K27" s="13">
        <f t="shared" si="26"/>
        <v>0</v>
      </c>
      <c r="L27" s="13">
        <f t="shared" si="26"/>
        <v>0</v>
      </c>
      <c r="M27" s="13">
        <f t="shared" si="26"/>
        <v>0</v>
      </c>
      <c r="N27" s="13">
        <f t="shared" si="26"/>
        <v>0</v>
      </c>
      <c r="O27" s="13">
        <f t="shared" si="26"/>
        <v>0</v>
      </c>
      <c r="P27" s="13">
        <f t="shared" si="26"/>
        <v>0</v>
      </c>
      <c r="Q27" s="13">
        <f t="shared" si="26"/>
        <v>0</v>
      </c>
      <c r="R27" s="13">
        <f t="shared" si="26"/>
        <v>0</v>
      </c>
      <c r="S27" s="13">
        <f t="shared" si="26"/>
        <v>0</v>
      </c>
      <c r="T27" s="13">
        <f t="shared" si="26"/>
        <v>0</v>
      </c>
      <c r="U27" s="13">
        <f>-(U14-T14)</f>
        <v>0</v>
      </c>
      <c r="V27" s="13">
        <f t="shared" si="26"/>
        <v>0</v>
      </c>
      <c r="W27" s="13">
        <f t="shared" si="26"/>
        <v>0</v>
      </c>
      <c r="X27" s="13">
        <f t="shared" si="26"/>
        <v>0</v>
      </c>
      <c r="Y27" s="13">
        <f t="shared" si="26"/>
        <v>0</v>
      </c>
      <c r="Z27" s="13">
        <f t="shared" si="26"/>
        <v>0</v>
      </c>
      <c r="AA27" s="13">
        <f t="shared" si="26"/>
        <v>0</v>
      </c>
      <c r="AB27" s="13">
        <f t="shared" si="26"/>
        <v>0</v>
      </c>
      <c r="AC27" s="13">
        <f t="shared" si="26"/>
        <v>0</v>
      </c>
      <c r="AD27" s="13">
        <f t="shared" si="26"/>
        <v>0</v>
      </c>
      <c r="AE27" s="13">
        <f t="shared" si="26"/>
        <v>0</v>
      </c>
      <c r="AF27" s="13">
        <f t="shared" si="26"/>
        <v>0</v>
      </c>
    </row>
    <row r="28" spans="1:32" ht="13.9" x14ac:dyDescent="0.45">
      <c r="A28" s="3"/>
      <c r="B28" s="4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-B41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-B42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f>-B43</f>
        <v>-750000</v>
      </c>
      <c r="W28" s="13">
        <v>0</v>
      </c>
      <c r="X28" s="13">
        <v>0</v>
      </c>
      <c r="Y28" s="13">
        <v>0</v>
      </c>
      <c r="Z28" s="13">
        <v>0</v>
      </c>
      <c r="AA28" s="13">
        <f>-B44</f>
        <v>-850000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29" spans="1:32" ht="13.9" x14ac:dyDescent="0.45">
      <c r="A29" s="3" t="s">
        <v>8</v>
      </c>
      <c r="B29" s="4">
        <v>4000</v>
      </c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f>B6</f>
        <v>0</v>
      </c>
    </row>
    <row r="30" spans="1:32" ht="13.9" x14ac:dyDescent="0.45">
      <c r="A30" s="7" t="s">
        <v>46</v>
      </c>
      <c r="B30" s="12">
        <v>25</v>
      </c>
      <c r="E30" s="3" t="s">
        <v>39</v>
      </c>
      <c r="F30" s="13">
        <f>-F22</f>
        <v>0</v>
      </c>
      <c r="G30" s="13">
        <f t="shared" ref="G30:U30" si="27">-G22</f>
        <v>0</v>
      </c>
      <c r="H30" s="13">
        <f>-H22</f>
        <v>1560000</v>
      </c>
      <c r="I30" s="13">
        <f t="shared" si="27"/>
        <v>1560000</v>
      </c>
      <c r="J30" s="13">
        <f t="shared" si="27"/>
        <v>1560000</v>
      </c>
      <c r="K30" s="13">
        <f t="shared" si="27"/>
        <v>1560000</v>
      </c>
      <c r="L30" s="13">
        <f t="shared" si="27"/>
        <v>1620000</v>
      </c>
      <c r="M30" s="13">
        <f t="shared" si="27"/>
        <v>1620000</v>
      </c>
      <c r="N30" s="13">
        <f t="shared" si="27"/>
        <v>1620000</v>
      </c>
      <c r="O30" s="13">
        <f t="shared" si="27"/>
        <v>1620000</v>
      </c>
      <c r="P30" s="13">
        <f t="shared" si="27"/>
        <v>1620000</v>
      </c>
      <c r="Q30" s="13">
        <f t="shared" si="27"/>
        <v>1630000</v>
      </c>
      <c r="R30" s="13">
        <f t="shared" si="27"/>
        <v>1630000</v>
      </c>
      <c r="S30" s="13">
        <f t="shared" si="27"/>
        <v>1630000</v>
      </c>
      <c r="T30" s="13">
        <f t="shared" si="27"/>
        <v>1630000</v>
      </c>
      <c r="U30" s="13">
        <f t="shared" si="27"/>
        <v>1630000</v>
      </c>
      <c r="V30" s="13">
        <f>-V22</f>
        <v>1710000</v>
      </c>
      <c r="W30" s="13">
        <f t="shared" ref="W30:AF30" si="28">-W22</f>
        <v>1710000</v>
      </c>
      <c r="X30" s="13">
        <f>-X22</f>
        <v>1710000</v>
      </c>
      <c r="Y30" s="13">
        <f t="shared" si="28"/>
        <v>1710000</v>
      </c>
      <c r="Z30" s="13">
        <f t="shared" si="28"/>
        <v>1710000</v>
      </c>
      <c r="AA30" s="13">
        <f t="shared" si="28"/>
        <v>1730000</v>
      </c>
      <c r="AB30" s="13">
        <f t="shared" si="28"/>
        <v>1730000</v>
      </c>
      <c r="AC30" s="13">
        <f t="shared" si="28"/>
        <v>1730000</v>
      </c>
      <c r="AD30" s="13">
        <f t="shared" si="28"/>
        <v>1730000</v>
      </c>
      <c r="AE30" s="13">
        <f t="shared" si="28"/>
        <v>1730000</v>
      </c>
      <c r="AF30" s="13">
        <f t="shared" si="28"/>
        <v>1560000</v>
      </c>
    </row>
    <row r="31" spans="1:32" ht="13.9" x14ac:dyDescent="0.45">
      <c r="A31" s="3" t="s">
        <v>10</v>
      </c>
      <c r="B31" s="6">
        <v>0.01</v>
      </c>
      <c r="E31" s="3"/>
    </row>
    <row r="32" spans="1:32" ht="13.9" x14ac:dyDescent="0.45">
      <c r="A32" s="3" t="s">
        <v>11</v>
      </c>
      <c r="B32" s="6">
        <f>B10+B31</f>
        <v>0.01</v>
      </c>
      <c r="E32" s="3" t="s">
        <v>73</v>
      </c>
      <c r="F32" s="3">
        <f t="shared" ref="F32:AF32" si="29">SUM(F25:F30)</f>
        <v>-3900000</v>
      </c>
      <c r="G32" s="3">
        <f t="shared" si="29"/>
        <v>-4400000</v>
      </c>
      <c r="H32" s="3">
        <f t="shared" si="29"/>
        <v>-27657875.399999999</v>
      </c>
      <c r="I32" s="3">
        <f t="shared" si="29"/>
        <v>3625340.4</v>
      </c>
      <c r="J32" s="3">
        <f t="shared" si="29"/>
        <v>3693306.5999999996</v>
      </c>
      <c r="K32" s="3">
        <f t="shared" si="29"/>
        <v>3729995.1239999998</v>
      </c>
      <c r="L32" s="3">
        <f t="shared" si="29"/>
        <v>3138449.4872399997</v>
      </c>
      <c r="M32" s="3">
        <f t="shared" si="29"/>
        <v>3437757.1719921604</v>
      </c>
      <c r="N32" s="3">
        <f t="shared" si="29"/>
        <v>3463155.9480735241</v>
      </c>
      <c r="O32" s="3">
        <f t="shared" si="29"/>
        <v>3497064.2315542595</v>
      </c>
      <c r="P32" s="3">
        <f t="shared" si="29"/>
        <v>3531303.1258698022</v>
      </c>
      <c r="Q32" s="3">
        <f t="shared" si="29"/>
        <v>3043014.056474057</v>
      </c>
      <c r="R32" s="3">
        <f t="shared" si="29"/>
        <v>3375654.2181397844</v>
      </c>
      <c r="S32" s="3">
        <f t="shared" si="29"/>
        <v>3408485.9283211827</v>
      </c>
      <c r="T32" s="3">
        <f t="shared" si="29"/>
        <v>3441639.6736043943</v>
      </c>
      <c r="U32" s="3">
        <f t="shared" si="29"/>
        <v>3483328.8624673989</v>
      </c>
      <c r="V32" s="3">
        <f t="shared" si="29"/>
        <v>2018223.3892038427</v>
      </c>
      <c r="W32" s="3">
        <f t="shared" si="29"/>
        <v>2793751.9950958812</v>
      </c>
      <c r="X32" s="3">
        <f t="shared" si="29"/>
        <v>2819598.7070468399</v>
      </c>
      <c r="Y32" s="3">
        <f t="shared" si="29"/>
        <v>2852086.9874820136</v>
      </c>
      <c r="Z32" s="3">
        <f t="shared" si="29"/>
        <v>2872242.4112984817</v>
      </c>
      <c r="AA32" s="3">
        <f t="shared" si="29"/>
        <v>1852244.1594114664</v>
      </c>
      <c r="AB32" s="3">
        <f t="shared" si="29"/>
        <v>2727049.7250055815</v>
      </c>
      <c r="AC32" s="3">
        <f t="shared" si="29"/>
        <v>2757996.9195988029</v>
      </c>
      <c r="AD32" s="3">
        <f t="shared" si="29"/>
        <v>2777389.3068581931</v>
      </c>
      <c r="AE32" s="3">
        <f t="shared" si="29"/>
        <v>2803130.5959267751</v>
      </c>
      <c r="AF32" s="3">
        <f t="shared" si="29"/>
        <v>2327723.6478860429</v>
      </c>
    </row>
    <row r="33" spans="1:32" ht="13.9" x14ac:dyDescent="0.45">
      <c r="A33" s="3" t="s">
        <v>12</v>
      </c>
      <c r="B33" s="4">
        <v>8</v>
      </c>
      <c r="C33" s="13" t="s">
        <v>13</v>
      </c>
      <c r="E33" s="3" t="s">
        <v>75</v>
      </c>
      <c r="F33" s="3">
        <f t="shared" ref="F33:AF33" si="30">F32/(1+$B$8)^F5</f>
        <v>-3900000</v>
      </c>
      <c r="G33" s="3">
        <f t="shared" si="30"/>
        <v>-4036697.2477064217</v>
      </c>
      <c r="H33" s="3">
        <f t="shared" si="30"/>
        <v>-23279080.380439352</v>
      </c>
      <c r="I33" s="3">
        <f t="shared" si="30"/>
        <v>2799427.9664779701</v>
      </c>
      <c r="J33" s="3">
        <f t="shared" si="30"/>
        <v>2616431.5076334826</v>
      </c>
      <c r="K33" s="3">
        <f t="shared" si="30"/>
        <v>2424240.901827388</v>
      </c>
      <c r="L33" s="3">
        <f t="shared" si="30"/>
        <v>1871354.8863020402</v>
      </c>
      <c r="M33" s="3">
        <f t="shared" si="30"/>
        <v>1880570.8985354295</v>
      </c>
      <c r="N33" s="3">
        <f t="shared" si="30"/>
        <v>1738041.1915862777</v>
      </c>
      <c r="O33" s="3">
        <f t="shared" si="30"/>
        <v>1610145.5189604072</v>
      </c>
      <c r="P33" s="3">
        <f t="shared" si="30"/>
        <v>1491660.6027919317</v>
      </c>
      <c r="Q33" s="3">
        <f t="shared" si="30"/>
        <v>1179267.9110001193</v>
      </c>
      <c r="R33" s="3">
        <f t="shared" si="30"/>
        <v>1200162.2944914252</v>
      </c>
      <c r="S33" s="3">
        <f t="shared" si="30"/>
        <v>1111775.3280233508</v>
      </c>
      <c r="T33" s="3">
        <f t="shared" si="30"/>
        <v>1029898.5062375865</v>
      </c>
      <c r="U33" s="3">
        <f t="shared" si="30"/>
        <v>956306.28315125022</v>
      </c>
      <c r="V33" s="3">
        <f t="shared" si="30"/>
        <v>508329.44605903223</v>
      </c>
      <c r="W33" s="3">
        <f t="shared" si="30"/>
        <v>645561.14859711996</v>
      </c>
      <c r="X33" s="3">
        <f t="shared" si="30"/>
        <v>597737.27562984196</v>
      </c>
      <c r="Y33" s="3">
        <f t="shared" si="30"/>
        <v>554701.45661499689</v>
      </c>
      <c r="Z33" s="3">
        <f t="shared" si="30"/>
        <v>512496.76911835233</v>
      </c>
      <c r="AA33" s="3">
        <f t="shared" si="30"/>
        <v>303208.78298880288</v>
      </c>
      <c r="AB33" s="3">
        <f t="shared" si="30"/>
        <v>409552.99125766556</v>
      </c>
      <c r="AC33" s="3">
        <f t="shared" si="30"/>
        <v>380000.63657320873</v>
      </c>
      <c r="AD33" s="3">
        <f t="shared" si="30"/>
        <v>351075.73078573978</v>
      </c>
      <c r="AE33" s="3">
        <f t="shared" si="30"/>
        <v>325072.98798660521</v>
      </c>
      <c r="AF33" s="3">
        <f t="shared" si="30"/>
        <v>247652.36074741851</v>
      </c>
    </row>
    <row r="34" spans="1:32" ht="13.9" x14ac:dyDescent="0.45">
      <c r="A34" s="3"/>
      <c r="B34" s="4">
        <v>12</v>
      </c>
      <c r="C34" s="13" t="s">
        <v>14</v>
      </c>
    </row>
    <row r="35" spans="1:32" ht="13.9" x14ac:dyDescent="0.45">
      <c r="A35" s="3"/>
      <c r="B35" s="4">
        <v>16</v>
      </c>
      <c r="C35" s="13" t="s">
        <v>15</v>
      </c>
      <c r="E35" s="14" t="s">
        <v>18</v>
      </c>
      <c r="F35" s="20">
        <f>SUM(F33:AF33)</f>
        <v>-4471104.2447683299</v>
      </c>
    </row>
    <row r="36" spans="1:32" ht="13.9" x14ac:dyDescent="0.45">
      <c r="E36" s="14" t="s">
        <v>76</v>
      </c>
      <c r="F36" s="21">
        <f>IRR(F32:AF32)</f>
        <v>7.0773625027482412E-2</v>
      </c>
    </row>
    <row r="37" spans="1:32" ht="13.9" x14ac:dyDescent="0.45">
      <c r="A37" s="3" t="s">
        <v>16</v>
      </c>
      <c r="B37" s="4">
        <v>25</v>
      </c>
    </row>
    <row r="38" spans="1:32" ht="13.9" x14ac:dyDescent="0.45">
      <c r="A38" s="3" t="s">
        <v>19</v>
      </c>
      <c r="B38" s="4">
        <v>500000</v>
      </c>
    </row>
    <row r="39" spans="1:32" ht="13.9" x14ac:dyDescent="0.45">
      <c r="A39" s="3"/>
      <c r="E39" s="29" t="s">
        <v>87</v>
      </c>
      <c r="F39" s="22"/>
      <c r="G39" s="22"/>
      <c r="H39" s="23"/>
      <c r="I39" s="23"/>
      <c r="J39" s="23"/>
      <c r="K39" s="23"/>
      <c r="M39" s="29" t="s">
        <v>82</v>
      </c>
      <c r="N39" s="29"/>
      <c r="O39" s="29"/>
    </row>
    <row r="40" spans="1:32" ht="13.9" x14ac:dyDescent="0.45">
      <c r="A40" s="3" t="s">
        <v>28</v>
      </c>
      <c r="E40" s="30" t="s">
        <v>2</v>
      </c>
      <c r="F40" s="3" t="s">
        <v>77</v>
      </c>
      <c r="G40" s="3" t="s">
        <v>78</v>
      </c>
      <c r="H40" s="3" t="s">
        <v>79</v>
      </c>
      <c r="I40" s="3" t="s">
        <v>80</v>
      </c>
      <c r="J40" s="3" t="s">
        <v>81</v>
      </c>
      <c r="K40" s="3" t="s">
        <v>88</v>
      </c>
      <c r="L40" s="24"/>
      <c r="M40" s="3" t="s">
        <v>77</v>
      </c>
      <c r="N40" s="3" t="s">
        <v>83</v>
      </c>
      <c r="O40" s="3" t="s">
        <v>88</v>
      </c>
    </row>
    <row r="41" spans="1:32" ht="13.9" x14ac:dyDescent="0.45">
      <c r="A41" s="3" t="s">
        <v>26</v>
      </c>
      <c r="B41" s="13">
        <v>300000</v>
      </c>
      <c r="C41" s="13" t="s">
        <v>40</v>
      </c>
      <c r="E41" s="32">
        <v>2001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>SUM(F41:J41)</f>
        <v>0</v>
      </c>
      <c r="M41" s="13">
        <v>0</v>
      </c>
      <c r="N41" s="13">
        <v>0</v>
      </c>
      <c r="O41" s="13">
        <f>M41+N41</f>
        <v>0</v>
      </c>
    </row>
    <row r="42" spans="1:32" ht="13.9" x14ac:dyDescent="0.45">
      <c r="A42" s="3" t="s">
        <v>27</v>
      </c>
      <c r="B42" s="13">
        <v>350000</v>
      </c>
      <c r="C42" s="13" t="s">
        <v>41</v>
      </c>
      <c r="E42" s="32">
        <f>E41+1</f>
        <v>2002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ref="K42:K66" si="31">SUM(F42:J42)</f>
        <v>0</v>
      </c>
      <c r="M42" s="13">
        <v>0</v>
      </c>
      <c r="N42" s="13">
        <v>0</v>
      </c>
      <c r="O42" s="13">
        <f t="shared" ref="O42:O67" si="32">M42+N42</f>
        <v>0</v>
      </c>
    </row>
    <row r="43" spans="1:32" ht="13.9" x14ac:dyDescent="0.45">
      <c r="A43" s="3" t="s">
        <v>29</v>
      </c>
      <c r="B43" s="13">
        <v>750000</v>
      </c>
      <c r="C43" s="13" t="s">
        <v>42</v>
      </c>
      <c r="E43" s="32">
        <f t="shared" ref="E43:E67" si="33">E42+1</f>
        <v>2003</v>
      </c>
      <c r="F43" s="13">
        <f>39000000/25</f>
        <v>1560000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31"/>
        <v>1560000</v>
      </c>
      <c r="M43" s="13">
        <f>B2-F43</f>
        <v>37440000</v>
      </c>
      <c r="N43" s="13">
        <v>0</v>
      </c>
      <c r="O43" s="13">
        <f t="shared" si="32"/>
        <v>37440000</v>
      </c>
    </row>
    <row r="44" spans="1:32" ht="13.9" x14ac:dyDescent="0.45">
      <c r="A44" s="3" t="s">
        <v>30</v>
      </c>
      <c r="B44" s="13">
        <v>850000</v>
      </c>
      <c r="C44" s="13" t="s">
        <v>43</v>
      </c>
      <c r="E44" s="32">
        <f t="shared" si="33"/>
        <v>2004</v>
      </c>
      <c r="F44" s="13">
        <f t="shared" ref="F44:F67" si="34">39000000/25</f>
        <v>1560000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31"/>
        <v>1560000</v>
      </c>
      <c r="M44" s="13">
        <f t="shared" ref="M44:M67" si="35">M43-F44</f>
        <v>35880000</v>
      </c>
      <c r="N44" s="13">
        <v>0</v>
      </c>
      <c r="O44" s="13">
        <f t="shared" si="32"/>
        <v>35880000</v>
      </c>
    </row>
    <row r="45" spans="1:32" ht="13.9" x14ac:dyDescent="0.45">
      <c r="A45" s="3" t="s">
        <v>31</v>
      </c>
      <c r="B45" s="13">
        <v>1250000</v>
      </c>
      <c r="C45" s="13" t="s">
        <v>44</v>
      </c>
      <c r="E45" s="32">
        <f t="shared" si="33"/>
        <v>2005</v>
      </c>
      <c r="F45" s="13">
        <f t="shared" si="34"/>
        <v>1560000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31"/>
        <v>1560000</v>
      </c>
      <c r="M45" s="13">
        <f t="shared" si="35"/>
        <v>34320000</v>
      </c>
      <c r="N45" s="13">
        <v>0</v>
      </c>
      <c r="O45" s="13">
        <f t="shared" si="32"/>
        <v>34320000</v>
      </c>
    </row>
    <row r="46" spans="1:32" x14ac:dyDescent="0.45">
      <c r="E46" s="32">
        <f t="shared" si="33"/>
        <v>2006</v>
      </c>
      <c r="F46" s="13">
        <f t="shared" si="34"/>
        <v>1560000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31"/>
        <v>1560000</v>
      </c>
      <c r="M46" s="13">
        <f t="shared" si="35"/>
        <v>32760000</v>
      </c>
      <c r="N46" s="13">
        <v>0</v>
      </c>
      <c r="O46" s="13">
        <f t="shared" si="32"/>
        <v>32760000</v>
      </c>
    </row>
    <row r="47" spans="1:32" x14ac:dyDescent="0.45">
      <c r="E47" s="32">
        <f t="shared" si="33"/>
        <v>2007</v>
      </c>
      <c r="F47" s="13">
        <f t="shared" si="34"/>
        <v>1560000</v>
      </c>
      <c r="G47" s="13">
        <f>60000</f>
        <v>60000</v>
      </c>
      <c r="H47" s="13">
        <v>0</v>
      </c>
      <c r="I47" s="13">
        <v>0</v>
      </c>
      <c r="J47" s="13">
        <v>0</v>
      </c>
      <c r="K47" s="13">
        <f t="shared" si="31"/>
        <v>1620000</v>
      </c>
      <c r="M47" s="13">
        <f t="shared" si="35"/>
        <v>31200000</v>
      </c>
      <c r="N47" s="13">
        <f>300000-G47</f>
        <v>240000</v>
      </c>
      <c r="O47" s="13">
        <f t="shared" si="32"/>
        <v>31440000</v>
      </c>
    </row>
    <row r="48" spans="1:32" ht="13.9" x14ac:dyDescent="0.45">
      <c r="A48" s="1" t="s">
        <v>22</v>
      </c>
      <c r="B48" s="1"/>
      <c r="C48" s="1"/>
      <c r="E48" s="32">
        <f t="shared" si="33"/>
        <v>2008</v>
      </c>
      <c r="F48" s="13">
        <f t="shared" si="34"/>
        <v>1560000</v>
      </c>
      <c r="G48" s="13">
        <f>60000</f>
        <v>60000</v>
      </c>
      <c r="H48" s="13">
        <v>0</v>
      </c>
      <c r="I48" s="13">
        <v>0</v>
      </c>
      <c r="J48" s="13">
        <v>0</v>
      </c>
      <c r="K48" s="13">
        <f t="shared" si="31"/>
        <v>1620000</v>
      </c>
      <c r="M48" s="13">
        <f t="shared" si="35"/>
        <v>29640000</v>
      </c>
      <c r="N48" s="13">
        <f>N47-G48</f>
        <v>180000</v>
      </c>
      <c r="O48" s="13">
        <f t="shared" si="32"/>
        <v>29820000</v>
      </c>
    </row>
    <row r="49" spans="1:15" x14ac:dyDescent="0.45">
      <c r="A49" s="13" t="s">
        <v>20</v>
      </c>
      <c r="E49" s="32">
        <f t="shared" si="33"/>
        <v>2009</v>
      </c>
      <c r="F49" s="13">
        <f t="shared" si="34"/>
        <v>1560000</v>
      </c>
      <c r="G49" s="13">
        <f>60000</f>
        <v>60000</v>
      </c>
      <c r="H49" s="13">
        <v>0</v>
      </c>
      <c r="I49" s="13">
        <v>0</v>
      </c>
      <c r="J49" s="13">
        <v>0</v>
      </c>
      <c r="K49" s="13">
        <f t="shared" si="31"/>
        <v>1620000</v>
      </c>
      <c r="M49" s="13">
        <f t="shared" si="35"/>
        <v>28080000</v>
      </c>
      <c r="N49" s="13">
        <f>N48-G49</f>
        <v>120000</v>
      </c>
      <c r="O49" s="13">
        <f t="shared" si="32"/>
        <v>28200000</v>
      </c>
    </row>
    <row r="50" spans="1:15" x14ac:dyDescent="0.45">
      <c r="A50" s="13" t="s">
        <v>21</v>
      </c>
      <c r="E50" s="32">
        <f t="shared" si="33"/>
        <v>2010</v>
      </c>
      <c r="F50" s="13">
        <f t="shared" si="34"/>
        <v>1560000</v>
      </c>
      <c r="G50" s="13">
        <f>60000</f>
        <v>60000</v>
      </c>
      <c r="H50" s="13">
        <v>0</v>
      </c>
      <c r="I50" s="13">
        <v>0</v>
      </c>
      <c r="J50" s="13">
        <v>0</v>
      </c>
      <c r="K50" s="13">
        <f t="shared" si="31"/>
        <v>1620000</v>
      </c>
      <c r="M50" s="13">
        <f t="shared" si="35"/>
        <v>26520000</v>
      </c>
      <c r="N50" s="13">
        <f>N49-G50</f>
        <v>60000</v>
      </c>
      <c r="O50" s="13">
        <f t="shared" si="32"/>
        <v>26580000</v>
      </c>
    </row>
    <row r="51" spans="1:15" x14ac:dyDescent="0.45">
      <c r="A51" s="13" t="s">
        <v>85</v>
      </c>
      <c r="E51" s="32">
        <f t="shared" si="33"/>
        <v>2011</v>
      </c>
      <c r="F51" s="13">
        <f t="shared" si="34"/>
        <v>1560000</v>
      </c>
      <c r="G51" s="13">
        <f>60000</f>
        <v>60000</v>
      </c>
      <c r="H51" s="13">
        <v>0</v>
      </c>
      <c r="I51" s="13">
        <v>0</v>
      </c>
      <c r="J51" s="13">
        <v>0</v>
      </c>
      <c r="K51" s="13">
        <f t="shared" si="31"/>
        <v>1620000</v>
      </c>
      <c r="M51" s="13">
        <f t="shared" si="35"/>
        <v>24960000</v>
      </c>
      <c r="N51" s="13">
        <f>N50-G51</f>
        <v>0</v>
      </c>
      <c r="O51" s="13">
        <f t="shared" si="32"/>
        <v>24960000</v>
      </c>
    </row>
    <row r="52" spans="1:15" x14ac:dyDescent="0.45">
      <c r="A52" s="13" t="s">
        <v>86</v>
      </c>
      <c r="E52" s="32">
        <f t="shared" si="33"/>
        <v>2012</v>
      </c>
      <c r="F52" s="13">
        <f t="shared" si="34"/>
        <v>1560000</v>
      </c>
      <c r="G52" s="13">
        <v>0</v>
      </c>
      <c r="H52" s="13">
        <f>350000/5</f>
        <v>70000</v>
      </c>
      <c r="I52" s="13">
        <v>0</v>
      </c>
      <c r="J52" s="13">
        <v>0</v>
      </c>
      <c r="K52" s="13">
        <f t="shared" si="31"/>
        <v>1630000</v>
      </c>
      <c r="M52" s="13">
        <f t="shared" si="35"/>
        <v>23400000</v>
      </c>
      <c r="N52" s="13">
        <f>350000-H52</f>
        <v>280000</v>
      </c>
      <c r="O52" s="13">
        <f t="shared" si="32"/>
        <v>23680000</v>
      </c>
    </row>
    <row r="53" spans="1:15" x14ac:dyDescent="0.45">
      <c r="E53" s="32">
        <f t="shared" si="33"/>
        <v>2013</v>
      </c>
      <c r="F53" s="13">
        <f t="shared" si="34"/>
        <v>1560000</v>
      </c>
      <c r="G53" s="13">
        <v>0</v>
      </c>
      <c r="H53" s="13">
        <f t="shared" ref="H53:H56" si="36">350000/5</f>
        <v>70000</v>
      </c>
      <c r="I53" s="13">
        <v>0</v>
      </c>
      <c r="J53" s="13">
        <v>0</v>
      </c>
      <c r="K53" s="13">
        <f t="shared" si="31"/>
        <v>1630000</v>
      </c>
      <c r="M53" s="13">
        <f t="shared" si="35"/>
        <v>21840000</v>
      </c>
      <c r="N53" s="13">
        <f>N52-H53</f>
        <v>210000</v>
      </c>
      <c r="O53" s="13">
        <f t="shared" si="32"/>
        <v>22050000</v>
      </c>
    </row>
    <row r="54" spans="1:15" x14ac:dyDescent="0.45">
      <c r="E54" s="32">
        <f t="shared" si="33"/>
        <v>2014</v>
      </c>
      <c r="F54" s="13">
        <f t="shared" si="34"/>
        <v>1560000</v>
      </c>
      <c r="G54" s="13">
        <v>0</v>
      </c>
      <c r="H54" s="13">
        <f t="shared" si="36"/>
        <v>70000</v>
      </c>
      <c r="I54" s="13">
        <v>0</v>
      </c>
      <c r="J54" s="13">
        <v>0</v>
      </c>
      <c r="K54" s="13">
        <f t="shared" si="31"/>
        <v>1630000</v>
      </c>
      <c r="M54" s="13">
        <f t="shared" si="35"/>
        <v>20280000</v>
      </c>
      <c r="N54" s="13">
        <f>N53-H54</f>
        <v>140000</v>
      </c>
      <c r="O54" s="13">
        <f t="shared" si="32"/>
        <v>20420000</v>
      </c>
    </row>
    <row r="55" spans="1:15" x14ac:dyDescent="0.45">
      <c r="E55" s="32">
        <f t="shared" si="33"/>
        <v>2015</v>
      </c>
      <c r="F55" s="13">
        <f t="shared" si="34"/>
        <v>1560000</v>
      </c>
      <c r="G55" s="13">
        <v>0</v>
      </c>
      <c r="H55" s="13">
        <f t="shared" si="36"/>
        <v>70000</v>
      </c>
      <c r="I55" s="13">
        <v>0</v>
      </c>
      <c r="J55" s="13">
        <v>0</v>
      </c>
      <c r="K55" s="13">
        <f t="shared" si="31"/>
        <v>1630000</v>
      </c>
      <c r="M55" s="13">
        <f t="shared" si="35"/>
        <v>18720000</v>
      </c>
      <c r="N55" s="13">
        <f>N54-H55</f>
        <v>70000</v>
      </c>
      <c r="O55" s="13">
        <f t="shared" si="32"/>
        <v>18790000</v>
      </c>
    </row>
    <row r="56" spans="1:15" x14ac:dyDescent="0.45">
      <c r="E56" s="32">
        <f t="shared" si="33"/>
        <v>2016</v>
      </c>
      <c r="F56" s="13">
        <f t="shared" si="34"/>
        <v>1560000</v>
      </c>
      <c r="G56" s="13">
        <v>0</v>
      </c>
      <c r="H56" s="13">
        <f t="shared" si="36"/>
        <v>70000</v>
      </c>
      <c r="I56" s="13">
        <v>0</v>
      </c>
      <c r="J56" s="13">
        <v>0</v>
      </c>
      <c r="K56" s="13">
        <f t="shared" si="31"/>
        <v>1630000</v>
      </c>
      <c r="M56" s="13">
        <f t="shared" si="35"/>
        <v>17160000</v>
      </c>
      <c r="N56" s="13">
        <f>N55-H56</f>
        <v>0</v>
      </c>
      <c r="O56" s="13">
        <f t="shared" si="32"/>
        <v>17160000</v>
      </c>
    </row>
    <row r="57" spans="1:15" x14ac:dyDescent="0.45">
      <c r="E57" s="32">
        <f t="shared" si="33"/>
        <v>2017</v>
      </c>
      <c r="F57" s="13">
        <f t="shared" si="34"/>
        <v>1560000</v>
      </c>
      <c r="G57" s="13">
        <v>0</v>
      </c>
      <c r="H57" s="13">
        <v>0</v>
      </c>
      <c r="I57" s="13">
        <f>750000/5</f>
        <v>150000</v>
      </c>
      <c r="J57" s="13">
        <v>0</v>
      </c>
      <c r="K57" s="13">
        <f t="shared" si="31"/>
        <v>1710000</v>
      </c>
      <c r="M57" s="13">
        <f t="shared" si="35"/>
        <v>15600000</v>
      </c>
      <c r="N57" s="13">
        <f>750000-I57</f>
        <v>600000</v>
      </c>
      <c r="O57" s="13">
        <f t="shared" si="32"/>
        <v>16200000</v>
      </c>
    </row>
    <row r="58" spans="1:15" x14ac:dyDescent="0.45">
      <c r="E58" s="32">
        <f t="shared" si="33"/>
        <v>2018</v>
      </c>
      <c r="F58" s="13">
        <f t="shared" si="34"/>
        <v>1560000</v>
      </c>
      <c r="G58" s="13">
        <v>0</v>
      </c>
      <c r="H58" s="13">
        <v>0</v>
      </c>
      <c r="I58" s="13">
        <f t="shared" ref="I58:I61" si="37">750000/5</f>
        <v>150000</v>
      </c>
      <c r="J58" s="13">
        <v>0</v>
      </c>
      <c r="K58" s="13">
        <f t="shared" si="31"/>
        <v>1710000</v>
      </c>
      <c r="M58" s="13">
        <f t="shared" si="35"/>
        <v>14040000</v>
      </c>
      <c r="N58" s="13">
        <f>N57-I58</f>
        <v>450000</v>
      </c>
      <c r="O58" s="13">
        <f t="shared" si="32"/>
        <v>14490000</v>
      </c>
    </row>
    <row r="59" spans="1:15" x14ac:dyDescent="0.45">
      <c r="E59" s="32">
        <f t="shared" si="33"/>
        <v>2019</v>
      </c>
      <c r="F59" s="13">
        <f t="shared" si="34"/>
        <v>1560000</v>
      </c>
      <c r="G59" s="13">
        <v>0</v>
      </c>
      <c r="H59" s="13">
        <v>0</v>
      </c>
      <c r="I59" s="13">
        <f t="shared" si="37"/>
        <v>150000</v>
      </c>
      <c r="J59" s="13">
        <v>0</v>
      </c>
      <c r="K59" s="13">
        <f t="shared" si="31"/>
        <v>1710000</v>
      </c>
      <c r="M59" s="13">
        <f t="shared" si="35"/>
        <v>12480000</v>
      </c>
      <c r="N59" s="13">
        <f>N58-I59</f>
        <v>300000</v>
      </c>
      <c r="O59" s="13">
        <f t="shared" si="32"/>
        <v>12780000</v>
      </c>
    </row>
    <row r="60" spans="1:15" x14ac:dyDescent="0.45">
      <c r="E60" s="32">
        <f t="shared" si="33"/>
        <v>2020</v>
      </c>
      <c r="F60" s="13">
        <f t="shared" si="34"/>
        <v>1560000</v>
      </c>
      <c r="G60" s="13">
        <v>0</v>
      </c>
      <c r="H60" s="13">
        <v>0</v>
      </c>
      <c r="I60" s="13">
        <f t="shared" si="37"/>
        <v>150000</v>
      </c>
      <c r="J60" s="13">
        <v>0</v>
      </c>
      <c r="K60" s="13">
        <f t="shared" si="31"/>
        <v>1710000</v>
      </c>
      <c r="M60" s="13">
        <f t="shared" si="35"/>
        <v>10920000</v>
      </c>
      <c r="N60" s="13">
        <f>N59-I60</f>
        <v>150000</v>
      </c>
      <c r="O60" s="13">
        <f t="shared" si="32"/>
        <v>11070000</v>
      </c>
    </row>
    <row r="61" spans="1:15" x14ac:dyDescent="0.45">
      <c r="E61" s="32">
        <f t="shared" si="33"/>
        <v>2021</v>
      </c>
      <c r="F61" s="13">
        <f t="shared" si="34"/>
        <v>1560000</v>
      </c>
      <c r="G61" s="13">
        <v>0</v>
      </c>
      <c r="H61" s="13">
        <v>0</v>
      </c>
      <c r="I61" s="13">
        <f t="shared" si="37"/>
        <v>150000</v>
      </c>
      <c r="J61" s="13">
        <v>0</v>
      </c>
      <c r="K61" s="13">
        <f t="shared" si="31"/>
        <v>1710000</v>
      </c>
      <c r="M61" s="13">
        <f t="shared" si="35"/>
        <v>9360000</v>
      </c>
      <c r="N61" s="13">
        <f>N60-I61</f>
        <v>0</v>
      </c>
      <c r="O61" s="13">
        <f t="shared" si="32"/>
        <v>9360000</v>
      </c>
    </row>
    <row r="62" spans="1:15" x14ac:dyDescent="0.45">
      <c r="E62" s="32">
        <f t="shared" si="33"/>
        <v>2022</v>
      </c>
      <c r="F62" s="13">
        <f t="shared" si="34"/>
        <v>1560000</v>
      </c>
      <c r="G62" s="13">
        <v>0</v>
      </c>
      <c r="H62" s="13">
        <v>0</v>
      </c>
      <c r="I62" s="13">
        <v>0</v>
      </c>
      <c r="J62" s="13">
        <f>850000/5</f>
        <v>170000</v>
      </c>
      <c r="K62" s="13">
        <f>SUM(F62:J62)</f>
        <v>1730000</v>
      </c>
      <c r="M62" s="13">
        <f t="shared" si="35"/>
        <v>7800000</v>
      </c>
      <c r="N62" s="13">
        <f>850000-J62</f>
        <v>680000</v>
      </c>
      <c r="O62" s="13">
        <f t="shared" si="32"/>
        <v>8480000</v>
      </c>
    </row>
    <row r="63" spans="1:15" x14ac:dyDescent="0.45">
      <c r="E63" s="32">
        <f t="shared" si="33"/>
        <v>2023</v>
      </c>
      <c r="F63" s="13">
        <f t="shared" si="34"/>
        <v>1560000</v>
      </c>
      <c r="G63" s="13">
        <v>0</v>
      </c>
      <c r="H63" s="13">
        <v>0</v>
      </c>
      <c r="I63" s="13">
        <v>0</v>
      </c>
      <c r="J63" s="13">
        <f t="shared" ref="J63:J66" si="38">850000/5</f>
        <v>170000</v>
      </c>
      <c r="K63" s="13">
        <f t="shared" si="31"/>
        <v>1730000</v>
      </c>
      <c r="M63" s="13">
        <f t="shared" si="35"/>
        <v>6240000</v>
      </c>
      <c r="N63" s="13">
        <f>N62-J63</f>
        <v>510000</v>
      </c>
      <c r="O63" s="13">
        <f t="shared" si="32"/>
        <v>6750000</v>
      </c>
    </row>
    <row r="64" spans="1:15" x14ac:dyDescent="0.45">
      <c r="E64" s="32">
        <f t="shared" si="33"/>
        <v>2024</v>
      </c>
      <c r="F64" s="13">
        <f t="shared" si="34"/>
        <v>1560000</v>
      </c>
      <c r="G64" s="13">
        <v>0</v>
      </c>
      <c r="H64" s="13">
        <v>0</v>
      </c>
      <c r="I64" s="13">
        <v>0</v>
      </c>
      <c r="J64" s="13">
        <f t="shared" si="38"/>
        <v>170000</v>
      </c>
      <c r="K64" s="13">
        <f t="shared" si="31"/>
        <v>1730000</v>
      </c>
      <c r="M64" s="13">
        <f t="shared" si="35"/>
        <v>4680000</v>
      </c>
      <c r="N64" s="13">
        <f>N63-J64</f>
        <v>340000</v>
      </c>
      <c r="O64" s="13">
        <f t="shared" si="32"/>
        <v>5020000</v>
      </c>
    </row>
    <row r="65" spans="5:15" x14ac:dyDescent="0.45">
      <c r="E65" s="32">
        <f t="shared" si="33"/>
        <v>2025</v>
      </c>
      <c r="F65" s="13">
        <f t="shared" si="34"/>
        <v>1560000</v>
      </c>
      <c r="G65" s="13">
        <v>0</v>
      </c>
      <c r="H65" s="13">
        <v>0</v>
      </c>
      <c r="I65" s="13">
        <v>0</v>
      </c>
      <c r="J65" s="13">
        <f t="shared" si="38"/>
        <v>170000</v>
      </c>
      <c r="K65" s="13">
        <f t="shared" si="31"/>
        <v>1730000</v>
      </c>
      <c r="M65" s="13">
        <f t="shared" si="35"/>
        <v>3120000</v>
      </c>
      <c r="N65" s="13">
        <f>N64-J65</f>
        <v>170000</v>
      </c>
      <c r="O65" s="13">
        <f t="shared" si="32"/>
        <v>3290000</v>
      </c>
    </row>
    <row r="66" spans="5:15" x14ac:dyDescent="0.45">
      <c r="E66" s="32">
        <f t="shared" si="33"/>
        <v>2026</v>
      </c>
      <c r="F66" s="13">
        <f t="shared" si="34"/>
        <v>1560000</v>
      </c>
      <c r="G66" s="13">
        <v>0</v>
      </c>
      <c r="H66" s="13">
        <v>0</v>
      </c>
      <c r="I66" s="13">
        <v>0</v>
      </c>
      <c r="J66" s="13">
        <f t="shared" si="38"/>
        <v>170000</v>
      </c>
      <c r="K66" s="13">
        <f t="shared" si="31"/>
        <v>1730000</v>
      </c>
      <c r="M66" s="13">
        <f t="shared" si="35"/>
        <v>1560000</v>
      </c>
      <c r="N66" s="13">
        <f>N65-J66</f>
        <v>0</v>
      </c>
      <c r="O66" s="13">
        <f t="shared" si="32"/>
        <v>1560000</v>
      </c>
    </row>
    <row r="67" spans="5:15" x14ac:dyDescent="0.45">
      <c r="E67" s="32">
        <f t="shared" si="33"/>
        <v>2027</v>
      </c>
      <c r="F67" s="13">
        <f t="shared" si="34"/>
        <v>1560000</v>
      </c>
      <c r="G67" s="13">
        <v>0</v>
      </c>
      <c r="H67" s="13">
        <v>0</v>
      </c>
      <c r="I67" s="13">
        <v>0</v>
      </c>
      <c r="J67" s="13">
        <v>0</v>
      </c>
      <c r="K67" s="13">
        <f>SUM(F67:J67)</f>
        <v>1560000</v>
      </c>
      <c r="M67" s="13">
        <f t="shared" si="35"/>
        <v>0</v>
      </c>
      <c r="N67" s="13">
        <v>0</v>
      </c>
      <c r="O67" s="13">
        <f t="shared" si="32"/>
        <v>0</v>
      </c>
    </row>
  </sheetData>
  <pageMargins left="0.25" right="0.25" top="0.75" bottom="0.75" header="0.3" footer="0.3"/>
  <pageSetup paperSize="9" scale="32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5B68-980E-4F45-B58D-44404F4C5965}">
  <sheetPr>
    <pageSetUpPr fitToPage="1"/>
  </sheetPr>
  <dimension ref="A1:AF67"/>
  <sheetViews>
    <sheetView showGridLines="0" topLeftCell="A18" workbookViewId="0">
      <selection sqref="A1:AF68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32" width="12.796875" style="13" customWidth="1"/>
    <col min="33" max="16384" width="8.796875" style="13"/>
  </cols>
  <sheetData>
    <row r="1" spans="1:32" ht="13.9" x14ac:dyDescent="0.45">
      <c r="A1" s="1" t="s">
        <v>0</v>
      </c>
      <c r="B1" s="2"/>
      <c r="C1" s="34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9" x14ac:dyDescent="0.45">
      <c r="A2" s="3" t="s">
        <v>1</v>
      </c>
      <c r="B2" s="4">
        <v>39000000</v>
      </c>
    </row>
    <row r="3" spans="1:32" ht="13.9" x14ac:dyDescent="0.45">
      <c r="A3" s="3" t="s">
        <v>34</v>
      </c>
      <c r="B3" s="6">
        <v>0.1</v>
      </c>
      <c r="C3" s="13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3.9" x14ac:dyDescent="0.45">
      <c r="A4" s="3"/>
      <c r="B4" s="6">
        <v>0.1</v>
      </c>
      <c r="C4" s="13" t="s">
        <v>36</v>
      </c>
      <c r="E4" s="3" t="s">
        <v>2</v>
      </c>
      <c r="F4" s="15">
        <v>2001</v>
      </c>
      <c r="G4" s="15">
        <f>F4+1</f>
        <v>2002</v>
      </c>
      <c r="H4" s="15">
        <f t="shared" ref="H4:W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  <c r="W4" s="15">
        <f t="shared" si="0"/>
        <v>2018</v>
      </c>
      <c r="X4" s="15">
        <f t="shared" ref="X4:AF6" si="1">W4+1</f>
        <v>2019</v>
      </c>
      <c r="Y4" s="15">
        <f t="shared" si="1"/>
        <v>2020</v>
      </c>
      <c r="Z4" s="15">
        <f t="shared" si="1"/>
        <v>2021</v>
      </c>
      <c r="AA4" s="15">
        <f t="shared" si="1"/>
        <v>2022</v>
      </c>
      <c r="AB4" s="15">
        <f t="shared" si="1"/>
        <v>2023</v>
      </c>
      <c r="AC4" s="15">
        <f t="shared" si="1"/>
        <v>2024</v>
      </c>
      <c r="AD4" s="15">
        <f t="shared" si="1"/>
        <v>2025</v>
      </c>
      <c r="AE4" s="15">
        <f t="shared" si="1"/>
        <v>2026</v>
      </c>
      <c r="AF4" s="15">
        <f t="shared" si="1"/>
        <v>2027</v>
      </c>
    </row>
    <row r="5" spans="1:32" ht="13.9" x14ac:dyDescent="0.45">
      <c r="A5" s="3"/>
      <c r="B5" s="6">
        <f>1-B4-B3</f>
        <v>0.8</v>
      </c>
      <c r="C5" s="13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  <c r="W5" s="13">
        <f t="shared" si="0"/>
        <v>17</v>
      </c>
      <c r="X5" s="13">
        <f t="shared" si="1"/>
        <v>18</v>
      </c>
      <c r="Y5" s="13">
        <f t="shared" si="1"/>
        <v>19</v>
      </c>
      <c r="Z5" s="13">
        <f t="shared" si="1"/>
        <v>20</v>
      </c>
      <c r="AA5" s="13">
        <f t="shared" si="1"/>
        <v>21</v>
      </c>
      <c r="AB5" s="13">
        <f t="shared" si="1"/>
        <v>22</v>
      </c>
      <c r="AC5" s="13">
        <f t="shared" si="1"/>
        <v>23</v>
      </c>
      <c r="AD5" s="13">
        <f t="shared" si="1"/>
        <v>24</v>
      </c>
      <c r="AE5" s="13">
        <f t="shared" si="1"/>
        <v>25</v>
      </c>
      <c r="AF5" s="13">
        <f t="shared" si="1"/>
        <v>26</v>
      </c>
    </row>
    <row r="6" spans="1:32" ht="13.9" x14ac:dyDescent="0.45">
      <c r="A6" s="3" t="s">
        <v>4</v>
      </c>
      <c r="B6" s="4">
        <v>0</v>
      </c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  <c r="W6" s="13">
        <f t="shared" si="0"/>
        <v>16</v>
      </c>
      <c r="X6" s="13">
        <f t="shared" si="1"/>
        <v>17</v>
      </c>
      <c r="Y6" s="13">
        <f t="shared" si="1"/>
        <v>18</v>
      </c>
      <c r="Z6" s="13">
        <f t="shared" si="1"/>
        <v>19</v>
      </c>
      <c r="AA6" s="13">
        <f t="shared" si="1"/>
        <v>20</v>
      </c>
      <c r="AB6" s="13">
        <f t="shared" si="1"/>
        <v>21</v>
      </c>
      <c r="AC6" s="13">
        <f t="shared" si="1"/>
        <v>22</v>
      </c>
      <c r="AD6" s="13">
        <f t="shared" si="1"/>
        <v>23</v>
      </c>
      <c r="AE6" s="13">
        <f t="shared" si="1"/>
        <v>24</v>
      </c>
      <c r="AF6" s="13">
        <f t="shared" si="1"/>
        <v>25</v>
      </c>
    </row>
    <row r="7" spans="1:32" ht="13.9" x14ac:dyDescent="0.45">
      <c r="A7" s="3"/>
      <c r="B7" s="4"/>
      <c r="E7" s="3" t="s">
        <v>62</v>
      </c>
      <c r="F7" s="13">
        <v>365</v>
      </c>
      <c r="G7" s="13">
        <f>F7</f>
        <v>365</v>
      </c>
      <c r="H7" s="13">
        <f t="shared" ref="H7:T7" si="2">G7</f>
        <v>365</v>
      </c>
      <c r="I7" s="13">
        <v>366</v>
      </c>
      <c r="J7" s="13">
        <v>365</v>
      </c>
      <c r="K7" s="13">
        <v>365</v>
      </c>
      <c r="L7" s="13">
        <f t="shared" si="2"/>
        <v>365</v>
      </c>
      <c r="M7" s="13">
        <v>366</v>
      </c>
      <c r="N7" s="13">
        <v>365</v>
      </c>
      <c r="O7" s="13">
        <f t="shared" si="2"/>
        <v>365</v>
      </c>
      <c r="P7" s="13">
        <f t="shared" si="2"/>
        <v>365</v>
      </c>
      <c r="Q7" s="13">
        <v>366</v>
      </c>
      <c r="R7" s="13">
        <v>365</v>
      </c>
      <c r="S7" s="13">
        <f t="shared" si="2"/>
        <v>365</v>
      </c>
      <c r="T7" s="13">
        <f t="shared" si="2"/>
        <v>365</v>
      </c>
      <c r="U7" s="13">
        <v>366</v>
      </c>
      <c r="V7" s="13">
        <v>365</v>
      </c>
      <c r="W7" s="13">
        <v>365</v>
      </c>
      <c r="X7" s="13">
        <v>365</v>
      </c>
      <c r="Y7" s="13">
        <v>366</v>
      </c>
      <c r="Z7" s="13">
        <v>365</v>
      </c>
      <c r="AA7" s="13">
        <v>365</v>
      </c>
      <c r="AB7" s="13">
        <v>365</v>
      </c>
      <c r="AC7" s="13">
        <v>366</v>
      </c>
      <c r="AD7" s="13">
        <v>365</v>
      </c>
      <c r="AE7" s="13">
        <v>365</v>
      </c>
      <c r="AF7" s="13">
        <v>365</v>
      </c>
    </row>
    <row r="8" spans="1:32" ht="13.9" x14ac:dyDescent="0.45">
      <c r="A8" s="3" t="s">
        <v>5</v>
      </c>
      <c r="B8" s="6">
        <v>0.09</v>
      </c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  <c r="W8" s="13">
        <v>16</v>
      </c>
      <c r="X8" s="13">
        <v>16</v>
      </c>
      <c r="Y8" s="13">
        <v>16</v>
      </c>
      <c r="Z8" s="13">
        <v>16</v>
      </c>
      <c r="AA8" s="13">
        <v>16</v>
      </c>
      <c r="AB8" s="13">
        <v>16</v>
      </c>
      <c r="AC8" s="13">
        <v>16</v>
      </c>
      <c r="AD8" s="13">
        <v>16</v>
      </c>
      <c r="AE8" s="13">
        <v>16</v>
      </c>
      <c r="AF8" s="13">
        <v>16</v>
      </c>
    </row>
    <row r="9" spans="1:32" ht="13.9" x14ac:dyDescent="0.45">
      <c r="A9" s="7" t="s">
        <v>17</v>
      </c>
      <c r="B9" s="8">
        <v>0</v>
      </c>
      <c r="C9" s="13" t="s">
        <v>89</v>
      </c>
      <c r="E9" s="3"/>
    </row>
    <row r="10" spans="1:32" ht="13.9" x14ac:dyDescent="0.45">
      <c r="A10" s="7" t="s">
        <v>9</v>
      </c>
      <c r="B10" s="8">
        <v>0</v>
      </c>
      <c r="E10" s="3" t="s">
        <v>25</v>
      </c>
      <c r="F10" s="13">
        <v>0</v>
      </c>
      <c r="G10" s="13">
        <v>0</v>
      </c>
      <c r="H10" s="13">
        <f t="shared" ref="H10:U10" si="3">$B$2/$B$37</f>
        <v>1560000</v>
      </c>
      <c r="I10" s="13">
        <f t="shared" si="3"/>
        <v>1560000</v>
      </c>
      <c r="J10" s="13">
        <f t="shared" si="3"/>
        <v>1560000</v>
      </c>
      <c r="K10" s="13">
        <f t="shared" si="3"/>
        <v>1560000</v>
      </c>
      <c r="L10" s="13">
        <f t="shared" si="3"/>
        <v>1560000</v>
      </c>
      <c r="M10" s="13">
        <f t="shared" si="3"/>
        <v>1560000</v>
      </c>
      <c r="N10" s="13">
        <f t="shared" si="3"/>
        <v>1560000</v>
      </c>
      <c r="O10" s="13">
        <f t="shared" si="3"/>
        <v>1560000</v>
      </c>
      <c r="P10" s="13">
        <f t="shared" si="3"/>
        <v>1560000</v>
      </c>
      <c r="Q10" s="13">
        <f t="shared" si="3"/>
        <v>1560000</v>
      </c>
      <c r="R10" s="13">
        <f t="shared" si="3"/>
        <v>1560000</v>
      </c>
      <c r="S10" s="13">
        <f t="shared" si="3"/>
        <v>1560000</v>
      </c>
      <c r="T10" s="13">
        <f t="shared" si="3"/>
        <v>1560000</v>
      </c>
      <c r="U10" s="13">
        <f t="shared" si="3"/>
        <v>1560000</v>
      </c>
      <c r="V10" s="13">
        <f>$B$2/$B$37</f>
        <v>1560000</v>
      </c>
      <c r="W10" s="13">
        <f t="shared" ref="W10:AF10" si="4">$B$2/$B$37</f>
        <v>1560000</v>
      </c>
      <c r="X10" s="13">
        <f t="shared" si="4"/>
        <v>1560000</v>
      </c>
      <c r="Y10" s="13">
        <f t="shared" si="4"/>
        <v>1560000</v>
      </c>
      <c r="Z10" s="13">
        <f t="shared" si="4"/>
        <v>1560000</v>
      </c>
      <c r="AA10" s="13">
        <f t="shared" si="4"/>
        <v>1560000</v>
      </c>
      <c r="AB10" s="13">
        <f t="shared" si="4"/>
        <v>1560000</v>
      </c>
      <c r="AC10" s="13">
        <f t="shared" si="4"/>
        <v>1560000</v>
      </c>
      <c r="AD10" s="13">
        <f t="shared" si="4"/>
        <v>1560000</v>
      </c>
      <c r="AE10" s="13">
        <f t="shared" si="4"/>
        <v>1560000</v>
      </c>
      <c r="AF10" s="13">
        <f t="shared" si="4"/>
        <v>1560000</v>
      </c>
    </row>
    <row r="11" spans="1:32" ht="13.9" x14ac:dyDescent="0.45">
      <c r="A11" s="9" t="s">
        <v>69</v>
      </c>
      <c r="B11" s="10">
        <f>(1+B8)/(1+B10)-1</f>
        <v>9.000000000000008E-2</v>
      </c>
      <c r="E11" s="3" t="s">
        <v>32</v>
      </c>
      <c r="F11" s="13">
        <v>0</v>
      </c>
      <c r="G11" s="13">
        <v>0</v>
      </c>
      <c r="L11" s="13">
        <f>$B$41/5</f>
        <v>60000</v>
      </c>
      <c r="M11" s="13">
        <f t="shared" ref="M11:P11" si="5">$B$41/5</f>
        <v>60000</v>
      </c>
      <c r="N11" s="13">
        <f t="shared" si="5"/>
        <v>60000</v>
      </c>
      <c r="O11" s="13">
        <f t="shared" si="5"/>
        <v>60000</v>
      </c>
      <c r="P11" s="13">
        <f t="shared" si="5"/>
        <v>60000</v>
      </c>
      <c r="Q11" s="13">
        <f>$B$42/5</f>
        <v>70000</v>
      </c>
      <c r="R11" s="13">
        <f t="shared" ref="R11:T11" si="6">$B$42/5</f>
        <v>70000</v>
      </c>
      <c r="S11" s="13">
        <f t="shared" si="6"/>
        <v>70000</v>
      </c>
      <c r="T11" s="13">
        <f t="shared" si="6"/>
        <v>70000</v>
      </c>
      <c r="U11" s="13">
        <f>$B$42/5</f>
        <v>70000</v>
      </c>
      <c r="V11" s="13">
        <f>$B$43/5</f>
        <v>150000</v>
      </c>
      <c r="W11" s="13">
        <f t="shared" ref="W11:Z11" si="7">$B$43/5</f>
        <v>150000</v>
      </c>
      <c r="X11" s="13">
        <f t="shared" si="7"/>
        <v>150000</v>
      </c>
      <c r="Y11" s="13">
        <f t="shared" si="7"/>
        <v>150000</v>
      </c>
      <c r="Z11" s="13">
        <f t="shared" si="7"/>
        <v>150000</v>
      </c>
      <c r="AA11" s="13">
        <f>$B$44/5</f>
        <v>170000</v>
      </c>
      <c r="AB11" s="13">
        <f t="shared" ref="AB11:AE11" si="8">$B$44/5</f>
        <v>170000</v>
      </c>
      <c r="AC11" s="13">
        <f t="shared" si="8"/>
        <v>170000</v>
      </c>
      <c r="AD11" s="13">
        <f t="shared" si="8"/>
        <v>170000</v>
      </c>
      <c r="AE11" s="13">
        <f t="shared" si="8"/>
        <v>170000</v>
      </c>
    </row>
    <row r="12" spans="1:32" ht="13.9" x14ac:dyDescent="0.45">
      <c r="A12" s="3"/>
      <c r="B12" s="6"/>
      <c r="E12" s="3" t="s">
        <v>33</v>
      </c>
      <c r="F12" s="13">
        <f>F10+F11</f>
        <v>0</v>
      </c>
      <c r="G12" s="13">
        <f t="shared" ref="G12:U12" si="9">G10+G11</f>
        <v>0</v>
      </c>
      <c r="H12" s="13">
        <f t="shared" si="9"/>
        <v>1560000</v>
      </c>
      <c r="I12" s="13">
        <f t="shared" si="9"/>
        <v>1560000</v>
      </c>
      <c r="J12" s="13">
        <f t="shared" si="9"/>
        <v>1560000</v>
      </c>
      <c r="K12" s="13">
        <f t="shared" si="9"/>
        <v>1560000</v>
      </c>
      <c r="L12" s="13">
        <f t="shared" si="9"/>
        <v>1620000</v>
      </c>
      <c r="M12" s="13">
        <f t="shared" si="9"/>
        <v>1620000</v>
      </c>
      <c r="N12" s="13">
        <f t="shared" si="9"/>
        <v>1620000</v>
      </c>
      <c r="O12" s="13">
        <f t="shared" si="9"/>
        <v>1620000</v>
      </c>
      <c r="P12" s="13">
        <f t="shared" si="9"/>
        <v>1620000</v>
      </c>
      <c r="Q12" s="13">
        <f t="shared" si="9"/>
        <v>1630000</v>
      </c>
      <c r="R12" s="13">
        <f t="shared" si="9"/>
        <v>1630000</v>
      </c>
      <c r="S12" s="13">
        <f t="shared" si="9"/>
        <v>1630000</v>
      </c>
      <c r="T12" s="13">
        <f t="shared" si="9"/>
        <v>1630000</v>
      </c>
      <c r="U12" s="13">
        <f t="shared" si="9"/>
        <v>1630000</v>
      </c>
      <c r="V12" s="13">
        <f>V10+V11</f>
        <v>1710000</v>
      </c>
      <c r="W12" s="13">
        <f t="shared" ref="W12:AF12" si="10">W10+W11</f>
        <v>1710000</v>
      </c>
      <c r="X12" s="13">
        <f t="shared" si="10"/>
        <v>1710000</v>
      </c>
      <c r="Y12" s="13">
        <f t="shared" si="10"/>
        <v>1710000</v>
      </c>
      <c r="Z12" s="13">
        <f t="shared" si="10"/>
        <v>1710000</v>
      </c>
      <c r="AA12" s="13">
        <f t="shared" si="10"/>
        <v>1730000</v>
      </c>
      <c r="AB12" s="13">
        <f t="shared" si="10"/>
        <v>1730000</v>
      </c>
      <c r="AC12" s="13">
        <f t="shared" si="10"/>
        <v>1730000</v>
      </c>
      <c r="AD12" s="13">
        <f t="shared" si="10"/>
        <v>1730000</v>
      </c>
      <c r="AE12" s="13">
        <f t="shared" si="10"/>
        <v>1730000</v>
      </c>
      <c r="AF12" s="13">
        <f t="shared" si="10"/>
        <v>1560000</v>
      </c>
    </row>
    <row r="13" spans="1:32" ht="13.9" x14ac:dyDescent="0.45">
      <c r="A13" s="3" t="s">
        <v>45</v>
      </c>
      <c r="B13" s="4">
        <v>20000</v>
      </c>
      <c r="C13" s="13" t="s">
        <v>54</v>
      </c>
      <c r="E13" s="3"/>
    </row>
    <row r="14" spans="1:32" ht="13.9" x14ac:dyDescent="0.45">
      <c r="A14" s="3" t="s">
        <v>6</v>
      </c>
      <c r="B14" s="4">
        <v>200</v>
      </c>
      <c r="C14" s="13" t="s">
        <v>7</v>
      </c>
      <c r="E14" s="3" t="s">
        <v>65</v>
      </c>
      <c r="F14" s="13">
        <v>0</v>
      </c>
      <c r="G14" s="13">
        <f>B38</f>
        <v>500000</v>
      </c>
      <c r="H14" s="13">
        <f>G14*(1+$B$10)</f>
        <v>500000</v>
      </c>
      <c r="I14" s="13">
        <f>H14*(1+$B$10)</f>
        <v>500000</v>
      </c>
      <c r="J14" s="13">
        <f t="shared" ref="J14:U14" si="11">I14*(1+$B$10)</f>
        <v>500000</v>
      </c>
      <c r="K14" s="13">
        <f t="shared" si="11"/>
        <v>500000</v>
      </c>
      <c r="L14" s="13">
        <f t="shared" si="11"/>
        <v>500000</v>
      </c>
      <c r="M14" s="13">
        <f t="shared" si="11"/>
        <v>500000</v>
      </c>
      <c r="N14" s="13">
        <f t="shared" si="11"/>
        <v>500000</v>
      </c>
      <c r="O14" s="13">
        <f t="shared" si="11"/>
        <v>500000</v>
      </c>
      <c r="P14" s="13">
        <f t="shared" si="11"/>
        <v>500000</v>
      </c>
      <c r="Q14" s="13">
        <f t="shared" si="11"/>
        <v>500000</v>
      </c>
      <c r="R14" s="13">
        <f t="shared" si="11"/>
        <v>500000</v>
      </c>
      <c r="S14" s="13">
        <f t="shared" si="11"/>
        <v>500000</v>
      </c>
      <c r="T14" s="13">
        <f t="shared" si="11"/>
        <v>500000</v>
      </c>
      <c r="U14" s="13">
        <f t="shared" si="11"/>
        <v>500000</v>
      </c>
      <c r="V14" s="13">
        <f>U14*(1+$B$10)</f>
        <v>500000</v>
      </c>
      <c r="W14" s="13">
        <f t="shared" ref="W14:AF14" si="12">V14*(1+$B$10)</f>
        <v>500000</v>
      </c>
      <c r="X14" s="13">
        <f t="shared" si="12"/>
        <v>500000</v>
      </c>
      <c r="Y14" s="13">
        <f t="shared" si="12"/>
        <v>500000</v>
      </c>
      <c r="Z14" s="13">
        <f t="shared" si="12"/>
        <v>500000</v>
      </c>
      <c r="AA14" s="13">
        <f t="shared" si="12"/>
        <v>500000</v>
      </c>
      <c r="AB14" s="13">
        <f t="shared" si="12"/>
        <v>500000</v>
      </c>
      <c r="AC14" s="13">
        <f t="shared" si="12"/>
        <v>500000</v>
      </c>
      <c r="AD14" s="13">
        <f t="shared" si="12"/>
        <v>500000</v>
      </c>
      <c r="AE14" s="13">
        <f t="shared" si="12"/>
        <v>500000</v>
      </c>
      <c r="AF14" s="13">
        <f t="shared" si="12"/>
        <v>500000</v>
      </c>
    </row>
    <row r="15" spans="1:32" ht="13.9" x14ac:dyDescent="0.45">
      <c r="A15" s="3"/>
      <c r="B15" s="4"/>
      <c r="E15" s="3"/>
    </row>
    <row r="16" spans="1:32" ht="13.9" x14ac:dyDescent="0.45">
      <c r="A16" s="3" t="s">
        <v>57</v>
      </c>
      <c r="B16" s="13">
        <v>22000</v>
      </c>
      <c r="C16" s="13" t="s">
        <v>55</v>
      </c>
      <c r="E16" s="3" t="s">
        <v>3</v>
      </c>
      <c r="F16" s="13">
        <v>0</v>
      </c>
      <c r="G16" s="13">
        <v>0</v>
      </c>
      <c r="H16" s="13">
        <v>17713</v>
      </c>
      <c r="I16" s="13">
        <v>18103</v>
      </c>
      <c r="J16" s="13">
        <v>18501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  <c r="W16" s="13">
        <v>14932</v>
      </c>
      <c r="X16" s="13">
        <v>15104</v>
      </c>
      <c r="Y16" s="13">
        <v>15278</v>
      </c>
      <c r="Z16" s="13">
        <v>15454</v>
      </c>
      <c r="AA16" s="13">
        <v>14654</v>
      </c>
      <c r="AB16" s="13">
        <v>14823</v>
      </c>
      <c r="AC16" s="13">
        <v>14993</v>
      </c>
      <c r="AD16" s="13">
        <v>15166</v>
      </c>
      <c r="AE16" s="13">
        <v>15341</v>
      </c>
      <c r="AF16" s="13">
        <v>13448</v>
      </c>
    </row>
    <row r="17" spans="1:32" ht="13.9" x14ac:dyDescent="0.45">
      <c r="A17" s="3" t="s">
        <v>58</v>
      </c>
      <c r="E17" s="3" t="s">
        <v>8</v>
      </c>
      <c r="F17" s="13">
        <v>0</v>
      </c>
      <c r="G17" s="13">
        <v>0</v>
      </c>
      <c r="H17" s="13">
        <f>-B29</f>
        <v>-4000</v>
      </c>
      <c r="I17" s="13">
        <f>H17*(1+$B$32)</f>
        <v>-4040</v>
      </c>
      <c r="J17" s="13">
        <f t="shared" ref="J17:U17" si="13">I17*(1+$B$32)</f>
        <v>-4080.4</v>
      </c>
      <c r="K17" s="13">
        <f t="shared" si="13"/>
        <v>-4121.2039999999997</v>
      </c>
      <c r="L17" s="13">
        <f t="shared" si="13"/>
        <v>-4162.4160400000001</v>
      </c>
      <c r="M17" s="13">
        <f t="shared" si="13"/>
        <v>-4204.0402003999998</v>
      </c>
      <c r="N17" s="13">
        <f t="shared" si="13"/>
        <v>-4246.0806024039994</v>
      </c>
      <c r="O17" s="13">
        <f t="shared" si="13"/>
        <v>-4288.5414084280392</v>
      </c>
      <c r="P17" s="13">
        <f t="shared" si="13"/>
        <v>-4331.4268225123196</v>
      </c>
      <c r="Q17" s="13">
        <f t="shared" si="13"/>
        <v>-4374.7410907374433</v>
      </c>
      <c r="R17" s="13">
        <f t="shared" si="13"/>
        <v>-4418.4885016448179</v>
      </c>
      <c r="S17" s="13">
        <f t="shared" si="13"/>
        <v>-4462.6733866612658</v>
      </c>
      <c r="T17" s="13">
        <f t="shared" si="13"/>
        <v>-4507.3001205278788</v>
      </c>
      <c r="U17" s="13">
        <f t="shared" si="13"/>
        <v>-4552.3731217331579</v>
      </c>
      <c r="V17" s="13">
        <f>U17*(1+$B$32)</f>
        <v>-4597.8968529504891</v>
      </c>
      <c r="W17" s="13">
        <f t="shared" ref="W17:AF17" si="14">V17*(1+$B$32)</f>
        <v>-4643.8758214799936</v>
      </c>
      <c r="X17" s="13">
        <f t="shared" si="14"/>
        <v>-4690.3145796947938</v>
      </c>
      <c r="Y17" s="13">
        <f t="shared" si="14"/>
        <v>-4737.2177254917415</v>
      </c>
      <c r="Z17" s="13">
        <f t="shared" si="14"/>
        <v>-4784.5899027466585</v>
      </c>
      <c r="AA17" s="13">
        <f t="shared" si="14"/>
        <v>-4832.4358017741251</v>
      </c>
      <c r="AB17" s="13">
        <f t="shared" si="14"/>
        <v>-4880.7601597918665</v>
      </c>
      <c r="AC17" s="13">
        <f t="shared" si="14"/>
        <v>-4929.5677613897851</v>
      </c>
      <c r="AD17" s="13">
        <f t="shared" si="14"/>
        <v>-4978.8634390036832</v>
      </c>
      <c r="AE17" s="13">
        <f t="shared" si="14"/>
        <v>-5028.6520733937205</v>
      </c>
      <c r="AF17" s="13">
        <f t="shared" si="14"/>
        <v>-5078.9385941276578</v>
      </c>
    </row>
    <row r="18" spans="1:32" ht="13.9" x14ac:dyDescent="0.45">
      <c r="A18" s="3" t="s">
        <v>59</v>
      </c>
      <c r="B18" s="16">
        <v>0.02</v>
      </c>
      <c r="E18" s="3"/>
    </row>
    <row r="19" spans="1:32" ht="13.9" x14ac:dyDescent="0.45">
      <c r="A19" s="3" t="s">
        <v>60</v>
      </c>
      <c r="B19" s="16">
        <v>1.4999999999999999E-2</v>
      </c>
      <c r="E19" s="3" t="s">
        <v>38</v>
      </c>
      <c r="F19" s="13">
        <f t="shared" ref="F19:U19" si="15">F16*(F7-F8)</f>
        <v>0</v>
      </c>
      <c r="G19" s="13">
        <f t="shared" si="15"/>
        <v>0</v>
      </c>
      <c r="H19" s="13">
        <f>H16*(H7-H8)</f>
        <v>6323541</v>
      </c>
      <c r="I19" s="13">
        <f>I16*(I7-I8)</f>
        <v>6480874</v>
      </c>
      <c r="J19" s="13">
        <f t="shared" si="15"/>
        <v>6604857</v>
      </c>
      <c r="K19" s="13">
        <f t="shared" si="15"/>
        <v>6680898</v>
      </c>
      <c r="L19" s="13">
        <f t="shared" si="15"/>
        <v>6170031</v>
      </c>
      <c r="M19" s="13">
        <f t="shared" si="15"/>
        <v>6188274</v>
      </c>
      <c r="N19" s="13">
        <f t="shared" si="15"/>
        <v>6241746</v>
      </c>
      <c r="O19" s="13">
        <f t="shared" si="15"/>
        <v>6313758</v>
      </c>
      <c r="P19" s="13">
        <f t="shared" si="15"/>
        <v>6386476</v>
      </c>
      <c r="Q19" s="13">
        <f t="shared" si="15"/>
        <v>6169512</v>
      </c>
      <c r="R19" s="13">
        <f t="shared" si="15"/>
        <v>6152172</v>
      </c>
      <c r="S19" s="13">
        <f t="shared" si="15"/>
        <v>6223019</v>
      </c>
      <c r="T19" s="13">
        <f t="shared" si="15"/>
        <v>6294564</v>
      </c>
      <c r="U19" s="13">
        <f t="shared" si="15"/>
        <v>6385050</v>
      </c>
      <c r="V19" s="13">
        <f>V16*(V7-V8)</f>
        <v>5151938</v>
      </c>
      <c r="W19" s="13">
        <f t="shared" ref="W19:AF19" si="16">W16*(W7-W8)</f>
        <v>5211268</v>
      </c>
      <c r="X19" s="13">
        <f t="shared" si="16"/>
        <v>5271296</v>
      </c>
      <c r="Y19" s="13">
        <f t="shared" si="16"/>
        <v>5347300</v>
      </c>
      <c r="Z19" s="13">
        <f t="shared" si="16"/>
        <v>5393446</v>
      </c>
      <c r="AA19" s="13">
        <f t="shared" si="16"/>
        <v>5114246</v>
      </c>
      <c r="AB19" s="13">
        <f t="shared" si="16"/>
        <v>5173227</v>
      </c>
      <c r="AC19" s="13">
        <f t="shared" si="16"/>
        <v>5247550</v>
      </c>
      <c r="AD19" s="13">
        <f t="shared" si="16"/>
        <v>5292934</v>
      </c>
      <c r="AE19" s="13">
        <f t="shared" si="16"/>
        <v>5354009</v>
      </c>
      <c r="AF19" s="13">
        <f t="shared" si="16"/>
        <v>4693352</v>
      </c>
    </row>
    <row r="20" spans="1:32" ht="13.9" x14ac:dyDescent="0.45">
      <c r="A20" s="3"/>
      <c r="E20" s="26" t="s">
        <v>24</v>
      </c>
      <c r="F20" s="18">
        <f>F17*F7</f>
        <v>0</v>
      </c>
      <c r="G20" s="18">
        <f t="shared" ref="G20:U20" si="17">G17*G7</f>
        <v>0</v>
      </c>
      <c r="H20" s="18">
        <f>H17*H7</f>
        <v>-1460000</v>
      </c>
      <c r="I20" s="18">
        <f t="shared" si="17"/>
        <v>-1478640</v>
      </c>
      <c r="J20" s="18">
        <f t="shared" si="17"/>
        <v>-1489346</v>
      </c>
      <c r="K20" s="18">
        <f t="shared" si="17"/>
        <v>-1504239.46</v>
      </c>
      <c r="L20" s="18">
        <f t="shared" si="17"/>
        <v>-1519281.8546</v>
      </c>
      <c r="M20" s="18">
        <f t="shared" si="17"/>
        <v>-1538678.7133463998</v>
      </c>
      <c r="N20" s="18">
        <f t="shared" si="17"/>
        <v>-1549819.4198774598</v>
      </c>
      <c r="O20" s="18">
        <f t="shared" si="17"/>
        <v>-1565317.6140762344</v>
      </c>
      <c r="P20" s="18">
        <f t="shared" si="17"/>
        <v>-1580970.7902169966</v>
      </c>
      <c r="Q20" s="18">
        <f t="shared" si="17"/>
        <v>-1601155.2392099043</v>
      </c>
      <c r="R20" s="18">
        <f t="shared" si="17"/>
        <v>-1612748.3031003585</v>
      </c>
      <c r="S20" s="18">
        <f t="shared" si="17"/>
        <v>-1628875.786131362</v>
      </c>
      <c r="T20" s="18">
        <f t="shared" si="17"/>
        <v>-1645164.5439926758</v>
      </c>
      <c r="U20" s="18">
        <f t="shared" si="17"/>
        <v>-1666168.5625543357</v>
      </c>
      <c r="V20" s="18">
        <f>V17*V7</f>
        <v>-1678232.3513269285</v>
      </c>
      <c r="W20" s="18">
        <f t="shared" ref="W20:AF20" si="18">W17*W7</f>
        <v>-1695014.6748401977</v>
      </c>
      <c r="X20" s="18">
        <f t="shared" si="18"/>
        <v>-1711964.8215885998</v>
      </c>
      <c r="Y20" s="18">
        <f t="shared" si="18"/>
        <v>-1733821.6875299774</v>
      </c>
      <c r="Z20" s="18">
        <f t="shared" si="18"/>
        <v>-1746375.3145025303</v>
      </c>
      <c r="AA20" s="18">
        <f t="shared" si="18"/>
        <v>-1763839.0676475556</v>
      </c>
      <c r="AB20" s="18">
        <f t="shared" si="18"/>
        <v>-1781477.4583240312</v>
      </c>
      <c r="AC20" s="18">
        <f t="shared" si="18"/>
        <v>-1804221.8006686612</v>
      </c>
      <c r="AD20" s="18">
        <f t="shared" si="18"/>
        <v>-1817285.1552363443</v>
      </c>
      <c r="AE20" s="18">
        <f t="shared" si="18"/>
        <v>-1835458.006788708</v>
      </c>
      <c r="AF20" s="18">
        <f t="shared" si="18"/>
        <v>-1853812.586856595</v>
      </c>
    </row>
    <row r="21" spans="1:32" ht="13.9" x14ac:dyDescent="0.45">
      <c r="A21" s="3" t="s">
        <v>47</v>
      </c>
      <c r="B21" s="4"/>
      <c r="E21" s="3" t="s">
        <v>70</v>
      </c>
      <c r="F21" s="13">
        <f>F19+F20</f>
        <v>0</v>
      </c>
      <c r="G21" s="13">
        <f t="shared" ref="G21:U21" si="19">G19+G20</f>
        <v>0</v>
      </c>
      <c r="H21" s="13">
        <f>H19+H20</f>
        <v>4863541</v>
      </c>
      <c r="I21" s="13">
        <f t="shared" si="19"/>
        <v>5002234</v>
      </c>
      <c r="J21" s="13">
        <f t="shared" si="19"/>
        <v>5115511</v>
      </c>
      <c r="K21" s="13">
        <f t="shared" si="19"/>
        <v>5176658.54</v>
      </c>
      <c r="L21" s="13">
        <f t="shared" si="19"/>
        <v>4650749.1453999998</v>
      </c>
      <c r="M21" s="13">
        <f t="shared" si="19"/>
        <v>4649595.2866536006</v>
      </c>
      <c r="N21" s="13">
        <f t="shared" si="19"/>
        <v>4691926.5801225398</v>
      </c>
      <c r="O21" s="13">
        <f t="shared" si="19"/>
        <v>4748440.3859237656</v>
      </c>
      <c r="P21" s="13">
        <f t="shared" si="19"/>
        <v>4805505.2097830037</v>
      </c>
      <c r="Q21" s="13">
        <f t="shared" si="19"/>
        <v>4568356.7607900957</v>
      </c>
      <c r="R21" s="13">
        <f t="shared" si="19"/>
        <v>4539423.6968996413</v>
      </c>
      <c r="S21" s="13">
        <f t="shared" si="19"/>
        <v>4594143.2138686385</v>
      </c>
      <c r="T21" s="13">
        <f t="shared" si="19"/>
        <v>4649399.4560073242</v>
      </c>
      <c r="U21" s="13">
        <f t="shared" si="19"/>
        <v>4718881.4374456648</v>
      </c>
      <c r="V21" s="13">
        <f>V19+V20</f>
        <v>3473705.6486730715</v>
      </c>
      <c r="W21" s="13">
        <f t="shared" ref="W21:AF21" si="20">W19+W20</f>
        <v>3516253.3251598021</v>
      </c>
      <c r="X21" s="13">
        <f t="shared" si="20"/>
        <v>3559331.1784113999</v>
      </c>
      <c r="Y21" s="13">
        <f t="shared" si="20"/>
        <v>3613478.3124700226</v>
      </c>
      <c r="Z21" s="13">
        <f t="shared" si="20"/>
        <v>3647070.6854974697</v>
      </c>
      <c r="AA21" s="13">
        <f t="shared" si="20"/>
        <v>3350406.9323524442</v>
      </c>
      <c r="AB21" s="13">
        <f t="shared" si="20"/>
        <v>3391749.541675969</v>
      </c>
      <c r="AC21" s="13">
        <f t="shared" si="20"/>
        <v>3443328.1993313385</v>
      </c>
      <c r="AD21" s="13">
        <f t="shared" si="20"/>
        <v>3475648.8447636557</v>
      </c>
      <c r="AE21" s="13">
        <f t="shared" si="20"/>
        <v>3518550.9932112917</v>
      </c>
      <c r="AF21" s="13">
        <f t="shared" si="20"/>
        <v>2839539.4131434048</v>
      </c>
    </row>
    <row r="22" spans="1:32" ht="13.9" x14ac:dyDescent="0.45">
      <c r="A22" s="3" t="s">
        <v>48</v>
      </c>
      <c r="B22" s="11">
        <v>1.1499999999999999</v>
      </c>
      <c r="E22" s="26" t="s">
        <v>39</v>
      </c>
      <c r="F22" s="18">
        <f>-F12</f>
        <v>0</v>
      </c>
      <c r="G22" s="18">
        <f t="shared" ref="G22:T22" si="21">-G12</f>
        <v>0</v>
      </c>
      <c r="H22" s="18">
        <f t="shared" si="21"/>
        <v>-1560000</v>
      </c>
      <c r="I22" s="18">
        <f t="shared" si="21"/>
        <v>-1560000</v>
      </c>
      <c r="J22" s="18">
        <f t="shared" si="21"/>
        <v>-1560000</v>
      </c>
      <c r="K22" s="18">
        <f t="shared" si="21"/>
        <v>-1560000</v>
      </c>
      <c r="L22" s="18">
        <f t="shared" si="21"/>
        <v>-1620000</v>
      </c>
      <c r="M22" s="18">
        <f t="shared" si="21"/>
        <v>-1620000</v>
      </c>
      <c r="N22" s="18">
        <f t="shared" si="21"/>
        <v>-1620000</v>
      </c>
      <c r="O22" s="18">
        <f t="shared" si="21"/>
        <v>-1620000</v>
      </c>
      <c r="P22" s="18">
        <f t="shared" si="21"/>
        <v>-1620000</v>
      </c>
      <c r="Q22" s="18">
        <f t="shared" si="21"/>
        <v>-1630000</v>
      </c>
      <c r="R22" s="18">
        <f t="shared" si="21"/>
        <v>-1630000</v>
      </c>
      <c r="S22" s="18">
        <f t="shared" si="21"/>
        <v>-1630000</v>
      </c>
      <c r="T22" s="18">
        <f t="shared" si="21"/>
        <v>-1630000</v>
      </c>
      <c r="U22" s="18">
        <f>-U12</f>
        <v>-1630000</v>
      </c>
      <c r="V22" s="18">
        <f>-V12</f>
        <v>-1710000</v>
      </c>
      <c r="W22" s="18">
        <f t="shared" ref="W22:AF22" si="22">-W12</f>
        <v>-1710000</v>
      </c>
      <c r="X22" s="18">
        <f t="shared" si="22"/>
        <v>-1710000</v>
      </c>
      <c r="Y22" s="18">
        <f t="shared" si="22"/>
        <v>-1710000</v>
      </c>
      <c r="Z22" s="18">
        <f t="shared" si="22"/>
        <v>-1710000</v>
      </c>
      <c r="AA22" s="18">
        <f t="shared" si="22"/>
        <v>-1730000</v>
      </c>
      <c r="AB22" s="18">
        <f t="shared" si="22"/>
        <v>-1730000</v>
      </c>
      <c r="AC22" s="18">
        <f t="shared" si="22"/>
        <v>-1730000</v>
      </c>
      <c r="AD22" s="18">
        <f t="shared" si="22"/>
        <v>-1730000</v>
      </c>
      <c r="AE22" s="18">
        <f t="shared" si="22"/>
        <v>-1730000</v>
      </c>
      <c r="AF22" s="18">
        <f t="shared" si="22"/>
        <v>-1560000</v>
      </c>
    </row>
    <row r="23" spans="1:32" ht="13.9" x14ac:dyDescent="0.45">
      <c r="A23" s="3" t="s">
        <v>49</v>
      </c>
      <c r="B23" s="11">
        <v>1.05</v>
      </c>
      <c r="E23" s="3" t="s">
        <v>71</v>
      </c>
      <c r="F23" s="13">
        <f>F21+F22</f>
        <v>0</v>
      </c>
      <c r="G23" s="13">
        <f t="shared" ref="G23:AF23" si="23">G21+G22</f>
        <v>0</v>
      </c>
      <c r="H23" s="13">
        <f>H21+H22</f>
        <v>3303541</v>
      </c>
      <c r="I23" s="13">
        <f t="shared" si="23"/>
        <v>3442234</v>
      </c>
      <c r="J23" s="13">
        <f t="shared" si="23"/>
        <v>3555511</v>
      </c>
      <c r="K23" s="13">
        <f t="shared" si="23"/>
        <v>3616658.54</v>
      </c>
      <c r="L23" s="13">
        <f t="shared" si="23"/>
        <v>3030749.1453999998</v>
      </c>
      <c r="M23" s="13">
        <f t="shared" si="23"/>
        <v>3029595.2866536006</v>
      </c>
      <c r="N23" s="13">
        <f t="shared" si="23"/>
        <v>3071926.5801225398</v>
      </c>
      <c r="O23" s="13">
        <f t="shared" si="23"/>
        <v>3128440.3859237656</v>
      </c>
      <c r="P23" s="13">
        <f t="shared" si="23"/>
        <v>3185505.2097830037</v>
      </c>
      <c r="Q23" s="13">
        <f t="shared" si="23"/>
        <v>2938356.7607900957</v>
      </c>
      <c r="R23" s="13">
        <f t="shared" si="23"/>
        <v>2909423.6968996413</v>
      </c>
      <c r="S23" s="13">
        <f t="shared" si="23"/>
        <v>2964143.2138686385</v>
      </c>
      <c r="T23" s="13">
        <f t="shared" si="23"/>
        <v>3019399.4560073242</v>
      </c>
      <c r="U23" s="13">
        <f t="shared" si="23"/>
        <v>3088881.4374456648</v>
      </c>
      <c r="V23" s="13">
        <f t="shared" si="23"/>
        <v>1763705.6486730715</v>
      </c>
      <c r="W23" s="13">
        <f t="shared" si="23"/>
        <v>1806253.3251598021</v>
      </c>
      <c r="X23" s="13">
        <f t="shared" si="23"/>
        <v>1849331.1784113999</v>
      </c>
      <c r="Y23" s="13">
        <f t="shared" si="23"/>
        <v>1903478.3124700226</v>
      </c>
      <c r="Z23" s="13">
        <f t="shared" si="23"/>
        <v>1937070.6854974697</v>
      </c>
      <c r="AA23" s="13">
        <f t="shared" si="23"/>
        <v>1620406.9323524442</v>
      </c>
      <c r="AB23" s="13">
        <f t="shared" si="23"/>
        <v>1661749.541675969</v>
      </c>
      <c r="AC23" s="13">
        <f t="shared" si="23"/>
        <v>1713328.1993313385</v>
      </c>
      <c r="AD23" s="13">
        <f t="shared" si="23"/>
        <v>1745648.8447636557</v>
      </c>
      <c r="AE23" s="13">
        <f t="shared" si="23"/>
        <v>1788550.9932112917</v>
      </c>
      <c r="AF23" s="13">
        <f t="shared" si="23"/>
        <v>1279539.4131434048</v>
      </c>
    </row>
    <row r="24" spans="1:32" ht="13.9" x14ac:dyDescent="0.45">
      <c r="A24" s="3" t="s">
        <v>50</v>
      </c>
      <c r="B24" s="11">
        <v>1</v>
      </c>
      <c r="E24" s="3" t="s">
        <v>67</v>
      </c>
      <c r="F24" s="13">
        <f>-F23*$B$9</f>
        <v>0</v>
      </c>
      <c r="G24" s="13">
        <f t="shared" ref="G24:AF24" si="24">-G23*$B$9</f>
        <v>0</v>
      </c>
      <c r="H24" s="13">
        <f t="shared" si="24"/>
        <v>0</v>
      </c>
      <c r="I24" s="13">
        <f t="shared" si="24"/>
        <v>0</v>
      </c>
      <c r="J24" s="13">
        <f t="shared" si="24"/>
        <v>0</v>
      </c>
      <c r="K24" s="13">
        <f t="shared" si="24"/>
        <v>0</v>
      </c>
      <c r="L24" s="13">
        <f t="shared" si="24"/>
        <v>0</v>
      </c>
      <c r="M24" s="13">
        <f t="shared" si="24"/>
        <v>0</v>
      </c>
      <c r="N24" s="13">
        <f t="shared" si="24"/>
        <v>0</v>
      </c>
      <c r="O24" s="13">
        <f t="shared" si="24"/>
        <v>0</v>
      </c>
      <c r="P24" s="13">
        <f t="shared" si="24"/>
        <v>0</v>
      </c>
      <c r="Q24" s="13">
        <f t="shared" si="24"/>
        <v>0</v>
      </c>
      <c r="R24" s="13">
        <f t="shared" si="24"/>
        <v>0</v>
      </c>
      <c r="S24" s="13">
        <f t="shared" si="24"/>
        <v>0</v>
      </c>
      <c r="T24" s="13">
        <f t="shared" si="24"/>
        <v>0</v>
      </c>
      <c r="U24" s="13">
        <f t="shared" si="24"/>
        <v>0</v>
      </c>
      <c r="V24" s="13">
        <f t="shared" si="24"/>
        <v>0</v>
      </c>
      <c r="W24" s="13">
        <f t="shared" si="24"/>
        <v>0</v>
      </c>
      <c r="X24" s="13">
        <f t="shared" si="24"/>
        <v>0</v>
      </c>
      <c r="Y24" s="13">
        <f t="shared" si="24"/>
        <v>0</v>
      </c>
      <c r="Z24" s="13">
        <f t="shared" si="24"/>
        <v>0</v>
      </c>
      <c r="AA24" s="13">
        <f t="shared" si="24"/>
        <v>0</v>
      </c>
      <c r="AB24" s="13">
        <f t="shared" si="24"/>
        <v>0</v>
      </c>
      <c r="AC24" s="13">
        <f t="shared" si="24"/>
        <v>0</v>
      </c>
      <c r="AD24" s="13">
        <f t="shared" si="24"/>
        <v>0</v>
      </c>
      <c r="AE24" s="13">
        <f t="shared" si="24"/>
        <v>0</v>
      </c>
      <c r="AF24" s="13">
        <f t="shared" si="24"/>
        <v>0</v>
      </c>
    </row>
    <row r="25" spans="1:32" ht="13.9" x14ac:dyDescent="0.45">
      <c r="A25" s="3" t="s">
        <v>51</v>
      </c>
      <c r="B25" s="11">
        <v>0.8</v>
      </c>
      <c r="E25" s="27" t="s">
        <v>72</v>
      </c>
      <c r="F25" s="19">
        <f>F23+F24</f>
        <v>0</v>
      </c>
      <c r="G25" s="19">
        <f t="shared" ref="G25:AF25" si="25">G23+G24</f>
        <v>0</v>
      </c>
      <c r="H25" s="19">
        <f>H23+H24</f>
        <v>3303541</v>
      </c>
      <c r="I25" s="19">
        <f t="shared" si="25"/>
        <v>3442234</v>
      </c>
      <c r="J25" s="19">
        <f t="shared" si="25"/>
        <v>3555511</v>
      </c>
      <c r="K25" s="19">
        <f t="shared" si="25"/>
        <v>3616658.54</v>
      </c>
      <c r="L25" s="19">
        <f t="shared" si="25"/>
        <v>3030749.1453999998</v>
      </c>
      <c r="M25" s="19">
        <f t="shared" si="25"/>
        <v>3029595.2866536006</v>
      </c>
      <c r="N25" s="19">
        <f t="shared" si="25"/>
        <v>3071926.5801225398</v>
      </c>
      <c r="O25" s="19">
        <f t="shared" si="25"/>
        <v>3128440.3859237656</v>
      </c>
      <c r="P25" s="19">
        <f t="shared" si="25"/>
        <v>3185505.2097830037</v>
      </c>
      <c r="Q25" s="19">
        <f t="shared" si="25"/>
        <v>2938356.7607900957</v>
      </c>
      <c r="R25" s="19">
        <f t="shared" si="25"/>
        <v>2909423.6968996413</v>
      </c>
      <c r="S25" s="19">
        <f t="shared" si="25"/>
        <v>2964143.2138686385</v>
      </c>
      <c r="T25" s="19">
        <f t="shared" si="25"/>
        <v>3019399.4560073242</v>
      </c>
      <c r="U25" s="19">
        <f t="shared" si="25"/>
        <v>3088881.4374456648</v>
      </c>
      <c r="V25" s="19">
        <f t="shared" si="25"/>
        <v>1763705.6486730715</v>
      </c>
      <c r="W25" s="19">
        <f t="shared" si="25"/>
        <v>1806253.3251598021</v>
      </c>
      <c r="X25" s="19">
        <f t="shared" si="25"/>
        <v>1849331.1784113999</v>
      </c>
      <c r="Y25" s="19">
        <f t="shared" si="25"/>
        <v>1903478.3124700226</v>
      </c>
      <c r="Z25" s="19">
        <f t="shared" si="25"/>
        <v>1937070.6854974697</v>
      </c>
      <c r="AA25" s="19">
        <f t="shared" si="25"/>
        <v>1620406.9323524442</v>
      </c>
      <c r="AB25" s="19">
        <f t="shared" si="25"/>
        <v>1661749.541675969</v>
      </c>
      <c r="AC25" s="19">
        <f t="shared" si="25"/>
        <v>1713328.1993313385</v>
      </c>
      <c r="AD25" s="19">
        <f t="shared" si="25"/>
        <v>1745648.8447636557</v>
      </c>
      <c r="AE25" s="19">
        <f t="shared" si="25"/>
        <v>1788550.9932112917</v>
      </c>
      <c r="AF25" s="19">
        <f t="shared" si="25"/>
        <v>1279539.4131434048</v>
      </c>
    </row>
    <row r="26" spans="1:32" ht="13.9" x14ac:dyDescent="0.45">
      <c r="A26" s="3" t="s">
        <v>52</v>
      </c>
      <c r="B26" s="11">
        <v>0.75</v>
      </c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32" ht="13.9" x14ac:dyDescent="0.45">
      <c r="A27" s="3" t="s">
        <v>53</v>
      </c>
      <c r="B27" s="11">
        <v>0.65</v>
      </c>
      <c r="E27" s="3" t="s">
        <v>64</v>
      </c>
      <c r="F27" s="13">
        <v>0</v>
      </c>
      <c r="G27" s="13">
        <f>-(G14-F14)</f>
        <v>-500000</v>
      </c>
      <c r="H27" s="13">
        <f>-(H14-G14)</f>
        <v>0</v>
      </c>
      <c r="I27" s="13">
        <f t="shared" ref="I27:AF27" si="26">-(I14-H14)</f>
        <v>0</v>
      </c>
      <c r="J27" s="13">
        <f t="shared" si="26"/>
        <v>0</v>
      </c>
      <c r="K27" s="13">
        <f t="shared" si="26"/>
        <v>0</v>
      </c>
      <c r="L27" s="13">
        <f t="shared" si="26"/>
        <v>0</v>
      </c>
      <c r="M27" s="13">
        <f t="shared" si="26"/>
        <v>0</v>
      </c>
      <c r="N27" s="13">
        <f t="shared" si="26"/>
        <v>0</v>
      </c>
      <c r="O27" s="13">
        <f t="shared" si="26"/>
        <v>0</v>
      </c>
      <c r="P27" s="13">
        <f t="shared" si="26"/>
        <v>0</v>
      </c>
      <c r="Q27" s="13">
        <f t="shared" si="26"/>
        <v>0</v>
      </c>
      <c r="R27" s="13">
        <f t="shared" si="26"/>
        <v>0</v>
      </c>
      <c r="S27" s="13">
        <f t="shared" si="26"/>
        <v>0</v>
      </c>
      <c r="T27" s="13">
        <f t="shared" si="26"/>
        <v>0</v>
      </c>
      <c r="U27" s="13">
        <f>-(U14-T14)</f>
        <v>0</v>
      </c>
      <c r="V27" s="13">
        <f t="shared" si="26"/>
        <v>0</v>
      </c>
      <c r="W27" s="13">
        <f t="shared" si="26"/>
        <v>0</v>
      </c>
      <c r="X27" s="13">
        <f t="shared" si="26"/>
        <v>0</v>
      </c>
      <c r="Y27" s="13">
        <f t="shared" si="26"/>
        <v>0</v>
      </c>
      <c r="Z27" s="13">
        <f t="shared" si="26"/>
        <v>0</v>
      </c>
      <c r="AA27" s="13">
        <f t="shared" si="26"/>
        <v>0</v>
      </c>
      <c r="AB27" s="13">
        <f t="shared" si="26"/>
        <v>0</v>
      </c>
      <c r="AC27" s="13">
        <f t="shared" si="26"/>
        <v>0</v>
      </c>
      <c r="AD27" s="13">
        <f t="shared" si="26"/>
        <v>0</v>
      </c>
      <c r="AE27" s="13">
        <f t="shared" si="26"/>
        <v>0</v>
      </c>
      <c r="AF27" s="13">
        <f t="shared" si="26"/>
        <v>0</v>
      </c>
    </row>
    <row r="28" spans="1:32" ht="13.9" x14ac:dyDescent="0.45">
      <c r="A28" s="3"/>
      <c r="B28" s="4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-B41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-B42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f>-B43</f>
        <v>-750000</v>
      </c>
      <c r="W28" s="13">
        <v>0</v>
      </c>
      <c r="X28" s="13">
        <v>0</v>
      </c>
      <c r="Y28" s="13">
        <v>0</v>
      </c>
      <c r="Z28" s="13">
        <v>0</v>
      </c>
      <c r="AA28" s="13">
        <f>-B44</f>
        <v>-850000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29" spans="1:32" ht="13.9" x14ac:dyDescent="0.45">
      <c r="A29" s="3" t="s">
        <v>8</v>
      </c>
      <c r="B29" s="4">
        <v>4000</v>
      </c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f>B6</f>
        <v>0</v>
      </c>
    </row>
    <row r="30" spans="1:32" ht="13.9" x14ac:dyDescent="0.45">
      <c r="A30" s="7" t="s">
        <v>46</v>
      </c>
      <c r="B30" s="12">
        <v>25</v>
      </c>
      <c r="E30" s="3" t="s">
        <v>39</v>
      </c>
      <c r="F30" s="13">
        <f>-F22</f>
        <v>0</v>
      </c>
      <c r="G30" s="13">
        <f t="shared" ref="G30:U30" si="27">-G22</f>
        <v>0</v>
      </c>
      <c r="H30" s="13">
        <f>-H22</f>
        <v>1560000</v>
      </c>
      <c r="I30" s="13">
        <f t="shared" si="27"/>
        <v>1560000</v>
      </c>
      <c r="J30" s="13">
        <f t="shared" si="27"/>
        <v>1560000</v>
      </c>
      <c r="K30" s="13">
        <f t="shared" si="27"/>
        <v>1560000</v>
      </c>
      <c r="L30" s="13">
        <f t="shared" si="27"/>
        <v>1620000</v>
      </c>
      <c r="M30" s="13">
        <f t="shared" si="27"/>
        <v>1620000</v>
      </c>
      <c r="N30" s="13">
        <f t="shared" si="27"/>
        <v>1620000</v>
      </c>
      <c r="O30" s="13">
        <f t="shared" si="27"/>
        <v>1620000</v>
      </c>
      <c r="P30" s="13">
        <f t="shared" si="27"/>
        <v>1620000</v>
      </c>
      <c r="Q30" s="13">
        <f t="shared" si="27"/>
        <v>1630000</v>
      </c>
      <c r="R30" s="13">
        <f t="shared" si="27"/>
        <v>1630000</v>
      </c>
      <c r="S30" s="13">
        <f t="shared" si="27"/>
        <v>1630000</v>
      </c>
      <c r="T30" s="13">
        <f t="shared" si="27"/>
        <v>1630000</v>
      </c>
      <c r="U30" s="13">
        <f t="shared" si="27"/>
        <v>1630000</v>
      </c>
      <c r="V30" s="13">
        <f>-V22</f>
        <v>1710000</v>
      </c>
      <c r="W30" s="13">
        <f t="shared" ref="W30:AF30" si="28">-W22</f>
        <v>1710000</v>
      </c>
      <c r="X30" s="13">
        <f>-X22</f>
        <v>1710000</v>
      </c>
      <c r="Y30" s="13">
        <f t="shared" si="28"/>
        <v>1710000</v>
      </c>
      <c r="Z30" s="13">
        <f t="shared" si="28"/>
        <v>1710000</v>
      </c>
      <c r="AA30" s="13">
        <f t="shared" si="28"/>
        <v>1730000</v>
      </c>
      <c r="AB30" s="13">
        <f t="shared" si="28"/>
        <v>1730000</v>
      </c>
      <c r="AC30" s="13">
        <f t="shared" si="28"/>
        <v>1730000</v>
      </c>
      <c r="AD30" s="13">
        <f t="shared" si="28"/>
        <v>1730000</v>
      </c>
      <c r="AE30" s="13">
        <f t="shared" si="28"/>
        <v>1730000</v>
      </c>
      <c r="AF30" s="13">
        <f t="shared" si="28"/>
        <v>1560000</v>
      </c>
    </row>
    <row r="31" spans="1:32" ht="13.9" x14ac:dyDescent="0.45">
      <c r="A31" s="3" t="s">
        <v>10</v>
      </c>
      <c r="B31" s="6">
        <v>0.01</v>
      </c>
      <c r="E31" s="3"/>
    </row>
    <row r="32" spans="1:32" ht="13.9" x14ac:dyDescent="0.45">
      <c r="A32" s="3" t="s">
        <v>11</v>
      </c>
      <c r="B32" s="6">
        <f>B10+B31</f>
        <v>0.01</v>
      </c>
      <c r="E32" s="3" t="s">
        <v>73</v>
      </c>
      <c r="F32" s="3">
        <f t="shared" ref="F32:AF32" si="29">SUM(F25:F30)</f>
        <v>-3900000</v>
      </c>
      <c r="G32" s="3">
        <f t="shared" si="29"/>
        <v>-4400000</v>
      </c>
      <c r="H32" s="3">
        <f t="shared" si="29"/>
        <v>-26336459</v>
      </c>
      <c r="I32" s="3">
        <f t="shared" si="29"/>
        <v>5002234</v>
      </c>
      <c r="J32" s="3">
        <f t="shared" si="29"/>
        <v>5115511</v>
      </c>
      <c r="K32" s="3">
        <f t="shared" si="29"/>
        <v>5176658.54</v>
      </c>
      <c r="L32" s="3">
        <f t="shared" si="29"/>
        <v>4350749.1453999998</v>
      </c>
      <c r="M32" s="3">
        <f t="shared" si="29"/>
        <v>4649595.2866536006</v>
      </c>
      <c r="N32" s="3">
        <f t="shared" si="29"/>
        <v>4691926.5801225398</v>
      </c>
      <c r="O32" s="3">
        <f t="shared" si="29"/>
        <v>4748440.3859237656</v>
      </c>
      <c r="P32" s="3">
        <f t="shared" si="29"/>
        <v>4805505.2097830037</v>
      </c>
      <c r="Q32" s="3">
        <f t="shared" si="29"/>
        <v>4218356.7607900957</v>
      </c>
      <c r="R32" s="3">
        <f t="shared" si="29"/>
        <v>4539423.6968996413</v>
      </c>
      <c r="S32" s="3">
        <f t="shared" si="29"/>
        <v>4594143.2138686385</v>
      </c>
      <c r="T32" s="3">
        <f t="shared" si="29"/>
        <v>4649399.4560073242</v>
      </c>
      <c r="U32" s="3">
        <f t="shared" si="29"/>
        <v>4718881.4374456648</v>
      </c>
      <c r="V32" s="3">
        <f t="shared" si="29"/>
        <v>2723705.6486730715</v>
      </c>
      <c r="W32" s="3">
        <f t="shared" si="29"/>
        <v>3516253.3251598021</v>
      </c>
      <c r="X32" s="3">
        <f t="shared" si="29"/>
        <v>3559331.1784113999</v>
      </c>
      <c r="Y32" s="3">
        <f t="shared" si="29"/>
        <v>3613478.3124700226</v>
      </c>
      <c r="Z32" s="3">
        <f t="shared" si="29"/>
        <v>3647070.6854974697</v>
      </c>
      <c r="AA32" s="3">
        <f t="shared" si="29"/>
        <v>2500406.9323524442</v>
      </c>
      <c r="AB32" s="3">
        <f t="shared" si="29"/>
        <v>3391749.541675969</v>
      </c>
      <c r="AC32" s="3">
        <f t="shared" si="29"/>
        <v>3443328.1993313385</v>
      </c>
      <c r="AD32" s="3">
        <f t="shared" si="29"/>
        <v>3475648.8447636557</v>
      </c>
      <c r="AE32" s="3">
        <f t="shared" si="29"/>
        <v>3518550.9932112917</v>
      </c>
      <c r="AF32" s="3">
        <f t="shared" si="29"/>
        <v>2839539.4131434048</v>
      </c>
    </row>
    <row r="33" spans="1:32" ht="13.9" x14ac:dyDescent="0.45">
      <c r="A33" s="3" t="s">
        <v>12</v>
      </c>
      <c r="B33" s="4">
        <v>8</v>
      </c>
      <c r="C33" s="13" t="s">
        <v>13</v>
      </c>
      <c r="E33" s="3" t="s">
        <v>75</v>
      </c>
      <c r="F33" s="3">
        <f t="shared" ref="F33:AF33" si="30">F32/(1+$B$8)^F5</f>
        <v>-3900000</v>
      </c>
      <c r="G33" s="3">
        <f t="shared" si="30"/>
        <v>-4036697.2477064217</v>
      </c>
      <c r="H33" s="3">
        <f t="shared" si="30"/>
        <v>-22166870.633785032</v>
      </c>
      <c r="I33" s="3">
        <f t="shared" si="30"/>
        <v>3862642.4581997772</v>
      </c>
      <c r="J33" s="3">
        <f t="shared" si="30"/>
        <v>3623956.9598813341</v>
      </c>
      <c r="K33" s="3">
        <f t="shared" si="30"/>
        <v>3364472.8612953681</v>
      </c>
      <c r="L33" s="3">
        <f t="shared" si="30"/>
        <v>2594209.5628496907</v>
      </c>
      <c r="M33" s="3">
        <f t="shared" si="30"/>
        <v>2543487.8464615997</v>
      </c>
      <c r="N33" s="3">
        <f t="shared" si="30"/>
        <v>2354719.7372638728</v>
      </c>
      <c r="O33" s="3">
        <f t="shared" si="30"/>
        <v>2186313.8630564068</v>
      </c>
      <c r="P33" s="3">
        <f t="shared" si="30"/>
        <v>2029897.3332058755</v>
      </c>
      <c r="Q33" s="3">
        <f t="shared" si="30"/>
        <v>1634751.8193570909</v>
      </c>
      <c r="R33" s="3">
        <f t="shared" si="30"/>
        <v>1613922.7562063707</v>
      </c>
      <c r="S33" s="3">
        <f t="shared" si="30"/>
        <v>1498511.4170915128</v>
      </c>
      <c r="T33" s="3">
        <f t="shared" si="30"/>
        <v>1391316.3517286333</v>
      </c>
      <c r="U33" s="3">
        <f t="shared" si="30"/>
        <v>1295512.4670251624</v>
      </c>
      <c r="V33" s="3">
        <f t="shared" si="30"/>
        <v>686019.09532126598</v>
      </c>
      <c r="W33" s="3">
        <f t="shared" si="30"/>
        <v>812511.82615108951</v>
      </c>
      <c r="X33" s="3">
        <f t="shared" si="30"/>
        <v>754555.92894504825</v>
      </c>
      <c r="Y33" s="3">
        <f t="shared" si="30"/>
        <v>702784.20404821646</v>
      </c>
      <c r="Z33" s="3">
        <f t="shared" si="30"/>
        <v>650750.06751213607</v>
      </c>
      <c r="AA33" s="3">
        <f t="shared" si="30"/>
        <v>409311.77408935351</v>
      </c>
      <c r="AB33" s="3">
        <f t="shared" si="30"/>
        <v>509378.7464353501</v>
      </c>
      <c r="AC33" s="3">
        <f t="shared" si="30"/>
        <v>474426.52976810711</v>
      </c>
      <c r="AD33" s="3">
        <f t="shared" si="30"/>
        <v>439339.1863059816</v>
      </c>
      <c r="AE33" s="3">
        <f t="shared" si="30"/>
        <v>408038.74297132844</v>
      </c>
      <c r="AF33" s="3">
        <f t="shared" si="30"/>
        <v>302105.7245085524</v>
      </c>
    </row>
    <row r="34" spans="1:32" ht="13.9" x14ac:dyDescent="0.45">
      <c r="A34" s="3"/>
      <c r="B34" s="4">
        <v>12</v>
      </c>
      <c r="C34" s="13" t="s">
        <v>14</v>
      </c>
    </row>
    <row r="35" spans="1:32" ht="13.9" x14ac:dyDescent="0.45">
      <c r="A35" s="3"/>
      <c r="B35" s="4">
        <v>16</v>
      </c>
      <c r="C35" s="13" t="s">
        <v>15</v>
      </c>
      <c r="E35" s="14" t="s">
        <v>18</v>
      </c>
      <c r="F35" s="20">
        <f>SUM(F33:AF33)</f>
        <v>6039369.3781876732</v>
      </c>
    </row>
    <row r="36" spans="1:32" ht="13.9" x14ac:dyDescent="0.45">
      <c r="E36" s="14" t="s">
        <v>76</v>
      </c>
      <c r="F36" s="21">
        <f>IRR(F32:AF32)</f>
        <v>0.11574849646718666</v>
      </c>
    </row>
    <row r="37" spans="1:32" ht="13.9" x14ac:dyDescent="0.45">
      <c r="A37" s="3" t="s">
        <v>16</v>
      </c>
      <c r="B37" s="4">
        <v>25</v>
      </c>
    </row>
    <row r="38" spans="1:32" ht="13.9" x14ac:dyDescent="0.45">
      <c r="A38" s="3" t="s">
        <v>19</v>
      </c>
      <c r="B38" s="4">
        <v>500000</v>
      </c>
    </row>
    <row r="39" spans="1:32" ht="13.9" x14ac:dyDescent="0.45">
      <c r="A39" s="3"/>
      <c r="E39" s="29" t="s">
        <v>87</v>
      </c>
      <c r="F39" s="22"/>
      <c r="G39" s="22"/>
      <c r="H39" s="23"/>
      <c r="I39" s="23"/>
      <c r="J39" s="23"/>
      <c r="K39" s="23"/>
      <c r="M39" s="29" t="s">
        <v>82</v>
      </c>
      <c r="N39" s="29"/>
      <c r="O39" s="29"/>
    </row>
    <row r="40" spans="1:32" ht="13.9" x14ac:dyDescent="0.45">
      <c r="A40" s="3" t="s">
        <v>28</v>
      </c>
      <c r="E40" s="30" t="s">
        <v>2</v>
      </c>
      <c r="F40" s="3" t="s">
        <v>77</v>
      </c>
      <c r="G40" s="3" t="s">
        <v>78</v>
      </c>
      <c r="H40" s="3" t="s">
        <v>79</v>
      </c>
      <c r="I40" s="3" t="s">
        <v>80</v>
      </c>
      <c r="J40" s="3" t="s">
        <v>81</v>
      </c>
      <c r="K40" s="3" t="s">
        <v>88</v>
      </c>
      <c r="L40" s="24"/>
      <c r="M40" s="3" t="s">
        <v>77</v>
      </c>
      <c r="N40" s="3" t="s">
        <v>83</v>
      </c>
      <c r="O40" s="3" t="s">
        <v>88</v>
      </c>
    </row>
    <row r="41" spans="1:32" ht="13.9" x14ac:dyDescent="0.45">
      <c r="A41" s="3" t="s">
        <v>26</v>
      </c>
      <c r="B41" s="13">
        <v>300000</v>
      </c>
      <c r="C41" s="13" t="s">
        <v>40</v>
      </c>
      <c r="E41" s="32">
        <v>2001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>SUM(F41:J41)</f>
        <v>0</v>
      </c>
      <c r="M41" s="13">
        <v>0</v>
      </c>
      <c r="N41" s="13">
        <v>0</v>
      </c>
      <c r="O41" s="13">
        <f>M41+N41</f>
        <v>0</v>
      </c>
    </row>
    <row r="42" spans="1:32" ht="13.9" x14ac:dyDescent="0.45">
      <c r="A42" s="3" t="s">
        <v>27</v>
      </c>
      <c r="B42" s="13">
        <v>350000</v>
      </c>
      <c r="C42" s="13" t="s">
        <v>41</v>
      </c>
      <c r="E42" s="32">
        <f>E41+1</f>
        <v>2002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ref="K42:K66" si="31">SUM(F42:J42)</f>
        <v>0</v>
      </c>
      <c r="M42" s="13">
        <v>0</v>
      </c>
      <c r="N42" s="13">
        <v>0</v>
      </c>
      <c r="O42" s="13">
        <f t="shared" ref="O42:O67" si="32">M42+N42</f>
        <v>0</v>
      </c>
    </row>
    <row r="43" spans="1:32" ht="13.9" x14ac:dyDescent="0.45">
      <c r="A43" s="3" t="s">
        <v>29</v>
      </c>
      <c r="B43" s="13">
        <v>750000</v>
      </c>
      <c r="C43" s="13" t="s">
        <v>42</v>
      </c>
      <c r="E43" s="32">
        <f t="shared" ref="E43:E67" si="33">E42+1</f>
        <v>2003</v>
      </c>
      <c r="F43" s="13">
        <f>39000000/25</f>
        <v>1560000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31"/>
        <v>1560000</v>
      </c>
      <c r="M43" s="13">
        <f>B2-F43</f>
        <v>37440000</v>
      </c>
      <c r="N43" s="13">
        <v>0</v>
      </c>
      <c r="O43" s="13">
        <f t="shared" si="32"/>
        <v>37440000</v>
      </c>
    </row>
    <row r="44" spans="1:32" ht="13.9" x14ac:dyDescent="0.45">
      <c r="A44" s="3" t="s">
        <v>30</v>
      </c>
      <c r="B44" s="13">
        <v>850000</v>
      </c>
      <c r="C44" s="13" t="s">
        <v>43</v>
      </c>
      <c r="E44" s="32">
        <f t="shared" si="33"/>
        <v>2004</v>
      </c>
      <c r="F44" s="13">
        <f t="shared" ref="F44:F67" si="34">39000000/25</f>
        <v>1560000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31"/>
        <v>1560000</v>
      </c>
      <c r="M44" s="13">
        <f t="shared" ref="M44:M67" si="35">M43-F44</f>
        <v>35880000</v>
      </c>
      <c r="N44" s="13">
        <v>0</v>
      </c>
      <c r="O44" s="13">
        <f t="shared" si="32"/>
        <v>35880000</v>
      </c>
    </row>
    <row r="45" spans="1:32" ht="13.9" x14ac:dyDescent="0.45">
      <c r="A45" s="3" t="s">
        <v>31</v>
      </c>
      <c r="B45" s="13">
        <v>1250000</v>
      </c>
      <c r="C45" s="13" t="s">
        <v>44</v>
      </c>
      <c r="E45" s="32">
        <f t="shared" si="33"/>
        <v>2005</v>
      </c>
      <c r="F45" s="13">
        <f t="shared" si="34"/>
        <v>1560000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31"/>
        <v>1560000</v>
      </c>
      <c r="M45" s="13">
        <f t="shared" si="35"/>
        <v>34320000</v>
      </c>
      <c r="N45" s="13">
        <v>0</v>
      </c>
      <c r="O45" s="13">
        <f t="shared" si="32"/>
        <v>34320000</v>
      </c>
    </row>
    <row r="46" spans="1:32" x14ac:dyDescent="0.45">
      <c r="E46" s="32">
        <f t="shared" si="33"/>
        <v>2006</v>
      </c>
      <c r="F46" s="13">
        <f t="shared" si="34"/>
        <v>1560000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31"/>
        <v>1560000</v>
      </c>
      <c r="M46" s="13">
        <f t="shared" si="35"/>
        <v>32760000</v>
      </c>
      <c r="N46" s="13">
        <v>0</v>
      </c>
      <c r="O46" s="13">
        <f t="shared" si="32"/>
        <v>32760000</v>
      </c>
    </row>
    <row r="47" spans="1:32" x14ac:dyDescent="0.45">
      <c r="E47" s="32">
        <f t="shared" si="33"/>
        <v>2007</v>
      </c>
      <c r="F47" s="13">
        <f t="shared" si="34"/>
        <v>1560000</v>
      </c>
      <c r="G47" s="13">
        <f>60000</f>
        <v>60000</v>
      </c>
      <c r="H47" s="13">
        <v>0</v>
      </c>
      <c r="I47" s="13">
        <v>0</v>
      </c>
      <c r="J47" s="13">
        <v>0</v>
      </c>
      <c r="K47" s="13">
        <f t="shared" si="31"/>
        <v>1620000</v>
      </c>
      <c r="M47" s="13">
        <f t="shared" si="35"/>
        <v>31200000</v>
      </c>
      <c r="N47" s="13">
        <f>300000-G47</f>
        <v>240000</v>
      </c>
      <c r="O47" s="13">
        <f t="shared" si="32"/>
        <v>31440000</v>
      </c>
    </row>
    <row r="48" spans="1:32" ht="13.9" x14ac:dyDescent="0.45">
      <c r="A48" s="1" t="s">
        <v>22</v>
      </c>
      <c r="B48" s="1"/>
      <c r="C48" s="1"/>
      <c r="E48" s="32">
        <f t="shared" si="33"/>
        <v>2008</v>
      </c>
      <c r="F48" s="13">
        <f t="shared" si="34"/>
        <v>1560000</v>
      </c>
      <c r="G48" s="13">
        <f>60000</f>
        <v>60000</v>
      </c>
      <c r="H48" s="13">
        <v>0</v>
      </c>
      <c r="I48" s="13">
        <v>0</v>
      </c>
      <c r="J48" s="13">
        <v>0</v>
      </c>
      <c r="K48" s="13">
        <f t="shared" si="31"/>
        <v>1620000</v>
      </c>
      <c r="M48" s="13">
        <f t="shared" si="35"/>
        <v>29640000</v>
      </c>
      <c r="N48" s="13">
        <f>N47-G48</f>
        <v>180000</v>
      </c>
      <c r="O48" s="13">
        <f t="shared" si="32"/>
        <v>29820000</v>
      </c>
    </row>
    <row r="49" spans="1:15" x14ac:dyDescent="0.45">
      <c r="A49" s="13" t="s">
        <v>20</v>
      </c>
      <c r="E49" s="32">
        <f t="shared" si="33"/>
        <v>2009</v>
      </c>
      <c r="F49" s="13">
        <f t="shared" si="34"/>
        <v>1560000</v>
      </c>
      <c r="G49" s="13">
        <f>60000</f>
        <v>60000</v>
      </c>
      <c r="H49" s="13">
        <v>0</v>
      </c>
      <c r="I49" s="13">
        <v>0</v>
      </c>
      <c r="J49" s="13">
        <v>0</v>
      </c>
      <c r="K49" s="13">
        <f t="shared" si="31"/>
        <v>1620000</v>
      </c>
      <c r="M49" s="13">
        <f t="shared" si="35"/>
        <v>28080000</v>
      </c>
      <c r="N49" s="13">
        <f>N48-G49</f>
        <v>120000</v>
      </c>
      <c r="O49" s="13">
        <f t="shared" si="32"/>
        <v>28200000</v>
      </c>
    </row>
    <row r="50" spans="1:15" x14ac:dyDescent="0.45">
      <c r="A50" s="13" t="s">
        <v>21</v>
      </c>
      <c r="E50" s="32">
        <f t="shared" si="33"/>
        <v>2010</v>
      </c>
      <c r="F50" s="13">
        <f t="shared" si="34"/>
        <v>1560000</v>
      </c>
      <c r="G50" s="13">
        <f>60000</f>
        <v>60000</v>
      </c>
      <c r="H50" s="13">
        <v>0</v>
      </c>
      <c r="I50" s="13">
        <v>0</v>
      </c>
      <c r="J50" s="13">
        <v>0</v>
      </c>
      <c r="K50" s="13">
        <f t="shared" si="31"/>
        <v>1620000</v>
      </c>
      <c r="M50" s="13">
        <f t="shared" si="35"/>
        <v>26520000</v>
      </c>
      <c r="N50" s="13">
        <f>N49-G50</f>
        <v>60000</v>
      </c>
      <c r="O50" s="13">
        <f t="shared" si="32"/>
        <v>26580000</v>
      </c>
    </row>
    <row r="51" spans="1:15" x14ac:dyDescent="0.45">
      <c r="A51" s="13" t="s">
        <v>85</v>
      </c>
      <c r="E51" s="32">
        <f t="shared" si="33"/>
        <v>2011</v>
      </c>
      <c r="F51" s="13">
        <f t="shared" si="34"/>
        <v>1560000</v>
      </c>
      <c r="G51" s="13">
        <f>60000</f>
        <v>60000</v>
      </c>
      <c r="H51" s="13">
        <v>0</v>
      </c>
      <c r="I51" s="13">
        <v>0</v>
      </c>
      <c r="J51" s="13">
        <v>0</v>
      </c>
      <c r="K51" s="13">
        <f t="shared" si="31"/>
        <v>1620000</v>
      </c>
      <c r="M51" s="13">
        <f t="shared" si="35"/>
        <v>24960000</v>
      </c>
      <c r="N51" s="13">
        <f>N50-G51</f>
        <v>0</v>
      </c>
      <c r="O51" s="13">
        <f t="shared" si="32"/>
        <v>24960000</v>
      </c>
    </row>
    <row r="52" spans="1:15" x14ac:dyDescent="0.45">
      <c r="A52" s="13" t="s">
        <v>86</v>
      </c>
      <c r="E52" s="32">
        <f t="shared" si="33"/>
        <v>2012</v>
      </c>
      <c r="F52" s="13">
        <f t="shared" si="34"/>
        <v>1560000</v>
      </c>
      <c r="G52" s="13">
        <v>0</v>
      </c>
      <c r="H52" s="13">
        <f>350000/5</f>
        <v>70000</v>
      </c>
      <c r="I52" s="13">
        <v>0</v>
      </c>
      <c r="J52" s="13">
        <v>0</v>
      </c>
      <c r="K52" s="13">
        <f t="shared" si="31"/>
        <v>1630000</v>
      </c>
      <c r="M52" s="13">
        <f t="shared" si="35"/>
        <v>23400000</v>
      </c>
      <c r="N52" s="13">
        <f>350000-H52</f>
        <v>280000</v>
      </c>
      <c r="O52" s="13">
        <f t="shared" si="32"/>
        <v>23680000</v>
      </c>
    </row>
    <row r="53" spans="1:15" x14ac:dyDescent="0.45">
      <c r="E53" s="32">
        <f t="shared" si="33"/>
        <v>2013</v>
      </c>
      <c r="F53" s="13">
        <f t="shared" si="34"/>
        <v>1560000</v>
      </c>
      <c r="G53" s="13">
        <v>0</v>
      </c>
      <c r="H53" s="13">
        <f t="shared" ref="H53:H56" si="36">350000/5</f>
        <v>70000</v>
      </c>
      <c r="I53" s="13">
        <v>0</v>
      </c>
      <c r="J53" s="13">
        <v>0</v>
      </c>
      <c r="K53" s="13">
        <f t="shared" si="31"/>
        <v>1630000</v>
      </c>
      <c r="M53" s="13">
        <f t="shared" si="35"/>
        <v>21840000</v>
      </c>
      <c r="N53" s="13">
        <f>N52-H53</f>
        <v>210000</v>
      </c>
      <c r="O53" s="13">
        <f t="shared" si="32"/>
        <v>22050000</v>
      </c>
    </row>
    <row r="54" spans="1:15" x14ac:dyDescent="0.45">
      <c r="E54" s="32">
        <f t="shared" si="33"/>
        <v>2014</v>
      </c>
      <c r="F54" s="13">
        <f t="shared" si="34"/>
        <v>1560000</v>
      </c>
      <c r="G54" s="13">
        <v>0</v>
      </c>
      <c r="H54" s="13">
        <f t="shared" si="36"/>
        <v>70000</v>
      </c>
      <c r="I54" s="13">
        <v>0</v>
      </c>
      <c r="J54" s="13">
        <v>0</v>
      </c>
      <c r="K54" s="13">
        <f t="shared" si="31"/>
        <v>1630000</v>
      </c>
      <c r="M54" s="13">
        <f t="shared" si="35"/>
        <v>20280000</v>
      </c>
      <c r="N54" s="13">
        <f>N53-H54</f>
        <v>140000</v>
      </c>
      <c r="O54" s="13">
        <f t="shared" si="32"/>
        <v>20420000</v>
      </c>
    </row>
    <row r="55" spans="1:15" x14ac:dyDescent="0.45">
      <c r="E55" s="32">
        <f t="shared" si="33"/>
        <v>2015</v>
      </c>
      <c r="F55" s="13">
        <f t="shared" si="34"/>
        <v>1560000</v>
      </c>
      <c r="G55" s="13">
        <v>0</v>
      </c>
      <c r="H55" s="13">
        <f t="shared" si="36"/>
        <v>70000</v>
      </c>
      <c r="I55" s="13">
        <v>0</v>
      </c>
      <c r="J55" s="13">
        <v>0</v>
      </c>
      <c r="K55" s="13">
        <f t="shared" si="31"/>
        <v>1630000</v>
      </c>
      <c r="M55" s="13">
        <f t="shared" si="35"/>
        <v>18720000</v>
      </c>
      <c r="N55" s="13">
        <f>N54-H55</f>
        <v>70000</v>
      </c>
      <c r="O55" s="13">
        <f t="shared" si="32"/>
        <v>18790000</v>
      </c>
    </row>
    <row r="56" spans="1:15" x14ac:dyDescent="0.45">
      <c r="E56" s="32">
        <f t="shared" si="33"/>
        <v>2016</v>
      </c>
      <c r="F56" s="13">
        <f t="shared" si="34"/>
        <v>1560000</v>
      </c>
      <c r="G56" s="13">
        <v>0</v>
      </c>
      <c r="H56" s="13">
        <f t="shared" si="36"/>
        <v>70000</v>
      </c>
      <c r="I56" s="13">
        <v>0</v>
      </c>
      <c r="J56" s="13">
        <v>0</v>
      </c>
      <c r="K56" s="13">
        <f t="shared" si="31"/>
        <v>1630000</v>
      </c>
      <c r="M56" s="13">
        <f t="shared" si="35"/>
        <v>17160000</v>
      </c>
      <c r="N56" s="13">
        <f>N55-H56</f>
        <v>0</v>
      </c>
      <c r="O56" s="13">
        <f t="shared" si="32"/>
        <v>17160000</v>
      </c>
    </row>
    <row r="57" spans="1:15" x14ac:dyDescent="0.45">
      <c r="E57" s="32">
        <f t="shared" si="33"/>
        <v>2017</v>
      </c>
      <c r="F57" s="13">
        <f t="shared" si="34"/>
        <v>1560000</v>
      </c>
      <c r="G57" s="13">
        <v>0</v>
      </c>
      <c r="H57" s="13">
        <v>0</v>
      </c>
      <c r="I57" s="13">
        <f>750000/5</f>
        <v>150000</v>
      </c>
      <c r="J57" s="13">
        <v>0</v>
      </c>
      <c r="K57" s="13">
        <f t="shared" si="31"/>
        <v>1710000</v>
      </c>
      <c r="M57" s="13">
        <f t="shared" si="35"/>
        <v>15600000</v>
      </c>
      <c r="N57" s="13">
        <f>750000-I57</f>
        <v>600000</v>
      </c>
      <c r="O57" s="13">
        <f t="shared" si="32"/>
        <v>16200000</v>
      </c>
    </row>
    <row r="58" spans="1:15" x14ac:dyDescent="0.45">
      <c r="E58" s="32">
        <f t="shared" si="33"/>
        <v>2018</v>
      </c>
      <c r="F58" s="13">
        <f t="shared" si="34"/>
        <v>1560000</v>
      </c>
      <c r="G58" s="13">
        <v>0</v>
      </c>
      <c r="H58" s="13">
        <v>0</v>
      </c>
      <c r="I58" s="13">
        <f t="shared" ref="I58:I61" si="37">750000/5</f>
        <v>150000</v>
      </c>
      <c r="J58" s="13">
        <v>0</v>
      </c>
      <c r="K58" s="13">
        <f t="shared" si="31"/>
        <v>1710000</v>
      </c>
      <c r="M58" s="13">
        <f t="shared" si="35"/>
        <v>14040000</v>
      </c>
      <c r="N58" s="13">
        <f>N57-I58</f>
        <v>450000</v>
      </c>
      <c r="O58" s="13">
        <f t="shared" si="32"/>
        <v>14490000</v>
      </c>
    </row>
    <row r="59" spans="1:15" x14ac:dyDescent="0.45">
      <c r="E59" s="32">
        <f t="shared" si="33"/>
        <v>2019</v>
      </c>
      <c r="F59" s="13">
        <f t="shared" si="34"/>
        <v>1560000</v>
      </c>
      <c r="G59" s="13">
        <v>0</v>
      </c>
      <c r="H59" s="13">
        <v>0</v>
      </c>
      <c r="I59" s="13">
        <f t="shared" si="37"/>
        <v>150000</v>
      </c>
      <c r="J59" s="13">
        <v>0</v>
      </c>
      <c r="K59" s="13">
        <f t="shared" si="31"/>
        <v>1710000</v>
      </c>
      <c r="M59" s="13">
        <f t="shared" si="35"/>
        <v>12480000</v>
      </c>
      <c r="N59" s="13">
        <f>N58-I59</f>
        <v>300000</v>
      </c>
      <c r="O59" s="13">
        <f t="shared" si="32"/>
        <v>12780000</v>
      </c>
    </row>
    <row r="60" spans="1:15" x14ac:dyDescent="0.45">
      <c r="E60" s="32">
        <f t="shared" si="33"/>
        <v>2020</v>
      </c>
      <c r="F60" s="13">
        <f t="shared" si="34"/>
        <v>1560000</v>
      </c>
      <c r="G60" s="13">
        <v>0</v>
      </c>
      <c r="H60" s="13">
        <v>0</v>
      </c>
      <c r="I60" s="13">
        <f t="shared" si="37"/>
        <v>150000</v>
      </c>
      <c r="J60" s="13">
        <v>0</v>
      </c>
      <c r="K60" s="13">
        <f t="shared" si="31"/>
        <v>1710000</v>
      </c>
      <c r="M60" s="13">
        <f t="shared" si="35"/>
        <v>10920000</v>
      </c>
      <c r="N60" s="13">
        <f>N59-I60</f>
        <v>150000</v>
      </c>
      <c r="O60" s="13">
        <f t="shared" si="32"/>
        <v>11070000</v>
      </c>
    </row>
    <row r="61" spans="1:15" x14ac:dyDescent="0.45">
      <c r="E61" s="32">
        <f t="shared" si="33"/>
        <v>2021</v>
      </c>
      <c r="F61" s="13">
        <f t="shared" si="34"/>
        <v>1560000</v>
      </c>
      <c r="G61" s="13">
        <v>0</v>
      </c>
      <c r="H61" s="13">
        <v>0</v>
      </c>
      <c r="I61" s="13">
        <f t="shared" si="37"/>
        <v>150000</v>
      </c>
      <c r="J61" s="13">
        <v>0</v>
      </c>
      <c r="K61" s="13">
        <f t="shared" si="31"/>
        <v>1710000</v>
      </c>
      <c r="M61" s="13">
        <f t="shared" si="35"/>
        <v>9360000</v>
      </c>
      <c r="N61" s="13">
        <f>N60-I61</f>
        <v>0</v>
      </c>
      <c r="O61" s="13">
        <f t="shared" si="32"/>
        <v>9360000</v>
      </c>
    </row>
    <row r="62" spans="1:15" x14ac:dyDescent="0.45">
      <c r="E62" s="32">
        <f t="shared" si="33"/>
        <v>2022</v>
      </c>
      <c r="F62" s="13">
        <f t="shared" si="34"/>
        <v>1560000</v>
      </c>
      <c r="G62" s="13">
        <v>0</v>
      </c>
      <c r="H62" s="13">
        <v>0</v>
      </c>
      <c r="I62" s="13">
        <v>0</v>
      </c>
      <c r="J62" s="13">
        <f>850000/5</f>
        <v>170000</v>
      </c>
      <c r="K62" s="13">
        <f>SUM(F62:J62)</f>
        <v>1730000</v>
      </c>
      <c r="M62" s="13">
        <f t="shared" si="35"/>
        <v>7800000</v>
      </c>
      <c r="N62" s="13">
        <f>850000-J62</f>
        <v>680000</v>
      </c>
      <c r="O62" s="13">
        <f t="shared" si="32"/>
        <v>8480000</v>
      </c>
    </row>
    <row r="63" spans="1:15" x14ac:dyDescent="0.45">
      <c r="E63" s="32">
        <f t="shared" si="33"/>
        <v>2023</v>
      </c>
      <c r="F63" s="13">
        <f t="shared" si="34"/>
        <v>1560000</v>
      </c>
      <c r="G63" s="13">
        <v>0</v>
      </c>
      <c r="H63" s="13">
        <v>0</v>
      </c>
      <c r="I63" s="13">
        <v>0</v>
      </c>
      <c r="J63" s="13">
        <f t="shared" ref="J63:J66" si="38">850000/5</f>
        <v>170000</v>
      </c>
      <c r="K63" s="13">
        <f t="shared" si="31"/>
        <v>1730000</v>
      </c>
      <c r="M63" s="13">
        <f t="shared" si="35"/>
        <v>6240000</v>
      </c>
      <c r="N63" s="13">
        <f>N62-J63</f>
        <v>510000</v>
      </c>
      <c r="O63" s="13">
        <f t="shared" si="32"/>
        <v>6750000</v>
      </c>
    </row>
    <row r="64" spans="1:15" x14ac:dyDescent="0.45">
      <c r="E64" s="32">
        <f t="shared" si="33"/>
        <v>2024</v>
      </c>
      <c r="F64" s="13">
        <f t="shared" si="34"/>
        <v>1560000</v>
      </c>
      <c r="G64" s="13">
        <v>0</v>
      </c>
      <c r="H64" s="13">
        <v>0</v>
      </c>
      <c r="I64" s="13">
        <v>0</v>
      </c>
      <c r="J64" s="13">
        <f t="shared" si="38"/>
        <v>170000</v>
      </c>
      <c r="K64" s="13">
        <f t="shared" si="31"/>
        <v>1730000</v>
      </c>
      <c r="M64" s="13">
        <f t="shared" si="35"/>
        <v>4680000</v>
      </c>
      <c r="N64" s="13">
        <f>N63-J64</f>
        <v>340000</v>
      </c>
      <c r="O64" s="13">
        <f t="shared" si="32"/>
        <v>5020000</v>
      </c>
    </row>
    <row r="65" spans="5:15" x14ac:dyDescent="0.45">
      <c r="E65" s="32">
        <f t="shared" si="33"/>
        <v>2025</v>
      </c>
      <c r="F65" s="13">
        <f t="shared" si="34"/>
        <v>1560000</v>
      </c>
      <c r="G65" s="13">
        <v>0</v>
      </c>
      <c r="H65" s="13">
        <v>0</v>
      </c>
      <c r="I65" s="13">
        <v>0</v>
      </c>
      <c r="J65" s="13">
        <f t="shared" si="38"/>
        <v>170000</v>
      </c>
      <c r="K65" s="13">
        <f t="shared" si="31"/>
        <v>1730000</v>
      </c>
      <c r="M65" s="13">
        <f t="shared" si="35"/>
        <v>3120000</v>
      </c>
      <c r="N65" s="13">
        <f>N64-J65</f>
        <v>170000</v>
      </c>
      <c r="O65" s="13">
        <f t="shared" si="32"/>
        <v>3290000</v>
      </c>
    </row>
    <row r="66" spans="5:15" x14ac:dyDescent="0.45">
      <c r="E66" s="32">
        <f t="shared" si="33"/>
        <v>2026</v>
      </c>
      <c r="F66" s="13">
        <f t="shared" si="34"/>
        <v>1560000</v>
      </c>
      <c r="G66" s="13">
        <v>0</v>
      </c>
      <c r="H66" s="13">
        <v>0</v>
      </c>
      <c r="I66" s="13">
        <v>0</v>
      </c>
      <c r="J66" s="13">
        <f t="shared" si="38"/>
        <v>170000</v>
      </c>
      <c r="K66" s="13">
        <f t="shared" si="31"/>
        <v>1730000</v>
      </c>
      <c r="M66" s="13">
        <f t="shared" si="35"/>
        <v>1560000</v>
      </c>
      <c r="N66" s="13">
        <f>N65-J66</f>
        <v>0</v>
      </c>
      <c r="O66" s="13">
        <f t="shared" si="32"/>
        <v>1560000</v>
      </c>
    </row>
    <row r="67" spans="5:15" x14ac:dyDescent="0.45">
      <c r="E67" s="32">
        <f t="shared" si="33"/>
        <v>2027</v>
      </c>
      <c r="F67" s="13">
        <f t="shared" si="34"/>
        <v>1560000</v>
      </c>
      <c r="G67" s="13">
        <v>0</v>
      </c>
      <c r="H67" s="13">
        <v>0</v>
      </c>
      <c r="I67" s="13">
        <v>0</v>
      </c>
      <c r="J67" s="13">
        <v>0</v>
      </c>
      <c r="K67" s="13">
        <f>SUM(F67:J67)</f>
        <v>1560000</v>
      </c>
      <c r="M67" s="13">
        <f t="shared" si="35"/>
        <v>0</v>
      </c>
      <c r="N67" s="13">
        <v>0</v>
      </c>
      <c r="O67" s="13">
        <f t="shared" si="32"/>
        <v>0</v>
      </c>
    </row>
  </sheetData>
  <pageMargins left="0.25" right="0.25" top="0.75" bottom="0.75" header="0.3" footer="0.3"/>
  <pageSetup paperSize="9" scale="32" fitToHeight="0" orientation="landscape" r:id="rId1"/>
  <ignoredErrors>
    <ignoredError sqref="F22:AF22 F24:AF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46C2-D1E4-F749-8DE2-567C05CD5409}">
  <dimension ref="A1:H17"/>
  <sheetViews>
    <sheetView showGridLines="0" tabSelected="1" workbookViewId="0">
      <selection activeCell="G9" sqref="G9"/>
    </sheetView>
  </sheetViews>
  <sheetFormatPr defaultColWidth="10.796875" defaultRowHeight="13.5" x14ac:dyDescent="0.35"/>
  <cols>
    <col min="1" max="1" width="23.46484375" style="41" bestFit="1" customWidth="1"/>
    <col min="2" max="2" width="11.46484375" style="41" bestFit="1" customWidth="1"/>
    <col min="3" max="4" width="10.796875" style="39"/>
    <col min="5" max="5" width="16.796875" style="41" bestFit="1" customWidth="1"/>
    <col min="6" max="6" width="16.33203125" style="42" bestFit="1" customWidth="1"/>
    <col min="7" max="7" width="10.796875" style="43"/>
    <col min="8" max="16384" width="10.796875" style="41"/>
  </cols>
  <sheetData>
    <row r="1" spans="1:8" ht="13.9" x14ac:dyDescent="0.4">
      <c r="A1" s="40" t="s">
        <v>109</v>
      </c>
      <c r="B1" s="40" t="s">
        <v>110</v>
      </c>
      <c r="C1" s="40" t="s">
        <v>17</v>
      </c>
      <c r="D1" s="40" t="s">
        <v>9</v>
      </c>
      <c r="E1" s="40" t="s">
        <v>114</v>
      </c>
      <c r="F1" s="40" t="s">
        <v>18</v>
      </c>
      <c r="G1" s="40" t="s">
        <v>76</v>
      </c>
    </row>
    <row r="2" spans="1:8" x14ac:dyDescent="0.35">
      <c r="A2" s="41" t="s">
        <v>112</v>
      </c>
      <c r="B2" s="41" t="s">
        <v>108</v>
      </c>
      <c r="C2" s="39">
        <f t="shared" ref="C2:C17" si="0">IF(B2="New York",40%,0%)</f>
        <v>0.4</v>
      </c>
      <c r="D2" s="39">
        <v>0.03</v>
      </c>
      <c r="E2" s="41">
        <v>15</v>
      </c>
      <c r="F2" s="42">
        <f>'NY 15yr 3%'!F36</f>
        <v>-7731225.1981559694</v>
      </c>
      <c r="G2" s="43">
        <f>'NY 15yr 3%'!F37</f>
        <v>4.5121523797001295E-2</v>
      </c>
    </row>
    <row r="3" spans="1:8" x14ac:dyDescent="0.35">
      <c r="A3" s="41" t="s">
        <v>113</v>
      </c>
      <c r="B3" s="41" t="s">
        <v>111</v>
      </c>
      <c r="C3" s="39">
        <f t="shared" si="0"/>
        <v>0</v>
      </c>
      <c r="D3" s="39">
        <v>0.03</v>
      </c>
      <c r="E3" s="41">
        <v>15</v>
      </c>
      <c r="F3" s="42">
        <f>'HK 15yr 3%'!F36</f>
        <v>1501589.2298599891</v>
      </c>
      <c r="G3" s="43">
        <f>'HK 15yr 3%'!F37</f>
        <v>9.8733774603896318E-2</v>
      </c>
    </row>
    <row r="4" spans="1:8" x14ac:dyDescent="0.35">
      <c r="A4" s="41" t="s">
        <v>115</v>
      </c>
      <c r="B4" s="41" t="s">
        <v>108</v>
      </c>
      <c r="C4" s="39">
        <f t="shared" si="0"/>
        <v>0.4</v>
      </c>
      <c r="D4" s="39">
        <v>0</v>
      </c>
      <c r="E4" s="41">
        <v>15</v>
      </c>
      <c r="F4" s="42">
        <f>'NY 15yr 0%'!F36</f>
        <v>-6316725.0352171222</v>
      </c>
      <c r="G4" s="43">
        <f>'NY 15yr 0%'!F37</f>
        <v>5.4554402126604229E-2</v>
      </c>
    </row>
    <row r="5" spans="1:8" x14ac:dyDescent="0.35">
      <c r="A5" s="41" t="s">
        <v>116</v>
      </c>
      <c r="B5" s="41" t="s">
        <v>111</v>
      </c>
      <c r="C5" s="39">
        <f t="shared" si="0"/>
        <v>0</v>
      </c>
      <c r="D5" s="39">
        <v>0</v>
      </c>
      <c r="E5" s="41">
        <v>15</v>
      </c>
      <c r="F5" s="42">
        <f>'HK 15yr 0%'!F36</f>
        <v>3771585.1165597886</v>
      </c>
      <c r="G5" s="43">
        <f>'HK 15yr 0%'!F37</f>
        <v>0.11092584881485856</v>
      </c>
    </row>
    <row r="6" spans="1:8" x14ac:dyDescent="0.35">
      <c r="A6" s="41" t="s">
        <v>117</v>
      </c>
      <c r="B6" s="41" t="s">
        <v>108</v>
      </c>
      <c r="C6" s="39">
        <f t="shared" si="0"/>
        <v>0.4</v>
      </c>
      <c r="D6" s="39">
        <v>0.03</v>
      </c>
      <c r="E6" s="41">
        <v>25</v>
      </c>
      <c r="F6" s="42">
        <f>'NY 25yr 3%'!F35</f>
        <v>-6150543.6875994867</v>
      </c>
      <c r="G6" s="43">
        <f>'NY 25yr 3%'!F36</f>
        <v>6.0067253953927313E-2</v>
      </c>
    </row>
    <row r="7" spans="1:8" x14ac:dyDescent="0.35">
      <c r="A7" s="41" t="s">
        <v>118</v>
      </c>
      <c r="B7" s="41" t="s">
        <v>111</v>
      </c>
      <c r="C7" s="39">
        <f t="shared" si="0"/>
        <v>0</v>
      </c>
      <c r="D7" s="39">
        <v>0.03</v>
      </c>
      <c r="E7" s="41">
        <v>25</v>
      </c>
      <c r="F7" s="42">
        <f>'HK 25yr 3%'!F35</f>
        <v>3356081.7908033137</v>
      </c>
      <c r="G7" s="43">
        <f>'HK 25yr 3%'!F36</f>
        <v>0.10700335487841017</v>
      </c>
    </row>
    <row r="8" spans="1:8" x14ac:dyDescent="0.35">
      <c r="A8" s="41" t="s">
        <v>119</v>
      </c>
      <c r="B8" s="41" t="s">
        <v>108</v>
      </c>
      <c r="C8" s="39">
        <f t="shared" si="0"/>
        <v>0.4</v>
      </c>
      <c r="D8" s="39">
        <v>0</v>
      </c>
      <c r="E8" s="41">
        <v>25</v>
      </c>
      <c r="F8" s="42">
        <f>'NY 25yr 0%'!F35</f>
        <v>-3422803.8445243794</v>
      </c>
      <c r="G8" s="43">
        <f>'NY 25yr 0%'!F36</f>
        <v>7.4944834713947861E-2</v>
      </c>
    </row>
    <row r="9" spans="1:8" x14ac:dyDescent="0.35">
      <c r="A9" s="41" t="s">
        <v>120</v>
      </c>
      <c r="B9" s="41" t="s">
        <v>111</v>
      </c>
      <c r="C9" s="39">
        <f t="shared" si="0"/>
        <v>0</v>
      </c>
      <c r="D9" s="39">
        <v>0</v>
      </c>
      <c r="E9" s="41">
        <v>25</v>
      </c>
      <c r="F9" s="42">
        <f>'HK 25yr 0%'!F35</f>
        <v>7786536.7119275872</v>
      </c>
      <c r="G9" s="43">
        <f>'HK 25yr 0%'!F36</f>
        <v>0.12449425393527114</v>
      </c>
      <c r="H9" s="41" t="s">
        <v>129</v>
      </c>
    </row>
    <row r="10" spans="1:8" x14ac:dyDescent="0.35">
      <c r="A10" s="41" t="s">
        <v>121</v>
      </c>
      <c r="B10" s="41" t="s">
        <v>108</v>
      </c>
      <c r="C10" s="39">
        <f t="shared" si="0"/>
        <v>0.4</v>
      </c>
      <c r="D10" s="39">
        <v>0.03</v>
      </c>
      <c r="E10" s="41">
        <v>15</v>
      </c>
      <c r="F10" s="42">
        <f>'NY 15yr 3% (No Charter)'!F36</f>
        <v>-8779525.5983999204</v>
      </c>
      <c r="G10" s="43">
        <f>'NY 15yr 3% (No Charter)'!F37</f>
        <v>4.0046836436213207E-2</v>
      </c>
      <c r="H10" s="41" t="s">
        <v>130</v>
      </c>
    </row>
    <row r="11" spans="1:8" x14ac:dyDescent="0.35">
      <c r="A11" s="41" t="s">
        <v>122</v>
      </c>
      <c r="B11" s="41" t="s">
        <v>111</v>
      </c>
      <c r="C11" s="39">
        <f t="shared" si="0"/>
        <v>0</v>
      </c>
      <c r="D11" s="39">
        <v>0.03</v>
      </c>
      <c r="E11" s="41">
        <v>15</v>
      </c>
      <c r="F11" s="42">
        <f>'HK 15yr 3% (No Charter)'!F36</f>
        <v>-245578.10387992696</v>
      </c>
      <c r="G11" s="43">
        <f>'HK 15yr 3% (No Charter)'!F37</f>
        <v>8.8618854783823142E-2</v>
      </c>
    </row>
    <row r="12" spans="1:8" x14ac:dyDescent="0.35">
      <c r="A12" s="41" t="s">
        <v>123</v>
      </c>
      <c r="B12" s="41" t="s">
        <v>108</v>
      </c>
      <c r="C12" s="39">
        <f t="shared" si="0"/>
        <v>0.4</v>
      </c>
      <c r="D12" s="39">
        <v>0</v>
      </c>
      <c r="E12" s="41">
        <v>15</v>
      </c>
      <c r="F12" s="42">
        <f>'NY 15yr 0% (No Charter)'!F36</f>
        <v>-7365025.4354610713</v>
      </c>
      <c r="G12" s="43">
        <f>'NY 15yr 0% (No Charter)'!F37</f>
        <v>4.9481757727989795E-2</v>
      </c>
    </row>
    <row r="13" spans="1:8" x14ac:dyDescent="0.35">
      <c r="A13" s="41" t="s">
        <v>124</v>
      </c>
      <c r="B13" s="41" t="s">
        <v>111</v>
      </c>
      <c r="C13" s="39">
        <f t="shared" si="0"/>
        <v>0</v>
      </c>
      <c r="D13" s="39">
        <v>0</v>
      </c>
      <c r="E13" s="41">
        <v>15</v>
      </c>
      <c r="F13" s="42">
        <f>'HK 15yr 0% (No Charter)'!F36</f>
        <v>2024417.7828198746</v>
      </c>
      <c r="G13" s="43">
        <f>'HK 15yr 0% (No Charter)'!F37</f>
        <v>0.10086587301697292</v>
      </c>
    </row>
    <row r="14" spans="1:8" x14ac:dyDescent="0.35">
      <c r="A14" s="41" t="s">
        <v>125</v>
      </c>
      <c r="B14" s="41" t="s">
        <v>108</v>
      </c>
      <c r="C14" s="39">
        <f t="shared" si="0"/>
        <v>0.4</v>
      </c>
      <c r="D14" s="39">
        <v>0.03</v>
      </c>
      <c r="E14" s="41">
        <v>25</v>
      </c>
      <c r="F14" s="42">
        <f>'NY 25yr 3% (No Charter)'!F35</f>
        <v>-7198844.0878434386</v>
      </c>
      <c r="G14" s="43">
        <f>'NY 25yr 3% (No Charter)'!F36</f>
        <v>5.5752534220751215E-2</v>
      </c>
    </row>
    <row r="15" spans="1:8" x14ac:dyDescent="0.35">
      <c r="A15" s="41" t="s">
        <v>126</v>
      </c>
      <c r="B15" s="41" t="s">
        <v>111</v>
      </c>
      <c r="C15" s="39">
        <f t="shared" si="0"/>
        <v>0</v>
      </c>
      <c r="D15" s="39">
        <v>0.03</v>
      </c>
      <c r="E15" s="41">
        <v>25</v>
      </c>
      <c r="F15" s="42">
        <f>'HK 25yr 3% (No Charter)'!F35</f>
        <v>1608914.4570633979</v>
      </c>
      <c r="G15" s="43">
        <f>'HK 25yr 3% (No Charter)'!F36</f>
        <v>9.7847722732726128E-2</v>
      </c>
    </row>
    <row r="16" spans="1:8" x14ac:dyDescent="0.35">
      <c r="A16" s="41" t="s">
        <v>127</v>
      </c>
      <c r="B16" s="41" t="s">
        <v>108</v>
      </c>
      <c r="C16" s="39">
        <f t="shared" si="0"/>
        <v>0.4</v>
      </c>
      <c r="D16" s="39">
        <v>0</v>
      </c>
      <c r="E16" s="41">
        <v>25</v>
      </c>
      <c r="F16" s="42">
        <f>'NY 25yr 0% (No Charter)'!F35</f>
        <v>-4471104.2447683299</v>
      </c>
      <c r="G16" s="43">
        <f>'NY 25yr 0% (No Charter)'!F36</f>
        <v>7.0773625027482412E-2</v>
      </c>
    </row>
    <row r="17" spans="1:7" x14ac:dyDescent="0.35">
      <c r="A17" s="41" t="s">
        <v>128</v>
      </c>
      <c r="B17" s="41" t="s">
        <v>111</v>
      </c>
      <c r="C17" s="39">
        <f t="shared" si="0"/>
        <v>0</v>
      </c>
      <c r="D17" s="39">
        <v>0</v>
      </c>
      <c r="E17" s="41">
        <v>25</v>
      </c>
      <c r="F17" s="42">
        <f>'HK 25yr 0% (No Charter)'!F35</f>
        <v>6039369.3781876732</v>
      </c>
      <c r="G17" s="43">
        <f>'HK 25yr 0% (No Charter)'!F36</f>
        <v>0.11574849646718666</v>
      </c>
    </row>
  </sheetData>
  <conditionalFormatting sqref="F2:F17">
    <cfRule type="top10" dxfId="11" priority="3" bottom="1" rank="1"/>
    <cfRule type="top10" dxfId="10" priority="4" rank="1"/>
  </conditionalFormatting>
  <conditionalFormatting sqref="G2:G17">
    <cfRule type="top10" dxfId="9" priority="1" bottom="1" rank="1"/>
    <cfRule type="top10" dxfId="8" priority="2" rank="1"/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0C57-A819-B44C-98CD-B92395DB4D89}">
  <sheetPr>
    <pageSetUpPr fitToPage="1"/>
  </sheetPr>
  <dimension ref="A1:V69"/>
  <sheetViews>
    <sheetView showGridLines="0" zoomScaleNormal="100" workbookViewId="0">
      <selection sqref="A1:V58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22" width="12.796875" style="13" customWidth="1"/>
    <col min="23" max="16384" width="8.796875" style="13"/>
  </cols>
  <sheetData>
    <row r="1" spans="1:22" ht="13.9" x14ac:dyDescent="0.45">
      <c r="A1" s="1" t="s">
        <v>0</v>
      </c>
      <c r="B1" s="2"/>
      <c r="C1" s="2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9" x14ac:dyDescent="0.45">
      <c r="A2" s="3" t="s">
        <v>1</v>
      </c>
      <c r="B2" s="4">
        <v>39000000</v>
      </c>
      <c r="C2" s="5"/>
    </row>
    <row r="3" spans="1:22" ht="13.9" x14ac:dyDescent="0.45">
      <c r="A3" s="3" t="s">
        <v>34</v>
      </c>
      <c r="B3" s="6">
        <v>0.1</v>
      </c>
      <c r="C3" s="5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3.9" x14ac:dyDescent="0.45">
      <c r="A4" s="3"/>
      <c r="B4" s="6">
        <v>0.1</v>
      </c>
      <c r="C4" s="5" t="s">
        <v>36</v>
      </c>
      <c r="E4" s="3" t="s">
        <v>2</v>
      </c>
      <c r="F4" s="15">
        <v>2001</v>
      </c>
      <c r="G4" s="15">
        <f>F4+1</f>
        <v>2002</v>
      </c>
      <c r="H4" s="15">
        <f t="shared" ref="H4:V4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</row>
    <row r="5" spans="1:22" ht="13.9" x14ac:dyDescent="0.45">
      <c r="A5" s="3"/>
      <c r="B5" s="6">
        <f>1-B4-B3</f>
        <v>0.8</v>
      </c>
      <c r="C5" s="5" t="s">
        <v>37</v>
      </c>
      <c r="E5" s="3" t="s">
        <v>63</v>
      </c>
      <c r="F5" s="13">
        <v>0</v>
      </c>
      <c r="G5" s="13">
        <f>F5+1</f>
        <v>1</v>
      </c>
      <c r="H5" s="13">
        <f t="shared" ref="H5:V5" si="1">G5+1</f>
        <v>2</v>
      </c>
      <c r="I5" s="13">
        <f t="shared" si="1"/>
        <v>3</v>
      </c>
      <c r="J5" s="13">
        <f t="shared" si="1"/>
        <v>4</v>
      </c>
      <c r="K5" s="13">
        <f t="shared" si="1"/>
        <v>5</v>
      </c>
      <c r="L5" s="13">
        <f t="shared" si="1"/>
        <v>6</v>
      </c>
      <c r="M5" s="13">
        <f t="shared" si="1"/>
        <v>7</v>
      </c>
      <c r="N5" s="13">
        <f t="shared" si="1"/>
        <v>8</v>
      </c>
      <c r="O5" s="13">
        <f t="shared" si="1"/>
        <v>9</v>
      </c>
      <c r="P5" s="13">
        <f t="shared" si="1"/>
        <v>10</v>
      </c>
      <c r="Q5" s="13">
        <f t="shared" si="1"/>
        <v>11</v>
      </c>
      <c r="R5" s="13">
        <f t="shared" si="1"/>
        <v>12</v>
      </c>
      <c r="S5" s="13">
        <f t="shared" si="1"/>
        <v>13</v>
      </c>
      <c r="T5" s="13">
        <f t="shared" si="1"/>
        <v>14</v>
      </c>
      <c r="U5" s="13">
        <f t="shared" si="1"/>
        <v>15</v>
      </c>
      <c r="V5" s="13">
        <f t="shared" si="1"/>
        <v>16</v>
      </c>
    </row>
    <row r="6" spans="1:22" ht="13.9" x14ac:dyDescent="0.45">
      <c r="A6" s="3" t="s">
        <v>4</v>
      </c>
      <c r="B6" s="4">
        <v>5000000</v>
      </c>
      <c r="C6" s="5"/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ref="J6:V6" si="2">I6+1</f>
        <v>3</v>
      </c>
      <c r="K6" s="13">
        <f t="shared" si="2"/>
        <v>4</v>
      </c>
      <c r="L6" s="13">
        <f t="shared" si="2"/>
        <v>5</v>
      </c>
      <c r="M6" s="13">
        <f t="shared" si="2"/>
        <v>6</v>
      </c>
      <c r="N6" s="13">
        <f t="shared" si="2"/>
        <v>7</v>
      </c>
      <c r="O6" s="13">
        <f t="shared" si="2"/>
        <v>8</v>
      </c>
      <c r="P6" s="13">
        <f t="shared" si="2"/>
        <v>9</v>
      </c>
      <c r="Q6" s="13">
        <f t="shared" si="2"/>
        <v>10</v>
      </c>
      <c r="R6" s="13">
        <f t="shared" si="2"/>
        <v>11</v>
      </c>
      <c r="S6" s="13">
        <f t="shared" si="2"/>
        <v>12</v>
      </c>
      <c r="T6" s="13">
        <f t="shared" si="2"/>
        <v>13</v>
      </c>
      <c r="U6" s="13">
        <f t="shared" si="2"/>
        <v>14</v>
      </c>
      <c r="V6" s="13">
        <f t="shared" si="2"/>
        <v>15</v>
      </c>
    </row>
    <row r="7" spans="1:22" ht="13.9" x14ac:dyDescent="0.45">
      <c r="A7" s="3"/>
      <c r="B7" s="4"/>
      <c r="C7" s="5"/>
      <c r="E7" s="3" t="s">
        <v>62</v>
      </c>
      <c r="F7" s="13">
        <v>365</v>
      </c>
      <c r="G7" s="13">
        <f>F7</f>
        <v>365</v>
      </c>
      <c r="H7" s="13">
        <f t="shared" ref="H7:T7" si="3">G7</f>
        <v>365</v>
      </c>
      <c r="I7" s="13">
        <v>366</v>
      </c>
      <c r="J7" s="13">
        <v>365</v>
      </c>
      <c r="K7" s="13">
        <v>365</v>
      </c>
      <c r="L7" s="13">
        <f t="shared" si="3"/>
        <v>365</v>
      </c>
      <c r="M7" s="13">
        <v>366</v>
      </c>
      <c r="N7" s="13">
        <v>365</v>
      </c>
      <c r="O7" s="13">
        <f t="shared" si="3"/>
        <v>365</v>
      </c>
      <c r="P7" s="13">
        <f t="shared" si="3"/>
        <v>365</v>
      </c>
      <c r="Q7" s="13">
        <v>366</v>
      </c>
      <c r="R7" s="13">
        <v>365</v>
      </c>
      <c r="S7" s="13">
        <f t="shared" si="3"/>
        <v>365</v>
      </c>
      <c r="T7" s="13">
        <f t="shared" si="3"/>
        <v>365</v>
      </c>
      <c r="U7" s="13">
        <v>366</v>
      </c>
      <c r="V7" s="13">
        <v>365</v>
      </c>
    </row>
    <row r="8" spans="1:22" ht="13.9" x14ac:dyDescent="0.45">
      <c r="A8" s="3" t="s">
        <v>5</v>
      </c>
      <c r="B8" s="6">
        <v>0.09</v>
      </c>
      <c r="C8" s="5"/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</row>
    <row r="9" spans="1:22" ht="13.9" x14ac:dyDescent="0.45">
      <c r="A9" s="7" t="s">
        <v>17</v>
      </c>
      <c r="B9" s="8">
        <v>0.4</v>
      </c>
      <c r="C9" s="5" t="s">
        <v>90</v>
      </c>
      <c r="E9" s="3"/>
    </row>
    <row r="10" spans="1:22" ht="13.9" x14ac:dyDescent="0.45">
      <c r="A10" s="7" t="s">
        <v>9</v>
      </c>
      <c r="B10" s="8">
        <v>0.03</v>
      </c>
      <c r="C10" s="5"/>
      <c r="E10" s="3" t="s">
        <v>25</v>
      </c>
      <c r="F10" s="13">
        <v>0</v>
      </c>
      <c r="G10" s="13">
        <v>0</v>
      </c>
      <c r="H10" s="13">
        <f t="shared" ref="H10:V10" si="4">$B$2/$B$38</f>
        <v>1560000</v>
      </c>
      <c r="I10" s="13">
        <f t="shared" si="4"/>
        <v>1560000</v>
      </c>
      <c r="J10" s="13">
        <f t="shared" si="4"/>
        <v>1560000</v>
      </c>
      <c r="K10" s="13">
        <f t="shared" si="4"/>
        <v>1560000</v>
      </c>
      <c r="L10" s="13">
        <f t="shared" si="4"/>
        <v>1560000</v>
      </c>
      <c r="M10" s="13">
        <f t="shared" si="4"/>
        <v>1560000</v>
      </c>
      <c r="N10" s="13">
        <f t="shared" si="4"/>
        <v>1560000</v>
      </c>
      <c r="O10" s="13">
        <f t="shared" si="4"/>
        <v>1560000</v>
      </c>
      <c r="P10" s="13">
        <f t="shared" si="4"/>
        <v>1560000</v>
      </c>
      <c r="Q10" s="13">
        <f t="shared" si="4"/>
        <v>1560000</v>
      </c>
      <c r="R10" s="13">
        <f t="shared" si="4"/>
        <v>1560000</v>
      </c>
      <c r="S10" s="13">
        <f t="shared" si="4"/>
        <v>1560000</v>
      </c>
      <c r="T10" s="13">
        <f t="shared" si="4"/>
        <v>1560000</v>
      </c>
      <c r="U10" s="13">
        <f t="shared" si="4"/>
        <v>1560000</v>
      </c>
      <c r="V10" s="13">
        <f t="shared" si="4"/>
        <v>1560000</v>
      </c>
    </row>
    <row r="11" spans="1:22" ht="13.9" x14ac:dyDescent="0.45">
      <c r="A11" s="9" t="s">
        <v>69</v>
      </c>
      <c r="B11" s="10">
        <f>(1+B8)/(1+B10)-1</f>
        <v>5.8252427184465994E-2</v>
      </c>
      <c r="C11" s="5"/>
      <c r="E11" s="3" t="s">
        <v>32</v>
      </c>
      <c r="F11" s="13">
        <v>0</v>
      </c>
      <c r="G11" s="13">
        <v>0</v>
      </c>
      <c r="L11" s="13">
        <f>$B$42/5</f>
        <v>60000</v>
      </c>
      <c r="M11" s="13">
        <f t="shared" ref="M11:P11" si="5">$B$42/5</f>
        <v>60000</v>
      </c>
      <c r="N11" s="13">
        <f t="shared" si="5"/>
        <v>60000</v>
      </c>
      <c r="O11" s="13">
        <f t="shared" si="5"/>
        <v>60000</v>
      </c>
      <c r="P11" s="13">
        <f t="shared" si="5"/>
        <v>60000</v>
      </c>
      <c r="Q11" s="13">
        <f>$B$43/5</f>
        <v>70000</v>
      </c>
      <c r="R11" s="13">
        <f t="shared" ref="R11:U11" si="6">$B$43/5</f>
        <v>70000</v>
      </c>
      <c r="S11" s="13">
        <f t="shared" si="6"/>
        <v>70000</v>
      </c>
      <c r="T11" s="13">
        <f t="shared" si="6"/>
        <v>70000</v>
      </c>
      <c r="U11" s="13">
        <f t="shared" si="6"/>
        <v>70000</v>
      </c>
    </row>
    <row r="12" spans="1:22" ht="13.9" x14ac:dyDescent="0.45">
      <c r="A12" s="3"/>
      <c r="B12" s="6"/>
      <c r="C12" s="5"/>
      <c r="E12" s="3" t="s">
        <v>33</v>
      </c>
      <c r="F12" s="13">
        <f>F10+F11</f>
        <v>0</v>
      </c>
      <c r="G12" s="13">
        <f t="shared" ref="G12:V12" si="7">G10+G11</f>
        <v>0</v>
      </c>
      <c r="H12" s="13">
        <f t="shared" si="7"/>
        <v>1560000</v>
      </c>
      <c r="I12" s="13">
        <f t="shared" si="7"/>
        <v>1560000</v>
      </c>
      <c r="J12" s="13">
        <f t="shared" si="7"/>
        <v>1560000</v>
      </c>
      <c r="K12" s="13">
        <f t="shared" si="7"/>
        <v>1560000</v>
      </c>
      <c r="L12" s="13">
        <f t="shared" si="7"/>
        <v>1620000</v>
      </c>
      <c r="M12" s="13">
        <f t="shared" si="7"/>
        <v>1620000</v>
      </c>
      <c r="N12" s="13">
        <f t="shared" si="7"/>
        <v>1620000</v>
      </c>
      <c r="O12" s="13">
        <f t="shared" si="7"/>
        <v>1620000</v>
      </c>
      <c r="P12" s="13">
        <f t="shared" si="7"/>
        <v>1620000</v>
      </c>
      <c r="Q12" s="13">
        <f t="shared" si="7"/>
        <v>1630000</v>
      </c>
      <c r="R12" s="13">
        <f t="shared" si="7"/>
        <v>1630000</v>
      </c>
      <c r="S12" s="13">
        <f t="shared" si="7"/>
        <v>1630000</v>
      </c>
      <c r="T12" s="13">
        <f t="shared" si="7"/>
        <v>1630000</v>
      </c>
      <c r="U12" s="13">
        <f t="shared" si="7"/>
        <v>1630000</v>
      </c>
      <c r="V12" s="13">
        <f t="shared" si="7"/>
        <v>1560000</v>
      </c>
    </row>
    <row r="13" spans="1:22" ht="27" x14ac:dyDescent="0.45">
      <c r="A13" s="3" t="s">
        <v>45</v>
      </c>
      <c r="B13" s="4">
        <v>20000</v>
      </c>
      <c r="C13" s="5" t="s">
        <v>54</v>
      </c>
      <c r="E13" s="3"/>
    </row>
    <row r="14" spans="1:22" ht="13.9" x14ac:dyDescent="0.45">
      <c r="A14" s="3" t="s">
        <v>6</v>
      </c>
      <c r="B14" s="4">
        <v>200</v>
      </c>
      <c r="C14" s="5" t="s">
        <v>7</v>
      </c>
      <c r="E14" s="3" t="s">
        <v>65</v>
      </c>
      <c r="F14" s="13">
        <v>0</v>
      </c>
      <c r="G14" s="13">
        <f>B39</f>
        <v>500000</v>
      </c>
      <c r="H14" s="13">
        <f>G14*(1+$B$10)</f>
        <v>515000</v>
      </c>
      <c r="I14" s="13">
        <f>H14*(1+$B$10)</f>
        <v>530450</v>
      </c>
      <c r="J14" s="13">
        <f t="shared" ref="J14:U14" si="8">I14*(1+$B$10)</f>
        <v>546363.5</v>
      </c>
      <c r="K14" s="13">
        <f t="shared" si="8"/>
        <v>562754.40500000003</v>
      </c>
      <c r="L14" s="13">
        <f t="shared" si="8"/>
        <v>579637.03714999999</v>
      </c>
      <c r="M14" s="13">
        <f t="shared" si="8"/>
        <v>597026.14826449996</v>
      </c>
      <c r="N14" s="13">
        <f t="shared" si="8"/>
        <v>614936.93271243502</v>
      </c>
      <c r="O14" s="13">
        <f t="shared" si="8"/>
        <v>633385.04069380811</v>
      </c>
      <c r="P14" s="13">
        <f t="shared" si="8"/>
        <v>652386.59191462235</v>
      </c>
      <c r="Q14" s="13">
        <f t="shared" si="8"/>
        <v>671958.18967206101</v>
      </c>
      <c r="R14" s="13">
        <f t="shared" si="8"/>
        <v>692116.93536222284</v>
      </c>
      <c r="S14" s="13">
        <f t="shared" si="8"/>
        <v>712880.44342308957</v>
      </c>
      <c r="T14" s="13">
        <f t="shared" si="8"/>
        <v>734266.85672578227</v>
      </c>
      <c r="U14" s="13">
        <f t="shared" si="8"/>
        <v>756294.86242755572</v>
      </c>
      <c r="V14" s="13">
        <f>U14*(1+$B$10)</f>
        <v>778983.70830038236</v>
      </c>
    </row>
    <row r="15" spans="1:22" ht="13.9" x14ac:dyDescent="0.45">
      <c r="A15" s="3"/>
      <c r="B15" s="4"/>
      <c r="C15" s="5"/>
      <c r="E15" s="3"/>
    </row>
    <row r="16" spans="1:22" ht="13.9" x14ac:dyDescent="0.45">
      <c r="A16" s="3" t="s">
        <v>57</v>
      </c>
      <c r="B16" s="13">
        <v>22000</v>
      </c>
      <c r="C16" s="5" t="s">
        <v>55</v>
      </c>
      <c r="E16" s="3" t="s">
        <v>3</v>
      </c>
      <c r="F16" s="13">
        <v>0</v>
      </c>
      <c r="G16" s="13">
        <v>0</v>
      </c>
      <c r="H16" s="13">
        <f>B13</f>
        <v>20000</v>
      </c>
      <c r="I16" s="13">
        <f>H16+$B$14</f>
        <v>20200</v>
      </c>
      <c r="J16" s="13">
        <f>I16+$B$14</f>
        <v>20400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</row>
    <row r="17" spans="1:22" ht="13.9" x14ac:dyDescent="0.45">
      <c r="A17" s="3" t="s">
        <v>58</v>
      </c>
      <c r="C17" s="5"/>
      <c r="E17" s="3" t="s">
        <v>8</v>
      </c>
      <c r="F17" s="13">
        <v>0</v>
      </c>
      <c r="G17" s="13">
        <v>0</v>
      </c>
      <c r="H17" s="13">
        <f>-B30</f>
        <v>-4000</v>
      </c>
      <c r="I17" s="13">
        <f>H17*(1+$B$33)</f>
        <v>-4160</v>
      </c>
      <c r="J17" s="13">
        <f t="shared" ref="J17:V17" si="9">I17*(1+$B$33)</f>
        <v>-4326.4000000000005</v>
      </c>
      <c r="K17" s="13">
        <f t="shared" si="9"/>
        <v>-4499.456000000001</v>
      </c>
      <c r="L17" s="13">
        <f t="shared" si="9"/>
        <v>-4679.4342400000014</v>
      </c>
      <c r="M17" s="13">
        <f t="shared" si="9"/>
        <v>-4866.6116096000014</v>
      </c>
      <c r="N17" s="13">
        <f t="shared" si="9"/>
        <v>-5061.2760739840014</v>
      </c>
      <c r="O17" s="13">
        <f t="shared" si="9"/>
        <v>-5263.7271169433616</v>
      </c>
      <c r="P17" s="13">
        <f t="shared" si="9"/>
        <v>-5474.2762016210963</v>
      </c>
      <c r="Q17" s="13">
        <f t="shared" si="9"/>
        <v>-5693.24724968594</v>
      </c>
      <c r="R17" s="13">
        <f t="shared" si="9"/>
        <v>-5920.9771396733777</v>
      </c>
      <c r="S17" s="13">
        <f t="shared" si="9"/>
        <v>-6157.8162252603133</v>
      </c>
      <c r="T17" s="13">
        <f t="shared" si="9"/>
        <v>-6404.1288742707256</v>
      </c>
      <c r="U17" s="13">
        <f t="shared" si="9"/>
        <v>-6660.2940292415551</v>
      </c>
      <c r="V17" s="13">
        <f t="shared" si="9"/>
        <v>-6926.705790411218</v>
      </c>
    </row>
    <row r="18" spans="1:22" ht="13.9" x14ac:dyDescent="0.45">
      <c r="A18" s="3" t="s">
        <v>59</v>
      </c>
      <c r="B18" s="16">
        <v>0.02</v>
      </c>
      <c r="C18" s="5"/>
      <c r="E18" s="3"/>
    </row>
    <row r="19" spans="1:22" ht="13.9" x14ac:dyDescent="0.45">
      <c r="A19" s="3" t="s">
        <v>60</v>
      </c>
      <c r="B19" s="16">
        <v>1.4999999999999999E-2</v>
      </c>
      <c r="C19" s="5"/>
      <c r="E19" s="3" t="s">
        <v>38</v>
      </c>
      <c r="F19" s="13">
        <f t="shared" ref="F19:V19" si="10">F16*(F7-F8)</f>
        <v>0</v>
      </c>
      <c r="G19" s="13">
        <f t="shared" si="10"/>
        <v>0</v>
      </c>
      <c r="H19" s="13">
        <f>H16*(H7-H8)</f>
        <v>7140000</v>
      </c>
      <c r="I19" s="13">
        <f>I16*(I7-I8)</f>
        <v>7231600</v>
      </c>
      <c r="J19" s="13">
        <f t="shared" si="10"/>
        <v>7282800</v>
      </c>
      <c r="K19" s="13">
        <f t="shared" si="10"/>
        <v>6680898</v>
      </c>
      <c r="L19" s="13">
        <f t="shared" si="10"/>
        <v>6170031</v>
      </c>
      <c r="M19" s="13">
        <f t="shared" si="10"/>
        <v>6188274</v>
      </c>
      <c r="N19" s="13">
        <f t="shared" si="10"/>
        <v>6241746</v>
      </c>
      <c r="O19" s="13">
        <f t="shared" si="10"/>
        <v>6313758</v>
      </c>
      <c r="P19" s="13">
        <f t="shared" si="10"/>
        <v>6386476</v>
      </c>
      <c r="Q19" s="13">
        <f t="shared" si="10"/>
        <v>6169512</v>
      </c>
      <c r="R19" s="13">
        <f t="shared" si="10"/>
        <v>6152172</v>
      </c>
      <c r="S19" s="13">
        <f t="shared" si="10"/>
        <v>6223019</v>
      </c>
      <c r="T19" s="13">
        <f t="shared" si="10"/>
        <v>6294564</v>
      </c>
      <c r="U19" s="13">
        <f t="shared" si="10"/>
        <v>6385050</v>
      </c>
      <c r="V19" s="13">
        <f t="shared" si="10"/>
        <v>5151938</v>
      </c>
    </row>
    <row r="20" spans="1:22" ht="13.9" x14ac:dyDescent="0.45">
      <c r="A20" s="3"/>
      <c r="C20" s="5"/>
      <c r="E20" s="26" t="s">
        <v>24</v>
      </c>
      <c r="F20" s="18">
        <f t="shared" ref="F20:V20" si="11">F17*F7</f>
        <v>0</v>
      </c>
      <c r="G20" s="18">
        <f t="shared" si="11"/>
        <v>0</v>
      </c>
      <c r="H20" s="18">
        <f t="shared" si="11"/>
        <v>-1460000</v>
      </c>
      <c r="I20" s="18">
        <f t="shared" si="11"/>
        <v>-1522560</v>
      </c>
      <c r="J20" s="18">
        <f t="shared" si="11"/>
        <v>-1579136.0000000002</v>
      </c>
      <c r="K20" s="18">
        <f t="shared" si="11"/>
        <v>-1642301.4400000004</v>
      </c>
      <c r="L20" s="18">
        <f t="shared" si="11"/>
        <v>-1707993.4976000006</v>
      </c>
      <c r="M20" s="18">
        <f t="shared" si="11"/>
        <v>-1781179.8491136006</v>
      </c>
      <c r="N20" s="18">
        <f t="shared" si="11"/>
        <v>-1847365.7670041604</v>
      </c>
      <c r="O20" s="18">
        <f t="shared" si="11"/>
        <v>-1921260.3976843269</v>
      </c>
      <c r="P20" s="18">
        <f t="shared" si="11"/>
        <v>-1998110.8135917</v>
      </c>
      <c r="Q20" s="18">
        <f t="shared" si="11"/>
        <v>-2083728.4933850539</v>
      </c>
      <c r="R20" s="18">
        <f t="shared" si="11"/>
        <v>-2161156.655980783</v>
      </c>
      <c r="S20" s="18">
        <f t="shared" si="11"/>
        <v>-2247602.9222200145</v>
      </c>
      <c r="T20" s="18">
        <f t="shared" si="11"/>
        <v>-2337507.0391088147</v>
      </c>
      <c r="U20" s="18">
        <f t="shared" si="11"/>
        <v>-2437667.6147024091</v>
      </c>
      <c r="V20" s="18">
        <f t="shared" si="11"/>
        <v>-2528247.6135000945</v>
      </c>
    </row>
    <row r="21" spans="1:22" ht="13.9" x14ac:dyDescent="0.45">
      <c r="A21" s="3"/>
      <c r="C21" s="5"/>
      <c r="E21" s="3" t="s">
        <v>70</v>
      </c>
      <c r="F21" s="13">
        <f t="shared" ref="F21:V21" si="12">F19+F20</f>
        <v>0</v>
      </c>
      <c r="G21" s="13">
        <f t="shared" si="12"/>
        <v>0</v>
      </c>
      <c r="H21" s="13">
        <f t="shared" si="12"/>
        <v>5680000</v>
      </c>
      <c r="I21" s="13">
        <f t="shared" si="12"/>
        <v>5709040</v>
      </c>
      <c r="J21" s="13">
        <f t="shared" si="12"/>
        <v>5703664</v>
      </c>
      <c r="K21" s="13">
        <f t="shared" si="12"/>
        <v>5038596.5599999996</v>
      </c>
      <c r="L21" s="13">
        <f t="shared" si="12"/>
        <v>4462037.5023999996</v>
      </c>
      <c r="M21" s="13">
        <f t="shared" si="12"/>
        <v>4407094.1508863997</v>
      </c>
      <c r="N21" s="13">
        <f t="shared" si="12"/>
        <v>4394380.2329958398</v>
      </c>
      <c r="O21" s="13">
        <f t="shared" si="12"/>
        <v>4392497.6023156736</v>
      </c>
      <c r="P21" s="13">
        <f t="shared" si="12"/>
        <v>4388365.1864083</v>
      </c>
      <c r="Q21" s="13">
        <f t="shared" si="12"/>
        <v>4085783.5066149458</v>
      </c>
      <c r="R21" s="13">
        <f t="shared" si="12"/>
        <v>3991015.344019217</v>
      </c>
      <c r="S21" s="13">
        <f t="shared" si="12"/>
        <v>3975416.0777799855</v>
      </c>
      <c r="T21" s="13">
        <f t="shared" si="12"/>
        <v>3957056.9608911853</v>
      </c>
      <c r="U21" s="13">
        <f t="shared" si="12"/>
        <v>3947382.3852975909</v>
      </c>
      <c r="V21" s="13">
        <f t="shared" si="12"/>
        <v>2623690.3864999055</v>
      </c>
    </row>
    <row r="22" spans="1:22" ht="13.9" x14ac:dyDescent="0.45">
      <c r="A22" s="3" t="s">
        <v>47</v>
      </c>
      <c r="B22" s="4"/>
      <c r="C22" s="5"/>
      <c r="E22" s="26" t="s">
        <v>39</v>
      </c>
      <c r="F22" s="18">
        <f t="shared" ref="F22:V22" si="13">-F12</f>
        <v>0</v>
      </c>
      <c r="G22" s="18">
        <f t="shared" si="13"/>
        <v>0</v>
      </c>
      <c r="H22" s="18">
        <f t="shared" si="13"/>
        <v>-1560000</v>
      </c>
      <c r="I22" s="18">
        <f t="shared" si="13"/>
        <v>-1560000</v>
      </c>
      <c r="J22" s="18">
        <f t="shared" si="13"/>
        <v>-1560000</v>
      </c>
      <c r="K22" s="18">
        <f t="shared" si="13"/>
        <v>-1560000</v>
      </c>
      <c r="L22" s="18">
        <f t="shared" si="13"/>
        <v>-1620000</v>
      </c>
      <c r="M22" s="18">
        <f t="shared" si="13"/>
        <v>-1620000</v>
      </c>
      <c r="N22" s="18">
        <f t="shared" si="13"/>
        <v>-1620000</v>
      </c>
      <c r="O22" s="18">
        <f t="shared" si="13"/>
        <v>-1620000</v>
      </c>
      <c r="P22" s="18">
        <f t="shared" si="13"/>
        <v>-1620000</v>
      </c>
      <c r="Q22" s="18">
        <f t="shared" si="13"/>
        <v>-1630000</v>
      </c>
      <c r="R22" s="18">
        <f t="shared" si="13"/>
        <v>-1630000</v>
      </c>
      <c r="S22" s="18">
        <f t="shared" si="13"/>
        <v>-1630000</v>
      </c>
      <c r="T22" s="18">
        <f t="shared" si="13"/>
        <v>-1630000</v>
      </c>
      <c r="U22" s="18">
        <f t="shared" si="13"/>
        <v>-1630000</v>
      </c>
      <c r="V22" s="18">
        <f t="shared" si="13"/>
        <v>-1560000</v>
      </c>
    </row>
    <row r="23" spans="1:22" ht="13.9" x14ac:dyDescent="0.45">
      <c r="A23" s="3" t="s">
        <v>48</v>
      </c>
      <c r="B23" s="11">
        <v>1.1499999999999999</v>
      </c>
      <c r="C23" s="5"/>
      <c r="E23" s="3" t="s">
        <v>71</v>
      </c>
      <c r="F23" s="13">
        <f>F21+F22</f>
        <v>0</v>
      </c>
      <c r="G23" s="13">
        <f t="shared" ref="G23:V23" si="14">G21+G22</f>
        <v>0</v>
      </c>
      <c r="H23" s="13">
        <f>H21+H22</f>
        <v>4120000</v>
      </c>
      <c r="I23" s="13">
        <f t="shared" si="14"/>
        <v>4149040</v>
      </c>
      <c r="J23" s="13">
        <f t="shared" si="14"/>
        <v>4143664</v>
      </c>
      <c r="K23" s="13">
        <f t="shared" si="14"/>
        <v>3478596.5599999996</v>
      </c>
      <c r="L23" s="13">
        <f t="shared" si="14"/>
        <v>2842037.5023999996</v>
      </c>
      <c r="M23" s="13">
        <f t="shared" si="14"/>
        <v>2787094.1508863997</v>
      </c>
      <c r="N23" s="13">
        <f t="shared" si="14"/>
        <v>2774380.2329958398</v>
      </c>
      <c r="O23" s="13">
        <f t="shared" si="14"/>
        <v>2772497.6023156736</v>
      </c>
      <c r="P23" s="13">
        <f t="shared" si="14"/>
        <v>2768365.1864083</v>
      </c>
      <c r="Q23" s="13">
        <f t="shared" si="14"/>
        <v>2455783.5066149458</v>
      </c>
      <c r="R23" s="13">
        <f t="shared" si="14"/>
        <v>2361015.344019217</v>
      </c>
      <c r="S23" s="13">
        <f t="shared" si="14"/>
        <v>2345416.0777799855</v>
      </c>
      <c r="T23" s="13">
        <f t="shared" si="14"/>
        <v>2327056.9608911853</v>
      </c>
      <c r="U23" s="13">
        <f t="shared" si="14"/>
        <v>2317382.3852975909</v>
      </c>
      <c r="V23" s="13">
        <f t="shared" si="14"/>
        <v>1063690.3864999055</v>
      </c>
    </row>
    <row r="24" spans="1:22" ht="13.9" x14ac:dyDescent="0.45">
      <c r="A24" s="3" t="s">
        <v>49</v>
      </c>
      <c r="B24" s="11">
        <v>1.05</v>
      </c>
      <c r="C24" s="5"/>
      <c r="E24" s="3" t="s">
        <v>67</v>
      </c>
      <c r="F24" s="13">
        <f>-F23*$B$9</f>
        <v>0</v>
      </c>
      <c r="G24" s="13">
        <f t="shared" ref="G24:V24" si="15">-G23*$B$9</f>
        <v>0</v>
      </c>
      <c r="H24" s="13">
        <f t="shared" si="15"/>
        <v>-1648000</v>
      </c>
      <c r="I24" s="13">
        <f t="shared" si="15"/>
        <v>-1659616</v>
      </c>
      <c r="J24" s="13">
        <f t="shared" si="15"/>
        <v>-1657465.6</v>
      </c>
      <c r="K24" s="13">
        <f t="shared" si="15"/>
        <v>-1391438.6239999998</v>
      </c>
      <c r="L24" s="13">
        <f t="shared" si="15"/>
        <v>-1136815.0009599999</v>
      </c>
      <c r="M24" s="13">
        <f t="shared" si="15"/>
        <v>-1114837.66035456</v>
      </c>
      <c r="N24" s="13">
        <f t="shared" si="15"/>
        <v>-1109752.093198336</v>
      </c>
      <c r="O24" s="13">
        <f t="shared" si="15"/>
        <v>-1108999.0409262695</v>
      </c>
      <c r="P24" s="13">
        <f t="shared" si="15"/>
        <v>-1107346.07456332</v>
      </c>
      <c r="Q24" s="13">
        <f t="shared" si="15"/>
        <v>-982313.40264597838</v>
      </c>
      <c r="R24" s="13">
        <f t="shared" si="15"/>
        <v>-944406.1376076868</v>
      </c>
      <c r="S24" s="13">
        <f t="shared" si="15"/>
        <v>-938166.4311119942</v>
      </c>
      <c r="T24" s="13">
        <f t="shared" si="15"/>
        <v>-930822.78435647418</v>
      </c>
      <c r="U24" s="13">
        <f t="shared" si="15"/>
        <v>-926952.95411903644</v>
      </c>
      <c r="V24" s="13">
        <f t="shared" si="15"/>
        <v>-425476.15459996223</v>
      </c>
    </row>
    <row r="25" spans="1:22" ht="13.9" x14ac:dyDescent="0.45">
      <c r="A25" s="3" t="s">
        <v>50</v>
      </c>
      <c r="B25" s="11">
        <v>1</v>
      </c>
      <c r="C25" s="5"/>
      <c r="E25" s="27" t="s">
        <v>72</v>
      </c>
      <c r="F25" s="19">
        <f>F23+F24</f>
        <v>0</v>
      </c>
      <c r="G25" s="19">
        <f t="shared" ref="G25:V25" si="16">G23+G24</f>
        <v>0</v>
      </c>
      <c r="H25" s="19">
        <f>H23+H24</f>
        <v>2472000</v>
      </c>
      <c r="I25" s="19">
        <f t="shared" si="16"/>
        <v>2489424</v>
      </c>
      <c r="J25" s="19">
        <f t="shared" si="16"/>
        <v>2486198.4</v>
      </c>
      <c r="K25" s="19">
        <f t="shared" si="16"/>
        <v>2087157.9359999998</v>
      </c>
      <c r="L25" s="19">
        <f t="shared" si="16"/>
        <v>1705222.5014399998</v>
      </c>
      <c r="M25" s="19">
        <f t="shared" si="16"/>
        <v>1672256.4905318397</v>
      </c>
      <c r="N25" s="19">
        <f t="shared" si="16"/>
        <v>1664628.1397975038</v>
      </c>
      <c r="O25" s="19">
        <f t="shared" si="16"/>
        <v>1663498.5613894041</v>
      </c>
      <c r="P25" s="19">
        <f t="shared" si="16"/>
        <v>1661019.1118449799</v>
      </c>
      <c r="Q25" s="19">
        <f t="shared" si="16"/>
        <v>1473470.1039689675</v>
      </c>
      <c r="R25" s="19">
        <f t="shared" si="16"/>
        <v>1416609.2064115303</v>
      </c>
      <c r="S25" s="19">
        <f t="shared" si="16"/>
        <v>1407249.6466679913</v>
      </c>
      <c r="T25" s="19">
        <f t="shared" si="16"/>
        <v>1396234.1765347112</v>
      </c>
      <c r="U25" s="19">
        <f t="shared" si="16"/>
        <v>1390429.4311785544</v>
      </c>
      <c r="V25" s="19">
        <f t="shared" si="16"/>
        <v>638214.2318999432</v>
      </c>
    </row>
    <row r="26" spans="1:22" ht="13.9" x14ac:dyDescent="0.45">
      <c r="A26" s="3" t="s">
        <v>51</v>
      </c>
      <c r="B26" s="11">
        <v>0.8</v>
      </c>
      <c r="C26" s="5"/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3.9" x14ac:dyDescent="0.45">
      <c r="A27" s="3" t="s">
        <v>52</v>
      </c>
      <c r="B27" s="11">
        <v>0.75</v>
      </c>
      <c r="C27" s="5"/>
      <c r="E27" s="3" t="s">
        <v>64</v>
      </c>
      <c r="F27" s="13">
        <v>0</v>
      </c>
      <c r="G27" s="13">
        <f t="shared" ref="G27:V27" si="17">-(G14-F14)</f>
        <v>-500000</v>
      </c>
      <c r="H27" s="13">
        <f t="shared" si="17"/>
        <v>-15000</v>
      </c>
      <c r="I27" s="13">
        <f t="shared" si="17"/>
        <v>-15450</v>
      </c>
      <c r="J27" s="13">
        <f t="shared" si="17"/>
        <v>-15913.5</v>
      </c>
      <c r="K27" s="13">
        <f t="shared" si="17"/>
        <v>-16390.905000000028</v>
      </c>
      <c r="L27" s="13">
        <f t="shared" si="17"/>
        <v>-16882.632149999961</v>
      </c>
      <c r="M27" s="13">
        <f t="shared" si="17"/>
        <v>-17389.111114499974</v>
      </c>
      <c r="N27" s="13">
        <f t="shared" si="17"/>
        <v>-17910.784447935061</v>
      </c>
      <c r="O27" s="13">
        <f t="shared" si="17"/>
        <v>-18448.10798137309</v>
      </c>
      <c r="P27" s="13">
        <f t="shared" si="17"/>
        <v>-19001.551220814232</v>
      </c>
      <c r="Q27" s="13">
        <f t="shared" si="17"/>
        <v>-19571.597757438663</v>
      </c>
      <c r="R27" s="13">
        <f t="shared" si="17"/>
        <v>-20158.745690161828</v>
      </c>
      <c r="S27" s="13">
        <f t="shared" si="17"/>
        <v>-20763.508060866734</v>
      </c>
      <c r="T27" s="13">
        <f t="shared" si="17"/>
        <v>-21386.413302692701</v>
      </c>
      <c r="U27" s="13">
        <f t="shared" si="17"/>
        <v>-22028.005701773451</v>
      </c>
      <c r="V27" s="13">
        <f t="shared" si="17"/>
        <v>-22688.845872826641</v>
      </c>
    </row>
    <row r="28" spans="1:22" ht="13.9" x14ac:dyDescent="0.45">
      <c r="A28" s="3" t="s">
        <v>53</v>
      </c>
      <c r="B28" s="11">
        <v>0.65</v>
      </c>
      <c r="C28" s="5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-B42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-B43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</row>
    <row r="29" spans="1:22" ht="13.9" x14ac:dyDescent="0.45">
      <c r="A29" s="3"/>
      <c r="B29" s="4"/>
      <c r="C29" s="5"/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f>B6</f>
        <v>5000000</v>
      </c>
    </row>
    <row r="30" spans="1:22" ht="13.9" x14ac:dyDescent="0.45">
      <c r="A30" s="3" t="s">
        <v>8</v>
      </c>
      <c r="B30" s="4">
        <v>4000</v>
      </c>
      <c r="C30" s="5"/>
      <c r="E30" s="3" t="s">
        <v>39</v>
      </c>
      <c r="F30" s="13">
        <f>-F22</f>
        <v>0</v>
      </c>
      <c r="G30" s="13">
        <f t="shared" ref="G30:V30" si="18">-G22</f>
        <v>0</v>
      </c>
      <c r="H30" s="13">
        <f t="shared" si="18"/>
        <v>1560000</v>
      </c>
      <c r="I30" s="13">
        <f t="shared" si="18"/>
        <v>1560000</v>
      </c>
      <c r="J30" s="13">
        <f t="shared" si="18"/>
        <v>1560000</v>
      </c>
      <c r="K30" s="13">
        <f t="shared" si="18"/>
        <v>1560000</v>
      </c>
      <c r="L30" s="13">
        <f t="shared" si="18"/>
        <v>1620000</v>
      </c>
      <c r="M30" s="13">
        <f t="shared" si="18"/>
        <v>1620000</v>
      </c>
      <c r="N30" s="13">
        <f t="shared" si="18"/>
        <v>1620000</v>
      </c>
      <c r="O30" s="13">
        <f t="shared" si="18"/>
        <v>1620000</v>
      </c>
      <c r="P30" s="13">
        <f t="shared" si="18"/>
        <v>1620000</v>
      </c>
      <c r="Q30" s="13">
        <f t="shared" si="18"/>
        <v>1630000</v>
      </c>
      <c r="R30" s="13">
        <f t="shared" si="18"/>
        <v>1630000</v>
      </c>
      <c r="S30" s="13">
        <f t="shared" si="18"/>
        <v>1630000</v>
      </c>
      <c r="T30" s="13">
        <f t="shared" si="18"/>
        <v>1630000</v>
      </c>
      <c r="U30" s="13">
        <f t="shared" si="18"/>
        <v>1630000</v>
      </c>
      <c r="V30" s="13">
        <f t="shared" si="18"/>
        <v>1560000</v>
      </c>
    </row>
    <row r="31" spans="1:22" ht="13.9" x14ac:dyDescent="0.45">
      <c r="A31" s="7" t="s">
        <v>46</v>
      </c>
      <c r="B31" s="12">
        <v>15</v>
      </c>
      <c r="C31" s="5"/>
      <c r="E31" s="3"/>
    </row>
    <row r="32" spans="1:22" ht="13.9" x14ac:dyDescent="0.45">
      <c r="A32" s="3" t="s">
        <v>10</v>
      </c>
      <c r="B32" s="6">
        <v>0.01</v>
      </c>
      <c r="C32" s="5"/>
      <c r="E32" s="3"/>
    </row>
    <row r="33" spans="1:22" ht="13.9" x14ac:dyDescent="0.45">
      <c r="A33" s="3" t="s">
        <v>11</v>
      </c>
      <c r="B33" s="6">
        <f>B10+B32</f>
        <v>0.04</v>
      </c>
      <c r="C33" s="5"/>
      <c r="E33" s="3" t="s">
        <v>73</v>
      </c>
      <c r="F33" s="3">
        <f>SUM(F25:F30)</f>
        <v>-3900000</v>
      </c>
      <c r="G33" s="3">
        <f t="shared" ref="G33:U33" si="19">SUM(G25:G30)</f>
        <v>-4400000</v>
      </c>
      <c r="H33" s="3">
        <f>SUM(H25:H30)</f>
        <v>-27183000</v>
      </c>
      <c r="I33" s="3">
        <f>SUM(I25:I30)</f>
        <v>4033974</v>
      </c>
      <c r="J33" s="3">
        <f t="shared" si="19"/>
        <v>4030284.9</v>
      </c>
      <c r="K33" s="3">
        <f t="shared" si="19"/>
        <v>3630767.0309999995</v>
      </c>
      <c r="L33" s="3">
        <f t="shared" si="19"/>
        <v>3008339.8692899998</v>
      </c>
      <c r="M33" s="3">
        <f t="shared" si="19"/>
        <v>3274867.3794173398</v>
      </c>
      <c r="N33" s="3">
        <f t="shared" si="19"/>
        <v>3266717.3553495687</v>
      </c>
      <c r="O33" s="3">
        <f t="shared" si="19"/>
        <v>3265050.4534080308</v>
      </c>
      <c r="P33" s="3">
        <f t="shared" si="19"/>
        <v>3262017.5606241655</v>
      </c>
      <c r="Q33" s="3">
        <f t="shared" si="19"/>
        <v>2733898.5062115286</v>
      </c>
      <c r="R33" s="3">
        <f t="shared" si="19"/>
        <v>3026450.4607213684</v>
      </c>
      <c r="S33" s="3">
        <f t="shared" si="19"/>
        <v>3016486.1386071248</v>
      </c>
      <c r="T33" s="3">
        <f t="shared" si="19"/>
        <v>3004847.7632320183</v>
      </c>
      <c r="U33" s="3">
        <f t="shared" si="19"/>
        <v>2998401.4254767811</v>
      </c>
      <c r="V33" s="3">
        <f>SUM(V25:V30)</f>
        <v>7175525.3860271163</v>
      </c>
    </row>
    <row r="34" spans="1:22" ht="13.9" x14ac:dyDescent="0.45">
      <c r="A34" s="3" t="s">
        <v>12</v>
      </c>
      <c r="B34" s="4">
        <v>8</v>
      </c>
      <c r="C34" s="5" t="s">
        <v>13</v>
      </c>
      <c r="E34" s="3" t="s">
        <v>75</v>
      </c>
      <c r="F34" s="3">
        <f t="shared" ref="F34:V34" si="20">F33/(1+$B$8)^F5</f>
        <v>-3900000</v>
      </c>
      <c r="G34" s="3">
        <f t="shared" si="20"/>
        <v>-4036697.2477064217</v>
      </c>
      <c r="H34" s="3">
        <f t="shared" si="20"/>
        <v>-22879387.2569649</v>
      </c>
      <c r="I34" s="3">
        <f t="shared" si="20"/>
        <v>3114968.0817958512</v>
      </c>
      <c r="J34" s="3">
        <f t="shared" si="20"/>
        <v>2855155.430935374</v>
      </c>
      <c r="K34" s="3">
        <f t="shared" si="20"/>
        <v>2359749.4497841569</v>
      </c>
      <c r="L34" s="3">
        <f t="shared" si="20"/>
        <v>1793774.7722057176</v>
      </c>
      <c r="M34" s="3">
        <f t="shared" si="20"/>
        <v>1791464.6038615778</v>
      </c>
      <c r="N34" s="3">
        <f t="shared" si="20"/>
        <v>1639455.2858717521</v>
      </c>
      <c r="O34" s="3">
        <f t="shared" si="20"/>
        <v>1503319.9302713512</v>
      </c>
      <c r="P34" s="3">
        <f t="shared" si="20"/>
        <v>1377911.4698911605</v>
      </c>
      <c r="Q34" s="3">
        <f t="shared" si="20"/>
        <v>1059475.4807153491</v>
      </c>
      <c r="R34" s="3">
        <f t="shared" si="20"/>
        <v>1076008.2325924947</v>
      </c>
      <c r="S34" s="3">
        <f t="shared" si="20"/>
        <v>983913.36703556159</v>
      </c>
      <c r="T34" s="3">
        <f t="shared" si="20"/>
        <v>899190.07110438531</v>
      </c>
      <c r="U34" s="3">
        <f t="shared" si="20"/>
        <v>823175.25442085578</v>
      </c>
      <c r="V34" s="3">
        <f t="shared" si="20"/>
        <v>1807297.8760297594</v>
      </c>
    </row>
    <row r="35" spans="1:22" ht="13.9" x14ac:dyDescent="0.45">
      <c r="A35" s="3"/>
      <c r="B35" s="4">
        <v>12</v>
      </c>
      <c r="C35" s="5" t="s">
        <v>14</v>
      </c>
    </row>
    <row r="36" spans="1:22" ht="27" x14ac:dyDescent="0.45">
      <c r="A36" s="3"/>
      <c r="B36" s="4">
        <v>16</v>
      </c>
      <c r="C36" s="5" t="s">
        <v>15</v>
      </c>
      <c r="E36" s="14" t="s">
        <v>18</v>
      </c>
      <c r="F36" s="20">
        <f>SUM(F34:V34)</f>
        <v>-7731225.1981559694</v>
      </c>
    </row>
    <row r="37" spans="1:22" ht="13.9" x14ac:dyDescent="0.45">
      <c r="C37" s="5"/>
      <c r="E37" s="14" t="s">
        <v>76</v>
      </c>
      <c r="F37" s="21">
        <f>IRR(F33:V33)</f>
        <v>4.5121523797001295E-2</v>
      </c>
    </row>
    <row r="38" spans="1:22" ht="13.9" x14ac:dyDescent="0.45">
      <c r="A38" s="3" t="s">
        <v>16</v>
      </c>
      <c r="B38" s="4">
        <v>25</v>
      </c>
      <c r="C38" s="5"/>
    </row>
    <row r="39" spans="1:22" ht="13.9" x14ac:dyDescent="0.45">
      <c r="A39" s="3" t="s">
        <v>19</v>
      </c>
      <c r="B39" s="4">
        <v>500000</v>
      </c>
      <c r="E39" s="29" t="s">
        <v>87</v>
      </c>
      <c r="F39" s="22"/>
      <c r="G39" s="22"/>
      <c r="H39" s="23"/>
      <c r="I39" s="23"/>
      <c r="J39" s="23"/>
      <c r="L39" s="29" t="s">
        <v>84</v>
      </c>
      <c r="M39" s="23"/>
    </row>
    <row r="40" spans="1:22" ht="13.9" x14ac:dyDescent="0.45">
      <c r="A40" s="3"/>
      <c r="E40" s="30" t="s">
        <v>2</v>
      </c>
      <c r="F40" s="31" t="s">
        <v>77</v>
      </c>
      <c r="G40" s="31" t="s">
        <v>78</v>
      </c>
      <c r="H40" s="31" t="s">
        <v>79</v>
      </c>
      <c r="I40" s="31" t="s">
        <v>80</v>
      </c>
      <c r="J40" s="31" t="s">
        <v>88</v>
      </c>
      <c r="K40" s="24"/>
      <c r="L40" s="3" t="s">
        <v>77</v>
      </c>
      <c r="M40" s="3" t="s">
        <v>74</v>
      </c>
    </row>
    <row r="41" spans="1:22" ht="13.9" x14ac:dyDescent="0.45">
      <c r="A41" s="3" t="s">
        <v>28</v>
      </c>
      <c r="E41" s="32">
        <v>2001</v>
      </c>
      <c r="F41" s="33">
        <v>0</v>
      </c>
      <c r="G41" s="33">
        <v>0</v>
      </c>
      <c r="H41" s="33">
        <v>0</v>
      </c>
      <c r="I41" s="33">
        <v>0</v>
      </c>
      <c r="J41" s="33">
        <f>SUM(F41:I41)</f>
        <v>0</v>
      </c>
      <c r="L41" s="13">
        <v>0</v>
      </c>
      <c r="M41" s="13">
        <v>0</v>
      </c>
    </row>
    <row r="42" spans="1:22" ht="13.9" x14ac:dyDescent="0.45">
      <c r="A42" s="3" t="s">
        <v>26</v>
      </c>
      <c r="B42" s="13">
        <v>300000</v>
      </c>
      <c r="C42" s="13" t="s">
        <v>40</v>
      </c>
      <c r="E42" s="32">
        <f>E41+1</f>
        <v>2002</v>
      </c>
      <c r="F42" s="33">
        <v>0</v>
      </c>
      <c r="G42" s="33">
        <v>0</v>
      </c>
      <c r="H42" s="33">
        <v>0</v>
      </c>
      <c r="I42" s="33">
        <v>0</v>
      </c>
      <c r="J42" s="33">
        <f t="shared" ref="J42:J57" si="21">SUM(F42:I42)</f>
        <v>0</v>
      </c>
      <c r="L42" s="13">
        <v>0</v>
      </c>
      <c r="M42" s="13">
        <v>0</v>
      </c>
    </row>
    <row r="43" spans="1:22" ht="13.9" x14ac:dyDescent="0.45">
      <c r="A43" s="3" t="s">
        <v>27</v>
      </c>
      <c r="B43" s="13">
        <v>350000</v>
      </c>
      <c r="C43" s="13" t="s">
        <v>41</v>
      </c>
      <c r="E43" s="32">
        <f t="shared" ref="E43:E57" si="22">E42+1</f>
        <v>2003</v>
      </c>
      <c r="F43" s="33">
        <f>39000000/25</f>
        <v>1560000</v>
      </c>
      <c r="G43" s="33">
        <v>0</v>
      </c>
      <c r="H43" s="33">
        <v>0</v>
      </c>
      <c r="I43" s="33">
        <v>0</v>
      </c>
      <c r="J43" s="33">
        <f t="shared" si="21"/>
        <v>1560000</v>
      </c>
      <c r="L43" s="13">
        <f>B2-F43</f>
        <v>37440000</v>
      </c>
      <c r="M43" s="13">
        <v>0</v>
      </c>
    </row>
    <row r="44" spans="1:22" ht="13.9" x14ac:dyDescent="0.45">
      <c r="A44" s="3" t="s">
        <v>29</v>
      </c>
      <c r="B44" s="13">
        <v>750000</v>
      </c>
      <c r="C44" s="13" t="s">
        <v>42</v>
      </c>
      <c r="E44" s="32">
        <f t="shared" si="22"/>
        <v>2004</v>
      </c>
      <c r="F44" s="33">
        <f t="shared" ref="F44:F57" si="23">39000000/25</f>
        <v>1560000</v>
      </c>
      <c r="G44" s="33">
        <v>0</v>
      </c>
      <c r="H44" s="33">
        <v>0</v>
      </c>
      <c r="I44" s="33">
        <v>0</v>
      </c>
      <c r="J44" s="33">
        <f t="shared" si="21"/>
        <v>1560000</v>
      </c>
      <c r="L44" s="13">
        <f t="shared" ref="L44:L57" si="24">L43-F44</f>
        <v>35880000</v>
      </c>
      <c r="M44" s="13">
        <v>0</v>
      </c>
    </row>
    <row r="45" spans="1:22" ht="13.9" x14ac:dyDescent="0.45">
      <c r="A45" s="3" t="s">
        <v>30</v>
      </c>
      <c r="B45" s="13">
        <v>850000</v>
      </c>
      <c r="C45" s="13" t="s">
        <v>43</v>
      </c>
      <c r="E45" s="32">
        <f t="shared" si="22"/>
        <v>2005</v>
      </c>
      <c r="F45" s="33">
        <f t="shared" si="23"/>
        <v>1560000</v>
      </c>
      <c r="G45" s="33">
        <v>0</v>
      </c>
      <c r="H45" s="33">
        <v>0</v>
      </c>
      <c r="I45" s="33">
        <v>0</v>
      </c>
      <c r="J45" s="33">
        <f t="shared" si="21"/>
        <v>1560000</v>
      </c>
      <c r="L45" s="13">
        <f t="shared" si="24"/>
        <v>34320000</v>
      </c>
      <c r="M45" s="13">
        <v>0</v>
      </c>
    </row>
    <row r="46" spans="1:22" ht="13.9" x14ac:dyDescent="0.45">
      <c r="A46" s="3" t="s">
        <v>31</v>
      </c>
      <c r="B46" s="13">
        <v>1250000</v>
      </c>
      <c r="C46" s="13" t="s">
        <v>44</v>
      </c>
      <c r="E46" s="32">
        <f t="shared" si="22"/>
        <v>2006</v>
      </c>
      <c r="F46" s="33">
        <f t="shared" si="23"/>
        <v>1560000</v>
      </c>
      <c r="G46" s="33">
        <v>0</v>
      </c>
      <c r="H46" s="33">
        <v>0</v>
      </c>
      <c r="I46" s="33">
        <v>0</v>
      </c>
      <c r="J46" s="33">
        <f t="shared" si="21"/>
        <v>1560000</v>
      </c>
      <c r="L46" s="13">
        <f t="shared" si="24"/>
        <v>32760000</v>
      </c>
      <c r="M46" s="13">
        <v>0</v>
      </c>
    </row>
    <row r="47" spans="1:22" x14ac:dyDescent="0.45">
      <c r="E47" s="32">
        <f t="shared" si="22"/>
        <v>2007</v>
      </c>
      <c r="F47" s="33">
        <f t="shared" si="23"/>
        <v>1560000</v>
      </c>
      <c r="G47" s="33">
        <f>60000</f>
        <v>60000</v>
      </c>
      <c r="H47" s="33">
        <v>0</v>
      </c>
      <c r="I47" s="33">
        <v>0</v>
      </c>
      <c r="J47" s="33">
        <f t="shared" si="21"/>
        <v>1620000</v>
      </c>
      <c r="L47" s="13">
        <f t="shared" si="24"/>
        <v>31200000</v>
      </c>
      <c r="M47" s="13">
        <f>300000-G47</f>
        <v>240000</v>
      </c>
    </row>
    <row r="48" spans="1:22" x14ac:dyDescent="0.45">
      <c r="E48" s="32">
        <f t="shared" si="22"/>
        <v>2008</v>
      </c>
      <c r="F48" s="33">
        <f t="shared" si="23"/>
        <v>1560000</v>
      </c>
      <c r="G48" s="33">
        <f>60000</f>
        <v>60000</v>
      </c>
      <c r="H48" s="33">
        <v>0</v>
      </c>
      <c r="I48" s="33">
        <v>0</v>
      </c>
      <c r="J48" s="33">
        <f t="shared" si="21"/>
        <v>1620000</v>
      </c>
      <c r="L48" s="13">
        <f t="shared" si="24"/>
        <v>29640000</v>
      </c>
      <c r="M48" s="13">
        <f>M47-G48</f>
        <v>180000</v>
      </c>
    </row>
    <row r="49" spans="1:13" ht="13.9" x14ac:dyDescent="0.45">
      <c r="A49" s="1" t="s">
        <v>22</v>
      </c>
      <c r="B49" s="1"/>
      <c r="C49" s="1"/>
      <c r="E49" s="32">
        <f t="shared" si="22"/>
        <v>2009</v>
      </c>
      <c r="F49" s="33">
        <f t="shared" si="23"/>
        <v>1560000</v>
      </c>
      <c r="G49" s="33">
        <f>60000</f>
        <v>60000</v>
      </c>
      <c r="H49" s="33">
        <v>0</v>
      </c>
      <c r="I49" s="33">
        <v>0</v>
      </c>
      <c r="J49" s="33">
        <f t="shared" si="21"/>
        <v>1620000</v>
      </c>
      <c r="L49" s="13">
        <f t="shared" si="24"/>
        <v>28080000</v>
      </c>
      <c r="M49" s="13">
        <f>M48-G49</f>
        <v>120000</v>
      </c>
    </row>
    <row r="50" spans="1:13" x14ac:dyDescent="0.45">
      <c r="A50" s="13" t="s">
        <v>20</v>
      </c>
      <c r="E50" s="32">
        <f t="shared" si="22"/>
        <v>2010</v>
      </c>
      <c r="F50" s="33">
        <f t="shared" si="23"/>
        <v>1560000</v>
      </c>
      <c r="G50" s="33">
        <f>60000</f>
        <v>60000</v>
      </c>
      <c r="H50" s="33">
        <v>0</v>
      </c>
      <c r="I50" s="33">
        <v>0</v>
      </c>
      <c r="J50" s="33">
        <f t="shared" si="21"/>
        <v>1620000</v>
      </c>
      <c r="L50" s="13">
        <f t="shared" si="24"/>
        <v>26520000</v>
      </c>
      <c r="M50" s="13">
        <f>M49-G50</f>
        <v>60000</v>
      </c>
    </row>
    <row r="51" spans="1:13" x14ac:dyDescent="0.45">
      <c r="A51" s="13" t="s">
        <v>21</v>
      </c>
      <c r="E51" s="32">
        <f t="shared" si="22"/>
        <v>2011</v>
      </c>
      <c r="F51" s="33">
        <f t="shared" si="23"/>
        <v>1560000</v>
      </c>
      <c r="G51" s="33">
        <f>60000</f>
        <v>60000</v>
      </c>
      <c r="H51" s="33">
        <v>0</v>
      </c>
      <c r="I51" s="33">
        <v>0</v>
      </c>
      <c r="J51" s="33">
        <f t="shared" si="21"/>
        <v>1620000</v>
      </c>
      <c r="L51" s="13">
        <f t="shared" si="24"/>
        <v>24960000</v>
      </c>
      <c r="M51" s="13">
        <f>M50-G51</f>
        <v>0</v>
      </c>
    </row>
    <row r="52" spans="1:13" x14ac:dyDescent="0.45">
      <c r="A52" s="13" t="s">
        <v>85</v>
      </c>
      <c r="E52" s="32">
        <f t="shared" si="22"/>
        <v>2012</v>
      </c>
      <c r="F52" s="33">
        <f t="shared" si="23"/>
        <v>1560000</v>
      </c>
      <c r="G52" s="33">
        <v>0</v>
      </c>
      <c r="H52" s="33">
        <f>350000/5</f>
        <v>70000</v>
      </c>
      <c r="I52" s="33">
        <v>0</v>
      </c>
      <c r="J52" s="33">
        <f t="shared" si="21"/>
        <v>1630000</v>
      </c>
      <c r="L52" s="13">
        <f t="shared" si="24"/>
        <v>23400000</v>
      </c>
      <c r="M52" s="13">
        <f>350000-H52</f>
        <v>280000</v>
      </c>
    </row>
    <row r="53" spans="1:13" x14ac:dyDescent="0.45">
      <c r="A53" s="13" t="s">
        <v>86</v>
      </c>
      <c r="E53" s="32">
        <f t="shared" si="22"/>
        <v>2013</v>
      </c>
      <c r="F53" s="33">
        <f t="shared" si="23"/>
        <v>1560000</v>
      </c>
      <c r="G53" s="33">
        <v>0</v>
      </c>
      <c r="H53" s="33">
        <f t="shared" ref="H53:H56" si="25">350000/5</f>
        <v>70000</v>
      </c>
      <c r="I53" s="33">
        <v>0</v>
      </c>
      <c r="J53" s="33">
        <f t="shared" si="21"/>
        <v>1630000</v>
      </c>
      <c r="L53" s="13">
        <f t="shared" si="24"/>
        <v>21840000</v>
      </c>
      <c r="M53" s="13">
        <f>M52-H53</f>
        <v>210000</v>
      </c>
    </row>
    <row r="54" spans="1:13" x14ac:dyDescent="0.45">
      <c r="E54" s="32">
        <f t="shared" si="22"/>
        <v>2014</v>
      </c>
      <c r="F54" s="33">
        <f t="shared" si="23"/>
        <v>1560000</v>
      </c>
      <c r="G54" s="33">
        <v>0</v>
      </c>
      <c r="H54" s="33">
        <f t="shared" si="25"/>
        <v>70000</v>
      </c>
      <c r="I54" s="33">
        <v>0</v>
      </c>
      <c r="J54" s="33">
        <f t="shared" si="21"/>
        <v>1630000</v>
      </c>
      <c r="L54" s="13">
        <f t="shared" si="24"/>
        <v>20280000</v>
      </c>
      <c r="M54" s="13">
        <f>M53-H54</f>
        <v>140000</v>
      </c>
    </row>
    <row r="55" spans="1:13" x14ac:dyDescent="0.45">
      <c r="E55" s="32">
        <f t="shared" si="22"/>
        <v>2015</v>
      </c>
      <c r="F55" s="33">
        <f t="shared" si="23"/>
        <v>1560000</v>
      </c>
      <c r="G55" s="33">
        <v>0</v>
      </c>
      <c r="H55" s="33">
        <f t="shared" si="25"/>
        <v>70000</v>
      </c>
      <c r="I55" s="33">
        <v>0</v>
      </c>
      <c r="J55" s="33">
        <f t="shared" si="21"/>
        <v>1630000</v>
      </c>
      <c r="L55" s="13">
        <f t="shared" si="24"/>
        <v>18720000</v>
      </c>
      <c r="M55" s="13">
        <f>M54-H55</f>
        <v>70000</v>
      </c>
    </row>
    <row r="56" spans="1:13" x14ac:dyDescent="0.45">
      <c r="E56" s="32">
        <f t="shared" si="22"/>
        <v>2016</v>
      </c>
      <c r="F56" s="33">
        <f t="shared" si="23"/>
        <v>1560000</v>
      </c>
      <c r="G56" s="33">
        <v>0</v>
      </c>
      <c r="H56" s="33">
        <f t="shared" si="25"/>
        <v>70000</v>
      </c>
      <c r="I56" s="33">
        <v>0</v>
      </c>
      <c r="J56" s="33">
        <f t="shared" si="21"/>
        <v>1630000</v>
      </c>
      <c r="L56" s="13">
        <f t="shared" si="24"/>
        <v>17160000</v>
      </c>
      <c r="M56" s="13">
        <f>M55-H56</f>
        <v>0</v>
      </c>
    </row>
    <row r="57" spans="1:13" x14ac:dyDescent="0.45">
      <c r="E57" s="32">
        <f t="shared" si="22"/>
        <v>2017</v>
      </c>
      <c r="F57" s="33">
        <f t="shared" si="23"/>
        <v>1560000</v>
      </c>
      <c r="G57" s="33">
        <v>0</v>
      </c>
      <c r="H57" s="33">
        <v>0</v>
      </c>
      <c r="I57" s="33">
        <v>0</v>
      </c>
      <c r="J57" s="33">
        <f t="shared" si="21"/>
        <v>1560000</v>
      </c>
      <c r="L57" s="13">
        <f t="shared" si="24"/>
        <v>15600000</v>
      </c>
      <c r="M57" s="13">
        <v>0</v>
      </c>
    </row>
    <row r="58" spans="1:13" x14ac:dyDescent="0.45">
      <c r="E58" s="25"/>
      <c r="F58" s="24"/>
      <c r="G58" s="24"/>
    </row>
    <row r="69" spans="5:5" x14ac:dyDescent="0.45">
      <c r="E69" s="32"/>
    </row>
  </sheetData>
  <pageMargins left="0.25" right="0.25" top="0.75" bottom="0.75" header="0.3" footer="0.3"/>
  <pageSetup paperSize="9" scale="45" fitToHeight="0" orientation="landscape" r:id="rId1"/>
  <ignoredErrors>
    <ignoredError sqref="F22:V22 F24:V24" formula="1"/>
    <ignoredError sqref="J4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6323-F7BE-446E-AFDB-DB9E5EBB0A55}">
  <sheetPr>
    <pageSetUpPr fitToPage="1"/>
  </sheetPr>
  <dimension ref="A1:V69"/>
  <sheetViews>
    <sheetView showGridLines="0" workbookViewId="0">
      <selection sqref="A1:V57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22" width="12.796875" style="13" customWidth="1"/>
    <col min="23" max="16384" width="8.796875" style="13"/>
  </cols>
  <sheetData>
    <row r="1" spans="1:22" ht="13.9" x14ac:dyDescent="0.45">
      <c r="A1" s="1" t="s">
        <v>0</v>
      </c>
      <c r="B1" s="2"/>
      <c r="C1" s="2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9" x14ac:dyDescent="0.45">
      <c r="A2" s="3" t="s">
        <v>1</v>
      </c>
      <c r="B2" s="4">
        <v>39000000</v>
      </c>
      <c r="C2" s="5"/>
    </row>
    <row r="3" spans="1:22" ht="13.9" x14ac:dyDescent="0.45">
      <c r="A3" s="3" t="s">
        <v>34</v>
      </c>
      <c r="B3" s="6">
        <v>0.1</v>
      </c>
      <c r="C3" s="5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3.9" x14ac:dyDescent="0.45">
      <c r="A4" s="3"/>
      <c r="B4" s="6">
        <v>0.1</v>
      </c>
      <c r="C4" s="5" t="s">
        <v>36</v>
      </c>
      <c r="E4" s="3" t="s">
        <v>2</v>
      </c>
      <c r="F4" s="15">
        <v>2001</v>
      </c>
      <c r="G4" s="15">
        <f>F4+1</f>
        <v>2002</v>
      </c>
      <c r="H4" s="15">
        <f t="shared" ref="H4:V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</row>
    <row r="5" spans="1:22" ht="13.9" x14ac:dyDescent="0.45">
      <c r="A5" s="3"/>
      <c r="B5" s="6">
        <f>1-B4-B3</f>
        <v>0.8</v>
      </c>
      <c r="C5" s="5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</row>
    <row r="6" spans="1:22" ht="13.9" x14ac:dyDescent="0.45">
      <c r="A6" s="3" t="s">
        <v>4</v>
      </c>
      <c r="B6" s="4">
        <v>5000000</v>
      </c>
      <c r="C6" s="5"/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</row>
    <row r="7" spans="1:22" ht="13.9" x14ac:dyDescent="0.45">
      <c r="A7" s="3"/>
      <c r="B7" s="4"/>
      <c r="C7" s="5"/>
      <c r="E7" s="3" t="s">
        <v>62</v>
      </c>
      <c r="F7" s="13">
        <v>365</v>
      </c>
      <c r="G7" s="13">
        <f>F7</f>
        <v>365</v>
      </c>
      <c r="H7" s="13">
        <f t="shared" ref="H7:T7" si="1">G7</f>
        <v>365</v>
      </c>
      <c r="I7" s="13">
        <v>366</v>
      </c>
      <c r="J7" s="13">
        <v>365</v>
      </c>
      <c r="K7" s="13">
        <v>365</v>
      </c>
      <c r="L7" s="13">
        <f t="shared" si="1"/>
        <v>365</v>
      </c>
      <c r="M7" s="13">
        <v>366</v>
      </c>
      <c r="N7" s="13">
        <v>365</v>
      </c>
      <c r="O7" s="13">
        <f t="shared" si="1"/>
        <v>365</v>
      </c>
      <c r="P7" s="13">
        <f t="shared" si="1"/>
        <v>365</v>
      </c>
      <c r="Q7" s="13">
        <v>366</v>
      </c>
      <c r="R7" s="13">
        <v>365</v>
      </c>
      <c r="S7" s="13">
        <f t="shared" si="1"/>
        <v>365</v>
      </c>
      <c r="T7" s="13">
        <f t="shared" si="1"/>
        <v>365</v>
      </c>
      <c r="U7" s="13">
        <v>366</v>
      </c>
      <c r="V7" s="13">
        <v>365</v>
      </c>
    </row>
    <row r="8" spans="1:22" ht="13.9" x14ac:dyDescent="0.45">
      <c r="A8" s="3" t="s">
        <v>5</v>
      </c>
      <c r="B8" s="6">
        <v>0.09</v>
      </c>
      <c r="C8" s="5"/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</row>
    <row r="9" spans="1:22" ht="27" x14ac:dyDescent="0.45">
      <c r="A9" s="7" t="s">
        <v>17</v>
      </c>
      <c r="B9" s="8">
        <v>0</v>
      </c>
      <c r="C9" s="5" t="s">
        <v>89</v>
      </c>
      <c r="E9" s="3"/>
    </row>
    <row r="10" spans="1:22" ht="13.9" x14ac:dyDescent="0.45">
      <c r="A10" s="7" t="s">
        <v>9</v>
      </c>
      <c r="B10" s="8">
        <v>0.03</v>
      </c>
      <c r="C10" s="5"/>
      <c r="E10" s="3" t="s">
        <v>25</v>
      </c>
      <c r="F10" s="13">
        <v>0</v>
      </c>
      <c r="G10" s="13">
        <v>0</v>
      </c>
      <c r="H10" s="13">
        <f t="shared" ref="H10:V10" si="2">$B$2/$B$38</f>
        <v>1560000</v>
      </c>
      <c r="I10" s="13">
        <f t="shared" si="2"/>
        <v>1560000</v>
      </c>
      <c r="J10" s="13">
        <f t="shared" si="2"/>
        <v>1560000</v>
      </c>
      <c r="K10" s="13">
        <f t="shared" si="2"/>
        <v>1560000</v>
      </c>
      <c r="L10" s="13">
        <f t="shared" si="2"/>
        <v>1560000</v>
      </c>
      <c r="M10" s="13">
        <f t="shared" si="2"/>
        <v>1560000</v>
      </c>
      <c r="N10" s="13">
        <f t="shared" si="2"/>
        <v>1560000</v>
      </c>
      <c r="O10" s="13">
        <f t="shared" si="2"/>
        <v>1560000</v>
      </c>
      <c r="P10" s="13">
        <f t="shared" si="2"/>
        <v>1560000</v>
      </c>
      <c r="Q10" s="13">
        <f t="shared" si="2"/>
        <v>1560000</v>
      </c>
      <c r="R10" s="13">
        <f t="shared" si="2"/>
        <v>1560000</v>
      </c>
      <c r="S10" s="13">
        <f t="shared" si="2"/>
        <v>1560000</v>
      </c>
      <c r="T10" s="13">
        <f t="shared" si="2"/>
        <v>1560000</v>
      </c>
      <c r="U10" s="13">
        <f t="shared" si="2"/>
        <v>1560000</v>
      </c>
      <c r="V10" s="13">
        <f t="shared" si="2"/>
        <v>1560000</v>
      </c>
    </row>
    <row r="11" spans="1:22" ht="13.9" x14ac:dyDescent="0.45">
      <c r="A11" s="9" t="s">
        <v>69</v>
      </c>
      <c r="B11" s="10">
        <f>(1+B8)/(1+B10)-1</f>
        <v>5.8252427184465994E-2</v>
      </c>
      <c r="C11" s="5"/>
      <c r="E11" s="3" t="s">
        <v>32</v>
      </c>
      <c r="F11" s="13">
        <v>0</v>
      </c>
      <c r="G11" s="13">
        <v>0</v>
      </c>
      <c r="L11" s="13">
        <f>$B$42/5</f>
        <v>60000</v>
      </c>
      <c r="M11" s="13">
        <f t="shared" ref="M11:P11" si="3">$B$42/5</f>
        <v>60000</v>
      </c>
      <c r="N11" s="13">
        <f t="shared" si="3"/>
        <v>60000</v>
      </c>
      <c r="O11" s="13">
        <f t="shared" si="3"/>
        <v>60000</v>
      </c>
      <c r="P11" s="13">
        <f t="shared" si="3"/>
        <v>60000</v>
      </c>
      <c r="Q11" s="13">
        <f>$B$43/5</f>
        <v>70000</v>
      </c>
      <c r="R11" s="13">
        <f t="shared" ref="R11:U11" si="4">$B$43/5</f>
        <v>70000</v>
      </c>
      <c r="S11" s="13">
        <f t="shared" si="4"/>
        <v>70000</v>
      </c>
      <c r="T11" s="13">
        <f t="shared" si="4"/>
        <v>70000</v>
      </c>
      <c r="U11" s="13">
        <f t="shared" si="4"/>
        <v>70000</v>
      </c>
    </row>
    <row r="12" spans="1:22" ht="13.9" x14ac:dyDescent="0.45">
      <c r="A12" s="3"/>
      <c r="B12" s="6"/>
      <c r="C12" s="5"/>
      <c r="E12" s="3" t="s">
        <v>33</v>
      </c>
      <c r="F12" s="13">
        <f>F10+F11</f>
        <v>0</v>
      </c>
      <c r="G12" s="13">
        <f t="shared" ref="G12:V12" si="5">G10+G11</f>
        <v>0</v>
      </c>
      <c r="H12" s="13">
        <f t="shared" si="5"/>
        <v>1560000</v>
      </c>
      <c r="I12" s="13">
        <f t="shared" si="5"/>
        <v>1560000</v>
      </c>
      <c r="J12" s="13">
        <f t="shared" si="5"/>
        <v>1560000</v>
      </c>
      <c r="K12" s="13">
        <f t="shared" si="5"/>
        <v>1560000</v>
      </c>
      <c r="L12" s="13">
        <f t="shared" si="5"/>
        <v>1620000</v>
      </c>
      <c r="M12" s="13">
        <f t="shared" si="5"/>
        <v>1620000</v>
      </c>
      <c r="N12" s="13">
        <f t="shared" si="5"/>
        <v>1620000</v>
      </c>
      <c r="O12" s="13">
        <f t="shared" si="5"/>
        <v>1620000</v>
      </c>
      <c r="P12" s="13">
        <f t="shared" si="5"/>
        <v>1620000</v>
      </c>
      <c r="Q12" s="13">
        <f t="shared" si="5"/>
        <v>1630000</v>
      </c>
      <c r="R12" s="13">
        <f t="shared" si="5"/>
        <v>1630000</v>
      </c>
      <c r="S12" s="13">
        <f t="shared" si="5"/>
        <v>1630000</v>
      </c>
      <c r="T12" s="13">
        <f t="shared" si="5"/>
        <v>1630000</v>
      </c>
      <c r="U12" s="13">
        <f t="shared" si="5"/>
        <v>1630000</v>
      </c>
      <c r="V12" s="13">
        <f t="shared" si="5"/>
        <v>1560000</v>
      </c>
    </row>
    <row r="13" spans="1:22" ht="27" x14ac:dyDescent="0.45">
      <c r="A13" s="3" t="s">
        <v>45</v>
      </c>
      <c r="B13" s="4">
        <v>20000</v>
      </c>
      <c r="C13" s="5" t="s">
        <v>54</v>
      </c>
      <c r="E13" s="3"/>
    </row>
    <row r="14" spans="1:22" ht="13.9" x14ac:dyDescent="0.45">
      <c r="A14" s="3" t="s">
        <v>6</v>
      </c>
      <c r="B14" s="4">
        <v>200</v>
      </c>
      <c r="C14" s="5" t="s">
        <v>7</v>
      </c>
      <c r="E14" s="3" t="s">
        <v>65</v>
      </c>
      <c r="F14" s="13">
        <v>0</v>
      </c>
      <c r="G14" s="13">
        <f>B39</f>
        <v>500000</v>
      </c>
      <c r="H14" s="13">
        <f>G14*(1+$B$10)</f>
        <v>515000</v>
      </c>
      <c r="I14" s="13">
        <f>H14*(1+$B$10)</f>
        <v>530450</v>
      </c>
      <c r="J14" s="13">
        <f t="shared" ref="J14:U14" si="6">I14*(1+$B$10)</f>
        <v>546363.5</v>
      </c>
      <c r="K14" s="13">
        <f t="shared" si="6"/>
        <v>562754.40500000003</v>
      </c>
      <c r="L14" s="13">
        <f t="shared" si="6"/>
        <v>579637.03714999999</v>
      </c>
      <c r="M14" s="13">
        <f t="shared" si="6"/>
        <v>597026.14826449996</v>
      </c>
      <c r="N14" s="13">
        <f t="shared" si="6"/>
        <v>614936.93271243502</v>
      </c>
      <c r="O14" s="13">
        <f t="shared" si="6"/>
        <v>633385.04069380811</v>
      </c>
      <c r="P14" s="13">
        <f t="shared" si="6"/>
        <v>652386.59191462235</v>
      </c>
      <c r="Q14" s="13">
        <f t="shared" si="6"/>
        <v>671958.18967206101</v>
      </c>
      <c r="R14" s="13">
        <f t="shared" si="6"/>
        <v>692116.93536222284</v>
      </c>
      <c r="S14" s="13">
        <f t="shared" si="6"/>
        <v>712880.44342308957</v>
      </c>
      <c r="T14" s="13">
        <f t="shared" si="6"/>
        <v>734266.85672578227</v>
      </c>
      <c r="U14" s="13">
        <f t="shared" si="6"/>
        <v>756294.86242755572</v>
      </c>
      <c r="V14" s="13">
        <f>U14*(1+$B$10)</f>
        <v>778983.70830038236</v>
      </c>
    </row>
    <row r="15" spans="1:22" ht="13.9" x14ac:dyDescent="0.45">
      <c r="A15" s="3"/>
      <c r="B15" s="4"/>
      <c r="C15" s="5"/>
      <c r="E15" s="3"/>
    </row>
    <row r="16" spans="1:22" ht="13.9" x14ac:dyDescent="0.45">
      <c r="A16" s="3" t="s">
        <v>57</v>
      </c>
      <c r="B16" s="13">
        <v>22000</v>
      </c>
      <c r="C16" s="5" t="s">
        <v>55</v>
      </c>
      <c r="E16" s="3" t="s">
        <v>3</v>
      </c>
      <c r="F16" s="13">
        <v>0</v>
      </c>
      <c r="G16" s="13">
        <v>0</v>
      </c>
      <c r="H16" s="13">
        <f>B13</f>
        <v>20000</v>
      </c>
      <c r="I16" s="13">
        <f>H16+$B$14</f>
        <v>20200</v>
      </c>
      <c r="J16" s="13">
        <f>I16+$B$14</f>
        <v>20400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</row>
    <row r="17" spans="1:22" ht="13.9" x14ac:dyDescent="0.45">
      <c r="A17" s="3" t="s">
        <v>58</v>
      </c>
      <c r="C17" s="5"/>
      <c r="E17" s="3" t="s">
        <v>8</v>
      </c>
      <c r="F17" s="13">
        <v>0</v>
      </c>
      <c r="G17" s="13">
        <v>0</v>
      </c>
      <c r="H17" s="13">
        <f>-B30</f>
        <v>-4000</v>
      </c>
      <c r="I17" s="13">
        <f t="shared" ref="I17:V17" si="7">H17*(1+$B$33)</f>
        <v>-4160</v>
      </c>
      <c r="J17" s="13">
        <f t="shared" si="7"/>
        <v>-4326.4000000000005</v>
      </c>
      <c r="K17" s="13">
        <f t="shared" si="7"/>
        <v>-4499.456000000001</v>
      </c>
      <c r="L17" s="13">
        <f t="shared" si="7"/>
        <v>-4679.4342400000014</v>
      </c>
      <c r="M17" s="13">
        <f t="shared" si="7"/>
        <v>-4866.6116096000014</v>
      </c>
      <c r="N17" s="13">
        <f t="shared" si="7"/>
        <v>-5061.2760739840014</v>
      </c>
      <c r="O17" s="13">
        <f t="shared" si="7"/>
        <v>-5263.7271169433616</v>
      </c>
      <c r="P17" s="13">
        <f t="shared" si="7"/>
        <v>-5474.2762016210963</v>
      </c>
      <c r="Q17" s="13">
        <f t="shared" si="7"/>
        <v>-5693.24724968594</v>
      </c>
      <c r="R17" s="13">
        <f t="shared" si="7"/>
        <v>-5920.9771396733777</v>
      </c>
      <c r="S17" s="13">
        <f t="shared" si="7"/>
        <v>-6157.8162252603133</v>
      </c>
      <c r="T17" s="13">
        <f t="shared" si="7"/>
        <v>-6404.1288742707256</v>
      </c>
      <c r="U17" s="13">
        <f t="shared" si="7"/>
        <v>-6660.2940292415551</v>
      </c>
      <c r="V17" s="13">
        <f t="shared" si="7"/>
        <v>-6926.705790411218</v>
      </c>
    </row>
    <row r="18" spans="1:22" ht="13.9" x14ac:dyDescent="0.45">
      <c r="A18" s="3" t="s">
        <v>59</v>
      </c>
      <c r="B18" s="16">
        <v>0.02</v>
      </c>
      <c r="C18" s="5"/>
      <c r="E18" s="3"/>
    </row>
    <row r="19" spans="1:22" ht="13.9" x14ac:dyDescent="0.45">
      <c r="A19" s="3" t="s">
        <v>60</v>
      </c>
      <c r="B19" s="16">
        <v>1.4999999999999999E-2</v>
      </c>
      <c r="C19" s="5"/>
      <c r="E19" s="3" t="s">
        <v>38</v>
      </c>
      <c r="F19" s="13">
        <f t="shared" ref="F19:V19" si="8">F16*(F7-F8)</f>
        <v>0</v>
      </c>
      <c r="G19" s="13">
        <f t="shared" si="8"/>
        <v>0</v>
      </c>
      <c r="H19" s="13">
        <f>H16*(H7-H8)</f>
        <v>7140000</v>
      </c>
      <c r="I19" s="13">
        <f>I16*(I7-I8)</f>
        <v>7231600</v>
      </c>
      <c r="J19" s="13">
        <f t="shared" si="8"/>
        <v>7282800</v>
      </c>
      <c r="K19" s="13">
        <f t="shared" si="8"/>
        <v>6680898</v>
      </c>
      <c r="L19" s="13">
        <f t="shared" si="8"/>
        <v>6170031</v>
      </c>
      <c r="M19" s="13">
        <f t="shared" si="8"/>
        <v>6188274</v>
      </c>
      <c r="N19" s="13">
        <f t="shared" si="8"/>
        <v>6241746</v>
      </c>
      <c r="O19" s="13">
        <f t="shared" si="8"/>
        <v>6313758</v>
      </c>
      <c r="P19" s="13">
        <f t="shared" si="8"/>
        <v>6386476</v>
      </c>
      <c r="Q19" s="13">
        <f t="shared" si="8"/>
        <v>6169512</v>
      </c>
      <c r="R19" s="13">
        <f t="shared" si="8"/>
        <v>6152172</v>
      </c>
      <c r="S19" s="13">
        <f t="shared" si="8"/>
        <v>6223019</v>
      </c>
      <c r="T19" s="13">
        <f t="shared" si="8"/>
        <v>6294564</v>
      </c>
      <c r="U19" s="13">
        <f t="shared" si="8"/>
        <v>6385050</v>
      </c>
      <c r="V19" s="13">
        <f t="shared" si="8"/>
        <v>5151938</v>
      </c>
    </row>
    <row r="20" spans="1:22" ht="13.9" x14ac:dyDescent="0.45">
      <c r="A20" s="3"/>
      <c r="C20" s="5"/>
      <c r="E20" s="26" t="s">
        <v>24</v>
      </c>
      <c r="F20" s="18">
        <f t="shared" ref="F20:V20" si="9">F17*F7</f>
        <v>0</v>
      </c>
      <c r="G20" s="18">
        <f t="shared" si="9"/>
        <v>0</v>
      </c>
      <c r="H20" s="18">
        <f t="shared" si="9"/>
        <v>-1460000</v>
      </c>
      <c r="I20" s="18">
        <f t="shared" si="9"/>
        <v>-1522560</v>
      </c>
      <c r="J20" s="18">
        <f t="shared" si="9"/>
        <v>-1579136.0000000002</v>
      </c>
      <c r="K20" s="18">
        <f t="shared" si="9"/>
        <v>-1642301.4400000004</v>
      </c>
      <c r="L20" s="18">
        <f t="shared" si="9"/>
        <v>-1707993.4976000006</v>
      </c>
      <c r="M20" s="18">
        <f t="shared" si="9"/>
        <v>-1781179.8491136006</v>
      </c>
      <c r="N20" s="18">
        <f t="shared" si="9"/>
        <v>-1847365.7670041604</v>
      </c>
      <c r="O20" s="18">
        <f t="shared" si="9"/>
        <v>-1921260.3976843269</v>
      </c>
      <c r="P20" s="18">
        <f t="shared" si="9"/>
        <v>-1998110.8135917</v>
      </c>
      <c r="Q20" s="18">
        <f t="shared" si="9"/>
        <v>-2083728.4933850539</v>
      </c>
      <c r="R20" s="18">
        <f t="shared" si="9"/>
        <v>-2161156.655980783</v>
      </c>
      <c r="S20" s="18">
        <f t="shared" si="9"/>
        <v>-2247602.9222200145</v>
      </c>
      <c r="T20" s="18">
        <f t="shared" si="9"/>
        <v>-2337507.0391088147</v>
      </c>
      <c r="U20" s="18">
        <f t="shared" si="9"/>
        <v>-2437667.6147024091</v>
      </c>
      <c r="V20" s="18">
        <f t="shared" si="9"/>
        <v>-2528247.6135000945</v>
      </c>
    </row>
    <row r="21" spans="1:22" ht="13.9" x14ac:dyDescent="0.45">
      <c r="A21" s="3"/>
      <c r="C21" s="5"/>
      <c r="E21" s="3" t="s">
        <v>70</v>
      </c>
      <c r="F21" s="13">
        <f t="shared" ref="F21:V21" si="10">F19+F20</f>
        <v>0</v>
      </c>
      <c r="G21" s="13">
        <f t="shared" si="10"/>
        <v>0</v>
      </c>
      <c r="H21" s="13">
        <f t="shared" si="10"/>
        <v>5680000</v>
      </c>
      <c r="I21" s="13">
        <f t="shared" si="10"/>
        <v>5709040</v>
      </c>
      <c r="J21" s="13">
        <f t="shared" si="10"/>
        <v>5703664</v>
      </c>
      <c r="K21" s="13">
        <f t="shared" si="10"/>
        <v>5038596.5599999996</v>
      </c>
      <c r="L21" s="13">
        <f t="shared" si="10"/>
        <v>4462037.5023999996</v>
      </c>
      <c r="M21" s="13">
        <f t="shared" si="10"/>
        <v>4407094.1508863997</v>
      </c>
      <c r="N21" s="13">
        <f t="shared" si="10"/>
        <v>4394380.2329958398</v>
      </c>
      <c r="O21" s="13">
        <f t="shared" si="10"/>
        <v>4392497.6023156736</v>
      </c>
      <c r="P21" s="13">
        <f t="shared" si="10"/>
        <v>4388365.1864083</v>
      </c>
      <c r="Q21" s="13">
        <f t="shared" si="10"/>
        <v>4085783.5066149458</v>
      </c>
      <c r="R21" s="13">
        <f t="shared" si="10"/>
        <v>3991015.344019217</v>
      </c>
      <c r="S21" s="13">
        <f t="shared" si="10"/>
        <v>3975416.0777799855</v>
      </c>
      <c r="T21" s="13">
        <f t="shared" si="10"/>
        <v>3957056.9608911853</v>
      </c>
      <c r="U21" s="13">
        <f t="shared" si="10"/>
        <v>3947382.3852975909</v>
      </c>
      <c r="V21" s="13">
        <f t="shared" si="10"/>
        <v>2623690.3864999055</v>
      </c>
    </row>
    <row r="22" spans="1:22" ht="13.9" x14ac:dyDescent="0.45">
      <c r="A22" s="3" t="s">
        <v>47</v>
      </c>
      <c r="B22" s="4"/>
      <c r="C22" s="5"/>
      <c r="E22" s="26" t="s">
        <v>39</v>
      </c>
      <c r="F22" s="18">
        <f t="shared" ref="F22:V22" si="11">-F12</f>
        <v>0</v>
      </c>
      <c r="G22" s="18">
        <f t="shared" si="11"/>
        <v>0</v>
      </c>
      <c r="H22" s="18">
        <f t="shared" si="11"/>
        <v>-1560000</v>
      </c>
      <c r="I22" s="18">
        <f t="shared" si="11"/>
        <v>-1560000</v>
      </c>
      <c r="J22" s="18">
        <f t="shared" si="11"/>
        <v>-1560000</v>
      </c>
      <c r="K22" s="18">
        <f t="shared" si="11"/>
        <v>-1560000</v>
      </c>
      <c r="L22" s="18">
        <f t="shared" si="11"/>
        <v>-1620000</v>
      </c>
      <c r="M22" s="18">
        <f t="shared" si="11"/>
        <v>-1620000</v>
      </c>
      <c r="N22" s="18">
        <f t="shared" si="11"/>
        <v>-1620000</v>
      </c>
      <c r="O22" s="18">
        <f t="shared" si="11"/>
        <v>-1620000</v>
      </c>
      <c r="P22" s="18">
        <f t="shared" si="11"/>
        <v>-1620000</v>
      </c>
      <c r="Q22" s="18">
        <f t="shared" si="11"/>
        <v>-1630000</v>
      </c>
      <c r="R22" s="18">
        <f t="shared" si="11"/>
        <v>-1630000</v>
      </c>
      <c r="S22" s="18">
        <f t="shared" si="11"/>
        <v>-1630000</v>
      </c>
      <c r="T22" s="18">
        <f t="shared" si="11"/>
        <v>-1630000</v>
      </c>
      <c r="U22" s="18">
        <f t="shared" si="11"/>
        <v>-1630000</v>
      </c>
      <c r="V22" s="18">
        <f t="shared" si="11"/>
        <v>-1560000</v>
      </c>
    </row>
    <row r="23" spans="1:22" ht="13.9" x14ac:dyDescent="0.45">
      <c r="A23" s="3" t="s">
        <v>48</v>
      </c>
      <c r="B23" s="11">
        <v>1.1499999999999999</v>
      </c>
      <c r="C23" s="5"/>
      <c r="E23" s="3" t="s">
        <v>71</v>
      </c>
      <c r="F23" s="13">
        <f>F21+F22</f>
        <v>0</v>
      </c>
      <c r="G23" s="13">
        <f t="shared" ref="G23:V23" si="12">G21+G22</f>
        <v>0</v>
      </c>
      <c r="H23" s="13">
        <f>H21+H22</f>
        <v>4120000</v>
      </c>
      <c r="I23" s="13">
        <f t="shared" si="12"/>
        <v>4149040</v>
      </c>
      <c r="J23" s="13">
        <f t="shared" si="12"/>
        <v>4143664</v>
      </c>
      <c r="K23" s="13">
        <f t="shared" si="12"/>
        <v>3478596.5599999996</v>
      </c>
      <c r="L23" s="13">
        <f t="shared" si="12"/>
        <v>2842037.5023999996</v>
      </c>
      <c r="M23" s="13">
        <f t="shared" si="12"/>
        <v>2787094.1508863997</v>
      </c>
      <c r="N23" s="13">
        <f t="shared" si="12"/>
        <v>2774380.2329958398</v>
      </c>
      <c r="O23" s="13">
        <f t="shared" si="12"/>
        <v>2772497.6023156736</v>
      </c>
      <c r="P23" s="13">
        <f t="shared" si="12"/>
        <v>2768365.1864083</v>
      </c>
      <c r="Q23" s="13">
        <f t="shared" si="12"/>
        <v>2455783.5066149458</v>
      </c>
      <c r="R23" s="13">
        <f t="shared" si="12"/>
        <v>2361015.344019217</v>
      </c>
      <c r="S23" s="13">
        <f t="shared" si="12"/>
        <v>2345416.0777799855</v>
      </c>
      <c r="T23" s="13">
        <f t="shared" si="12"/>
        <v>2327056.9608911853</v>
      </c>
      <c r="U23" s="13">
        <f t="shared" si="12"/>
        <v>2317382.3852975909</v>
      </c>
      <c r="V23" s="13">
        <f t="shared" si="12"/>
        <v>1063690.3864999055</v>
      </c>
    </row>
    <row r="24" spans="1:22" ht="13.9" x14ac:dyDescent="0.45">
      <c r="A24" s="3" t="s">
        <v>49</v>
      </c>
      <c r="B24" s="11">
        <v>1.05</v>
      </c>
      <c r="C24" s="5"/>
      <c r="E24" s="3" t="s">
        <v>67</v>
      </c>
      <c r="F24" s="13">
        <f>-F23*$B$9</f>
        <v>0</v>
      </c>
      <c r="G24" s="13">
        <f t="shared" ref="G24:V24" si="13">-G23*$B$9</f>
        <v>0</v>
      </c>
      <c r="H24" s="13">
        <f t="shared" si="13"/>
        <v>0</v>
      </c>
      <c r="I24" s="13">
        <f t="shared" si="13"/>
        <v>0</v>
      </c>
      <c r="J24" s="13">
        <f t="shared" si="13"/>
        <v>0</v>
      </c>
      <c r="K24" s="13">
        <f t="shared" si="13"/>
        <v>0</v>
      </c>
      <c r="L24" s="13">
        <f t="shared" si="13"/>
        <v>0</v>
      </c>
      <c r="M24" s="13">
        <f t="shared" si="13"/>
        <v>0</v>
      </c>
      <c r="N24" s="13">
        <f t="shared" si="13"/>
        <v>0</v>
      </c>
      <c r="O24" s="13">
        <f t="shared" si="13"/>
        <v>0</v>
      </c>
      <c r="P24" s="13">
        <f t="shared" si="13"/>
        <v>0</v>
      </c>
      <c r="Q24" s="13">
        <f t="shared" si="13"/>
        <v>0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0</v>
      </c>
      <c r="V24" s="13">
        <f t="shared" si="13"/>
        <v>0</v>
      </c>
    </row>
    <row r="25" spans="1:22" ht="13.9" x14ac:dyDescent="0.45">
      <c r="A25" s="3" t="s">
        <v>50</v>
      </c>
      <c r="B25" s="11">
        <v>1</v>
      </c>
      <c r="C25" s="5"/>
      <c r="E25" s="27" t="s">
        <v>72</v>
      </c>
      <c r="F25" s="19">
        <f>F23+F24</f>
        <v>0</v>
      </c>
      <c r="G25" s="19">
        <f t="shared" ref="G25:V25" si="14">G23+G24</f>
        <v>0</v>
      </c>
      <c r="H25" s="19">
        <f>H23+H24</f>
        <v>4120000</v>
      </c>
      <c r="I25" s="19">
        <f t="shared" si="14"/>
        <v>4149040</v>
      </c>
      <c r="J25" s="19">
        <f t="shared" si="14"/>
        <v>4143664</v>
      </c>
      <c r="K25" s="19">
        <f t="shared" si="14"/>
        <v>3478596.5599999996</v>
      </c>
      <c r="L25" s="19">
        <f t="shared" si="14"/>
        <v>2842037.5023999996</v>
      </c>
      <c r="M25" s="19">
        <f t="shared" si="14"/>
        <v>2787094.1508863997</v>
      </c>
      <c r="N25" s="19">
        <f t="shared" si="14"/>
        <v>2774380.2329958398</v>
      </c>
      <c r="O25" s="19">
        <f t="shared" si="14"/>
        <v>2772497.6023156736</v>
      </c>
      <c r="P25" s="19">
        <f t="shared" si="14"/>
        <v>2768365.1864083</v>
      </c>
      <c r="Q25" s="19">
        <f t="shared" si="14"/>
        <v>2455783.5066149458</v>
      </c>
      <c r="R25" s="19">
        <f t="shared" si="14"/>
        <v>2361015.344019217</v>
      </c>
      <c r="S25" s="19">
        <f t="shared" si="14"/>
        <v>2345416.0777799855</v>
      </c>
      <c r="T25" s="19">
        <f t="shared" si="14"/>
        <v>2327056.9608911853</v>
      </c>
      <c r="U25" s="19">
        <f t="shared" si="14"/>
        <v>2317382.3852975909</v>
      </c>
      <c r="V25" s="19">
        <f t="shared" si="14"/>
        <v>1063690.3864999055</v>
      </c>
    </row>
    <row r="26" spans="1:22" ht="13.9" x14ac:dyDescent="0.45">
      <c r="A26" s="3" t="s">
        <v>51</v>
      </c>
      <c r="B26" s="11">
        <v>0.8</v>
      </c>
      <c r="C26" s="5"/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3.9" x14ac:dyDescent="0.45">
      <c r="A27" s="3" t="s">
        <v>52</v>
      </c>
      <c r="B27" s="11">
        <v>0.75</v>
      </c>
      <c r="C27" s="5"/>
      <c r="E27" s="3" t="s">
        <v>64</v>
      </c>
      <c r="F27" s="13">
        <v>0</v>
      </c>
      <c r="G27" s="13">
        <f t="shared" ref="G27:V27" si="15">-(G14-F14)</f>
        <v>-500000</v>
      </c>
      <c r="H27" s="13">
        <f t="shared" si="15"/>
        <v>-15000</v>
      </c>
      <c r="I27" s="13">
        <f t="shared" si="15"/>
        <v>-15450</v>
      </c>
      <c r="J27" s="13">
        <f t="shared" si="15"/>
        <v>-15913.5</v>
      </c>
      <c r="K27" s="13">
        <f t="shared" si="15"/>
        <v>-16390.905000000028</v>
      </c>
      <c r="L27" s="13">
        <f t="shared" si="15"/>
        <v>-16882.632149999961</v>
      </c>
      <c r="M27" s="13">
        <f t="shared" si="15"/>
        <v>-17389.111114499974</v>
      </c>
      <c r="N27" s="13">
        <f t="shared" si="15"/>
        <v>-17910.784447935061</v>
      </c>
      <c r="O27" s="13">
        <f t="shared" si="15"/>
        <v>-18448.10798137309</v>
      </c>
      <c r="P27" s="13">
        <f t="shared" si="15"/>
        <v>-19001.551220814232</v>
      </c>
      <c r="Q27" s="13">
        <f t="shared" si="15"/>
        <v>-19571.597757438663</v>
      </c>
      <c r="R27" s="13">
        <f t="shared" si="15"/>
        <v>-20158.745690161828</v>
      </c>
      <c r="S27" s="13">
        <f t="shared" si="15"/>
        <v>-20763.508060866734</v>
      </c>
      <c r="T27" s="13">
        <f t="shared" si="15"/>
        <v>-21386.413302692701</v>
      </c>
      <c r="U27" s="13">
        <f t="shared" si="15"/>
        <v>-22028.005701773451</v>
      </c>
      <c r="V27" s="13">
        <f t="shared" si="15"/>
        <v>-22688.845872826641</v>
      </c>
    </row>
    <row r="28" spans="1:22" ht="13.9" x14ac:dyDescent="0.45">
      <c r="A28" s="3" t="s">
        <v>53</v>
      </c>
      <c r="B28" s="11">
        <v>0.65</v>
      </c>
      <c r="C28" s="5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-B42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-B43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</row>
    <row r="29" spans="1:22" ht="13.9" x14ac:dyDescent="0.45">
      <c r="A29" s="3"/>
      <c r="B29" s="4"/>
      <c r="C29" s="5"/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f>B6</f>
        <v>5000000</v>
      </c>
    </row>
    <row r="30" spans="1:22" ht="13.9" x14ac:dyDescent="0.45">
      <c r="A30" s="3" t="s">
        <v>8</v>
      </c>
      <c r="B30" s="4">
        <v>4000</v>
      </c>
      <c r="C30" s="5"/>
      <c r="E30" s="3" t="s">
        <v>39</v>
      </c>
      <c r="F30" s="13">
        <f>-F22</f>
        <v>0</v>
      </c>
      <c r="G30" s="13">
        <f t="shared" ref="G30:V30" si="16">-G22</f>
        <v>0</v>
      </c>
      <c r="H30" s="13">
        <f t="shared" si="16"/>
        <v>1560000</v>
      </c>
      <c r="I30" s="13">
        <f t="shared" si="16"/>
        <v>1560000</v>
      </c>
      <c r="J30" s="13">
        <f t="shared" si="16"/>
        <v>1560000</v>
      </c>
      <c r="K30" s="13">
        <f t="shared" si="16"/>
        <v>1560000</v>
      </c>
      <c r="L30" s="13">
        <f t="shared" si="16"/>
        <v>1620000</v>
      </c>
      <c r="M30" s="13">
        <f t="shared" si="16"/>
        <v>1620000</v>
      </c>
      <c r="N30" s="13">
        <f t="shared" si="16"/>
        <v>1620000</v>
      </c>
      <c r="O30" s="13">
        <f t="shared" si="16"/>
        <v>1620000</v>
      </c>
      <c r="P30" s="13">
        <f t="shared" si="16"/>
        <v>1620000</v>
      </c>
      <c r="Q30" s="13">
        <f t="shared" si="16"/>
        <v>1630000</v>
      </c>
      <c r="R30" s="13">
        <f t="shared" si="16"/>
        <v>1630000</v>
      </c>
      <c r="S30" s="13">
        <f t="shared" si="16"/>
        <v>1630000</v>
      </c>
      <c r="T30" s="13">
        <f t="shared" si="16"/>
        <v>1630000</v>
      </c>
      <c r="U30" s="13">
        <f t="shared" si="16"/>
        <v>1630000</v>
      </c>
      <c r="V30" s="13">
        <f t="shared" si="16"/>
        <v>1560000</v>
      </c>
    </row>
    <row r="31" spans="1:22" ht="13.9" x14ac:dyDescent="0.45">
      <c r="A31" s="7" t="s">
        <v>46</v>
      </c>
      <c r="B31" s="12">
        <v>15</v>
      </c>
      <c r="C31" s="5"/>
      <c r="E31" s="3"/>
    </row>
    <row r="32" spans="1:22" ht="13.9" x14ac:dyDescent="0.45">
      <c r="A32" s="3" t="s">
        <v>10</v>
      </c>
      <c r="B32" s="6">
        <v>0.01</v>
      </c>
      <c r="C32" s="5"/>
      <c r="E32" s="3"/>
    </row>
    <row r="33" spans="1:22" ht="13.9" x14ac:dyDescent="0.45">
      <c r="A33" s="3" t="s">
        <v>11</v>
      </c>
      <c r="B33" s="6">
        <f>B10+B32</f>
        <v>0.04</v>
      </c>
      <c r="C33" s="5"/>
      <c r="E33" s="3" t="s">
        <v>73</v>
      </c>
      <c r="F33" s="3">
        <f>SUM(F25:F30)</f>
        <v>-3900000</v>
      </c>
      <c r="G33" s="3">
        <f t="shared" ref="G33:U33" si="17">SUM(G25:G30)</f>
        <v>-4400000</v>
      </c>
      <c r="H33" s="3">
        <f>SUM(H25:H30)</f>
        <v>-25535000</v>
      </c>
      <c r="I33" s="3">
        <f>SUM(I25:I30)</f>
        <v>5693590</v>
      </c>
      <c r="J33" s="3">
        <f t="shared" si="17"/>
        <v>5687750.5</v>
      </c>
      <c r="K33" s="3">
        <f t="shared" si="17"/>
        <v>5022205.6549999993</v>
      </c>
      <c r="L33" s="3">
        <f t="shared" si="17"/>
        <v>4145154.8702499997</v>
      </c>
      <c r="M33" s="3">
        <f t="shared" si="17"/>
        <v>4389705.0397718996</v>
      </c>
      <c r="N33" s="3">
        <f t="shared" si="17"/>
        <v>4376469.4485479053</v>
      </c>
      <c r="O33" s="3">
        <f t="shared" si="17"/>
        <v>4374049.494334301</v>
      </c>
      <c r="P33" s="3">
        <f t="shared" si="17"/>
        <v>4369363.6351874862</v>
      </c>
      <c r="Q33" s="3">
        <f t="shared" si="17"/>
        <v>3716211.9088575072</v>
      </c>
      <c r="R33" s="3">
        <f t="shared" si="17"/>
        <v>3970856.5983290551</v>
      </c>
      <c r="S33" s="3">
        <f t="shared" si="17"/>
        <v>3954652.569719119</v>
      </c>
      <c r="T33" s="3">
        <f t="shared" si="17"/>
        <v>3935670.5475884927</v>
      </c>
      <c r="U33" s="3">
        <f t="shared" si="17"/>
        <v>3925354.3795958175</v>
      </c>
      <c r="V33" s="3">
        <f>SUM(V25:V30)</f>
        <v>7601001.5406270791</v>
      </c>
    </row>
    <row r="34" spans="1:22" ht="13.9" x14ac:dyDescent="0.45">
      <c r="A34" s="3" t="s">
        <v>12</v>
      </c>
      <c r="B34" s="4">
        <v>8</v>
      </c>
      <c r="C34" s="5" t="s">
        <v>13</v>
      </c>
      <c r="E34" s="3" t="s">
        <v>75</v>
      </c>
      <c r="F34" s="3">
        <f t="shared" ref="F34:V34" si="18">F33/(1+$B$8)^F5</f>
        <v>-3900000</v>
      </c>
      <c r="G34" s="3">
        <f t="shared" si="18"/>
        <v>-4036697.2477064217</v>
      </c>
      <c r="H34" s="3">
        <f t="shared" si="18"/>
        <v>-21492298.628061607</v>
      </c>
      <c r="I34" s="3">
        <f t="shared" si="18"/>
        <v>4396496.1402408741</v>
      </c>
      <c r="J34" s="3">
        <f t="shared" si="18"/>
        <v>4029345.8484486765</v>
      </c>
      <c r="K34" s="3">
        <f t="shared" si="18"/>
        <v>3264089.0836295388</v>
      </c>
      <c r="L34" s="3">
        <f t="shared" si="18"/>
        <v>2471620.4139843299</v>
      </c>
      <c r="M34" s="3">
        <f t="shared" si="18"/>
        <v>2401318.9815165251</v>
      </c>
      <c r="N34" s="3">
        <f t="shared" si="18"/>
        <v>2196402.4402442682</v>
      </c>
      <c r="O34" s="3">
        <f t="shared" si="18"/>
        <v>2013933.8961707414</v>
      </c>
      <c r="P34" s="3">
        <f t="shared" si="18"/>
        <v>1845666.4187602266</v>
      </c>
      <c r="Q34" s="3">
        <f t="shared" si="18"/>
        <v>1440154.1935925395</v>
      </c>
      <c r="R34" s="3">
        <f t="shared" si="18"/>
        <v>1411777.409113077</v>
      </c>
      <c r="S34" s="3">
        <f t="shared" si="18"/>
        <v>1289923.2240877715</v>
      </c>
      <c r="T34" s="3">
        <f t="shared" si="18"/>
        <v>1177735.4988936507</v>
      </c>
      <c r="U34" s="3">
        <f t="shared" si="18"/>
        <v>1077659.1028341043</v>
      </c>
      <c r="V34" s="3">
        <f t="shared" si="18"/>
        <v>1914462.454111696</v>
      </c>
    </row>
    <row r="35" spans="1:22" ht="13.9" x14ac:dyDescent="0.45">
      <c r="A35" s="3"/>
      <c r="B35" s="4">
        <v>12</v>
      </c>
      <c r="C35" s="5" t="s">
        <v>14</v>
      </c>
    </row>
    <row r="36" spans="1:22" ht="27" x14ac:dyDescent="0.45">
      <c r="A36" s="3"/>
      <c r="B36" s="4">
        <v>16</v>
      </c>
      <c r="C36" s="5" t="s">
        <v>15</v>
      </c>
      <c r="E36" s="14" t="s">
        <v>18</v>
      </c>
      <c r="F36" s="20">
        <f>SUM(F34:V34)</f>
        <v>1501589.2298599891</v>
      </c>
    </row>
    <row r="37" spans="1:22" ht="13.9" x14ac:dyDescent="0.45">
      <c r="C37" s="5"/>
      <c r="E37" s="14" t="s">
        <v>76</v>
      </c>
      <c r="F37" s="21">
        <f>IRR(F33:V33)</f>
        <v>9.8733774603896318E-2</v>
      </c>
    </row>
    <row r="38" spans="1:22" ht="13.9" x14ac:dyDescent="0.45">
      <c r="A38" s="3" t="s">
        <v>16</v>
      </c>
      <c r="B38" s="4">
        <v>25</v>
      </c>
      <c r="C38" s="5"/>
    </row>
    <row r="39" spans="1:22" ht="13.9" x14ac:dyDescent="0.45">
      <c r="A39" s="3" t="s">
        <v>19</v>
      </c>
      <c r="B39" s="4">
        <v>500000</v>
      </c>
      <c r="E39" s="29" t="s">
        <v>87</v>
      </c>
      <c r="F39" s="22"/>
      <c r="G39" s="22"/>
      <c r="H39" s="23"/>
      <c r="I39" s="23"/>
      <c r="J39" s="23"/>
      <c r="L39" s="29" t="s">
        <v>84</v>
      </c>
      <c r="M39" s="23"/>
    </row>
    <row r="40" spans="1:22" ht="13.9" x14ac:dyDescent="0.45">
      <c r="A40" s="3"/>
      <c r="E40" s="30" t="s">
        <v>2</v>
      </c>
      <c r="F40" s="31" t="s">
        <v>77</v>
      </c>
      <c r="G40" s="31" t="s">
        <v>78</v>
      </c>
      <c r="H40" s="31" t="s">
        <v>79</v>
      </c>
      <c r="I40" s="31" t="s">
        <v>80</v>
      </c>
      <c r="J40" s="31" t="s">
        <v>88</v>
      </c>
      <c r="K40" s="24"/>
      <c r="L40" s="3" t="s">
        <v>77</v>
      </c>
      <c r="M40" s="3" t="s">
        <v>74</v>
      </c>
    </row>
    <row r="41" spans="1:22" ht="13.9" x14ac:dyDescent="0.45">
      <c r="A41" s="3" t="s">
        <v>28</v>
      </c>
      <c r="E41" s="32">
        <v>2001</v>
      </c>
      <c r="F41" s="33">
        <v>0</v>
      </c>
      <c r="G41" s="33">
        <v>0</v>
      </c>
      <c r="H41" s="33">
        <v>0</v>
      </c>
      <c r="I41" s="33">
        <v>0</v>
      </c>
      <c r="J41" s="33">
        <f>SUM(F41:I41)</f>
        <v>0</v>
      </c>
      <c r="L41" s="13">
        <v>0</v>
      </c>
      <c r="M41" s="13">
        <v>0</v>
      </c>
    </row>
    <row r="42" spans="1:22" ht="13.9" x14ac:dyDescent="0.45">
      <c r="A42" s="3" t="s">
        <v>26</v>
      </c>
      <c r="B42" s="13">
        <v>300000</v>
      </c>
      <c r="C42" s="13" t="s">
        <v>40</v>
      </c>
      <c r="E42" s="32">
        <f>E41+1</f>
        <v>2002</v>
      </c>
      <c r="F42" s="33">
        <v>0</v>
      </c>
      <c r="G42" s="33">
        <v>0</v>
      </c>
      <c r="H42" s="33">
        <v>0</v>
      </c>
      <c r="I42" s="33">
        <v>0</v>
      </c>
      <c r="J42" s="33">
        <f t="shared" ref="J42:J57" si="19">SUM(F42:I42)</f>
        <v>0</v>
      </c>
      <c r="L42" s="13">
        <v>0</v>
      </c>
      <c r="M42" s="13">
        <v>0</v>
      </c>
    </row>
    <row r="43" spans="1:22" ht="13.9" x14ac:dyDescent="0.45">
      <c r="A43" s="3" t="s">
        <v>27</v>
      </c>
      <c r="B43" s="13">
        <v>350000</v>
      </c>
      <c r="C43" s="13" t="s">
        <v>41</v>
      </c>
      <c r="E43" s="32">
        <f t="shared" ref="E43:E57" si="20">E42+1</f>
        <v>2003</v>
      </c>
      <c r="F43" s="33">
        <f>39000000/25</f>
        <v>1560000</v>
      </c>
      <c r="G43" s="33">
        <v>0</v>
      </c>
      <c r="H43" s="33">
        <v>0</v>
      </c>
      <c r="I43" s="33">
        <v>0</v>
      </c>
      <c r="J43" s="33">
        <f t="shared" si="19"/>
        <v>1560000</v>
      </c>
      <c r="L43" s="13">
        <f>B2-F43</f>
        <v>37440000</v>
      </c>
      <c r="M43" s="13">
        <v>0</v>
      </c>
    </row>
    <row r="44" spans="1:22" ht="13.9" x14ac:dyDescent="0.45">
      <c r="A44" s="3" t="s">
        <v>29</v>
      </c>
      <c r="B44" s="13">
        <v>750000</v>
      </c>
      <c r="C44" s="13" t="s">
        <v>42</v>
      </c>
      <c r="E44" s="32">
        <f t="shared" si="20"/>
        <v>2004</v>
      </c>
      <c r="F44" s="33">
        <f t="shared" ref="F44:F57" si="21">39000000/25</f>
        <v>1560000</v>
      </c>
      <c r="G44" s="33">
        <v>0</v>
      </c>
      <c r="H44" s="33">
        <v>0</v>
      </c>
      <c r="I44" s="33">
        <v>0</v>
      </c>
      <c r="J44" s="33">
        <f t="shared" si="19"/>
        <v>1560000</v>
      </c>
      <c r="L44" s="13">
        <f t="shared" ref="L44:L57" si="22">L43-F44</f>
        <v>35880000</v>
      </c>
      <c r="M44" s="13">
        <v>0</v>
      </c>
    </row>
    <row r="45" spans="1:22" ht="13.9" x14ac:dyDescent="0.45">
      <c r="A45" s="3" t="s">
        <v>30</v>
      </c>
      <c r="B45" s="13">
        <v>850000</v>
      </c>
      <c r="C45" s="13" t="s">
        <v>43</v>
      </c>
      <c r="E45" s="32">
        <f t="shared" si="20"/>
        <v>2005</v>
      </c>
      <c r="F45" s="33">
        <f t="shared" si="21"/>
        <v>1560000</v>
      </c>
      <c r="G45" s="33">
        <v>0</v>
      </c>
      <c r="H45" s="33">
        <v>0</v>
      </c>
      <c r="I45" s="33">
        <v>0</v>
      </c>
      <c r="J45" s="33">
        <f t="shared" si="19"/>
        <v>1560000</v>
      </c>
      <c r="L45" s="13">
        <f t="shared" si="22"/>
        <v>34320000</v>
      </c>
      <c r="M45" s="13">
        <v>0</v>
      </c>
    </row>
    <row r="46" spans="1:22" ht="13.9" x14ac:dyDescent="0.45">
      <c r="A46" s="3" t="s">
        <v>31</v>
      </c>
      <c r="B46" s="13">
        <v>1250000</v>
      </c>
      <c r="C46" s="13" t="s">
        <v>44</v>
      </c>
      <c r="E46" s="32">
        <f t="shared" si="20"/>
        <v>2006</v>
      </c>
      <c r="F46" s="33">
        <f t="shared" si="21"/>
        <v>1560000</v>
      </c>
      <c r="G46" s="33">
        <v>0</v>
      </c>
      <c r="H46" s="33">
        <v>0</v>
      </c>
      <c r="I46" s="33">
        <v>0</v>
      </c>
      <c r="J46" s="33">
        <f t="shared" si="19"/>
        <v>1560000</v>
      </c>
      <c r="L46" s="13">
        <f t="shared" si="22"/>
        <v>32760000</v>
      </c>
      <c r="M46" s="13">
        <v>0</v>
      </c>
    </row>
    <row r="47" spans="1:22" x14ac:dyDescent="0.45">
      <c r="E47" s="32">
        <f t="shared" si="20"/>
        <v>2007</v>
      </c>
      <c r="F47" s="33">
        <f t="shared" si="21"/>
        <v>1560000</v>
      </c>
      <c r="G47" s="33">
        <f>60000</f>
        <v>60000</v>
      </c>
      <c r="H47" s="33">
        <v>0</v>
      </c>
      <c r="I47" s="33">
        <v>0</v>
      </c>
      <c r="J47" s="33">
        <f t="shared" si="19"/>
        <v>1620000</v>
      </c>
      <c r="L47" s="13">
        <f t="shared" si="22"/>
        <v>31200000</v>
      </c>
      <c r="M47" s="13">
        <f>300000-G47</f>
        <v>240000</v>
      </c>
    </row>
    <row r="48" spans="1:22" x14ac:dyDescent="0.45">
      <c r="E48" s="32">
        <f t="shared" si="20"/>
        <v>2008</v>
      </c>
      <c r="F48" s="33">
        <f t="shared" si="21"/>
        <v>1560000</v>
      </c>
      <c r="G48" s="33">
        <f>60000</f>
        <v>60000</v>
      </c>
      <c r="H48" s="33">
        <v>0</v>
      </c>
      <c r="I48" s="33">
        <v>0</v>
      </c>
      <c r="J48" s="33">
        <f t="shared" si="19"/>
        <v>1620000</v>
      </c>
      <c r="L48" s="13">
        <f t="shared" si="22"/>
        <v>29640000</v>
      </c>
      <c r="M48" s="13">
        <f>M47-G48</f>
        <v>180000</v>
      </c>
    </row>
    <row r="49" spans="1:13" ht="13.9" x14ac:dyDescent="0.45">
      <c r="A49" s="1" t="s">
        <v>22</v>
      </c>
      <c r="B49" s="1"/>
      <c r="C49" s="1"/>
      <c r="E49" s="32">
        <f t="shared" si="20"/>
        <v>2009</v>
      </c>
      <c r="F49" s="33">
        <f t="shared" si="21"/>
        <v>1560000</v>
      </c>
      <c r="G49" s="33">
        <f>60000</f>
        <v>60000</v>
      </c>
      <c r="H49" s="33">
        <v>0</v>
      </c>
      <c r="I49" s="33">
        <v>0</v>
      </c>
      <c r="J49" s="33">
        <f t="shared" si="19"/>
        <v>1620000</v>
      </c>
      <c r="L49" s="13">
        <f t="shared" si="22"/>
        <v>28080000</v>
      </c>
      <c r="M49" s="13">
        <f>M48-G49</f>
        <v>120000</v>
      </c>
    </row>
    <row r="50" spans="1:13" x14ac:dyDescent="0.45">
      <c r="A50" s="13" t="s">
        <v>20</v>
      </c>
      <c r="E50" s="32">
        <f t="shared" si="20"/>
        <v>2010</v>
      </c>
      <c r="F50" s="33">
        <f t="shared" si="21"/>
        <v>1560000</v>
      </c>
      <c r="G50" s="33">
        <f>60000</f>
        <v>60000</v>
      </c>
      <c r="H50" s="33">
        <v>0</v>
      </c>
      <c r="I50" s="33">
        <v>0</v>
      </c>
      <c r="J50" s="33">
        <f t="shared" si="19"/>
        <v>1620000</v>
      </c>
      <c r="L50" s="13">
        <f t="shared" si="22"/>
        <v>26520000</v>
      </c>
      <c r="M50" s="13">
        <f>M49-G50</f>
        <v>60000</v>
      </c>
    </row>
    <row r="51" spans="1:13" x14ac:dyDescent="0.45">
      <c r="A51" s="13" t="s">
        <v>21</v>
      </c>
      <c r="E51" s="32">
        <f t="shared" si="20"/>
        <v>2011</v>
      </c>
      <c r="F51" s="33">
        <f t="shared" si="21"/>
        <v>1560000</v>
      </c>
      <c r="G51" s="33">
        <f>60000</f>
        <v>60000</v>
      </c>
      <c r="H51" s="33">
        <v>0</v>
      </c>
      <c r="I51" s="33">
        <v>0</v>
      </c>
      <c r="J51" s="33">
        <f t="shared" si="19"/>
        <v>1620000</v>
      </c>
      <c r="L51" s="13">
        <f t="shared" si="22"/>
        <v>24960000</v>
      </c>
      <c r="M51" s="13">
        <f>M50-G51</f>
        <v>0</v>
      </c>
    </row>
    <row r="52" spans="1:13" x14ac:dyDescent="0.45">
      <c r="A52" s="13" t="s">
        <v>85</v>
      </c>
      <c r="E52" s="32">
        <f t="shared" si="20"/>
        <v>2012</v>
      </c>
      <c r="F52" s="33">
        <f t="shared" si="21"/>
        <v>1560000</v>
      </c>
      <c r="G52" s="33">
        <v>0</v>
      </c>
      <c r="H52" s="33">
        <f>350000/5</f>
        <v>70000</v>
      </c>
      <c r="I52" s="33">
        <v>0</v>
      </c>
      <c r="J52" s="33">
        <f t="shared" si="19"/>
        <v>1630000</v>
      </c>
      <c r="L52" s="13">
        <f t="shared" si="22"/>
        <v>23400000</v>
      </c>
      <c r="M52" s="13">
        <f>350000-H52</f>
        <v>280000</v>
      </c>
    </row>
    <row r="53" spans="1:13" x14ac:dyDescent="0.45">
      <c r="A53" s="13" t="s">
        <v>86</v>
      </c>
      <c r="E53" s="32">
        <f t="shared" si="20"/>
        <v>2013</v>
      </c>
      <c r="F53" s="33">
        <f t="shared" si="21"/>
        <v>1560000</v>
      </c>
      <c r="G53" s="33">
        <v>0</v>
      </c>
      <c r="H53" s="33">
        <f t="shared" ref="H53:H56" si="23">350000/5</f>
        <v>70000</v>
      </c>
      <c r="I53" s="33">
        <v>0</v>
      </c>
      <c r="J53" s="33">
        <f t="shared" si="19"/>
        <v>1630000</v>
      </c>
      <c r="L53" s="13">
        <f t="shared" si="22"/>
        <v>21840000</v>
      </c>
      <c r="M53" s="13">
        <f>M52-H53</f>
        <v>210000</v>
      </c>
    </row>
    <row r="54" spans="1:13" x14ac:dyDescent="0.45">
      <c r="E54" s="32">
        <f t="shared" si="20"/>
        <v>2014</v>
      </c>
      <c r="F54" s="33">
        <f t="shared" si="21"/>
        <v>1560000</v>
      </c>
      <c r="G54" s="33">
        <v>0</v>
      </c>
      <c r="H54" s="33">
        <f t="shared" si="23"/>
        <v>70000</v>
      </c>
      <c r="I54" s="33">
        <v>0</v>
      </c>
      <c r="J54" s="33">
        <f t="shared" si="19"/>
        <v>1630000</v>
      </c>
      <c r="L54" s="13">
        <f t="shared" si="22"/>
        <v>20280000</v>
      </c>
      <c r="M54" s="13">
        <f>M53-H54</f>
        <v>140000</v>
      </c>
    </row>
    <row r="55" spans="1:13" x14ac:dyDescent="0.45">
      <c r="E55" s="32">
        <f t="shared" si="20"/>
        <v>2015</v>
      </c>
      <c r="F55" s="33">
        <f t="shared" si="21"/>
        <v>1560000</v>
      </c>
      <c r="G55" s="33">
        <v>0</v>
      </c>
      <c r="H55" s="33">
        <f t="shared" si="23"/>
        <v>70000</v>
      </c>
      <c r="I55" s="33">
        <v>0</v>
      </c>
      <c r="J55" s="33">
        <f t="shared" si="19"/>
        <v>1630000</v>
      </c>
      <c r="L55" s="13">
        <f t="shared" si="22"/>
        <v>18720000</v>
      </c>
      <c r="M55" s="13">
        <f>M54-H55</f>
        <v>70000</v>
      </c>
    </row>
    <row r="56" spans="1:13" x14ac:dyDescent="0.45">
      <c r="E56" s="32">
        <f t="shared" si="20"/>
        <v>2016</v>
      </c>
      <c r="F56" s="33">
        <f t="shared" si="21"/>
        <v>1560000</v>
      </c>
      <c r="G56" s="33">
        <v>0</v>
      </c>
      <c r="H56" s="33">
        <f t="shared" si="23"/>
        <v>70000</v>
      </c>
      <c r="I56" s="33">
        <v>0</v>
      </c>
      <c r="J56" s="33">
        <f t="shared" si="19"/>
        <v>1630000</v>
      </c>
      <c r="L56" s="13">
        <f t="shared" si="22"/>
        <v>17160000</v>
      </c>
      <c r="M56" s="13">
        <f>M55-H56</f>
        <v>0</v>
      </c>
    </row>
    <row r="57" spans="1:13" x14ac:dyDescent="0.45">
      <c r="E57" s="32">
        <f t="shared" si="20"/>
        <v>2017</v>
      </c>
      <c r="F57" s="33">
        <f t="shared" si="21"/>
        <v>1560000</v>
      </c>
      <c r="G57" s="33">
        <v>0</v>
      </c>
      <c r="H57" s="33">
        <v>0</v>
      </c>
      <c r="I57" s="33">
        <v>0</v>
      </c>
      <c r="J57" s="33">
        <f t="shared" si="19"/>
        <v>1560000</v>
      </c>
      <c r="L57" s="13">
        <f t="shared" si="22"/>
        <v>15600000</v>
      </c>
      <c r="M57" s="13">
        <v>0</v>
      </c>
    </row>
    <row r="58" spans="1:13" x14ac:dyDescent="0.45">
      <c r="E58" s="25"/>
      <c r="F58" s="24"/>
      <c r="G58" s="24"/>
    </row>
    <row r="69" spans="5:5" x14ac:dyDescent="0.45">
      <c r="E69" s="32"/>
    </row>
  </sheetData>
  <pageMargins left="0.25" right="0.25" top="0.75" bottom="0.75" header="0.3" footer="0.3"/>
  <pageSetup scale="42" fitToHeight="0" orientation="landscape" r:id="rId1"/>
  <ignoredErrors>
    <ignoredError sqref="F22:V22 F24:V2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DC83-C416-4B3D-8D92-5CB2722E0DB7}">
  <sheetPr>
    <pageSetUpPr fitToPage="1"/>
  </sheetPr>
  <dimension ref="A1:V69"/>
  <sheetViews>
    <sheetView showGridLines="0" zoomScaleNormal="100" workbookViewId="0">
      <selection sqref="A1:V57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22" width="12.796875" style="13" customWidth="1"/>
    <col min="23" max="16384" width="8.796875" style="13"/>
  </cols>
  <sheetData>
    <row r="1" spans="1:22" ht="13.9" x14ac:dyDescent="0.45">
      <c r="A1" s="1" t="s">
        <v>0</v>
      </c>
      <c r="B1" s="2"/>
      <c r="C1" s="2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9" x14ac:dyDescent="0.45">
      <c r="A2" s="3" t="s">
        <v>1</v>
      </c>
      <c r="B2" s="4">
        <v>39000000</v>
      </c>
      <c r="C2" s="5"/>
    </row>
    <row r="3" spans="1:22" ht="13.9" x14ac:dyDescent="0.45">
      <c r="A3" s="3" t="s">
        <v>34</v>
      </c>
      <c r="B3" s="6">
        <v>0.1</v>
      </c>
      <c r="C3" s="5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3.9" x14ac:dyDescent="0.45">
      <c r="A4" s="3"/>
      <c r="B4" s="6">
        <v>0.1</v>
      </c>
      <c r="C4" s="5" t="s">
        <v>36</v>
      </c>
      <c r="E4" s="3" t="s">
        <v>2</v>
      </c>
      <c r="F4" s="15">
        <v>2001</v>
      </c>
      <c r="G4" s="15">
        <f>F4+1</f>
        <v>2002</v>
      </c>
      <c r="H4" s="15">
        <f t="shared" ref="H4:V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</row>
    <row r="5" spans="1:22" ht="13.9" x14ac:dyDescent="0.45">
      <c r="A5" s="3"/>
      <c r="B5" s="6">
        <f>1-B4-B3</f>
        <v>0.8</v>
      </c>
      <c r="C5" s="5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</row>
    <row r="6" spans="1:22" ht="13.9" x14ac:dyDescent="0.45">
      <c r="A6" s="3" t="s">
        <v>4</v>
      </c>
      <c r="B6" s="4">
        <v>5000000</v>
      </c>
      <c r="C6" s="5"/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</row>
    <row r="7" spans="1:22" ht="13.9" x14ac:dyDescent="0.45">
      <c r="A7" s="3"/>
      <c r="B7" s="4"/>
      <c r="C7" s="5"/>
      <c r="E7" s="3" t="s">
        <v>62</v>
      </c>
      <c r="F7" s="13">
        <v>365</v>
      </c>
      <c r="G7" s="13">
        <f>F7</f>
        <v>365</v>
      </c>
      <c r="H7" s="13">
        <f t="shared" ref="H7:T7" si="1">G7</f>
        <v>365</v>
      </c>
      <c r="I7" s="13">
        <v>366</v>
      </c>
      <c r="J7" s="13">
        <v>365</v>
      </c>
      <c r="K7" s="13">
        <v>365</v>
      </c>
      <c r="L7" s="13">
        <f t="shared" si="1"/>
        <v>365</v>
      </c>
      <c r="M7" s="13">
        <v>366</v>
      </c>
      <c r="N7" s="13">
        <v>365</v>
      </c>
      <c r="O7" s="13">
        <f t="shared" si="1"/>
        <v>365</v>
      </c>
      <c r="P7" s="13">
        <f t="shared" si="1"/>
        <v>365</v>
      </c>
      <c r="Q7" s="13">
        <v>366</v>
      </c>
      <c r="R7" s="13">
        <v>365</v>
      </c>
      <c r="S7" s="13">
        <f t="shared" si="1"/>
        <v>365</v>
      </c>
      <c r="T7" s="13">
        <f t="shared" si="1"/>
        <v>365</v>
      </c>
      <c r="U7" s="13">
        <v>366</v>
      </c>
      <c r="V7" s="13">
        <v>365</v>
      </c>
    </row>
    <row r="8" spans="1:22" ht="13.9" x14ac:dyDescent="0.45">
      <c r="A8" s="3" t="s">
        <v>5</v>
      </c>
      <c r="B8" s="6">
        <v>0.09</v>
      </c>
      <c r="C8" s="5"/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</row>
    <row r="9" spans="1:22" ht="13.9" x14ac:dyDescent="0.45">
      <c r="A9" s="7" t="s">
        <v>17</v>
      </c>
      <c r="B9" s="8">
        <v>0.4</v>
      </c>
      <c r="C9" s="5" t="s">
        <v>90</v>
      </c>
      <c r="E9" s="3"/>
    </row>
    <row r="10" spans="1:22" ht="13.9" x14ac:dyDescent="0.45">
      <c r="A10" s="7" t="s">
        <v>9</v>
      </c>
      <c r="B10" s="8">
        <v>0</v>
      </c>
      <c r="C10" s="5"/>
      <c r="E10" s="3" t="s">
        <v>25</v>
      </c>
      <c r="F10" s="13">
        <v>0</v>
      </c>
      <c r="G10" s="13">
        <v>0</v>
      </c>
      <c r="H10" s="13">
        <f t="shared" ref="H10:V10" si="2">$B$2/$B$38</f>
        <v>1560000</v>
      </c>
      <c r="I10" s="13">
        <f t="shared" si="2"/>
        <v>1560000</v>
      </c>
      <c r="J10" s="13">
        <f t="shared" si="2"/>
        <v>1560000</v>
      </c>
      <c r="K10" s="13">
        <f t="shared" si="2"/>
        <v>1560000</v>
      </c>
      <c r="L10" s="13">
        <f t="shared" si="2"/>
        <v>1560000</v>
      </c>
      <c r="M10" s="13">
        <f t="shared" si="2"/>
        <v>1560000</v>
      </c>
      <c r="N10" s="13">
        <f t="shared" si="2"/>
        <v>1560000</v>
      </c>
      <c r="O10" s="13">
        <f t="shared" si="2"/>
        <v>1560000</v>
      </c>
      <c r="P10" s="13">
        <f t="shared" si="2"/>
        <v>1560000</v>
      </c>
      <c r="Q10" s="13">
        <f t="shared" si="2"/>
        <v>1560000</v>
      </c>
      <c r="R10" s="13">
        <f t="shared" si="2"/>
        <v>1560000</v>
      </c>
      <c r="S10" s="13">
        <f t="shared" si="2"/>
        <v>1560000</v>
      </c>
      <c r="T10" s="13">
        <f t="shared" si="2"/>
        <v>1560000</v>
      </c>
      <c r="U10" s="13">
        <f t="shared" si="2"/>
        <v>1560000</v>
      </c>
      <c r="V10" s="13">
        <f t="shared" si="2"/>
        <v>1560000</v>
      </c>
    </row>
    <row r="11" spans="1:22" ht="13.9" x14ac:dyDescent="0.45">
      <c r="A11" s="9" t="s">
        <v>69</v>
      </c>
      <c r="B11" s="10">
        <f>(1+B8)/(1+B10)-1</f>
        <v>9.000000000000008E-2</v>
      </c>
      <c r="C11" s="5"/>
      <c r="E11" s="3" t="s">
        <v>32</v>
      </c>
      <c r="F11" s="13">
        <v>0</v>
      </c>
      <c r="G11" s="13">
        <v>0</v>
      </c>
      <c r="L11" s="13">
        <f>$B$42/5</f>
        <v>60000</v>
      </c>
      <c r="M11" s="13">
        <f t="shared" ref="M11:P11" si="3">$B$42/5</f>
        <v>60000</v>
      </c>
      <c r="N11" s="13">
        <f t="shared" si="3"/>
        <v>60000</v>
      </c>
      <c r="O11" s="13">
        <f t="shared" si="3"/>
        <v>60000</v>
      </c>
      <c r="P11" s="13">
        <f t="shared" si="3"/>
        <v>60000</v>
      </c>
      <c r="Q11" s="13">
        <f>$B$43/5</f>
        <v>70000</v>
      </c>
      <c r="R11" s="13">
        <f t="shared" ref="R11:U11" si="4">$B$43/5</f>
        <v>70000</v>
      </c>
      <c r="S11" s="13">
        <f t="shared" si="4"/>
        <v>70000</v>
      </c>
      <c r="T11" s="13">
        <f t="shared" si="4"/>
        <v>70000</v>
      </c>
      <c r="U11" s="13">
        <f t="shared" si="4"/>
        <v>70000</v>
      </c>
    </row>
    <row r="12" spans="1:22" ht="13.9" x14ac:dyDescent="0.45">
      <c r="A12" s="3"/>
      <c r="B12" s="6"/>
      <c r="C12" s="5"/>
      <c r="E12" s="3" t="s">
        <v>33</v>
      </c>
      <c r="F12" s="13">
        <f>F10+F11</f>
        <v>0</v>
      </c>
      <c r="G12" s="13">
        <f t="shared" ref="G12:V12" si="5">G10+G11</f>
        <v>0</v>
      </c>
      <c r="H12" s="13">
        <f t="shared" si="5"/>
        <v>1560000</v>
      </c>
      <c r="I12" s="13">
        <f t="shared" si="5"/>
        <v>1560000</v>
      </c>
      <c r="J12" s="13">
        <f t="shared" si="5"/>
        <v>1560000</v>
      </c>
      <c r="K12" s="13">
        <f t="shared" si="5"/>
        <v>1560000</v>
      </c>
      <c r="L12" s="13">
        <f t="shared" si="5"/>
        <v>1620000</v>
      </c>
      <c r="M12" s="13">
        <f t="shared" si="5"/>
        <v>1620000</v>
      </c>
      <c r="N12" s="13">
        <f t="shared" si="5"/>
        <v>1620000</v>
      </c>
      <c r="O12" s="13">
        <f t="shared" si="5"/>
        <v>1620000</v>
      </c>
      <c r="P12" s="13">
        <f t="shared" si="5"/>
        <v>1620000</v>
      </c>
      <c r="Q12" s="13">
        <f t="shared" si="5"/>
        <v>1630000</v>
      </c>
      <c r="R12" s="13">
        <f t="shared" si="5"/>
        <v>1630000</v>
      </c>
      <c r="S12" s="13">
        <f t="shared" si="5"/>
        <v>1630000</v>
      </c>
      <c r="T12" s="13">
        <f t="shared" si="5"/>
        <v>1630000</v>
      </c>
      <c r="U12" s="13">
        <f t="shared" si="5"/>
        <v>1630000</v>
      </c>
      <c r="V12" s="13">
        <f t="shared" si="5"/>
        <v>1560000</v>
      </c>
    </row>
    <row r="13" spans="1:22" ht="27" x14ac:dyDescent="0.45">
      <c r="A13" s="3" t="s">
        <v>45</v>
      </c>
      <c r="B13" s="4">
        <v>20000</v>
      </c>
      <c r="C13" s="5" t="s">
        <v>54</v>
      </c>
      <c r="E13" s="3"/>
    </row>
    <row r="14" spans="1:22" ht="13.9" x14ac:dyDescent="0.45">
      <c r="A14" s="3" t="s">
        <v>6</v>
      </c>
      <c r="B14" s="4">
        <v>200</v>
      </c>
      <c r="C14" s="5" t="s">
        <v>7</v>
      </c>
      <c r="E14" s="3" t="s">
        <v>65</v>
      </c>
      <c r="F14" s="13">
        <v>0</v>
      </c>
      <c r="G14" s="13">
        <f>B39</f>
        <v>500000</v>
      </c>
      <c r="H14" s="13">
        <f>G14*(1+$B$10)</f>
        <v>500000</v>
      </c>
      <c r="I14" s="13">
        <f>H14*(1+$B$10)</f>
        <v>500000</v>
      </c>
      <c r="J14" s="13">
        <f t="shared" ref="J14:U14" si="6">I14*(1+$B$10)</f>
        <v>500000</v>
      </c>
      <c r="K14" s="13">
        <f t="shared" si="6"/>
        <v>500000</v>
      </c>
      <c r="L14" s="13">
        <f t="shared" si="6"/>
        <v>500000</v>
      </c>
      <c r="M14" s="13">
        <f t="shared" si="6"/>
        <v>500000</v>
      </c>
      <c r="N14" s="13">
        <f t="shared" si="6"/>
        <v>500000</v>
      </c>
      <c r="O14" s="13">
        <f t="shared" si="6"/>
        <v>500000</v>
      </c>
      <c r="P14" s="13">
        <f t="shared" si="6"/>
        <v>500000</v>
      </c>
      <c r="Q14" s="13">
        <f t="shared" si="6"/>
        <v>500000</v>
      </c>
      <c r="R14" s="13">
        <f t="shared" si="6"/>
        <v>500000</v>
      </c>
      <c r="S14" s="13">
        <f t="shared" si="6"/>
        <v>500000</v>
      </c>
      <c r="T14" s="13">
        <f t="shared" si="6"/>
        <v>500000</v>
      </c>
      <c r="U14" s="13">
        <f t="shared" si="6"/>
        <v>500000</v>
      </c>
      <c r="V14" s="13">
        <f>U14*(1+$B$10)</f>
        <v>500000</v>
      </c>
    </row>
    <row r="15" spans="1:22" ht="13.9" x14ac:dyDescent="0.45">
      <c r="A15" s="3"/>
      <c r="B15" s="4"/>
      <c r="C15" s="5"/>
      <c r="E15" s="3"/>
    </row>
    <row r="16" spans="1:22" ht="13.9" x14ac:dyDescent="0.45">
      <c r="A16" s="3" t="s">
        <v>57</v>
      </c>
      <c r="B16" s="13">
        <v>22000</v>
      </c>
      <c r="C16" s="5" t="s">
        <v>55</v>
      </c>
      <c r="E16" s="3" t="s">
        <v>3</v>
      </c>
      <c r="F16" s="13">
        <v>0</v>
      </c>
      <c r="G16" s="13">
        <v>0</v>
      </c>
      <c r="H16" s="13">
        <f>B13</f>
        <v>20000</v>
      </c>
      <c r="I16" s="13">
        <f>H16+$B$14</f>
        <v>20200</v>
      </c>
      <c r="J16" s="13">
        <f>I16+$B$14</f>
        <v>20400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</row>
    <row r="17" spans="1:22" ht="13.9" x14ac:dyDescent="0.45">
      <c r="A17" s="3" t="s">
        <v>58</v>
      </c>
      <c r="C17" s="5"/>
      <c r="E17" s="3" t="s">
        <v>8</v>
      </c>
      <c r="F17" s="13">
        <v>0</v>
      </c>
      <c r="G17" s="13">
        <v>0</v>
      </c>
      <c r="H17" s="13">
        <f>-B30</f>
        <v>-4000</v>
      </c>
      <c r="I17" s="13">
        <f t="shared" ref="I17:V17" si="7">H17*(1+$B$33)</f>
        <v>-4040</v>
      </c>
      <c r="J17" s="13">
        <f t="shared" si="7"/>
        <v>-4080.4</v>
      </c>
      <c r="K17" s="13">
        <f t="shared" si="7"/>
        <v>-4121.2039999999997</v>
      </c>
      <c r="L17" s="13">
        <f t="shared" si="7"/>
        <v>-4162.4160400000001</v>
      </c>
      <c r="M17" s="13">
        <f t="shared" si="7"/>
        <v>-4204.0402003999998</v>
      </c>
      <c r="N17" s="13">
        <f t="shared" si="7"/>
        <v>-4246.0806024039994</v>
      </c>
      <c r="O17" s="13">
        <f t="shared" si="7"/>
        <v>-4288.5414084280392</v>
      </c>
      <c r="P17" s="13">
        <f t="shared" si="7"/>
        <v>-4331.4268225123196</v>
      </c>
      <c r="Q17" s="13">
        <f t="shared" si="7"/>
        <v>-4374.7410907374433</v>
      </c>
      <c r="R17" s="13">
        <f t="shared" si="7"/>
        <v>-4418.4885016448179</v>
      </c>
      <c r="S17" s="13">
        <f t="shared" si="7"/>
        <v>-4462.6733866612658</v>
      </c>
      <c r="T17" s="13">
        <f t="shared" si="7"/>
        <v>-4507.3001205278788</v>
      </c>
      <c r="U17" s="13">
        <f t="shared" si="7"/>
        <v>-4552.3731217331579</v>
      </c>
      <c r="V17" s="13">
        <f t="shared" si="7"/>
        <v>-4597.8968529504891</v>
      </c>
    </row>
    <row r="18" spans="1:22" ht="13.9" x14ac:dyDescent="0.45">
      <c r="A18" s="3" t="s">
        <v>59</v>
      </c>
      <c r="B18" s="16">
        <v>0.02</v>
      </c>
      <c r="C18" s="5"/>
      <c r="E18" s="3"/>
    </row>
    <row r="19" spans="1:22" ht="13.9" x14ac:dyDescent="0.45">
      <c r="A19" s="3" t="s">
        <v>60</v>
      </c>
      <c r="B19" s="16">
        <v>1.4999999999999999E-2</v>
      </c>
      <c r="C19" s="5"/>
      <c r="E19" s="3" t="s">
        <v>38</v>
      </c>
      <c r="F19" s="13">
        <f t="shared" ref="F19:V19" si="8">F16*(F7-F8)</f>
        <v>0</v>
      </c>
      <c r="G19" s="13">
        <f t="shared" si="8"/>
        <v>0</v>
      </c>
      <c r="H19" s="13">
        <f>H16*(H7-H8)</f>
        <v>7140000</v>
      </c>
      <c r="I19" s="13">
        <f>I16*(I7-I8)</f>
        <v>7231600</v>
      </c>
      <c r="J19" s="13">
        <f t="shared" si="8"/>
        <v>7282800</v>
      </c>
      <c r="K19" s="13">
        <f t="shared" si="8"/>
        <v>6680898</v>
      </c>
      <c r="L19" s="13">
        <f t="shared" si="8"/>
        <v>6170031</v>
      </c>
      <c r="M19" s="13">
        <f t="shared" si="8"/>
        <v>6188274</v>
      </c>
      <c r="N19" s="13">
        <f t="shared" si="8"/>
        <v>6241746</v>
      </c>
      <c r="O19" s="13">
        <f t="shared" si="8"/>
        <v>6313758</v>
      </c>
      <c r="P19" s="13">
        <f t="shared" si="8"/>
        <v>6386476</v>
      </c>
      <c r="Q19" s="13">
        <f t="shared" si="8"/>
        <v>6169512</v>
      </c>
      <c r="R19" s="13">
        <f t="shared" si="8"/>
        <v>6152172</v>
      </c>
      <c r="S19" s="13">
        <f t="shared" si="8"/>
        <v>6223019</v>
      </c>
      <c r="T19" s="13">
        <f t="shared" si="8"/>
        <v>6294564</v>
      </c>
      <c r="U19" s="13">
        <f t="shared" si="8"/>
        <v>6385050</v>
      </c>
      <c r="V19" s="13">
        <f t="shared" si="8"/>
        <v>5151938</v>
      </c>
    </row>
    <row r="20" spans="1:22" ht="13.9" x14ac:dyDescent="0.45">
      <c r="A20" s="3"/>
      <c r="C20" s="5"/>
      <c r="E20" s="26" t="s">
        <v>24</v>
      </c>
      <c r="F20" s="18">
        <f t="shared" ref="F20:V20" si="9">F17*F7</f>
        <v>0</v>
      </c>
      <c r="G20" s="18">
        <f t="shared" si="9"/>
        <v>0</v>
      </c>
      <c r="H20" s="18">
        <f t="shared" si="9"/>
        <v>-1460000</v>
      </c>
      <c r="I20" s="18">
        <f t="shared" si="9"/>
        <v>-1478640</v>
      </c>
      <c r="J20" s="18">
        <f t="shared" si="9"/>
        <v>-1489346</v>
      </c>
      <c r="K20" s="18">
        <f t="shared" si="9"/>
        <v>-1504239.46</v>
      </c>
      <c r="L20" s="18">
        <f t="shared" si="9"/>
        <v>-1519281.8546</v>
      </c>
      <c r="M20" s="18">
        <f t="shared" si="9"/>
        <v>-1538678.7133463998</v>
      </c>
      <c r="N20" s="18">
        <f t="shared" si="9"/>
        <v>-1549819.4198774598</v>
      </c>
      <c r="O20" s="18">
        <f t="shared" si="9"/>
        <v>-1565317.6140762344</v>
      </c>
      <c r="P20" s="18">
        <f t="shared" si="9"/>
        <v>-1580970.7902169966</v>
      </c>
      <c r="Q20" s="18">
        <f t="shared" si="9"/>
        <v>-1601155.2392099043</v>
      </c>
      <c r="R20" s="18">
        <f t="shared" si="9"/>
        <v>-1612748.3031003585</v>
      </c>
      <c r="S20" s="18">
        <f t="shared" si="9"/>
        <v>-1628875.786131362</v>
      </c>
      <c r="T20" s="18">
        <f t="shared" si="9"/>
        <v>-1645164.5439926758</v>
      </c>
      <c r="U20" s="18">
        <f t="shared" si="9"/>
        <v>-1666168.5625543357</v>
      </c>
      <c r="V20" s="18">
        <f t="shared" si="9"/>
        <v>-1678232.3513269285</v>
      </c>
    </row>
    <row r="21" spans="1:22" ht="13.9" x14ac:dyDescent="0.45">
      <c r="A21" s="3"/>
      <c r="C21" s="5"/>
      <c r="E21" s="3" t="s">
        <v>70</v>
      </c>
      <c r="F21" s="13">
        <f t="shared" ref="F21:V21" si="10">F19+F20</f>
        <v>0</v>
      </c>
      <c r="G21" s="13">
        <f t="shared" si="10"/>
        <v>0</v>
      </c>
      <c r="H21" s="13">
        <f t="shared" si="10"/>
        <v>5680000</v>
      </c>
      <c r="I21" s="13">
        <f t="shared" si="10"/>
        <v>5752960</v>
      </c>
      <c r="J21" s="13">
        <f t="shared" si="10"/>
        <v>5793454</v>
      </c>
      <c r="K21" s="13">
        <f t="shared" si="10"/>
        <v>5176658.54</v>
      </c>
      <c r="L21" s="13">
        <f t="shared" si="10"/>
        <v>4650749.1453999998</v>
      </c>
      <c r="M21" s="13">
        <f t="shared" si="10"/>
        <v>4649595.2866536006</v>
      </c>
      <c r="N21" s="13">
        <f t="shared" si="10"/>
        <v>4691926.5801225398</v>
      </c>
      <c r="O21" s="13">
        <f t="shared" si="10"/>
        <v>4748440.3859237656</v>
      </c>
      <c r="P21" s="13">
        <f t="shared" si="10"/>
        <v>4805505.2097830037</v>
      </c>
      <c r="Q21" s="13">
        <f t="shared" si="10"/>
        <v>4568356.7607900957</v>
      </c>
      <c r="R21" s="13">
        <f t="shared" si="10"/>
        <v>4539423.6968996413</v>
      </c>
      <c r="S21" s="13">
        <f t="shared" si="10"/>
        <v>4594143.2138686385</v>
      </c>
      <c r="T21" s="13">
        <f t="shared" si="10"/>
        <v>4649399.4560073242</v>
      </c>
      <c r="U21" s="13">
        <f t="shared" si="10"/>
        <v>4718881.4374456648</v>
      </c>
      <c r="V21" s="13">
        <f t="shared" si="10"/>
        <v>3473705.6486730715</v>
      </c>
    </row>
    <row r="22" spans="1:22" ht="13.9" x14ac:dyDescent="0.45">
      <c r="A22" s="3" t="s">
        <v>47</v>
      </c>
      <c r="B22" s="4"/>
      <c r="C22" s="5"/>
      <c r="E22" s="26" t="s">
        <v>39</v>
      </c>
      <c r="F22" s="18">
        <f t="shared" ref="F22:V22" si="11">-F12</f>
        <v>0</v>
      </c>
      <c r="G22" s="18">
        <f t="shared" si="11"/>
        <v>0</v>
      </c>
      <c r="H22" s="18">
        <f t="shared" si="11"/>
        <v>-1560000</v>
      </c>
      <c r="I22" s="18">
        <f t="shared" si="11"/>
        <v>-1560000</v>
      </c>
      <c r="J22" s="18">
        <f t="shared" si="11"/>
        <v>-1560000</v>
      </c>
      <c r="K22" s="18">
        <f t="shared" si="11"/>
        <v>-1560000</v>
      </c>
      <c r="L22" s="18">
        <f t="shared" si="11"/>
        <v>-1620000</v>
      </c>
      <c r="M22" s="18">
        <f t="shared" si="11"/>
        <v>-1620000</v>
      </c>
      <c r="N22" s="18">
        <f t="shared" si="11"/>
        <v>-1620000</v>
      </c>
      <c r="O22" s="18">
        <f t="shared" si="11"/>
        <v>-1620000</v>
      </c>
      <c r="P22" s="18">
        <f t="shared" si="11"/>
        <v>-1620000</v>
      </c>
      <c r="Q22" s="18">
        <f t="shared" si="11"/>
        <v>-1630000</v>
      </c>
      <c r="R22" s="18">
        <f t="shared" si="11"/>
        <v>-1630000</v>
      </c>
      <c r="S22" s="18">
        <f t="shared" si="11"/>
        <v>-1630000</v>
      </c>
      <c r="T22" s="18">
        <f t="shared" si="11"/>
        <v>-1630000</v>
      </c>
      <c r="U22" s="18">
        <f t="shared" si="11"/>
        <v>-1630000</v>
      </c>
      <c r="V22" s="18">
        <f t="shared" si="11"/>
        <v>-1560000</v>
      </c>
    </row>
    <row r="23" spans="1:22" ht="13.9" x14ac:dyDescent="0.45">
      <c r="A23" s="3" t="s">
        <v>48</v>
      </c>
      <c r="B23" s="11">
        <v>1.1499999999999999</v>
      </c>
      <c r="C23" s="5"/>
      <c r="E23" s="3" t="s">
        <v>71</v>
      </c>
      <c r="F23" s="13">
        <f>F21+F22</f>
        <v>0</v>
      </c>
      <c r="G23" s="13">
        <f t="shared" ref="G23:V23" si="12">G21+G22</f>
        <v>0</v>
      </c>
      <c r="H23" s="13">
        <f>H21+H22</f>
        <v>4120000</v>
      </c>
      <c r="I23" s="13">
        <f t="shared" si="12"/>
        <v>4192960</v>
      </c>
      <c r="J23" s="13">
        <f t="shared" si="12"/>
        <v>4233454</v>
      </c>
      <c r="K23" s="13">
        <f t="shared" si="12"/>
        <v>3616658.54</v>
      </c>
      <c r="L23" s="13">
        <f t="shared" si="12"/>
        <v>3030749.1453999998</v>
      </c>
      <c r="M23" s="13">
        <f t="shared" si="12"/>
        <v>3029595.2866536006</v>
      </c>
      <c r="N23" s="13">
        <f t="shared" si="12"/>
        <v>3071926.5801225398</v>
      </c>
      <c r="O23" s="13">
        <f t="shared" si="12"/>
        <v>3128440.3859237656</v>
      </c>
      <c r="P23" s="13">
        <f t="shared" si="12"/>
        <v>3185505.2097830037</v>
      </c>
      <c r="Q23" s="13">
        <f t="shared" si="12"/>
        <v>2938356.7607900957</v>
      </c>
      <c r="R23" s="13">
        <f t="shared" si="12"/>
        <v>2909423.6968996413</v>
      </c>
      <c r="S23" s="13">
        <f t="shared" si="12"/>
        <v>2964143.2138686385</v>
      </c>
      <c r="T23" s="13">
        <f t="shared" si="12"/>
        <v>3019399.4560073242</v>
      </c>
      <c r="U23" s="13">
        <f t="shared" si="12"/>
        <v>3088881.4374456648</v>
      </c>
      <c r="V23" s="13">
        <f t="shared" si="12"/>
        <v>1913705.6486730715</v>
      </c>
    </row>
    <row r="24" spans="1:22" ht="13.9" x14ac:dyDescent="0.45">
      <c r="A24" s="3" t="s">
        <v>49</v>
      </c>
      <c r="B24" s="11">
        <v>1.05</v>
      </c>
      <c r="C24" s="5"/>
      <c r="E24" s="3" t="s">
        <v>67</v>
      </c>
      <c r="F24" s="13">
        <f>-F23*$B$9</f>
        <v>0</v>
      </c>
      <c r="G24" s="13">
        <f t="shared" ref="G24:V24" si="13">-G23*$B$9</f>
        <v>0</v>
      </c>
      <c r="H24" s="13">
        <f t="shared" si="13"/>
        <v>-1648000</v>
      </c>
      <c r="I24" s="13">
        <f t="shared" si="13"/>
        <v>-1677184</v>
      </c>
      <c r="J24" s="13">
        <f t="shared" si="13"/>
        <v>-1693381.6</v>
      </c>
      <c r="K24" s="13">
        <f t="shared" si="13"/>
        <v>-1446663.4160000002</v>
      </c>
      <c r="L24" s="13">
        <f t="shared" si="13"/>
        <v>-1212299.6581599999</v>
      </c>
      <c r="M24" s="13">
        <f t="shared" si="13"/>
        <v>-1211838.1146614403</v>
      </c>
      <c r="N24" s="13">
        <f t="shared" si="13"/>
        <v>-1228770.632049016</v>
      </c>
      <c r="O24" s="13">
        <f t="shared" si="13"/>
        <v>-1251376.1543695063</v>
      </c>
      <c r="P24" s="13">
        <f t="shared" si="13"/>
        <v>-1274202.0839132015</v>
      </c>
      <c r="Q24" s="13">
        <f t="shared" si="13"/>
        <v>-1175342.7043160384</v>
      </c>
      <c r="R24" s="13">
        <f t="shared" si="13"/>
        <v>-1163769.4787598567</v>
      </c>
      <c r="S24" s="13">
        <f t="shared" si="13"/>
        <v>-1185657.2855474555</v>
      </c>
      <c r="T24" s="13">
        <f t="shared" si="13"/>
        <v>-1207759.7824029296</v>
      </c>
      <c r="U24" s="13">
        <f t="shared" si="13"/>
        <v>-1235552.5749782659</v>
      </c>
      <c r="V24" s="13">
        <f t="shared" si="13"/>
        <v>-765482.25946922868</v>
      </c>
    </row>
    <row r="25" spans="1:22" ht="13.9" x14ac:dyDescent="0.45">
      <c r="A25" s="3" t="s">
        <v>50</v>
      </c>
      <c r="B25" s="11">
        <v>1</v>
      </c>
      <c r="C25" s="5"/>
      <c r="E25" s="27" t="s">
        <v>72</v>
      </c>
      <c r="F25" s="19">
        <f>F23+F24</f>
        <v>0</v>
      </c>
      <c r="G25" s="19">
        <f t="shared" ref="G25:V25" si="14">G23+G24</f>
        <v>0</v>
      </c>
      <c r="H25" s="19">
        <f>H23+H24</f>
        <v>2472000</v>
      </c>
      <c r="I25" s="19">
        <f t="shared" si="14"/>
        <v>2515776</v>
      </c>
      <c r="J25" s="19">
        <f t="shared" si="14"/>
        <v>2540072.4</v>
      </c>
      <c r="K25" s="19">
        <f t="shared" si="14"/>
        <v>2169995.1239999998</v>
      </c>
      <c r="L25" s="19">
        <f t="shared" si="14"/>
        <v>1818449.4872399999</v>
      </c>
      <c r="M25" s="19">
        <f t="shared" si="14"/>
        <v>1817757.1719921604</v>
      </c>
      <c r="N25" s="19">
        <f t="shared" si="14"/>
        <v>1843155.9480735238</v>
      </c>
      <c r="O25" s="19">
        <f t="shared" si="14"/>
        <v>1877064.2315542593</v>
      </c>
      <c r="P25" s="19">
        <f t="shared" si="14"/>
        <v>1911303.1258698022</v>
      </c>
      <c r="Q25" s="19">
        <f t="shared" si="14"/>
        <v>1763014.0564740573</v>
      </c>
      <c r="R25" s="19">
        <f t="shared" si="14"/>
        <v>1745654.2181397846</v>
      </c>
      <c r="S25" s="19">
        <f t="shared" si="14"/>
        <v>1778485.928321183</v>
      </c>
      <c r="T25" s="19">
        <f t="shared" si="14"/>
        <v>1811639.6736043945</v>
      </c>
      <c r="U25" s="19">
        <f t="shared" si="14"/>
        <v>1853328.8624673989</v>
      </c>
      <c r="V25" s="19">
        <f t="shared" si="14"/>
        <v>1148223.3892038427</v>
      </c>
    </row>
    <row r="26" spans="1:22" ht="13.9" x14ac:dyDescent="0.45">
      <c r="A26" s="3" t="s">
        <v>51</v>
      </c>
      <c r="B26" s="11">
        <v>0.8</v>
      </c>
      <c r="C26" s="5"/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3.9" x14ac:dyDescent="0.45">
      <c r="A27" s="3" t="s">
        <v>52</v>
      </c>
      <c r="B27" s="11">
        <v>0.75</v>
      </c>
      <c r="C27" s="5"/>
      <c r="E27" s="3" t="s">
        <v>64</v>
      </c>
      <c r="F27" s="13">
        <v>0</v>
      </c>
      <c r="G27" s="13">
        <f t="shared" ref="G27:V27" si="15">-(G14-F14)</f>
        <v>-500000</v>
      </c>
      <c r="H27" s="13">
        <f t="shared" si="15"/>
        <v>0</v>
      </c>
      <c r="I27" s="13">
        <f t="shared" si="15"/>
        <v>0</v>
      </c>
      <c r="J27" s="13">
        <f t="shared" si="15"/>
        <v>0</v>
      </c>
      <c r="K27" s="13">
        <f t="shared" si="15"/>
        <v>0</v>
      </c>
      <c r="L27" s="13">
        <f t="shared" si="15"/>
        <v>0</v>
      </c>
      <c r="M27" s="13">
        <f t="shared" si="15"/>
        <v>0</v>
      </c>
      <c r="N27" s="13">
        <f t="shared" si="15"/>
        <v>0</v>
      </c>
      <c r="O27" s="13">
        <f t="shared" si="15"/>
        <v>0</v>
      </c>
      <c r="P27" s="13">
        <f t="shared" si="15"/>
        <v>0</v>
      </c>
      <c r="Q27" s="13">
        <f t="shared" si="15"/>
        <v>0</v>
      </c>
      <c r="R27" s="13">
        <f t="shared" si="15"/>
        <v>0</v>
      </c>
      <c r="S27" s="13">
        <f t="shared" si="15"/>
        <v>0</v>
      </c>
      <c r="T27" s="13">
        <f t="shared" si="15"/>
        <v>0</v>
      </c>
      <c r="U27" s="13">
        <f t="shared" si="15"/>
        <v>0</v>
      </c>
      <c r="V27" s="13">
        <f t="shared" si="15"/>
        <v>0</v>
      </c>
    </row>
    <row r="28" spans="1:22" ht="13.9" x14ac:dyDescent="0.45">
      <c r="A28" s="3" t="s">
        <v>53</v>
      </c>
      <c r="B28" s="11">
        <v>0.65</v>
      </c>
      <c r="C28" s="5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-B42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-B43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</row>
    <row r="29" spans="1:22" ht="13.9" x14ac:dyDescent="0.45">
      <c r="A29" s="3"/>
      <c r="B29" s="4"/>
      <c r="C29" s="5"/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f>B6</f>
        <v>5000000</v>
      </c>
    </row>
    <row r="30" spans="1:22" ht="13.9" x14ac:dyDescent="0.45">
      <c r="A30" s="3" t="s">
        <v>8</v>
      </c>
      <c r="B30" s="4">
        <v>4000</v>
      </c>
      <c r="C30" s="5"/>
      <c r="E30" s="3" t="s">
        <v>39</v>
      </c>
      <c r="F30" s="13">
        <f>-F22</f>
        <v>0</v>
      </c>
      <c r="G30" s="13">
        <f t="shared" ref="G30:V30" si="16">-G22</f>
        <v>0</v>
      </c>
      <c r="H30" s="13">
        <f t="shared" si="16"/>
        <v>1560000</v>
      </c>
      <c r="I30" s="13">
        <f t="shared" si="16"/>
        <v>1560000</v>
      </c>
      <c r="J30" s="13">
        <f t="shared" si="16"/>
        <v>1560000</v>
      </c>
      <c r="K30" s="13">
        <f t="shared" si="16"/>
        <v>1560000</v>
      </c>
      <c r="L30" s="13">
        <f t="shared" si="16"/>
        <v>1620000</v>
      </c>
      <c r="M30" s="13">
        <f t="shared" si="16"/>
        <v>1620000</v>
      </c>
      <c r="N30" s="13">
        <f t="shared" si="16"/>
        <v>1620000</v>
      </c>
      <c r="O30" s="13">
        <f t="shared" si="16"/>
        <v>1620000</v>
      </c>
      <c r="P30" s="13">
        <f t="shared" si="16"/>
        <v>1620000</v>
      </c>
      <c r="Q30" s="13">
        <f t="shared" si="16"/>
        <v>1630000</v>
      </c>
      <c r="R30" s="13">
        <f t="shared" si="16"/>
        <v>1630000</v>
      </c>
      <c r="S30" s="13">
        <f t="shared" si="16"/>
        <v>1630000</v>
      </c>
      <c r="T30" s="13">
        <f t="shared" si="16"/>
        <v>1630000</v>
      </c>
      <c r="U30" s="13">
        <f t="shared" si="16"/>
        <v>1630000</v>
      </c>
      <c r="V30" s="13">
        <f t="shared" si="16"/>
        <v>1560000</v>
      </c>
    </row>
    <row r="31" spans="1:22" ht="13.9" x14ac:dyDescent="0.45">
      <c r="A31" s="7" t="s">
        <v>46</v>
      </c>
      <c r="B31" s="12">
        <v>15</v>
      </c>
      <c r="C31" s="5"/>
      <c r="E31" s="3"/>
    </row>
    <row r="32" spans="1:22" ht="13.9" x14ac:dyDescent="0.45">
      <c r="A32" s="3" t="s">
        <v>10</v>
      </c>
      <c r="B32" s="6">
        <v>0.01</v>
      </c>
      <c r="C32" s="5"/>
      <c r="E32" s="3"/>
    </row>
    <row r="33" spans="1:22" ht="13.9" x14ac:dyDescent="0.45">
      <c r="A33" s="3" t="s">
        <v>11</v>
      </c>
      <c r="B33" s="6">
        <f>B10+B32</f>
        <v>0.01</v>
      </c>
      <c r="C33" s="5"/>
      <c r="E33" s="3" t="s">
        <v>73</v>
      </c>
      <c r="F33" s="3">
        <f>SUM(F25:F30)</f>
        <v>-3900000</v>
      </c>
      <c r="G33" s="3">
        <f t="shared" ref="G33:U33" si="17">SUM(G25:G30)</f>
        <v>-4400000</v>
      </c>
      <c r="H33" s="3">
        <f>SUM(H25:H30)</f>
        <v>-27168000</v>
      </c>
      <c r="I33" s="3">
        <f>SUM(I25:I30)</f>
        <v>4075776</v>
      </c>
      <c r="J33" s="3">
        <f t="shared" si="17"/>
        <v>4100072.4</v>
      </c>
      <c r="K33" s="3">
        <f t="shared" si="17"/>
        <v>3729995.1239999998</v>
      </c>
      <c r="L33" s="3">
        <f t="shared" si="17"/>
        <v>3138449.4872399997</v>
      </c>
      <c r="M33" s="3">
        <f t="shared" si="17"/>
        <v>3437757.1719921604</v>
      </c>
      <c r="N33" s="3">
        <f t="shared" si="17"/>
        <v>3463155.9480735241</v>
      </c>
      <c r="O33" s="3">
        <f t="shared" si="17"/>
        <v>3497064.2315542595</v>
      </c>
      <c r="P33" s="3">
        <f t="shared" si="17"/>
        <v>3531303.1258698022</v>
      </c>
      <c r="Q33" s="3">
        <f t="shared" si="17"/>
        <v>3043014.056474057</v>
      </c>
      <c r="R33" s="3">
        <f t="shared" si="17"/>
        <v>3375654.2181397844</v>
      </c>
      <c r="S33" s="3">
        <f t="shared" si="17"/>
        <v>3408485.9283211827</v>
      </c>
      <c r="T33" s="3">
        <f t="shared" si="17"/>
        <v>3441639.6736043943</v>
      </c>
      <c r="U33" s="3">
        <f t="shared" si="17"/>
        <v>3483328.8624673989</v>
      </c>
      <c r="V33" s="3">
        <f>SUM(V25:V30)</f>
        <v>7708223.3892038427</v>
      </c>
    </row>
    <row r="34" spans="1:22" ht="13.9" x14ac:dyDescent="0.45">
      <c r="A34" s="3" t="s">
        <v>12</v>
      </c>
      <c r="B34" s="4">
        <v>8</v>
      </c>
      <c r="C34" s="5" t="s">
        <v>13</v>
      </c>
      <c r="E34" s="3" t="s">
        <v>75</v>
      </c>
      <c r="F34" s="3">
        <f t="shared" ref="F34:V34" si="18">F33/(1+$B$8)^F5</f>
        <v>-3900000</v>
      </c>
      <c r="G34" s="3">
        <f t="shared" si="18"/>
        <v>-4036697.2477064217</v>
      </c>
      <c r="H34" s="3">
        <f t="shared" si="18"/>
        <v>-22866762.0570659</v>
      </c>
      <c r="I34" s="3">
        <f t="shared" si="18"/>
        <v>3147246.8956293636</v>
      </c>
      <c r="J34" s="3">
        <f t="shared" si="18"/>
        <v>2904594.6553525864</v>
      </c>
      <c r="K34" s="3">
        <f t="shared" si="18"/>
        <v>2424240.901827388</v>
      </c>
      <c r="L34" s="3">
        <f t="shared" si="18"/>
        <v>1871354.8863020402</v>
      </c>
      <c r="M34" s="3">
        <f t="shared" si="18"/>
        <v>1880570.8985354295</v>
      </c>
      <c r="N34" s="3">
        <f t="shared" si="18"/>
        <v>1738041.1915862777</v>
      </c>
      <c r="O34" s="3">
        <f t="shared" si="18"/>
        <v>1610145.5189604072</v>
      </c>
      <c r="P34" s="3">
        <f t="shared" si="18"/>
        <v>1491660.6027919317</v>
      </c>
      <c r="Q34" s="3">
        <f t="shared" si="18"/>
        <v>1179267.9110001193</v>
      </c>
      <c r="R34" s="3">
        <f t="shared" si="18"/>
        <v>1200162.2944914252</v>
      </c>
      <c r="S34" s="3">
        <f t="shared" si="18"/>
        <v>1111775.3280233508</v>
      </c>
      <c r="T34" s="3">
        <f t="shared" si="18"/>
        <v>1029898.5062375865</v>
      </c>
      <c r="U34" s="3">
        <f t="shared" si="18"/>
        <v>956306.28315125022</v>
      </c>
      <c r="V34" s="3">
        <f t="shared" si="18"/>
        <v>1941468.3956660414</v>
      </c>
    </row>
    <row r="35" spans="1:22" ht="13.9" x14ac:dyDescent="0.45">
      <c r="A35" s="3"/>
      <c r="B35" s="4">
        <v>12</v>
      </c>
      <c r="C35" s="5" t="s">
        <v>14</v>
      </c>
    </row>
    <row r="36" spans="1:22" ht="27" x14ac:dyDescent="0.45">
      <c r="A36" s="3"/>
      <c r="B36" s="4">
        <v>16</v>
      </c>
      <c r="C36" s="5" t="s">
        <v>15</v>
      </c>
      <c r="E36" s="14" t="s">
        <v>18</v>
      </c>
      <c r="F36" s="20">
        <f>SUM(F34:V34)</f>
        <v>-6316725.0352171222</v>
      </c>
    </row>
    <row r="37" spans="1:22" ht="13.9" x14ac:dyDescent="0.45">
      <c r="C37" s="5"/>
      <c r="E37" s="14" t="s">
        <v>76</v>
      </c>
      <c r="F37" s="21">
        <f>IRR(F33:V33)</f>
        <v>5.4554402126604229E-2</v>
      </c>
    </row>
    <row r="38" spans="1:22" ht="13.9" x14ac:dyDescent="0.45">
      <c r="A38" s="3" t="s">
        <v>16</v>
      </c>
      <c r="B38" s="4">
        <v>25</v>
      </c>
      <c r="C38" s="5"/>
    </row>
    <row r="39" spans="1:22" ht="13.9" x14ac:dyDescent="0.45">
      <c r="A39" s="3" t="s">
        <v>19</v>
      </c>
      <c r="B39" s="4">
        <v>500000</v>
      </c>
      <c r="E39" s="29" t="s">
        <v>87</v>
      </c>
      <c r="F39" s="22"/>
      <c r="G39" s="22"/>
      <c r="H39" s="23"/>
      <c r="I39" s="23"/>
      <c r="J39" s="23"/>
      <c r="L39" s="29" t="s">
        <v>84</v>
      </c>
      <c r="M39" s="23"/>
    </row>
    <row r="40" spans="1:22" ht="13.9" x14ac:dyDescent="0.45">
      <c r="A40" s="3"/>
      <c r="E40" s="30" t="s">
        <v>2</v>
      </c>
      <c r="F40" s="31" t="s">
        <v>77</v>
      </c>
      <c r="G40" s="31" t="s">
        <v>78</v>
      </c>
      <c r="H40" s="31" t="s">
        <v>79</v>
      </c>
      <c r="I40" s="31" t="s">
        <v>80</v>
      </c>
      <c r="J40" s="31" t="s">
        <v>88</v>
      </c>
      <c r="K40" s="24"/>
      <c r="L40" s="3" t="s">
        <v>77</v>
      </c>
      <c r="M40" s="3" t="s">
        <v>74</v>
      </c>
    </row>
    <row r="41" spans="1:22" ht="13.9" x14ac:dyDescent="0.45">
      <c r="A41" s="3" t="s">
        <v>28</v>
      </c>
      <c r="E41" s="32">
        <v>2001</v>
      </c>
      <c r="F41" s="33">
        <v>0</v>
      </c>
      <c r="G41" s="33">
        <v>0</v>
      </c>
      <c r="H41" s="33">
        <v>0</v>
      </c>
      <c r="I41" s="33">
        <v>0</v>
      </c>
      <c r="J41" s="33">
        <f>SUM(F41:I41)</f>
        <v>0</v>
      </c>
      <c r="L41" s="13">
        <v>0</v>
      </c>
      <c r="M41" s="13">
        <v>0</v>
      </c>
    </row>
    <row r="42" spans="1:22" ht="13.9" x14ac:dyDescent="0.45">
      <c r="A42" s="3" t="s">
        <v>26</v>
      </c>
      <c r="B42" s="13">
        <v>300000</v>
      </c>
      <c r="C42" s="13" t="s">
        <v>40</v>
      </c>
      <c r="E42" s="32">
        <f>E41+1</f>
        <v>2002</v>
      </c>
      <c r="F42" s="33">
        <v>0</v>
      </c>
      <c r="G42" s="33">
        <v>0</v>
      </c>
      <c r="H42" s="33">
        <v>0</v>
      </c>
      <c r="I42" s="33">
        <v>0</v>
      </c>
      <c r="J42" s="33">
        <f t="shared" ref="J42:J57" si="19">SUM(F42:I42)</f>
        <v>0</v>
      </c>
      <c r="L42" s="13">
        <v>0</v>
      </c>
      <c r="M42" s="13">
        <v>0</v>
      </c>
    </row>
    <row r="43" spans="1:22" ht="13.9" x14ac:dyDescent="0.45">
      <c r="A43" s="3" t="s">
        <v>27</v>
      </c>
      <c r="B43" s="13">
        <v>350000</v>
      </c>
      <c r="C43" s="13" t="s">
        <v>41</v>
      </c>
      <c r="E43" s="32">
        <f t="shared" ref="E43:E57" si="20">E42+1</f>
        <v>2003</v>
      </c>
      <c r="F43" s="33">
        <f>39000000/25</f>
        <v>1560000</v>
      </c>
      <c r="G43" s="33">
        <v>0</v>
      </c>
      <c r="H43" s="33">
        <v>0</v>
      </c>
      <c r="I43" s="33">
        <v>0</v>
      </c>
      <c r="J43" s="33">
        <f t="shared" si="19"/>
        <v>1560000</v>
      </c>
      <c r="L43" s="13">
        <f>B2-F43</f>
        <v>37440000</v>
      </c>
      <c r="M43" s="13">
        <v>0</v>
      </c>
    </row>
    <row r="44" spans="1:22" ht="13.9" x14ac:dyDescent="0.45">
      <c r="A44" s="3" t="s">
        <v>29</v>
      </c>
      <c r="B44" s="13">
        <v>750000</v>
      </c>
      <c r="C44" s="13" t="s">
        <v>42</v>
      </c>
      <c r="E44" s="32">
        <f t="shared" si="20"/>
        <v>2004</v>
      </c>
      <c r="F44" s="33">
        <f t="shared" ref="F44:F57" si="21">39000000/25</f>
        <v>1560000</v>
      </c>
      <c r="G44" s="33">
        <v>0</v>
      </c>
      <c r="H44" s="33">
        <v>0</v>
      </c>
      <c r="I44" s="33">
        <v>0</v>
      </c>
      <c r="J44" s="33">
        <f t="shared" si="19"/>
        <v>1560000</v>
      </c>
      <c r="L44" s="13">
        <f t="shared" ref="L44:L57" si="22">L43-F44</f>
        <v>35880000</v>
      </c>
      <c r="M44" s="13">
        <v>0</v>
      </c>
    </row>
    <row r="45" spans="1:22" ht="13.9" x14ac:dyDescent="0.45">
      <c r="A45" s="3" t="s">
        <v>30</v>
      </c>
      <c r="B45" s="13">
        <v>850000</v>
      </c>
      <c r="C45" s="13" t="s">
        <v>43</v>
      </c>
      <c r="E45" s="32">
        <f t="shared" si="20"/>
        <v>2005</v>
      </c>
      <c r="F45" s="33">
        <f t="shared" si="21"/>
        <v>1560000</v>
      </c>
      <c r="G45" s="33">
        <v>0</v>
      </c>
      <c r="H45" s="33">
        <v>0</v>
      </c>
      <c r="I45" s="33">
        <v>0</v>
      </c>
      <c r="J45" s="33">
        <f t="shared" si="19"/>
        <v>1560000</v>
      </c>
      <c r="L45" s="13">
        <f t="shared" si="22"/>
        <v>34320000</v>
      </c>
      <c r="M45" s="13">
        <v>0</v>
      </c>
    </row>
    <row r="46" spans="1:22" ht="13.9" x14ac:dyDescent="0.45">
      <c r="A46" s="3" t="s">
        <v>31</v>
      </c>
      <c r="B46" s="13">
        <v>1250000</v>
      </c>
      <c r="C46" s="13" t="s">
        <v>44</v>
      </c>
      <c r="E46" s="32">
        <f t="shared" si="20"/>
        <v>2006</v>
      </c>
      <c r="F46" s="33">
        <f t="shared" si="21"/>
        <v>1560000</v>
      </c>
      <c r="G46" s="33">
        <v>0</v>
      </c>
      <c r="H46" s="33">
        <v>0</v>
      </c>
      <c r="I46" s="33">
        <v>0</v>
      </c>
      <c r="J46" s="33">
        <f t="shared" si="19"/>
        <v>1560000</v>
      </c>
      <c r="L46" s="13">
        <f t="shared" si="22"/>
        <v>32760000</v>
      </c>
      <c r="M46" s="13">
        <v>0</v>
      </c>
    </row>
    <row r="47" spans="1:22" x14ac:dyDescent="0.45">
      <c r="E47" s="32">
        <f t="shared" si="20"/>
        <v>2007</v>
      </c>
      <c r="F47" s="33">
        <f t="shared" si="21"/>
        <v>1560000</v>
      </c>
      <c r="G47" s="33">
        <f>60000</f>
        <v>60000</v>
      </c>
      <c r="H47" s="33">
        <v>0</v>
      </c>
      <c r="I47" s="33">
        <v>0</v>
      </c>
      <c r="J47" s="33">
        <f t="shared" si="19"/>
        <v>1620000</v>
      </c>
      <c r="L47" s="13">
        <f t="shared" si="22"/>
        <v>31200000</v>
      </c>
      <c r="M47" s="13">
        <f>300000-G47</f>
        <v>240000</v>
      </c>
    </row>
    <row r="48" spans="1:22" x14ac:dyDescent="0.45">
      <c r="E48" s="32">
        <f t="shared" si="20"/>
        <v>2008</v>
      </c>
      <c r="F48" s="33">
        <f t="shared" si="21"/>
        <v>1560000</v>
      </c>
      <c r="G48" s="33">
        <f>60000</f>
        <v>60000</v>
      </c>
      <c r="H48" s="33">
        <v>0</v>
      </c>
      <c r="I48" s="33">
        <v>0</v>
      </c>
      <c r="J48" s="33">
        <f t="shared" si="19"/>
        <v>1620000</v>
      </c>
      <c r="L48" s="13">
        <f t="shared" si="22"/>
        <v>29640000</v>
      </c>
      <c r="M48" s="13">
        <f>M47-G48</f>
        <v>180000</v>
      </c>
    </row>
    <row r="49" spans="1:13" ht="13.9" x14ac:dyDescent="0.45">
      <c r="A49" s="1" t="s">
        <v>22</v>
      </c>
      <c r="B49" s="1"/>
      <c r="C49" s="1"/>
      <c r="E49" s="32">
        <f t="shared" si="20"/>
        <v>2009</v>
      </c>
      <c r="F49" s="33">
        <f t="shared" si="21"/>
        <v>1560000</v>
      </c>
      <c r="G49" s="33">
        <f>60000</f>
        <v>60000</v>
      </c>
      <c r="H49" s="33">
        <v>0</v>
      </c>
      <c r="I49" s="33">
        <v>0</v>
      </c>
      <c r="J49" s="33">
        <f t="shared" si="19"/>
        <v>1620000</v>
      </c>
      <c r="L49" s="13">
        <f t="shared" si="22"/>
        <v>28080000</v>
      </c>
      <c r="M49" s="13">
        <f>M48-G49</f>
        <v>120000</v>
      </c>
    </row>
    <row r="50" spans="1:13" x14ac:dyDescent="0.45">
      <c r="A50" s="13" t="s">
        <v>20</v>
      </c>
      <c r="E50" s="32">
        <f t="shared" si="20"/>
        <v>2010</v>
      </c>
      <c r="F50" s="33">
        <f t="shared" si="21"/>
        <v>1560000</v>
      </c>
      <c r="G50" s="33">
        <f>60000</f>
        <v>60000</v>
      </c>
      <c r="H50" s="33">
        <v>0</v>
      </c>
      <c r="I50" s="33">
        <v>0</v>
      </c>
      <c r="J50" s="33">
        <f t="shared" si="19"/>
        <v>1620000</v>
      </c>
      <c r="L50" s="13">
        <f t="shared" si="22"/>
        <v>26520000</v>
      </c>
      <c r="M50" s="13">
        <f>M49-G50</f>
        <v>60000</v>
      </c>
    </row>
    <row r="51" spans="1:13" x14ac:dyDescent="0.45">
      <c r="A51" s="13" t="s">
        <v>21</v>
      </c>
      <c r="E51" s="32">
        <f t="shared" si="20"/>
        <v>2011</v>
      </c>
      <c r="F51" s="33">
        <f t="shared" si="21"/>
        <v>1560000</v>
      </c>
      <c r="G51" s="33">
        <f>60000</f>
        <v>60000</v>
      </c>
      <c r="H51" s="33">
        <v>0</v>
      </c>
      <c r="I51" s="33">
        <v>0</v>
      </c>
      <c r="J51" s="33">
        <f t="shared" si="19"/>
        <v>1620000</v>
      </c>
      <c r="L51" s="13">
        <f t="shared" si="22"/>
        <v>24960000</v>
      </c>
      <c r="M51" s="13">
        <f>M50-G51</f>
        <v>0</v>
      </c>
    </row>
    <row r="52" spans="1:13" x14ac:dyDescent="0.45">
      <c r="A52" s="13" t="s">
        <v>85</v>
      </c>
      <c r="E52" s="32">
        <f t="shared" si="20"/>
        <v>2012</v>
      </c>
      <c r="F52" s="33">
        <f t="shared" si="21"/>
        <v>1560000</v>
      </c>
      <c r="G52" s="33">
        <v>0</v>
      </c>
      <c r="H52" s="33">
        <f>350000/5</f>
        <v>70000</v>
      </c>
      <c r="I52" s="33">
        <v>0</v>
      </c>
      <c r="J52" s="33">
        <f t="shared" si="19"/>
        <v>1630000</v>
      </c>
      <c r="L52" s="13">
        <f t="shared" si="22"/>
        <v>23400000</v>
      </c>
      <c r="M52" s="13">
        <f>350000-H52</f>
        <v>280000</v>
      </c>
    </row>
    <row r="53" spans="1:13" x14ac:dyDescent="0.45">
      <c r="A53" s="13" t="s">
        <v>86</v>
      </c>
      <c r="E53" s="32">
        <f t="shared" si="20"/>
        <v>2013</v>
      </c>
      <c r="F53" s="33">
        <f t="shared" si="21"/>
        <v>1560000</v>
      </c>
      <c r="G53" s="33">
        <v>0</v>
      </c>
      <c r="H53" s="33">
        <f t="shared" ref="H53:H56" si="23">350000/5</f>
        <v>70000</v>
      </c>
      <c r="I53" s="33">
        <v>0</v>
      </c>
      <c r="J53" s="33">
        <f t="shared" si="19"/>
        <v>1630000</v>
      </c>
      <c r="L53" s="13">
        <f t="shared" si="22"/>
        <v>21840000</v>
      </c>
      <c r="M53" s="13">
        <f>M52-H53</f>
        <v>210000</v>
      </c>
    </row>
    <row r="54" spans="1:13" x14ac:dyDescent="0.45">
      <c r="E54" s="32">
        <f t="shared" si="20"/>
        <v>2014</v>
      </c>
      <c r="F54" s="33">
        <f t="shared" si="21"/>
        <v>1560000</v>
      </c>
      <c r="G54" s="33">
        <v>0</v>
      </c>
      <c r="H54" s="33">
        <f t="shared" si="23"/>
        <v>70000</v>
      </c>
      <c r="I54" s="33">
        <v>0</v>
      </c>
      <c r="J54" s="33">
        <f t="shared" si="19"/>
        <v>1630000</v>
      </c>
      <c r="L54" s="13">
        <f t="shared" si="22"/>
        <v>20280000</v>
      </c>
      <c r="M54" s="13">
        <f>M53-H54</f>
        <v>140000</v>
      </c>
    </row>
    <row r="55" spans="1:13" x14ac:dyDescent="0.45">
      <c r="E55" s="32">
        <f t="shared" si="20"/>
        <v>2015</v>
      </c>
      <c r="F55" s="33">
        <f t="shared" si="21"/>
        <v>1560000</v>
      </c>
      <c r="G55" s="33">
        <v>0</v>
      </c>
      <c r="H55" s="33">
        <f t="shared" si="23"/>
        <v>70000</v>
      </c>
      <c r="I55" s="33">
        <v>0</v>
      </c>
      <c r="J55" s="33">
        <f t="shared" si="19"/>
        <v>1630000</v>
      </c>
      <c r="L55" s="13">
        <f t="shared" si="22"/>
        <v>18720000</v>
      </c>
      <c r="M55" s="13">
        <f>M54-H55</f>
        <v>70000</v>
      </c>
    </row>
    <row r="56" spans="1:13" x14ac:dyDescent="0.45">
      <c r="E56" s="32">
        <f t="shared" si="20"/>
        <v>2016</v>
      </c>
      <c r="F56" s="33">
        <f t="shared" si="21"/>
        <v>1560000</v>
      </c>
      <c r="G56" s="33">
        <v>0</v>
      </c>
      <c r="H56" s="33">
        <f t="shared" si="23"/>
        <v>70000</v>
      </c>
      <c r="I56" s="33">
        <v>0</v>
      </c>
      <c r="J56" s="33">
        <f t="shared" si="19"/>
        <v>1630000</v>
      </c>
      <c r="L56" s="13">
        <f t="shared" si="22"/>
        <v>17160000</v>
      </c>
      <c r="M56" s="13">
        <f>M55-H56</f>
        <v>0</v>
      </c>
    </row>
    <row r="57" spans="1:13" x14ac:dyDescent="0.45">
      <c r="E57" s="32">
        <f t="shared" si="20"/>
        <v>2017</v>
      </c>
      <c r="F57" s="33">
        <f t="shared" si="21"/>
        <v>1560000</v>
      </c>
      <c r="G57" s="33">
        <v>0</v>
      </c>
      <c r="H57" s="33">
        <v>0</v>
      </c>
      <c r="I57" s="33">
        <v>0</v>
      </c>
      <c r="J57" s="33">
        <f t="shared" si="19"/>
        <v>1560000</v>
      </c>
      <c r="L57" s="13">
        <f t="shared" si="22"/>
        <v>15600000</v>
      </c>
      <c r="M57" s="13">
        <v>0</v>
      </c>
    </row>
    <row r="58" spans="1:13" x14ac:dyDescent="0.45">
      <c r="E58" s="25"/>
      <c r="F58" s="24"/>
      <c r="G58" s="24"/>
    </row>
    <row r="69" spans="5:5" x14ac:dyDescent="0.45">
      <c r="E69" s="32"/>
    </row>
  </sheetData>
  <pageMargins left="0.25" right="0.25" top="0.75" bottom="0.75" header="0.3" footer="0.3"/>
  <pageSetup paperSize="9" scale="45" fitToHeight="0" orientation="landscape" r:id="rId1"/>
  <ignoredErrors>
    <ignoredError sqref="F22:V22 F24:V2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9ADB-771B-4329-9785-5C0AC53520A3}">
  <sheetPr>
    <pageSetUpPr fitToPage="1"/>
  </sheetPr>
  <dimension ref="A1:V69"/>
  <sheetViews>
    <sheetView showGridLines="0" zoomScaleNormal="100" workbookViewId="0">
      <selection sqref="A1:V57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22" width="12.796875" style="13" customWidth="1"/>
    <col min="23" max="16384" width="8.796875" style="13"/>
  </cols>
  <sheetData>
    <row r="1" spans="1:22" ht="13.9" x14ac:dyDescent="0.45">
      <c r="A1" s="1" t="s">
        <v>0</v>
      </c>
      <c r="B1" s="2"/>
      <c r="C1" s="2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9" x14ac:dyDescent="0.45">
      <c r="A2" s="3" t="s">
        <v>1</v>
      </c>
      <c r="B2" s="4">
        <v>39000000</v>
      </c>
      <c r="C2" s="5"/>
    </row>
    <row r="3" spans="1:22" ht="13.9" x14ac:dyDescent="0.45">
      <c r="A3" s="3" t="s">
        <v>34</v>
      </c>
      <c r="B3" s="6">
        <v>0.1</v>
      </c>
      <c r="C3" s="5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3.9" x14ac:dyDescent="0.45">
      <c r="A4" s="3"/>
      <c r="B4" s="6">
        <v>0.1</v>
      </c>
      <c r="C4" s="5" t="s">
        <v>36</v>
      </c>
      <c r="E4" s="3" t="s">
        <v>2</v>
      </c>
      <c r="F4" s="15">
        <v>2001</v>
      </c>
      <c r="G4" s="15">
        <f>F4+1</f>
        <v>2002</v>
      </c>
      <c r="H4" s="15">
        <f t="shared" ref="H4:V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</row>
    <row r="5" spans="1:22" ht="13.9" x14ac:dyDescent="0.45">
      <c r="A5" s="3"/>
      <c r="B5" s="6">
        <f>1-B4-B3</f>
        <v>0.8</v>
      </c>
      <c r="C5" s="5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</row>
    <row r="6" spans="1:22" ht="13.9" x14ac:dyDescent="0.45">
      <c r="A6" s="3" t="s">
        <v>4</v>
      </c>
      <c r="B6" s="4">
        <v>5000000</v>
      </c>
      <c r="C6" s="5"/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</row>
    <row r="7" spans="1:22" ht="13.9" x14ac:dyDescent="0.45">
      <c r="A7" s="3"/>
      <c r="B7" s="4"/>
      <c r="C7" s="5"/>
      <c r="E7" s="3" t="s">
        <v>62</v>
      </c>
      <c r="F7" s="13">
        <v>365</v>
      </c>
      <c r="G7" s="13">
        <f>F7</f>
        <v>365</v>
      </c>
      <c r="H7" s="13">
        <f t="shared" ref="H7:T7" si="1">G7</f>
        <v>365</v>
      </c>
      <c r="I7" s="13">
        <v>366</v>
      </c>
      <c r="J7" s="13">
        <v>365</v>
      </c>
      <c r="K7" s="13">
        <v>365</v>
      </c>
      <c r="L7" s="13">
        <f t="shared" si="1"/>
        <v>365</v>
      </c>
      <c r="M7" s="13">
        <v>366</v>
      </c>
      <c r="N7" s="13">
        <v>365</v>
      </c>
      <c r="O7" s="13">
        <f t="shared" si="1"/>
        <v>365</v>
      </c>
      <c r="P7" s="13">
        <f t="shared" si="1"/>
        <v>365</v>
      </c>
      <c r="Q7" s="13">
        <v>366</v>
      </c>
      <c r="R7" s="13">
        <v>365</v>
      </c>
      <c r="S7" s="13">
        <f t="shared" si="1"/>
        <v>365</v>
      </c>
      <c r="T7" s="13">
        <f t="shared" si="1"/>
        <v>365</v>
      </c>
      <c r="U7" s="13">
        <v>366</v>
      </c>
      <c r="V7" s="13">
        <v>365</v>
      </c>
    </row>
    <row r="8" spans="1:22" ht="13.9" x14ac:dyDescent="0.45">
      <c r="A8" s="3" t="s">
        <v>5</v>
      </c>
      <c r="B8" s="6">
        <v>0.09</v>
      </c>
      <c r="C8" s="5"/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</row>
    <row r="9" spans="1:22" ht="27" x14ac:dyDescent="0.45">
      <c r="A9" s="7" t="s">
        <v>17</v>
      </c>
      <c r="B9" s="8">
        <v>0</v>
      </c>
      <c r="C9" s="5" t="s">
        <v>89</v>
      </c>
      <c r="E9" s="3"/>
    </row>
    <row r="10" spans="1:22" ht="13.9" x14ac:dyDescent="0.45">
      <c r="A10" s="7" t="s">
        <v>9</v>
      </c>
      <c r="B10" s="8">
        <v>0</v>
      </c>
      <c r="C10" s="5"/>
      <c r="E10" s="3" t="s">
        <v>25</v>
      </c>
      <c r="F10" s="13">
        <v>0</v>
      </c>
      <c r="G10" s="13">
        <v>0</v>
      </c>
      <c r="H10" s="13">
        <f t="shared" ref="H10:V10" si="2">$B$2/$B$38</f>
        <v>1560000</v>
      </c>
      <c r="I10" s="13">
        <f t="shared" si="2"/>
        <v>1560000</v>
      </c>
      <c r="J10" s="13">
        <f t="shared" si="2"/>
        <v>1560000</v>
      </c>
      <c r="K10" s="13">
        <f t="shared" si="2"/>
        <v>1560000</v>
      </c>
      <c r="L10" s="13">
        <f t="shared" si="2"/>
        <v>1560000</v>
      </c>
      <c r="M10" s="13">
        <f t="shared" si="2"/>
        <v>1560000</v>
      </c>
      <c r="N10" s="13">
        <f t="shared" si="2"/>
        <v>1560000</v>
      </c>
      <c r="O10" s="13">
        <f t="shared" si="2"/>
        <v>1560000</v>
      </c>
      <c r="P10" s="13">
        <f t="shared" si="2"/>
        <v>1560000</v>
      </c>
      <c r="Q10" s="13">
        <f t="shared" si="2"/>
        <v>1560000</v>
      </c>
      <c r="R10" s="13">
        <f t="shared" si="2"/>
        <v>1560000</v>
      </c>
      <c r="S10" s="13">
        <f t="shared" si="2"/>
        <v>1560000</v>
      </c>
      <c r="T10" s="13">
        <f t="shared" si="2"/>
        <v>1560000</v>
      </c>
      <c r="U10" s="13">
        <f t="shared" si="2"/>
        <v>1560000</v>
      </c>
      <c r="V10" s="13">
        <f t="shared" si="2"/>
        <v>1560000</v>
      </c>
    </row>
    <row r="11" spans="1:22" ht="13.9" x14ac:dyDescent="0.45">
      <c r="A11" s="9" t="s">
        <v>69</v>
      </c>
      <c r="B11" s="10">
        <f>(1+B8)/(1+B10)-1</f>
        <v>9.000000000000008E-2</v>
      </c>
      <c r="C11" s="5"/>
      <c r="E11" s="3" t="s">
        <v>32</v>
      </c>
      <c r="F11" s="13">
        <v>0</v>
      </c>
      <c r="G11" s="13">
        <v>0</v>
      </c>
      <c r="L11" s="13">
        <f>$B$42/5</f>
        <v>60000</v>
      </c>
      <c r="M11" s="13">
        <f t="shared" ref="M11:P11" si="3">$B$42/5</f>
        <v>60000</v>
      </c>
      <c r="N11" s="13">
        <f t="shared" si="3"/>
        <v>60000</v>
      </c>
      <c r="O11" s="13">
        <f t="shared" si="3"/>
        <v>60000</v>
      </c>
      <c r="P11" s="13">
        <f t="shared" si="3"/>
        <v>60000</v>
      </c>
      <c r="Q11" s="13">
        <f>$B$43/5</f>
        <v>70000</v>
      </c>
      <c r="R11" s="13">
        <f t="shared" ref="R11:U11" si="4">$B$43/5</f>
        <v>70000</v>
      </c>
      <c r="S11" s="13">
        <f t="shared" si="4"/>
        <v>70000</v>
      </c>
      <c r="T11" s="13">
        <f t="shared" si="4"/>
        <v>70000</v>
      </c>
      <c r="U11" s="13">
        <f t="shared" si="4"/>
        <v>70000</v>
      </c>
    </row>
    <row r="12" spans="1:22" ht="13.9" x14ac:dyDescent="0.45">
      <c r="A12" s="3"/>
      <c r="B12" s="6"/>
      <c r="C12" s="5"/>
      <c r="E12" s="3" t="s">
        <v>33</v>
      </c>
      <c r="F12" s="13">
        <f>F10+F11</f>
        <v>0</v>
      </c>
      <c r="G12" s="13">
        <f t="shared" ref="G12:V12" si="5">G10+G11</f>
        <v>0</v>
      </c>
      <c r="H12" s="13">
        <f t="shared" si="5"/>
        <v>1560000</v>
      </c>
      <c r="I12" s="13">
        <f t="shared" si="5"/>
        <v>1560000</v>
      </c>
      <c r="J12" s="13">
        <f t="shared" si="5"/>
        <v>1560000</v>
      </c>
      <c r="K12" s="13">
        <f t="shared" si="5"/>
        <v>1560000</v>
      </c>
      <c r="L12" s="13">
        <f t="shared" si="5"/>
        <v>1620000</v>
      </c>
      <c r="M12" s="13">
        <f t="shared" si="5"/>
        <v>1620000</v>
      </c>
      <c r="N12" s="13">
        <f t="shared" si="5"/>
        <v>1620000</v>
      </c>
      <c r="O12" s="13">
        <f t="shared" si="5"/>
        <v>1620000</v>
      </c>
      <c r="P12" s="13">
        <f t="shared" si="5"/>
        <v>1620000</v>
      </c>
      <c r="Q12" s="13">
        <f t="shared" si="5"/>
        <v>1630000</v>
      </c>
      <c r="R12" s="13">
        <f t="shared" si="5"/>
        <v>1630000</v>
      </c>
      <c r="S12" s="13">
        <f t="shared" si="5"/>
        <v>1630000</v>
      </c>
      <c r="T12" s="13">
        <f t="shared" si="5"/>
        <v>1630000</v>
      </c>
      <c r="U12" s="13">
        <f t="shared" si="5"/>
        <v>1630000</v>
      </c>
      <c r="V12" s="13">
        <f t="shared" si="5"/>
        <v>1560000</v>
      </c>
    </row>
    <row r="13" spans="1:22" ht="27" x14ac:dyDescent="0.45">
      <c r="A13" s="3" t="s">
        <v>45</v>
      </c>
      <c r="B13" s="4">
        <v>20000</v>
      </c>
      <c r="C13" s="5" t="s">
        <v>54</v>
      </c>
      <c r="E13" s="3"/>
    </row>
    <row r="14" spans="1:22" ht="13.9" x14ac:dyDescent="0.45">
      <c r="A14" s="3" t="s">
        <v>6</v>
      </c>
      <c r="B14" s="4">
        <v>200</v>
      </c>
      <c r="C14" s="5" t="s">
        <v>7</v>
      </c>
      <c r="E14" s="3" t="s">
        <v>65</v>
      </c>
      <c r="F14" s="13">
        <v>0</v>
      </c>
      <c r="G14" s="13">
        <f>B39</f>
        <v>500000</v>
      </c>
      <c r="H14" s="13">
        <f>G14*(1+$B$10)</f>
        <v>500000</v>
      </c>
      <c r="I14" s="13">
        <f>H14*(1+$B$10)</f>
        <v>500000</v>
      </c>
      <c r="J14" s="13">
        <f t="shared" ref="J14:U14" si="6">I14*(1+$B$10)</f>
        <v>500000</v>
      </c>
      <c r="K14" s="13">
        <f t="shared" si="6"/>
        <v>500000</v>
      </c>
      <c r="L14" s="13">
        <f t="shared" si="6"/>
        <v>500000</v>
      </c>
      <c r="M14" s="13">
        <f t="shared" si="6"/>
        <v>500000</v>
      </c>
      <c r="N14" s="13">
        <f t="shared" si="6"/>
        <v>500000</v>
      </c>
      <c r="O14" s="13">
        <f t="shared" si="6"/>
        <v>500000</v>
      </c>
      <c r="P14" s="13">
        <f t="shared" si="6"/>
        <v>500000</v>
      </c>
      <c r="Q14" s="13">
        <f t="shared" si="6"/>
        <v>500000</v>
      </c>
      <c r="R14" s="13">
        <f t="shared" si="6"/>
        <v>500000</v>
      </c>
      <c r="S14" s="13">
        <f t="shared" si="6"/>
        <v>500000</v>
      </c>
      <c r="T14" s="13">
        <f t="shared" si="6"/>
        <v>500000</v>
      </c>
      <c r="U14" s="13">
        <f t="shared" si="6"/>
        <v>500000</v>
      </c>
      <c r="V14" s="13">
        <f>U14*(1+$B$10)</f>
        <v>500000</v>
      </c>
    </row>
    <row r="15" spans="1:22" ht="13.9" x14ac:dyDescent="0.45">
      <c r="A15" s="3"/>
      <c r="B15" s="4"/>
      <c r="C15" s="5"/>
      <c r="E15" s="3"/>
    </row>
    <row r="16" spans="1:22" ht="13.9" x14ac:dyDescent="0.45">
      <c r="A16" s="3" t="s">
        <v>57</v>
      </c>
      <c r="B16" s="13">
        <v>22000</v>
      </c>
      <c r="C16" s="5" t="s">
        <v>55</v>
      </c>
      <c r="E16" s="3" t="s">
        <v>3</v>
      </c>
      <c r="F16" s="13">
        <v>0</v>
      </c>
      <c r="G16" s="13">
        <v>0</v>
      </c>
      <c r="H16" s="13">
        <f>B13</f>
        <v>20000</v>
      </c>
      <c r="I16" s="13">
        <f>H16+$B$14</f>
        <v>20200</v>
      </c>
      <c r="J16" s="13">
        <f>I16+$B$14</f>
        <v>20400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</row>
    <row r="17" spans="1:22" ht="13.9" x14ac:dyDescent="0.45">
      <c r="A17" s="3" t="s">
        <v>58</v>
      </c>
      <c r="C17" s="5"/>
      <c r="E17" s="3" t="s">
        <v>8</v>
      </c>
      <c r="F17" s="13">
        <v>0</v>
      </c>
      <c r="G17" s="13">
        <v>0</v>
      </c>
      <c r="H17" s="13">
        <f>-B30</f>
        <v>-4000</v>
      </c>
      <c r="I17" s="13">
        <f t="shared" ref="I17:V17" si="7">H17*(1+$B$33)</f>
        <v>-4040</v>
      </c>
      <c r="J17" s="13">
        <f t="shared" si="7"/>
        <v>-4080.4</v>
      </c>
      <c r="K17" s="13">
        <f t="shared" si="7"/>
        <v>-4121.2039999999997</v>
      </c>
      <c r="L17" s="13">
        <f t="shared" si="7"/>
        <v>-4162.4160400000001</v>
      </c>
      <c r="M17" s="13">
        <f t="shared" si="7"/>
        <v>-4204.0402003999998</v>
      </c>
      <c r="N17" s="13">
        <f t="shared" si="7"/>
        <v>-4246.0806024039994</v>
      </c>
      <c r="O17" s="13">
        <f t="shared" si="7"/>
        <v>-4288.5414084280392</v>
      </c>
      <c r="P17" s="13">
        <f t="shared" si="7"/>
        <v>-4331.4268225123196</v>
      </c>
      <c r="Q17" s="13">
        <f t="shared" si="7"/>
        <v>-4374.7410907374433</v>
      </c>
      <c r="R17" s="13">
        <f t="shared" si="7"/>
        <v>-4418.4885016448179</v>
      </c>
      <c r="S17" s="13">
        <f t="shared" si="7"/>
        <v>-4462.6733866612658</v>
      </c>
      <c r="T17" s="13">
        <f t="shared" si="7"/>
        <v>-4507.3001205278788</v>
      </c>
      <c r="U17" s="13">
        <f t="shared" si="7"/>
        <v>-4552.3731217331579</v>
      </c>
      <c r="V17" s="13">
        <f t="shared" si="7"/>
        <v>-4597.8968529504891</v>
      </c>
    </row>
    <row r="18" spans="1:22" ht="13.9" x14ac:dyDescent="0.45">
      <c r="A18" s="3" t="s">
        <v>59</v>
      </c>
      <c r="B18" s="16">
        <v>0.02</v>
      </c>
      <c r="C18" s="5"/>
      <c r="E18" s="3"/>
    </row>
    <row r="19" spans="1:22" ht="13.9" x14ac:dyDescent="0.45">
      <c r="A19" s="3" t="s">
        <v>60</v>
      </c>
      <c r="B19" s="16">
        <v>1.4999999999999999E-2</v>
      </c>
      <c r="C19" s="5"/>
      <c r="E19" s="3" t="s">
        <v>38</v>
      </c>
      <c r="F19" s="13">
        <f t="shared" ref="F19:V19" si="8">F16*(F7-F8)</f>
        <v>0</v>
      </c>
      <c r="G19" s="13">
        <f t="shared" si="8"/>
        <v>0</v>
      </c>
      <c r="H19" s="13">
        <f>H16*(H7-H8)</f>
        <v>7140000</v>
      </c>
      <c r="I19" s="13">
        <f>I16*(I7-I8)</f>
        <v>7231600</v>
      </c>
      <c r="J19" s="13">
        <f t="shared" si="8"/>
        <v>7282800</v>
      </c>
      <c r="K19" s="13">
        <f t="shared" si="8"/>
        <v>6680898</v>
      </c>
      <c r="L19" s="13">
        <f t="shared" si="8"/>
        <v>6170031</v>
      </c>
      <c r="M19" s="13">
        <f t="shared" si="8"/>
        <v>6188274</v>
      </c>
      <c r="N19" s="13">
        <f t="shared" si="8"/>
        <v>6241746</v>
      </c>
      <c r="O19" s="13">
        <f t="shared" si="8"/>
        <v>6313758</v>
      </c>
      <c r="P19" s="13">
        <f t="shared" si="8"/>
        <v>6386476</v>
      </c>
      <c r="Q19" s="13">
        <f t="shared" si="8"/>
        <v>6169512</v>
      </c>
      <c r="R19" s="13">
        <f t="shared" si="8"/>
        <v>6152172</v>
      </c>
      <c r="S19" s="13">
        <f t="shared" si="8"/>
        <v>6223019</v>
      </c>
      <c r="T19" s="13">
        <f t="shared" si="8"/>
        <v>6294564</v>
      </c>
      <c r="U19" s="13">
        <f t="shared" si="8"/>
        <v>6385050</v>
      </c>
      <c r="V19" s="13">
        <f t="shared" si="8"/>
        <v>5151938</v>
      </c>
    </row>
    <row r="20" spans="1:22" ht="13.9" x14ac:dyDescent="0.45">
      <c r="A20" s="3"/>
      <c r="C20" s="5"/>
      <c r="E20" s="26" t="s">
        <v>24</v>
      </c>
      <c r="F20" s="18">
        <f t="shared" ref="F20:V20" si="9">F17*F7</f>
        <v>0</v>
      </c>
      <c r="G20" s="18">
        <f t="shared" si="9"/>
        <v>0</v>
      </c>
      <c r="H20" s="18">
        <f t="shared" si="9"/>
        <v>-1460000</v>
      </c>
      <c r="I20" s="18">
        <f t="shared" si="9"/>
        <v>-1478640</v>
      </c>
      <c r="J20" s="18">
        <f t="shared" si="9"/>
        <v>-1489346</v>
      </c>
      <c r="K20" s="18">
        <f t="shared" si="9"/>
        <v>-1504239.46</v>
      </c>
      <c r="L20" s="18">
        <f t="shared" si="9"/>
        <v>-1519281.8546</v>
      </c>
      <c r="M20" s="18">
        <f t="shared" si="9"/>
        <v>-1538678.7133463998</v>
      </c>
      <c r="N20" s="18">
        <f t="shared" si="9"/>
        <v>-1549819.4198774598</v>
      </c>
      <c r="O20" s="18">
        <f t="shared" si="9"/>
        <v>-1565317.6140762344</v>
      </c>
      <c r="P20" s="18">
        <f t="shared" si="9"/>
        <v>-1580970.7902169966</v>
      </c>
      <c r="Q20" s="18">
        <f t="shared" si="9"/>
        <v>-1601155.2392099043</v>
      </c>
      <c r="R20" s="18">
        <f t="shared" si="9"/>
        <v>-1612748.3031003585</v>
      </c>
      <c r="S20" s="18">
        <f t="shared" si="9"/>
        <v>-1628875.786131362</v>
      </c>
      <c r="T20" s="18">
        <f t="shared" si="9"/>
        <v>-1645164.5439926758</v>
      </c>
      <c r="U20" s="18">
        <f t="shared" si="9"/>
        <v>-1666168.5625543357</v>
      </c>
      <c r="V20" s="18">
        <f t="shared" si="9"/>
        <v>-1678232.3513269285</v>
      </c>
    </row>
    <row r="21" spans="1:22" ht="13.9" x14ac:dyDescent="0.45">
      <c r="A21" s="3"/>
      <c r="C21" s="5"/>
      <c r="E21" s="3" t="s">
        <v>70</v>
      </c>
      <c r="F21" s="13">
        <f t="shared" ref="F21:V21" si="10">F19+F20</f>
        <v>0</v>
      </c>
      <c r="G21" s="13">
        <f t="shared" si="10"/>
        <v>0</v>
      </c>
      <c r="H21" s="13">
        <f t="shared" si="10"/>
        <v>5680000</v>
      </c>
      <c r="I21" s="13">
        <f t="shared" si="10"/>
        <v>5752960</v>
      </c>
      <c r="J21" s="13">
        <f t="shared" si="10"/>
        <v>5793454</v>
      </c>
      <c r="K21" s="13">
        <f t="shared" si="10"/>
        <v>5176658.54</v>
      </c>
      <c r="L21" s="13">
        <f t="shared" si="10"/>
        <v>4650749.1453999998</v>
      </c>
      <c r="M21" s="13">
        <f t="shared" si="10"/>
        <v>4649595.2866536006</v>
      </c>
      <c r="N21" s="13">
        <f t="shared" si="10"/>
        <v>4691926.5801225398</v>
      </c>
      <c r="O21" s="13">
        <f t="shared" si="10"/>
        <v>4748440.3859237656</v>
      </c>
      <c r="P21" s="13">
        <f t="shared" si="10"/>
        <v>4805505.2097830037</v>
      </c>
      <c r="Q21" s="13">
        <f t="shared" si="10"/>
        <v>4568356.7607900957</v>
      </c>
      <c r="R21" s="13">
        <f t="shared" si="10"/>
        <v>4539423.6968996413</v>
      </c>
      <c r="S21" s="13">
        <f t="shared" si="10"/>
        <v>4594143.2138686385</v>
      </c>
      <c r="T21" s="13">
        <f t="shared" si="10"/>
        <v>4649399.4560073242</v>
      </c>
      <c r="U21" s="13">
        <f t="shared" si="10"/>
        <v>4718881.4374456648</v>
      </c>
      <c r="V21" s="13">
        <f t="shared" si="10"/>
        <v>3473705.6486730715</v>
      </c>
    </row>
    <row r="22" spans="1:22" ht="13.9" x14ac:dyDescent="0.45">
      <c r="A22" s="3" t="s">
        <v>47</v>
      </c>
      <c r="B22" s="4"/>
      <c r="C22" s="5"/>
      <c r="E22" s="26" t="s">
        <v>39</v>
      </c>
      <c r="F22" s="18">
        <f t="shared" ref="F22:V22" si="11">-F12</f>
        <v>0</v>
      </c>
      <c r="G22" s="18">
        <f t="shared" si="11"/>
        <v>0</v>
      </c>
      <c r="H22" s="18">
        <f t="shared" si="11"/>
        <v>-1560000</v>
      </c>
      <c r="I22" s="18">
        <f t="shared" si="11"/>
        <v>-1560000</v>
      </c>
      <c r="J22" s="18">
        <f t="shared" si="11"/>
        <v>-1560000</v>
      </c>
      <c r="K22" s="18">
        <f t="shared" si="11"/>
        <v>-1560000</v>
      </c>
      <c r="L22" s="18">
        <f t="shared" si="11"/>
        <v>-1620000</v>
      </c>
      <c r="M22" s="18">
        <f t="shared" si="11"/>
        <v>-1620000</v>
      </c>
      <c r="N22" s="18">
        <f t="shared" si="11"/>
        <v>-1620000</v>
      </c>
      <c r="O22" s="18">
        <f t="shared" si="11"/>
        <v>-1620000</v>
      </c>
      <c r="P22" s="18">
        <f t="shared" si="11"/>
        <v>-1620000</v>
      </c>
      <c r="Q22" s="18">
        <f t="shared" si="11"/>
        <v>-1630000</v>
      </c>
      <c r="R22" s="18">
        <f t="shared" si="11"/>
        <v>-1630000</v>
      </c>
      <c r="S22" s="18">
        <f t="shared" si="11"/>
        <v>-1630000</v>
      </c>
      <c r="T22" s="18">
        <f t="shared" si="11"/>
        <v>-1630000</v>
      </c>
      <c r="U22" s="18">
        <f t="shared" si="11"/>
        <v>-1630000</v>
      </c>
      <c r="V22" s="18">
        <f t="shared" si="11"/>
        <v>-1560000</v>
      </c>
    </row>
    <row r="23" spans="1:22" ht="13.9" x14ac:dyDescent="0.45">
      <c r="A23" s="3" t="s">
        <v>48</v>
      </c>
      <c r="B23" s="11">
        <v>1.1499999999999999</v>
      </c>
      <c r="C23" s="5"/>
      <c r="E23" s="3" t="s">
        <v>71</v>
      </c>
      <c r="F23" s="13">
        <f>F21+F22</f>
        <v>0</v>
      </c>
      <c r="G23" s="13">
        <f t="shared" ref="G23:V23" si="12">G21+G22</f>
        <v>0</v>
      </c>
      <c r="H23" s="13">
        <f>H21+H22</f>
        <v>4120000</v>
      </c>
      <c r="I23" s="13">
        <f t="shared" si="12"/>
        <v>4192960</v>
      </c>
      <c r="J23" s="13">
        <f t="shared" si="12"/>
        <v>4233454</v>
      </c>
      <c r="K23" s="13">
        <f t="shared" si="12"/>
        <v>3616658.54</v>
      </c>
      <c r="L23" s="13">
        <f t="shared" si="12"/>
        <v>3030749.1453999998</v>
      </c>
      <c r="M23" s="13">
        <f t="shared" si="12"/>
        <v>3029595.2866536006</v>
      </c>
      <c r="N23" s="13">
        <f t="shared" si="12"/>
        <v>3071926.5801225398</v>
      </c>
      <c r="O23" s="13">
        <f t="shared" si="12"/>
        <v>3128440.3859237656</v>
      </c>
      <c r="P23" s="13">
        <f t="shared" si="12"/>
        <v>3185505.2097830037</v>
      </c>
      <c r="Q23" s="13">
        <f t="shared" si="12"/>
        <v>2938356.7607900957</v>
      </c>
      <c r="R23" s="13">
        <f t="shared" si="12"/>
        <v>2909423.6968996413</v>
      </c>
      <c r="S23" s="13">
        <f t="shared" si="12"/>
        <v>2964143.2138686385</v>
      </c>
      <c r="T23" s="13">
        <f t="shared" si="12"/>
        <v>3019399.4560073242</v>
      </c>
      <c r="U23" s="13">
        <f t="shared" si="12"/>
        <v>3088881.4374456648</v>
      </c>
      <c r="V23" s="13">
        <f t="shared" si="12"/>
        <v>1913705.6486730715</v>
      </c>
    </row>
    <row r="24" spans="1:22" ht="13.9" x14ac:dyDescent="0.45">
      <c r="A24" s="3" t="s">
        <v>49</v>
      </c>
      <c r="B24" s="11">
        <v>1.05</v>
      </c>
      <c r="C24" s="5"/>
      <c r="E24" s="3" t="s">
        <v>67</v>
      </c>
      <c r="F24" s="13">
        <f>-F23*$B$9</f>
        <v>0</v>
      </c>
      <c r="G24" s="13">
        <f t="shared" ref="G24:V24" si="13">-G23*$B$9</f>
        <v>0</v>
      </c>
      <c r="H24" s="13">
        <f t="shared" si="13"/>
        <v>0</v>
      </c>
      <c r="I24" s="13">
        <f t="shared" si="13"/>
        <v>0</v>
      </c>
      <c r="J24" s="13">
        <f t="shared" si="13"/>
        <v>0</v>
      </c>
      <c r="K24" s="13">
        <f t="shared" si="13"/>
        <v>0</v>
      </c>
      <c r="L24" s="13">
        <f t="shared" si="13"/>
        <v>0</v>
      </c>
      <c r="M24" s="13">
        <f t="shared" si="13"/>
        <v>0</v>
      </c>
      <c r="N24" s="13">
        <f t="shared" si="13"/>
        <v>0</v>
      </c>
      <c r="O24" s="13">
        <f t="shared" si="13"/>
        <v>0</v>
      </c>
      <c r="P24" s="13">
        <f t="shared" si="13"/>
        <v>0</v>
      </c>
      <c r="Q24" s="13">
        <f t="shared" si="13"/>
        <v>0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0</v>
      </c>
      <c r="V24" s="13">
        <f t="shared" si="13"/>
        <v>0</v>
      </c>
    </row>
    <row r="25" spans="1:22" ht="13.9" x14ac:dyDescent="0.45">
      <c r="A25" s="3" t="s">
        <v>50</v>
      </c>
      <c r="B25" s="11">
        <v>1</v>
      </c>
      <c r="C25" s="5"/>
      <c r="E25" s="27" t="s">
        <v>72</v>
      </c>
      <c r="F25" s="19">
        <f>F23+F24</f>
        <v>0</v>
      </c>
      <c r="G25" s="19">
        <f t="shared" ref="G25:V25" si="14">G23+G24</f>
        <v>0</v>
      </c>
      <c r="H25" s="19">
        <f>H23+H24</f>
        <v>4120000</v>
      </c>
      <c r="I25" s="19">
        <f t="shared" si="14"/>
        <v>4192960</v>
      </c>
      <c r="J25" s="19">
        <f t="shared" si="14"/>
        <v>4233454</v>
      </c>
      <c r="K25" s="19">
        <f t="shared" si="14"/>
        <v>3616658.54</v>
      </c>
      <c r="L25" s="19">
        <f t="shared" si="14"/>
        <v>3030749.1453999998</v>
      </c>
      <c r="M25" s="19">
        <f t="shared" si="14"/>
        <v>3029595.2866536006</v>
      </c>
      <c r="N25" s="19">
        <f t="shared" si="14"/>
        <v>3071926.5801225398</v>
      </c>
      <c r="O25" s="19">
        <f t="shared" si="14"/>
        <v>3128440.3859237656</v>
      </c>
      <c r="P25" s="19">
        <f t="shared" si="14"/>
        <v>3185505.2097830037</v>
      </c>
      <c r="Q25" s="19">
        <f t="shared" si="14"/>
        <v>2938356.7607900957</v>
      </c>
      <c r="R25" s="19">
        <f t="shared" si="14"/>
        <v>2909423.6968996413</v>
      </c>
      <c r="S25" s="19">
        <f t="shared" si="14"/>
        <v>2964143.2138686385</v>
      </c>
      <c r="T25" s="19">
        <f t="shared" si="14"/>
        <v>3019399.4560073242</v>
      </c>
      <c r="U25" s="19">
        <f t="shared" si="14"/>
        <v>3088881.4374456648</v>
      </c>
      <c r="V25" s="19">
        <f t="shared" si="14"/>
        <v>1913705.6486730715</v>
      </c>
    </row>
    <row r="26" spans="1:22" ht="13.9" x14ac:dyDescent="0.45">
      <c r="A26" s="3" t="s">
        <v>51</v>
      </c>
      <c r="B26" s="11">
        <v>0.8</v>
      </c>
      <c r="C26" s="5"/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3.9" x14ac:dyDescent="0.45">
      <c r="A27" s="3" t="s">
        <v>52</v>
      </c>
      <c r="B27" s="11">
        <v>0.75</v>
      </c>
      <c r="C27" s="5"/>
      <c r="E27" s="3" t="s">
        <v>64</v>
      </c>
      <c r="F27" s="13">
        <v>0</v>
      </c>
      <c r="G27" s="13">
        <f t="shared" ref="G27:V27" si="15">-(G14-F14)</f>
        <v>-500000</v>
      </c>
      <c r="H27" s="13">
        <f t="shared" si="15"/>
        <v>0</v>
      </c>
      <c r="I27" s="13">
        <f t="shared" si="15"/>
        <v>0</v>
      </c>
      <c r="J27" s="13">
        <f t="shared" si="15"/>
        <v>0</v>
      </c>
      <c r="K27" s="13">
        <f t="shared" si="15"/>
        <v>0</v>
      </c>
      <c r="L27" s="13">
        <f t="shared" si="15"/>
        <v>0</v>
      </c>
      <c r="M27" s="13">
        <f t="shared" si="15"/>
        <v>0</v>
      </c>
      <c r="N27" s="13">
        <f t="shared" si="15"/>
        <v>0</v>
      </c>
      <c r="O27" s="13">
        <f t="shared" si="15"/>
        <v>0</v>
      </c>
      <c r="P27" s="13">
        <f t="shared" si="15"/>
        <v>0</v>
      </c>
      <c r="Q27" s="13">
        <f t="shared" si="15"/>
        <v>0</v>
      </c>
      <c r="R27" s="13">
        <f t="shared" si="15"/>
        <v>0</v>
      </c>
      <c r="S27" s="13">
        <f t="shared" si="15"/>
        <v>0</v>
      </c>
      <c r="T27" s="13">
        <f t="shared" si="15"/>
        <v>0</v>
      </c>
      <c r="U27" s="13">
        <f t="shared" si="15"/>
        <v>0</v>
      </c>
      <c r="V27" s="13">
        <f t="shared" si="15"/>
        <v>0</v>
      </c>
    </row>
    <row r="28" spans="1:22" ht="13.9" x14ac:dyDescent="0.45">
      <c r="A28" s="3" t="s">
        <v>53</v>
      </c>
      <c r="B28" s="11">
        <v>0.65</v>
      </c>
      <c r="C28" s="5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-B42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-B43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</row>
    <row r="29" spans="1:22" ht="13.9" x14ac:dyDescent="0.45">
      <c r="A29" s="3"/>
      <c r="B29" s="4"/>
      <c r="C29" s="5"/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f>B6</f>
        <v>5000000</v>
      </c>
    </row>
    <row r="30" spans="1:22" ht="13.9" x14ac:dyDescent="0.45">
      <c r="A30" s="3" t="s">
        <v>8</v>
      </c>
      <c r="B30" s="4">
        <v>4000</v>
      </c>
      <c r="C30" s="5"/>
      <c r="E30" s="3" t="s">
        <v>39</v>
      </c>
      <c r="F30" s="13">
        <f>-F22</f>
        <v>0</v>
      </c>
      <c r="G30" s="13">
        <f t="shared" ref="G30:V30" si="16">-G22</f>
        <v>0</v>
      </c>
      <c r="H30" s="13">
        <f t="shared" si="16"/>
        <v>1560000</v>
      </c>
      <c r="I30" s="13">
        <f t="shared" si="16"/>
        <v>1560000</v>
      </c>
      <c r="J30" s="13">
        <f t="shared" si="16"/>
        <v>1560000</v>
      </c>
      <c r="K30" s="13">
        <f t="shared" si="16"/>
        <v>1560000</v>
      </c>
      <c r="L30" s="13">
        <f t="shared" si="16"/>
        <v>1620000</v>
      </c>
      <c r="M30" s="13">
        <f t="shared" si="16"/>
        <v>1620000</v>
      </c>
      <c r="N30" s="13">
        <f t="shared" si="16"/>
        <v>1620000</v>
      </c>
      <c r="O30" s="13">
        <f t="shared" si="16"/>
        <v>1620000</v>
      </c>
      <c r="P30" s="13">
        <f t="shared" si="16"/>
        <v>1620000</v>
      </c>
      <c r="Q30" s="13">
        <f t="shared" si="16"/>
        <v>1630000</v>
      </c>
      <c r="R30" s="13">
        <f t="shared" si="16"/>
        <v>1630000</v>
      </c>
      <c r="S30" s="13">
        <f t="shared" si="16"/>
        <v>1630000</v>
      </c>
      <c r="T30" s="13">
        <f t="shared" si="16"/>
        <v>1630000</v>
      </c>
      <c r="U30" s="13">
        <f t="shared" si="16"/>
        <v>1630000</v>
      </c>
      <c r="V30" s="13">
        <f t="shared" si="16"/>
        <v>1560000</v>
      </c>
    </row>
    <row r="31" spans="1:22" ht="13.9" x14ac:dyDescent="0.45">
      <c r="A31" s="7" t="s">
        <v>46</v>
      </c>
      <c r="B31" s="12">
        <v>15</v>
      </c>
      <c r="C31" s="5"/>
      <c r="E31" s="3"/>
    </row>
    <row r="32" spans="1:22" ht="13.9" x14ac:dyDescent="0.45">
      <c r="A32" s="3" t="s">
        <v>10</v>
      </c>
      <c r="B32" s="6">
        <v>0.01</v>
      </c>
      <c r="C32" s="5"/>
      <c r="E32" s="3"/>
    </row>
    <row r="33" spans="1:22" ht="13.9" x14ac:dyDescent="0.45">
      <c r="A33" s="3" t="s">
        <v>11</v>
      </c>
      <c r="B33" s="6">
        <f>B10+B32</f>
        <v>0.01</v>
      </c>
      <c r="C33" s="5"/>
      <c r="E33" s="3" t="s">
        <v>73</v>
      </c>
      <c r="F33" s="3">
        <f>SUM(F25:F30)</f>
        <v>-3900000</v>
      </c>
      <c r="G33" s="3">
        <f t="shared" ref="G33:U33" si="17">SUM(G25:G30)</f>
        <v>-4400000</v>
      </c>
      <c r="H33" s="3">
        <f>SUM(H25:H30)</f>
        <v>-25520000</v>
      </c>
      <c r="I33" s="3">
        <f>SUM(I25:I30)</f>
        <v>5752960</v>
      </c>
      <c r="J33" s="3">
        <f t="shared" si="17"/>
        <v>5793454</v>
      </c>
      <c r="K33" s="3">
        <f t="shared" si="17"/>
        <v>5176658.54</v>
      </c>
      <c r="L33" s="3">
        <f t="shared" si="17"/>
        <v>4350749.1453999998</v>
      </c>
      <c r="M33" s="3">
        <f t="shared" si="17"/>
        <v>4649595.2866536006</v>
      </c>
      <c r="N33" s="3">
        <f t="shared" si="17"/>
        <v>4691926.5801225398</v>
      </c>
      <c r="O33" s="3">
        <f t="shared" si="17"/>
        <v>4748440.3859237656</v>
      </c>
      <c r="P33" s="3">
        <f t="shared" si="17"/>
        <v>4805505.2097830037</v>
      </c>
      <c r="Q33" s="3">
        <f t="shared" si="17"/>
        <v>4218356.7607900957</v>
      </c>
      <c r="R33" s="3">
        <f t="shared" si="17"/>
        <v>4539423.6968996413</v>
      </c>
      <c r="S33" s="3">
        <f t="shared" si="17"/>
        <v>4594143.2138686385</v>
      </c>
      <c r="T33" s="3">
        <f t="shared" si="17"/>
        <v>4649399.4560073242</v>
      </c>
      <c r="U33" s="3">
        <f t="shared" si="17"/>
        <v>4718881.4374456648</v>
      </c>
      <c r="V33" s="3">
        <f>SUM(V25:V30)</f>
        <v>8473705.6486730725</v>
      </c>
    </row>
    <row r="34" spans="1:22" ht="13.9" x14ac:dyDescent="0.45">
      <c r="A34" s="3" t="s">
        <v>12</v>
      </c>
      <c r="B34" s="4">
        <v>8</v>
      </c>
      <c r="C34" s="5" t="s">
        <v>13</v>
      </c>
      <c r="E34" s="3" t="s">
        <v>75</v>
      </c>
      <c r="F34" s="3">
        <f t="shared" ref="F34:V34" si="18">F33/(1+$B$8)^F5</f>
        <v>-3900000</v>
      </c>
      <c r="G34" s="3">
        <f t="shared" si="18"/>
        <v>-4036697.2477064217</v>
      </c>
      <c r="H34" s="3">
        <f t="shared" si="18"/>
        <v>-21479673.428162608</v>
      </c>
      <c r="I34" s="3">
        <f t="shared" si="18"/>
        <v>4442340.6734520998</v>
      </c>
      <c r="J34" s="3">
        <f t="shared" si="18"/>
        <v>4104228.8727465067</v>
      </c>
      <c r="K34" s="3">
        <f t="shared" si="18"/>
        <v>3364472.8612953681</v>
      </c>
      <c r="L34" s="3">
        <f t="shared" si="18"/>
        <v>2594209.5628496907</v>
      </c>
      <c r="M34" s="3">
        <f t="shared" si="18"/>
        <v>2543487.8464615997</v>
      </c>
      <c r="N34" s="3">
        <f t="shared" si="18"/>
        <v>2354719.7372638728</v>
      </c>
      <c r="O34" s="3">
        <f t="shared" si="18"/>
        <v>2186313.8630564068</v>
      </c>
      <c r="P34" s="3">
        <f t="shared" si="18"/>
        <v>2029897.3332058755</v>
      </c>
      <c r="Q34" s="3">
        <f t="shared" si="18"/>
        <v>1634751.8193570909</v>
      </c>
      <c r="R34" s="3">
        <f t="shared" si="18"/>
        <v>1613922.7562063707</v>
      </c>
      <c r="S34" s="3">
        <f t="shared" si="18"/>
        <v>1498511.4170915128</v>
      </c>
      <c r="T34" s="3">
        <f t="shared" si="18"/>
        <v>1391316.3517286333</v>
      </c>
      <c r="U34" s="3">
        <f t="shared" si="18"/>
        <v>1295512.4670251624</v>
      </c>
      <c r="V34" s="3">
        <f t="shared" si="18"/>
        <v>2134270.2306886306</v>
      </c>
    </row>
    <row r="35" spans="1:22" ht="13.9" x14ac:dyDescent="0.45">
      <c r="A35" s="3"/>
      <c r="B35" s="4">
        <v>12</v>
      </c>
      <c r="C35" s="5" t="s">
        <v>14</v>
      </c>
    </row>
    <row r="36" spans="1:22" ht="27" x14ac:dyDescent="0.45">
      <c r="A36" s="3"/>
      <c r="B36" s="4">
        <v>16</v>
      </c>
      <c r="C36" s="5" t="s">
        <v>15</v>
      </c>
      <c r="E36" s="14" t="s">
        <v>18</v>
      </c>
      <c r="F36" s="20">
        <f>SUM(F34:V34)</f>
        <v>3771585.1165597886</v>
      </c>
    </row>
    <row r="37" spans="1:22" ht="13.9" x14ac:dyDescent="0.45">
      <c r="C37" s="5"/>
      <c r="E37" s="14" t="s">
        <v>76</v>
      </c>
      <c r="F37" s="21">
        <f>IRR(F33:V33)</f>
        <v>0.11092584881485856</v>
      </c>
    </row>
    <row r="38" spans="1:22" ht="13.9" x14ac:dyDescent="0.45">
      <c r="A38" s="3" t="s">
        <v>16</v>
      </c>
      <c r="B38" s="4">
        <v>25</v>
      </c>
      <c r="C38" s="5"/>
    </row>
    <row r="39" spans="1:22" ht="13.9" x14ac:dyDescent="0.45">
      <c r="A39" s="3" t="s">
        <v>19</v>
      </c>
      <c r="B39" s="4">
        <v>500000</v>
      </c>
      <c r="E39" s="29" t="s">
        <v>87</v>
      </c>
      <c r="F39" s="22"/>
      <c r="G39" s="22"/>
      <c r="H39" s="23"/>
      <c r="I39" s="23"/>
      <c r="J39" s="23"/>
      <c r="L39" s="29" t="s">
        <v>84</v>
      </c>
      <c r="M39" s="23"/>
    </row>
    <row r="40" spans="1:22" ht="13.9" x14ac:dyDescent="0.45">
      <c r="A40" s="3"/>
      <c r="E40" s="30" t="s">
        <v>2</v>
      </c>
      <c r="F40" s="31" t="s">
        <v>77</v>
      </c>
      <c r="G40" s="31" t="s">
        <v>78</v>
      </c>
      <c r="H40" s="31" t="s">
        <v>79</v>
      </c>
      <c r="I40" s="31" t="s">
        <v>80</v>
      </c>
      <c r="J40" s="31" t="s">
        <v>88</v>
      </c>
      <c r="K40" s="24"/>
      <c r="L40" s="3" t="s">
        <v>77</v>
      </c>
      <c r="M40" s="3" t="s">
        <v>74</v>
      </c>
    </row>
    <row r="41" spans="1:22" ht="13.9" x14ac:dyDescent="0.45">
      <c r="A41" s="3" t="s">
        <v>28</v>
      </c>
      <c r="E41" s="32">
        <v>2001</v>
      </c>
      <c r="F41" s="33">
        <v>0</v>
      </c>
      <c r="G41" s="33">
        <v>0</v>
      </c>
      <c r="H41" s="33">
        <v>0</v>
      </c>
      <c r="I41" s="33">
        <v>0</v>
      </c>
      <c r="J41" s="33">
        <f>SUM(F41:I41)</f>
        <v>0</v>
      </c>
      <c r="L41" s="13">
        <v>0</v>
      </c>
      <c r="M41" s="13">
        <v>0</v>
      </c>
    </row>
    <row r="42" spans="1:22" ht="13.9" x14ac:dyDescent="0.45">
      <c r="A42" s="3" t="s">
        <v>26</v>
      </c>
      <c r="B42" s="13">
        <v>300000</v>
      </c>
      <c r="C42" s="13" t="s">
        <v>40</v>
      </c>
      <c r="E42" s="32">
        <f>E41+1</f>
        <v>2002</v>
      </c>
      <c r="F42" s="33">
        <v>0</v>
      </c>
      <c r="G42" s="33">
        <v>0</v>
      </c>
      <c r="H42" s="33">
        <v>0</v>
      </c>
      <c r="I42" s="33">
        <v>0</v>
      </c>
      <c r="J42" s="33">
        <f t="shared" ref="J42:J57" si="19">SUM(F42:I42)</f>
        <v>0</v>
      </c>
      <c r="L42" s="13">
        <v>0</v>
      </c>
      <c r="M42" s="13">
        <v>0</v>
      </c>
    </row>
    <row r="43" spans="1:22" ht="13.9" x14ac:dyDescent="0.45">
      <c r="A43" s="3" t="s">
        <v>27</v>
      </c>
      <c r="B43" s="13">
        <v>350000</v>
      </c>
      <c r="C43" s="13" t="s">
        <v>41</v>
      </c>
      <c r="E43" s="32">
        <f t="shared" ref="E43:E57" si="20">E42+1</f>
        <v>2003</v>
      </c>
      <c r="F43" s="33">
        <f>39000000/25</f>
        <v>1560000</v>
      </c>
      <c r="G43" s="33">
        <v>0</v>
      </c>
      <c r="H43" s="33">
        <v>0</v>
      </c>
      <c r="I43" s="33">
        <v>0</v>
      </c>
      <c r="J43" s="33">
        <f t="shared" si="19"/>
        <v>1560000</v>
      </c>
      <c r="L43" s="13">
        <f>B2-F43</f>
        <v>37440000</v>
      </c>
      <c r="M43" s="13">
        <v>0</v>
      </c>
    </row>
    <row r="44" spans="1:22" ht="13.9" x14ac:dyDescent="0.45">
      <c r="A44" s="3" t="s">
        <v>29</v>
      </c>
      <c r="B44" s="13">
        <v>750000</v>
      </c>
      <c r="C44" s="13" t="s">
        <v>42</v>
      </c>
      <c r="E44" s="32">
        <f t="shared" si="20"/>
        <v>2004</v>
      </c>
      <c r="F44" s="33">
        <f t="shared" ref="F44:F57" si="21">39000000/25</f>
        <v>1560000</v>
      </c>
      <c r="G44" s="33">
        <v>0</v>
      </c>
      <c r="H44" s="33">
        <v>0</v>
      </c>
      <c r="I44" s="33">
        <v>0</v>
      </c>
      <c r="J44" s="33">
        <f t="shared" si="19"/>
        <v>1560000</v>
      </c>
      <c r="L44" s="13">
        <f t="shared" ref="L44:L57" si="22">L43-F44</f>
        <v>35880000</v>
      </c>
      <c r="M44" s="13">
        <v>0</v>
      </c>
    </row>
    <row r="45" spans="1:22" ht="13.9" x14ac:dyDescent="0.45">
      <c r="A45" s="3" t="s">
        <v>30</v>
      </c>
      <c r="B45" s="13">
        <v>850000</v>
      </c>
      <c r="C45" s="13" t="s">
        <v>43</v>
      </c>
      <c r="E45" s="32">
        <f t="shared" si="20"/>
        <v>2005</v>
      </c>
      <c r="F45" s="33">
        <f t="shared" si="21"/>
        <v>1560000</v>
      </c>
      <c r="G45" s="33">
        <v>0</v>
      </c>
      <c r="H45" s="33">
        <v>0</v>
      </c>
      <c r="I45" s="33">
        <v>0</v>
      </c>
      <c r="J45" s="33">
        <f t="shared" si="19"/>
        <v>1560000</v>
      </c>
      <c r="L45" s="13">
        <f t="shared" si="22"/>
        <v>34320000</v>
      </c>
      <c r="M45" s="13">
        <v>0</v>
      </c>
    </row>
    <row r="46" spans="1:22" ht="13.9" x14ac:dyDescent="0.45">
      <c r="A46" s="3" t="s">
        <v>31</v>
      </c>
      <c r="B46" s="13">
        <v>1250000</v>
      </c>
      <c r="C46" s="13" t="s">
        <v>44</v>
      </c>
      <c r="E46" s="32">
        <f t="shared" si="20"/>
        <v>2006</v>
      </c>
      <c r="F46" s="33">
        <f t="shared" si="21"/>
        <v>1560000</v>
      </c>
      <c r="G46" s="33">
        <v>0</v>
      </c>
      <c r="H46" s="33">
        <v>0</v>
      </c>
      <c r="I46" s="33">
        <v>0</v>
      </c>
      <c r="J46" s="33">
        <f t="shared" si="19"/>
        <v>1560000</v>
      </c>
      <c r="L46" s="13">
        <f t="shared" si="22"/>
        <v>32760000</v>
      </c>
      <c r="M46" s="13">
        <v>0</v>
      </c>
    </row>
    <row r="47" spans="1:22" x14ac:dyDescent="0.45">
      <c r="E47" s="32">
        <f t="shared" si="20"/>
        <v>2007</v>
      </c>
      <c r="F47" s="33">
        <f t="shared" si="21"/>
        <v>1560000</v>
      </c>
      <c r="G47" s="33">
        <f>60000</f>
        <v>60000</v>
      </c>
      <c r="H47" s="33">
        <v>0</v>
      </c>
      <c r="I47" s="33">
        <v>0</v>
      </c>
      <c r="J47" s="33">
        <f t="shared" si="19"/>
        <v>1620000</v>
      </c>
      <c r="L47" s="13">
        <f t="shared" si="22"/>
        <v>31200000</v>
      </c>
      <c r="M47" s="13">
        <f>300000-G47</f>
        <v>240000</v>
      </c>
    </row>
    <row r="48" spans="1:22" x14ac:dyDescent="0.45">
      <c r="E48" s="32">
        <f t="shared" si="20"/>
        <v>2008</v>
      </c>
      <c r="F48" s="33">
        <f t="shared" si="21"/>
        <v>1560000</v>
      </c>
      <c r="G48" s="33">
        <f>60000</f>
        <v>60000</v>
      </c>
      <c r="H48" s="33">
        <v>0</v>
      </c>
      <c r="I48" s="33">
        <v>0</v>
      </c>
      <c r="J48" s="33">
        <f t="shared" si="19"/>
        <v>1620000</v>
      </c>
      <c r="L48" s="13">
        <f t="shared" si="22"/>
        <v>29640000</v>
      </c>
      <c r="M48" s="13">
        <f>M47-G48</f>
        <v>180000</v>
      </c>
    </row>
    <row r="49" spans="1:13" ht="13.9" x14ac:dyDescent="0.45">
      <c r="A49" s="1" t="s">
        <v>22</v>
      </c>
      <c r="B49" s="1"/>
      <c r="C49" s="1"/>
      <c r="E49" s="32">
        <f t="shared" si="20"/>
        <v>2009</v>
      </c>
      <c r="F49" s="33">
        <f t="shared" si="21"/>
        <v>1560000</v>
      </c>
      <c r="G49" s="33">
        <f>60000</f>
        <v>60000</v>
      </c>
      <c r="H49" s="33">
        <v>0</v>
      </c>
      <c r="I49" s="33">
        <v>0</v>
      </c>
      <c r="J49" s="33">
        <f t="shared" si="19"/>
        <v>1620000</v>
      </c>
      <c r="L49" s="13">
        <f t="shared" si="22"/>
        <v>28080000</v>
      </c>
      <c r="M49" s="13">
        <f>M48-G49</f>
        <v>120000</v>
      </c>
    </row>
    <row r="50" spans="1:13" x14ac:dyDescent="0.45">
      <c r="A50" s="13" t="s">
        <v>20</v>
      </c>
      <c r="E50" s="32">
        <f t="shared" si="20"/>
        <v>2010</v>
      </c>
      <c r="F50" s="33">
        <f t="shared" si="21"/>
        <v>1560000</v>
      </c>
      <c r="G50" s="33">
        <f>60000</f>
        <v>60000</v>
      </c>
      <c r="H50" s="33">
        <v>0</v>
      </c>
      <c r="I50" s="33">
        <v>0</v>
      </c>
      <c r="J50" s="33">
        <f t="shared" si="19"/>
        <v>1620000</v>
      </c>
      <c r="L50" s="13">
        <f t="shared" si="22"/>
        <v>26520000</v>
      </c>
      <c r="M50" s="13">
        <f>M49-G50</f>
        <v>60000</v>
      </c>
    </row>
    <row r="51" spans="1:13" x14ac:dyDescent="0.45">
      <c r="A51" s="13" t="s">
        <v>21</v>
      </c>
      <c r="E51" s="32">
        <f t="shared" si="20"/>
        <v>2011</v>
      </c>
      <c r="F51" s="33">
        <f t="shared" si="21"/>
        <v>1560000</v>
      </c>
      <c r="G51" s="33">
        <f>60000</f>
        <v>60000</v>
      </c>
      <c r="H51" s="33">
        <v>0</v>
      </c>
      <c r="I51" s="33">
        <v>0</v>
      </c>
      <c r="J51" s="33">
        <f t="shared" si="19"/>
        <v>1620000</v>
      </c>
      <c r="L51" s="13">
        <f t="shared" si="22"/>
        <v>24960000</v>
      </c>
      <c r="M51" s="13">
        <f>M50-G51</f>
        <v>0</v>
      </c>
    </row>
    <row r="52" spans="1:13" x14ac:dyDescent="0.45">
      <c r="A52" s="13" t="s">
        <v>85</v>
      </c>
      <c r="E52" s="32">
        <f t="shared" si="20"/>
        <v>2012</v>
      </c>
      <c r="F52" s="33">
        <f t="shared" si="21"/>
        <v>1560000</v>
      </c>
      <c r="G52" s="33">
        <v>0</v>
      </c>
      <c r="H52" s="33">
        <f>350000/5</f>
        <v>70000</v>
      </c>
      <c r="I52" s="33">
        <v>0</v>
      </c>
      <c r="J52" s="33">
        <f t="shared" si="19"/>
        <v>1630000</v>
      </c>
      <c r="L52" s="13">
        <f t="shared" si="22"/>
        <v>23400000</v>
      </c>
      <c r="M52" s="13">
        <f>350000-H52</f>
        <v>280000</v>
      </c>
    </row>
    <row r="53" spans="1:13" x14ac:dyDescent="0.45">
      <c r="A53" s="13" t="s">
        <v>86</v>
      </c>
      <c r="E53" s="32">
        <f t="shared" si="20"/>
        <v>2013</v>
      </c>
      <c r="F53" s="33">
        <f t="shared" si="21"/>
        <v>1560000</v>
      </c>
      <c r="G53" s="33">
        <v>0</v>
      </c>
      <c r="H53" s="33">
        <f t="shared" ref="H53:H56" si="23">350000/5</f>
        <v>70000</v>
      </c>
      <c r="I53" s="33">
        <v>0</v>
      </c>
      <c r="J53" s="33">
        <f t="shared" si="19"/>
        <v>1630000</v>
      </c>
      <c r="L53" s="13">
        <f t="shared" si="22"/>
        <v>21840000</v>
      </c>
      <c r="M53" s="13">
        <f>M52-H53</f>
        <v>210000</v>
      </c>
    </row>
    <row r="54" spans="1:13" x14ac:dyDescent="0.45">
      <c r="E54" s="32">
        <f t="shared" si="20"/>
        <v>2014</v>
      </c>
      <c r="F54" s="33">
        <f t="shared" si="21"/>
        <v>1560000</v>
      </c>
      <c r="G54" s="33">
        <v>0</v>
      </c>
      <c r="H54" s="33">
        <f t="shared" si="23"/>
        <v>70000</v>
      </c>
      <c r="I54" s="33">
        <v>0</v>
      </c>
      <c r="J54" s="33">
        <f t="shared" si="19"/>
        <v>1630000</v>
      </c>
      <c r="L54" s="13">
        <f t="shared" si="22"/>
        <v>20280000</v>
      </c>
      <c r="M54" s="13">
        <f>M53-H54</f>
        <v>140000</v>
      </c>
    </row>
    <row r="55" spans="1:13" x14ac:dyDescent="0.45">
      <c r="E55" s="32">
        <f t="shared" si="20"/>
        <v>2015</v>
      </c>
      <c r="F55" s="33">
        <f t="shared" si="21"/>
        <v>1560000</v>
      </c>
      <c r="G55" s="33">
        <v>0</v>
      </c>
      <c r="H55" s="33">
        <f t="shared" si="23"/>
        <v>70000</v>
      </c>
      <c r="I55" s="33">
        <v>0</v>
      </c>
      <c r="J55" s="33">
        <f t="shared" si="19"/>
        <v>1630000</v>
      </c>
      <c r="L55" s="13">
        <f t="shared" si="22"/>
        <v>18720000</v>
      </c>
      <c r="M55" s="13">
        <f>M54-H55</f>
        <v>70000</v>
      </c>
    </row>
    <row r="56" spans="1:13" x14ac:dyDescent="0.45">
      <c r="E56" s="32">
        <f t="shared" si="20"/>
        <v>2016</v>
      </c>
      <c r="F56" s="33">
        <f t="shared" si="21"/>
        <v>1560000</v>
      </c>
      <c r="G56" s="33">
        <v>0</v>
      </c>
      <c r="H56" s="33">
        <f t="shared" si="23"/>
        <v>70000</v>
      </c>
      <c r="I56" s="33">
        <v>0</v>
      </c>
      <c r="J56" s="33">
        <f t="shared" si="19"/>
        <v>1630000</v>
      </c>
      <c r="L56" s="13">
        <f t="shared" si="22"/>
        <v>17160000</v>
      </c>
      <c r="M56" s="13">
        <f>M55-H56</f>
        <v>0</v>
      </c>
    </row>
    <row r="57" spans="1:13" x14ac:dyDescent="0.45">
      <c r="E57" s="32">
        <f t="shared" si="20"/>
        <v>2017</v>
      </c>
      <c r="F57" s="33">
        <f t="shared" si="21"/>
        <v>1560000</v>
      </c>
      <c r="G57" s="33">
        <v>0</v>
      </c>
      <c r="H57" s="33">
        <v>0</v>
      </c>
      <c r="I57" s="33">
        <v>0</v>
      </c>
      <c r="J57" s="33">
        <f t="shared" si="19"/>
        <v>1560000</v>
      </c>
      <c r="L57" s="13">
        <f t="shared" si="22"/>
        <v>15600000</v>
      </c>
      <c r="M57" s="13">
        <v>0</v>
      </c>
    </row>
    <row r="58" spans="1:13" x14ac:dyDescent="0.45">
      <c r="E58" s="25"/>
      <c r="F58" s="24"/>
      <c r="G58" s="24"/>
    </row>
    <row r="69" spans="5:5" x14ac:dyDescent="0.45">
      <c r="E69" s="32"/>
    </row>
  </sheetData>
  <pageMargins left="0.25" right="0.25" top="0.75" bottom="0.75" header="0.3" footer="0.3"/>
  <pageSetup paperSize="9" scale="45" fitToHeight="0" orientation="landscape" r:id="rId1"/>
  <ignoredErrors>
    <ignoredError sqref="F22:V22 F24:V2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9DA0-F8E9-492E-BBED-F066C26D8A98}">
  <sheetPr>
    <pageSetUpPr fitToPage="1"/>
  </sheetPr>
  <dimension ref="A1:AF67"/>
  <sheetViews>
    <sheetView showGridLines="0" zoomScaleNormal="100" workbookViewId="0">
      <selection sqref="A1:AF68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32" width="12.796875" style="13" customWidth="1"/>
    <col min="33" max="16384" width="8.796875" style="13"/>
  </cols>
  <sheetData>
    <row r="1" spans="1:32" ht="13.9" x14ac:dyDescent="0.45">
      <c r="A1" s="1" t="s">
        <v>0</v>
      </c>
      <c r="B1" s="2"/>
      <c r="C1" s="34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9" x14ac:dyDescent="0.45">
      <c r="A2" s="3" t="s">
        <v>1</v>
      </c>
      <c r="B2" s="4">
        <v>39000000</v>
      </c>
    </row>
    <row r="3" spans="1:32" ht="13.9" x14ac:dyDescent="0.45">
      <c r="A3" s="3" t="s">
        <v>34</v>
      </c>
      <c r="B3" s="6">
        <v>0.1</v>
      </c>
      <c r="C3" s="13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3.9" x14ac:dyDescent="0.45">
      <c r="A4" s="3"/>
      <c r="B4" s="6">
        <v>0.1</v>
      </c>
      <c r="C4" s="13" t="s">
        <v>36</v>
      </c>
      <c r="E4" s="3" t="s">
        <v>2</v>
      </c>
      <c r="F4" s="15">
        <v>2001</v>
      </c>
      <c r="G4" s="15">
        <f>F4+1</f>
        <v>2002</v>
      </c>
      <c r="H4" s="15">
        <f t="shared" ref="H4:W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  <c r="W4" s="15">
        <f t="shared" si="0"/>
        <v>2018</v>
      </c>
      <c r="X4" s="15">
        <f t="shared" ref="X4:AF6" si="1">W4+1</f>
        <v>2019</v>
      </c>
      <c r="Y4" s="15">
        <f t="shared" si="1"/>
        <v>2020</v>
      </c>
      <c r="Z4" s="15">
        <f t="shared" si="1"/>
        <v>2021</v>
      </c>
      <c r="AA4" s="15">
        <f t="shared" si="1"/>
        <v>2022</v>
      </c>
      <c r="AB4" s="15">
        <f t="shared" si="1"/>
        <v>2023</v>
      </c>
      <c r="AC4" s="15">
        <f t="shared" si="1"/>
        <v>2024</v>
      </c>
      <c r="AD4" s="15">
        <f t="shared" si="1"/>
        <v>2025</v>
      </c>
      <c r="AE4" s="15">
        <f t="shared" si="1"/>
        <v>2026</v>
      </c>
      <c r="AF4" s="15">
        <f t="shared" si="1"/>
        <v>2027</v>
      </c>
    </row>
    <row r="5" spans="1:32" ht="13.9" x14ac:dyDescent="0.45">
      <c r="A5" s="3"/>
      <c r="B5" s="6">
        <f>1-B4-B3</f>
        <v>0.8</v>
      </c>
      <c r="C5" s="13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  <c r="W5" s="13">
        <f t="shared" si="0"/>
        <v>17</v>
      </c>
      <c r="X5" s="13">
        <f t="shared" si="1"/>
        <v>18</v>
      </c>
      <c r="Y5" s="13">
        <f t="shared" si="1"/>
        <v>19</v>
      </c>
      <c r="Z5" s="13">
        <f t="shared" si="1"/>
        <v>20</v>
      </c>
      <c r="AA5" s="13">
        <f t="shared" si="1"/>
        <v>21</v>
      </c>
      <c r="AB5" s="13">
        <f t="shared" si="1"/>
        <v>22</v>
      </c>
      <c r="AC5" s="13">
        <f t="shared" si="1"/>
        <v>23</v>
      </c>
      <c r="AD5" s="13">
        <f t="shared" si="1"/>
        <v>24</v>
      </c>
      <c r="AE5" s="13">
        <f t="shared" si="1"/>
        <v>25</v>
      </c>
      <c r="AF5" s="13">
        <f t="shared" si="1"/>
        <v>26</v>
      </c>
    </row>
    <row r="6" spans="1:32" ht="13.9" x14ac:dyDescent="0.45">
      <c r="A6" s="3" t="s">
        <v>4</v>
      </c>
      <c r="B6" s="4">
        <v>0</v>
      </c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  <c r="W6" s="13">
        <f t="shared" si="0"/>
        <v>16</v>
      </c>
      <c r="X6" s="13">
        <f t="shared" si="1"/>
        <v>17</v>
      </c>
      <c r="Y6" s="13">
        <f t="shared" si="1"/>
        <v>18</v>
      </c>
      <c r="Z6" s="13">
        <f t="shared" si="1"/>
        <v>19</v>
      </c>
      <c r="AA6" s="13">
        <f t="shared" si="1"/>
        <v>20</v>
      </c>
      <c r="AB6" s="13">
        <f t="shared" si="1"/>
        <v>21</v>
      </c>
      <c r="AC6" s="13">
        <f t="shared" si="1"/>
        <v>22</v>
      </c>
      <c r="AD6" s="13">
        <f t="shared" si="1"/>
        <v>23</v>
      </c>
      <c r="AE6" s="13">
        <f t="shared" si="1"/>
        <v>24</v>
      </c>
      <c r="AF6" s="13">
        <f t="shared" si="1"/>
        <v>25</v>
      </c>
    </row>
    <row r="7" spans="1:32" ht="13.9" x14ac:dyDescent="0.45">
      <c r="A7" s="3"/>
      <c r="B7" s="4"/>
      <c r="E7" s="3" t="s">
        <v>62</v>
      </c>
      <c r="F7" s="13">
        <v>365</v>
      </c>
      <c r="G7" s="13">
        <f>F7</f>
        <v>365</v>
      </c>
      <c r="H7" s="13">
        <f t="shared" ref="H7:T7" si="2">G7</f>
        <v>365</v>
      </c>
      <c r="I7" s="13">
        <v>366</v>
      </c>
      <c r="J7" s="13">
        <v>365</v>
      </c>
      <c r="K7" s="13">
        <v>365</v>
      </c>
      <c r="L7" s="13">
        <f t="shared" si="2"/>
        <v>365</v>
      </c>
      <c r="M7" s="13">
        <v>366</v>
      </c>
      <c r="N7" s="13">
        <v>365</v>
      </c>
      <c r="O7" s="13">
        <f t="shared" si="2"/>
        <v>365</v>
      </c>
      <c r="P7" s="13">
        <f t="shared" si="2"/>
        <v>365</v>
      </c>
      <c r="Q7" s="13">
        <v>366</v>
      </c>
      <c r="R7" s="13">
        <v>365</v>
      </c>
      <c r="S7" s="13">
        <f t="shared" si="2"/>
        <v>365</v>
      </c>
      <c r="T7" s="13">
        <f t="shared" si="2"/>
        <v>365</v>
      </c>
      <c r="U7" s="13">
        <v>366</v>
      </c>
      <c r="V7" s="13">
        <v>365</v>
      </c>
      <c r="W7" s="13">
        <v>365</v>
      </c>
      <c r="X7" s="13">
        <v>365</v>
      </c>
      <c r="Y7" s="13">
        <v>366</v>
      </c>
      <c r="Z7" s="13">
        <v>365</v>
      </c>
      <c r="AA7" s="13">
        <v>365</v>
      </c>
      <c r="AB7" s="13">
        <v>365</v>
      </c>
      <c r="AC7" s="13">
        <v>366</v>
      </c>
      <c r="AD7" s="13">
        <v>365</v>
      </c>
      <c r="AE7" s="13">
        <v>365</v>
      </c>
      <c r="AF7" s="13">
        <v>365</v>
      </c>
    </row>
    <row r="8" spans="1:32" ht="13.9" x14ac:dyDescent="0.45">
      <c r="A8" s="3" t="s">
        <v>5</v>
      </c>
      <c r="B8" s="6">
        <v>0.09</v>
      </c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  <c r="W8" s="13">
        <v>16</v>
      </c>
      <c r="X8" s="13">
        <v>16</v>
      </c>
      <c r="Y8" s="13">
        <v>16</v>
      </c>
      <c r="Z8" s="13">
        <v>16</v>
      </c>
      <c r="AA8" s="13">
        <v>16</v>
      </c>
      <c r="AB8" s="13">
        <v>16</v>
      </c>
      <c r="AC8" s="13">
        <v>16</v>
      </c>
      <c r="AD8" s="13">
        <v>16</v>
      </c>
      <c r="AE8" s="13">
        <v>16</v>
      </c>
      <c r="AF8" s="13">
        <v>16</v>
      </c>
    </row>
    <row r="9" spans="1:32" ht="13.9" x14ac:dyDescent="0.45">
      <c r="A9" s="7" t="s">
        <v>17</v>
      </c>
      <c r="B9" s="8">
        <v>0.4</v>
      </c>
      <c r="C9" s="13" t="s">
        <v>90</v>
      </c>
      <c r="E9" s="3"/>
    </row>
    <row r="10" spans="1:32" ht="13.9" x14ac:dyDescent="0.45">
      <c r="A10" s="7" t="s">
        <v>9</v>
      </c>
      <c r="B10" s="8">
        <v>0.03</v>
      </c>
      <c r="E10" s="3" t="s">
        <v>25</v>
      </c>
      <c r="F10" s="13">
        <v>0</v>
      </c>
      <c r="G10" s="13">
        <v>0</v>
      </c>
      <c r="H10" s="13">
        <f t="shared" ref="H10:U10" si="3">$B$2/$B$37</f>
        <v>1560000</v>
      </c>
      <c r="I10" s="13">
        <f t="shared" si="3"/>
        <v>1560000</v>
      </c>
      <c r="J10" s="13">
        <f t="shared" si="3"/>
        <v>1560000</v>
      </c>
      <c r="K10" s="13">
        <f t="shared" si="3"/>
        <v>1560000</v>
      </c>
      <c r="L10" s="13">
        <f t="shared" si="3"/>
        <v>1560000</v>
      </c>
      <c r="M10" s="13">
        <f t="shared" si="3"/>
        <v>1560000</v>
      </c>
      <c r="N10" s="13">
        <f t="shared" si="3"/>
        <v>1560000</v>
      </c>
      <c r="O10" s="13">
        <f t="shared" si="3"/>
        <v>1560000</v>
      </c>
      <c r="P10" s="13">
        <f t="shared" si="3"/>
        <v>1560000</v>
      </c>
      <c r="Q10" s="13">
        <f t="shared" si="3"/>
        <v>1560000</v>
      </c>
      <c r="R10" s="13">
        <f t="shared" si="3"/>
        <v>1560000</v>
      </c>
      <c r="S10" s="13">
        <f t="shared" si="3"/>
        <v>1560000</v>
      </c>
      <c r="T10" s="13">
        <f t="shared" si="3"/>
        <v>1560000</v>
      </c>
      <c r="U10" s="13">
        <f t="shared" si="3"/>
        <v>1560000</v>
      </c>
      <c r="V10" s="13">
        <f>$B$2/$B$37</f>
        <v>1560000</v>
      </c>
      <c r="W10" s="13">
        <f t="shared" ref="W10:AF10" si="4">$B$2/$B$37</f>
        <v>1560000</v>
      </c>
      <c r="X10" s="13">
        <f t="shared" si="4"/>
        <v>1560000</v>
      </c>
      <c r="Y10" s="13">
        <f t="shared" si="4"/>
        <v>1560000</v>
      </c>
      <c r="Z10" s="13">
        <f t="shared" si="4"/>
        <v>1560000</v>
      </c>
      <c r="AA10" s="13">
        <f t="shared" si="4"/>
        <v>1560000</v>
      </c>
      <c r="AB10" s="13">
        <f t="shared" si="4"/>
        <v>1560000</v>
      </c>
      <c r="AC10" s="13">
        <f t="shared" si="4"/>
        <v>1560000</v>
      </c>
      <c r="AD10" s="13">
        <f t="shared" si="4"/>
        <v>1560000</v>
      </c>
      <c r="AE10" s="13">
        <f t="shared" si="4"/>
        <v>1560000</v>
      </c>
      <c r="AF10" s="13">
        <f t="shared" si="4"/>
        <v>1560000</v>
      </c>
    </row>
    <row r="11" spans="1:32" ht="13.9" x14ac:dyDescent="0.45">
      <c r="A11" s="9" t="s">
        <v>69</v>
      </c>
      <c r="B11" s="10">
        <f>(1+B8)/(1+B10)-1</f>
        <v>5.8252427184465994E-2</v>
      </c>
      <c r="E11" s="3" t="s">
        <v>32</v>
      </c>
      <c r="F11" s="13">
        <v>0</v>
      </c>
      <c r="G11" s="13">
        <v>0</v>
      </c>
      <c r="L11" s="13">
        <f>$B$41/5</f>
        <v>60000</v>
      </c>
      <c r="M11" s="13">
        <f t="shared" ref="M11:P11" si="5">$B$41/5</f>
        <v>60000</v>
      </c>
      <c r="N11" s="13">
        <f t="shared" si="5"/>
        <v>60000</v>
      </c>
      <c r="O11" s="13">
        <f t="shared" si="5"/>
        <v>60000</v>
      </c>
      <c r="P11" s="13">
        <f t="shared" si="5"/>
        <v>60000</v>
      </c>
      <c r="Q11" s="13">
        <f>$B$42/5</f>
        <v>70000</v>
      </c>
      <c r="R11" s="13">
        <f t="shared" ref="R11:T11" si="6">$B$42/5</f>
        <v>70000</v>
      </c>
      <c r="S11" s="13">
        <f t="shared" si="6"/>
        <v>70000</v>
      </c>
      <c r="T11" s="13">
        <f t="shared" si="6"/>
        <v>70000</v>
      </c>
      <c r="U11" s="13">
        <f>$B$42/5</f>
        <v>70000</v>
      </c>
      <c r="V11" s="13">
        <f>$B$43/5</f>
        <v>150000</v>
      </c>
      <c r="W11" s="13">
        <f t="shared" ref="W11:Z11" si="7">$B$43/5</f>
        <v>150000</v>
      </c>
      <c r="X11" s="13">
        <f t="shared" si="7"/>
        <v>150000</v>
      </c>
      <c r="Y11" s="13">
        <f t="shared" si="7"/>
        <v>150000</v>
      </c>
      <c r="Z11" s="13">
        <f t="shared" si="7"/>
        <v>150000</v>
      </c>
      <c r="AA11" s="13">
        <f>$B$44/5</f>
        <v>170000</v>
      </c>
      <c r="AB11" s="13">
        <f t="shared" ref="AB11:AE11" si="8">$B$44/5</f>
        <v>170000</v>
      </c>
      <c r="AC11" s="13">
        <f t="shared" si="8"/>
        <v>170000</v>
      </c>
      <c r="AD11" s="13">
        <f t="shared" si="8"/>
        <v>170000</v>
      </c>
      <c r="AE11" s="13">
        <f t="shared" si="8"/>
        <v>170000</v>
      </c>
    </row>
    <row r="12" spans="1:32" ht="13.9" x14ac:dyDescent="0.45">
      <c r="A12" s="3"/>
      <c r="B12" s="6"/>
      <c r="E12" s="3" t="s">
        <v>33</v>
      </c>
      <c r="F12" s="13">
        <f>F10+F11</f>
        <v>0</v>
      </c>
      <c r="G12" s="13">
        <f t="shared" ref="G12:U12" si="9">G10+G11</f>
        <v>0</v>
      </c>
      <c r="H12" s="13">
        <f t="shared" si="9"/>
        <v>1560000</v>
      </c>
      <c r="I12" s="13">
        <f t="shared" si="9"/>
        <v>1560000</v>
      </c>
      <c r="J12" s="13">
        <f t="shared" si="9"/>
        <v>1560000</v>
      </c>
      <c r="K12" s="13">
        <f t="shared" si="9"/>
        <v>1560000</v>
      </c>
      <c r="L12" s="13">
        <f t="shared" si="9"/>
        <v>1620000</v>
      </c>
      <c r="M12" s="13">
        <f t="shared" si="9"/>
        <v>1620000</v>
      </c>
      <c r="N12" s="13">
        <f t="shared" si="9"/>
        <v>1620000</v>
      </c>
      <c r="O12" s="13">
        <f t="shared" si="9"/>
        <v>1620000</v>
      </c>
      <c r="P12" s="13">
        <f t="shared" si="9"/>
        <v>1620000</v>
      </c>
      <c r="Q12" s="13">
        <f t="shared" si="9"/>
        <v>1630000</v>
      </c>
      <c r="R12" s="13">
        <f t="shared" si="9"/>
        <v>1630000</v>
      </c>
      <c r="S12" s="13">
        <f t="shared" si="9"/>
        <v>1630000</v>
      </c>
      <c r="T12" s="13">
        <f t="shared" si="9"/>
        <v>1630000</v>
      </c>
      <c r="U12" s="13">
        <f t="shared" si="9"/>
        <v>1630000</v>
      </c>
      <c r="V12" s="13">
        <f>V10+V11</f>
        <v>1710000</v>
      </c>
      <c r="W12" s="13">
        <f t="shared" ref="W12:AF12" si="10">W10+W11</f>
        <v>1710000</v>
      </c>
      <c r="X12" s="13">
        <f t="shared" si="10"/>
        <v>1710000</v>
      </c>
      <c r="Y12" s="13">
        <f t="shared" si="10"/>
        <v>1710000</v>
      </c>
      <c r="Z12" s="13">
        <f t="shared" si="10"/>
        <v>1710000</v>
      </c>
      <c r="AA12" s="13">
        <f t="shared" si="10"/>
        <v>1730000</v>
      </c>
      <c r="AB12" s="13">
        <f t="shared" si="10"/>
        <v>1730000</v>
      </c>
      <c r="AC12" s="13">
        <f t="shared" si="10"/>
        <v>1730000</v>
      </c>
      <c r="AD12" s="13">
        <f t="shared" si="10"/>
        <v>1730000</v>
      </c>
      <c r="AE12" s="13">
        <f t="shared" si="10"/>
        <v>1730000</v>
      </c>
      <c r="AF12" s="13">
        <f t="shared" si="10"/>
        <v>1560000</v>
      </c>
    </row>
    <row r="13" spans="1:32" ht="13.9" x14ac:dyDescent="0.45">
      <c r="A13" s="3" t="s">
        <v>45</v>
      </c>
      <c r="B13" s="4">
        <v>20000</v>
      </c>
      <c r="C13" s="13" t="s">
        <v>54</v>
      </c>
      <c r="E13" s="3"/>
    </row>
    <row r="14" spans="1:32" ht="13.9" x14ac:dyDescent="0.45">
      <c r="A14" s="3" t="s">
        <v>6</v>
      </c>
      <c r="B14" s="4">
        <v>200</v>
      </c>
      <c r="C14" s="13" t="s">
        <v>7</v>
      </c>
      <c r="E14" s="3" t="s">
        <v>65</v>
      </c>
      <c r="F14" s="13">
        <v>0</v>
      </c>
      <c r="G14" s="13">
        <f>B38</f>
        <v>500000</v>
      </c>
      <c r="H14" s="13">
        <f>G14*(1+$B$10)</f>
        <v>515000</v>
      </c>
      <c r="I14" s="13">
        <f>H14*(1+$B$10)</f>
        <v>530450</v>
      </c>
      <c r="J14" s="13">
        <f t="shared" ref="J14:U14" si="11">I14*(1+$B$10)</f>
        <v>546363.5</v>
      </c>
      <c r="K14" s="13">
        <f t="shared" si="11"/>
        <v>562754.40500000003</v>
      </c>
      <c r="L14" s="13">
        <f t="shared" si="11"/>
        <v>579637.03714999999</v>
      </c>
      <c r="M14" s="13">
        <f t="shared" si="11"/>
        <v>597026.14826449996</v>
      </c>
      <c r="N14" s="13">
        <f t="shared" si="11"/>
        <v>614936.93271243502</v>
      </c>
      <c r="O14" s="13">
        <f t="shared" si="11"/>
        <v>633385.04069380811</v>
      </c>
      <c r="P14" s="13">
        <f t="shared" si="11"/>
        <v>652386.59191462235</v>
      </c>
      <c r="Q14" s="13">
        <f t="shared" si="11"/>
        <v>671958.18967206101</v>
      </c>
      <c r="R14" s="13">
        <f t="shared" si="11"/>
        <v>692116.93536222284</v>
      </c>
      <c r="S14" s="13">
        <f t="shared" si="11"/>
        <v>712880.44342308957</v>
      </c>
      <c r="T14" s="13">
        <f t="shared" si="11"/>
        <v>734266.85672578227</v>
      </c>
      <c r="U14" s="13">
        <f t="shared" si="11"/>
        <v>756294.86242755572</v>
      </c>
      <c r="V14" s="13">
        <f>U14*(1+$B$10)</f>
        <v>778983.70830038236</v>
      </c>
      <c r="W14" s="13">
        <f t="shared" ref="W14:AF14" si="12">V14*(1+$B$10)</f>
        <v>802353.21954939386</v>
      </c>
      <c r="X14" s="13">
        <f t="shared" si="12"/>
        <v>826423.81613587565</v>
      </c>
      <c r="Y14" s="13">
        <f t="shared" si="12"/>
        <v>851216.5306199519</v>
      </c>
      <c r="Z14" s="13">
        <f t="shared" si="12"/>
        <v>876753.0265385505</v>
      </c>
      <c r="AA14" s="13">
        <f t="shared" si="12"/>
        <v>903055.61733470706</v>
      </c>
      <c r="AB14" s="13">
        <f t="shared" si="12"/>
        <v>930147.28585474833</v>
      </c>
      <c r="AC14" s="13">
        <f t="shared" si="12"/>
        <v>958051.70443039085</v>
      </c>
      <c r="AD14" s="13">
        <f t="shared" si="12"/>
        <v>986793.25556330255</v>
      </c>
      <c r="AE14" s="13">
        <f t="shared" si="12"/>
        <v>1016397.0532302016</v>
      </c>
      <c r="AF14" s="13">
        <f t="shared" si="12"/>
        <v>1046888.9648271076</v>
      </c>
    </row>
    <row r="15" spans="1:32" ht="13.9" x14ac:dyDescent="0.45">
      <c r="A15" s="3"/>
      <c r="B15" s="4"/>
      <c r="E15" s="3"/>
    </row>
    <row r="16" spans="1:32" ht="13.9" x14ac:dyDescent="0.45">
      <c r="A16" s="3" t="s">
        <v>57</v>
      </c>
      <c r="B16" s="13">
        <v>22000</v>
      </c>
      <c r="C16" s="13" t="s">
        <v>55</v>
      </c>
      <c r="E16" s="3" t="s">
        <v>3</v>
      </c>
      <c r="F16" s="13">
        <v>0</v>
      </c>
      <c r="G16" s="13">
        <v>0</v>
      </c>
      <c r="H16" s="13">
        <f>B13</f>
        <v>20000</v>
      </c>
      <c r="I16" s="13">
        <f>H16+$B$14</f>
        <v>20200</v>
      </c>
      <c r="J16" s="13">
        <f>I16+$B$14</f>
        <v>20400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  <c r="W16" s="13">
        <v>14932</v>
      </c>
      <c r="X16" s="13">
        <v>15104</v>
      </c>
      <c r="Y16" s="13">
        <v>15278</v>
      </c>
      <c r="Z16" s="13">
        <v>15454</v>
      </c>
      <c r="AA16" s="13">
        <v>14654</v>
      </c>
      <c r="AB16" s="13">
        <v>14823</v>
      </c>
      <c r="AC16" s="13">
        <v>14993</v>
      </c>
      <c r="AD16" s="13">
        <v>15166</v>
      </c>
      <c r="AE16" s="13">
        <v>15341</v>
      </c>
      <c r="AF16" s="13">
        <v>13448</v>
      </c>
    </row>
    <row r="17" spans="1:32" ht="13.9" x14ac:dyDescent="0.45">
      <c r="A17" s="3" t="s">
        <v>58</v>
      </c>
      <c r="E17" s="3" t="s">
        <v>8</v>
      </c>
      <c r="F17" s="13">
        <v>0</v>
      </c>
      <c r="G17" s="13">
        <v>0</v>
      </c>
      <c r="H17" s="13">
        <f>-B29</f>
        <v>-4000</v>
      </c>
      <c r="I17" s="13">
        <f>H17*(1+$B$32)</f>
        <v>-4160</v>
      </c>
      <c r="J17" s="13">
        <f t="shared" ref="J17:U17" si="13">I17*(1+$B$32)</f>
        <v>-4326.4000000000005</v>
      </c>
      <c r="K17" s="13">
        <f t="shared" si="13"/>
        <v>-4499.456000000001</v>
      </c>
      <c r="L17" s="13">
        <f t="shared" si="13"/>
        <v>-4679.4342400000014</v>
      </c>
      <c r="M17" s="13">
        <f t="shared" si="13"/>
        <v>-4866.6116096000014</v>
      </c>
      <c r="N17" s="13">
        <f t="shared" si="13"/>
        <v>-5061.2760739840014</v>
      </c>
      <c r="O17" s="13">
        <f t="shared" si="13"/>
        <v>-5263.7271169433616</v>
      </c>
      <c r="P17" s="13">
        <f t="shared" si="13"/>
        <v>-5474.2762016210963</v>
      </c>
      <c r="Q17" s="13">
        <f t="shared" si="13"/>
        <v>-5693.24724968594</v>
      </c>
      <c r="R17" s="13">
        <f t="shared" si="13"/>
        <v>-5920.9771396733777</v>
      </c>
      <c r="S17" s="13">
        <f t="shared" si="13"/>
        <v>-6157.8162252603133</v>
      </c>
      <c r="T17" s="13">
        <f t="shared" si="13"/>
        <v>-6404.1288742707256</v>
      </c>
      <c r="U17" s="13">
        <f t="shared" si="13"/>
        <v>-6660.2940292415551</v>
      </c>
      <c r="V17" s="13">
        <f>U17*(1+$B$32)</f>
        <v>-6926.705790411218</v>
      </c>
      <c r="W17" s="13">
        <f t="shared" ref="W17:AF17" si="14">V17*(1+$B$32)</f>
        <v>-7203.7740220276673</v>
      </c>
      <c r="X17" s="13">
        <f t="shared" si="14"/>
        <v>-7491.9249829087739</v>
      </c>
      <c r="Y17" s="13">
        <f t="shared" si="14"/>
        <v>-7791.6019822251255</v>
      </c>
      <c r="Z17" s="13">
        <f t="shared" si="14"/>
        <v>-8103.2660615141313</v>
      </c>
      <c r="AA17" s="13">
        <f t="shared" si="14"/>
        <v>-8427.3967039746967</v>
      </c>
      <c r="AB17" s="13">
        <f t="shared" si="14"/>
        <v>-8764.492572133684</v>
      </c>
      <c r="AC17" s="13">
        <f t="shared" si="14"/>
        <v>-9115.0722750190325</v>
      </c>
      <c r="AD17" s="13">
        <f t="shared" si="14"/>
        <v>-9479.6751660197933</v>
      </c>
      <c r="AE17" s="13">
        <f t="shared" si="14"/>
        <v>-9858.8621726605852</v>
      </c>
      <c r="AF17" s="13">
        <f t="shared" si="14"/>
        <v>-10253.21665956701</v>
      </c>
    </row>
    <row r="18" spans="1:32" ht="13.9" x14ac:dyDescent="0.45">
      <c r="A18" s="3" t="s">
        <v>59</v>
      </c>
      <c r="B18" s="16">
        <v>0.02</v>
      </c>
      <c r="E18" s="3"/>
    </row>
    <row r="19" spans="1:32" ht="13.9" x14ac:dyDescent="0.45">
      <c r="A19" s="3" t="s">
        <v>60</v>
      </c>
      <c r="B19" s="16">
        <v>1.4999999999999999E-2</v>
      </c>
      <c r="E19" s="3" t="s">
        <v>38</v>
      </c>
      <c r="F19" s="13">
        <f t="shared" ref="F19:U19" si="15">F16*(F7-F8)</f>
        <v>0</v>
      </c>
      <c r="G19" s="13">
        <f t="shared" si="15"/>
        <v>0</v>
      </c>
      <c r="H19" s="13">
        <f>H16*(H7-H8)</f>
        <v>7140000</v>
      </c>
      <c r="I19" s="13">
        <f>I16*(I7-I8)</f>
        <v>7231600</v>
      </c>
      <c r="J19" s="13">
        <f t="shared" si="15"/>
        <v>7282800</v>
      </c>
      <c r="K19" s="13">
        <f t="shared" si="15"/>
        <v>6680898</v>
      </c>
      <c r="L19" s="13">
        <f t="shared" si="15"/>
        <v>6170031</v>
      </c>
      <c r="M19" s="13">
        <f t="shared" si="15"/>
        <v>6188274</v>
      </c>
      <c r="N19" s="13">
        <f t="shared" si="15"/>
        <v>6241746</v>
      </c>
      <c r="O19" s="13">
        <f t="shared" si="15"/>
        <v>6313758</v>
      </c>
      <c r="P19" s="13">
        <f t="shared" si="15"/>
        <v>6386476</v>
      </c>
      <c r="Q19" s="13">
        <f t="shared" si="15"/>
        <v>6169512</v>
      </c>
      <c r="R19" s="13">
        <f t="shared" si="15"/>
        <v>6152172</v>
      </c>
      <c r="S19" s="13">
        <f t="shared" si="15"/>
        <v>6223019</v>
      </c>
      <c r="T19" s="13">
        <f t="shared" si="15"/>
        <v>6294564</v>
      </c>
      <c r="U19" s="13">
        <f t="shared" si="15"/>
        <v>6385050</v>
      </c>
      <c r="V19" s="13">
        <f>V16*(V7-V8)</f>
        <v>5151938</v>
      </c>
      <c r="W19" s="13">
        <f t="shared" ref="W19:AF19" si="16">W16*(W7-W8)</f>
        <v>5211268</v>
      </c>
      <c r="X19" s="13">
        <f t="shared" si="16"/>
        <v>5271296</v>
      </c>
      <c r="Y19" s="13">
        <f t="shared" si="16"/>
        <v>5347300</v>
      </c>
      <c r="Z19" s="13">
        <f t="shared" si="16"/>
        <v>5393446</v>
      </c>
      <c r="AA19" s="13">
        <f t="shared" si="16"/>
        <v>5114246</v>
      </c>
      <c r="AB19" s="13">
        <f t="shared" si="16"/>
        <v>5173227</v>
      </c>
      <c r="AC19" s="13">
        <f t="shared" si="16"/>
        <v>5247550</v>
      </c>
      <c r="AD19" s="13">
        <f t="shared" si="16"/>
        <v>5292934</v>
      </c>
      <c r="AE19" s="13">
        <f t="shared" si="16"/>
        <v>5354009</v>
      </c>
      <c r="AF19" s="13">
        <f t="shared" si="16"/>
        <v>4693352</v>
      </c>
    </row>
    <row r="20" spans="1:32" ht="13.9" x14ac:dyDescent="0.45">
      <c r="A20" s="3"/>
      <c r="E20" s="26" t="s">
        <v>24</v>
      </c>
      <c r="F20" s="18">
        <f>F17*F7</f>
        <v>0</v>
      </c>
      <c r="G20" s="18">
        <f t="shared" ref="G20:U20" si="17">G17*G7</f>
        <v>0</v>
      </c>
      <c r="H20" s="18">
        <f>H17*H7</f>
        <v>-1460000</v>
      </c>
      <c r="I20" s="18">
        <f t="shared" si="17"/>
        <v>-1522560</v>
      </c>
      <c r="J20" s="18">
        <f t="shared" si="17"/>
        <v>-1579136.0000000002</v>
      </c>
      <c r="K20" s="18">
        <f t="shared" si="17"/>
        <v>-1642301.4400000004</v>
      </c>
      <c r="L20" s="18">
        <f t="shared" si="17"/>
        <v>-1707993.4976000006</v>
      </c>
      <c r="M20" s="18">
        <f t="shared" si="17"/>
        <v>-1781179.8491136006</v>
      </c>
      <c r="N20" s="18">
        <f t="shared" si="17"/>
        <v>-1847365.7670041604</v>
      </c>
      <c r="O20" s="18">
        <f t="shared" si="17"/>
        <v>-1921260.3976843269</v>
      </c>
      <c r="P20" s="18">
        <f t="shared" si="17"/>
        <v>-1998110.8135917</v>
      </c>
      <c r="Q20" s="18">
        <f t="shared" si="17"/>
        <v>-2083728.4933850539</v>
      </c>
      <c r="R20" s="18">
        <f t="shared" si="17"/>
        <v>-2161156.655980783</v>
      </c>
      <c r="S20" s="18">
        <f t="shared" si="17"/>
        <v>-2247602.9222200145</v>
      </c>
      <c r="T20" s="18">
        <f t="shared" si="17"/>
        <v>-2337507.0391088147</v>
      </c>
      <c r="U20" s="18">
        <f t="shared" si="17"/>
        <v>-2437667.6147024091</v>
      </c>
      <c r="V20" s="18">
        <f>V17*V7</f>
        <v>-2528247.6135000945</v>
      </c>
      <c r="W20" s="18">
        <f t="shared" ref="W20:AF20" si="18">W17*W7</f>
        <v>-2629377.5180400987</v>
      </c>
      <c r="X20" s="18">
        <f t="shared" si="18"/>
        <v>-2734552.6187617024</v>
      </c>
      <c r="Y20" s="18">
        <f t="shared" si="18"/>
        <v>-2851726.325494396</v>
      </c>
      <c r="Z20" s="18">
        <f t="shared" si="18"/>
        <v>-2957692.1124526579</v>
      </c>
      <c r="AA20" s="18">
        <f t="shared" si="18"/>
        <v>-3075999.7969507645</v>
      </c>
      <c r="AB20" s="18">
        <f t="shared" si="18"/>
        <v>-3199039.7888287948</v>
      </c>
      <c r="AC20" s="18">
        <f t="shared" si="18"/>
        <v>-3336116.4526569657</v>
      </c>
      <c r="AD20" s="18">
        <f t="shared" si="18"/>
        <v>-3460081.4355972246</v>
      </c>
      <c r="AE20" s="18">
        <f t="shared" si="18"/>
        <v>-3598484.6930211135</v>
      </c>
      <c r="AF20" s="18">
        <f t="shared" si="18"/>
        <v>-3742424.0807419587</v>
      </c>
    </row>
    <row r="21" spans="1:32" ht="13.9" x14ac:dyDescent="0.45">
      <c r="A21" s="3" t="s">
        <v>47</v>
      </c>
      <c r="B21" s="4"/>
      <c r="E21" s="3" t="s">
        <v>70</v>
      </c>
      <c r="F21" s="13">
        <f>F19+F20</f>
        <v>0</v>
      </c>
      <c r="G21" s="13">
        <f t="shared" ref="G21:U21" si="19">G19+G20</f>
        <v>0</v>
      </c>
      <c r="H21" s="13">
        <f>H19+H20</f>
        <v>5680000</v>
      </c>
      <c r="I21" s="13">
        <f t="shared" si="19"/>
        <v>5709040</v>
      </c>
      <c r="J21" s="13">
        <f t="shared" si="19"/>
        <v>5703664</v>
      </c>
      <c r="K21" s="13">
        <f t="shared" si="19"/>
        <v>5038596.5599999996</v>
      </c>
      <c r="L21" s="13">
        <f t="shared" si="19"/>
        <v>4462037.5023999996</v>
      </c>
      <c r="M21" s="13">
        <f t="shared" si="19"/>
        <v>4407094.1508863997</v>
      </c>
      <c r="N21" s="13">
        <f t="shared" si="19"/>
        <v>4394380.2329958398</v>
      </c>
      <c r="O21" s="13">
        <f t="shared" si="19"/>
        <v>4392497.6023156736</v>
      </c>
      <c r="P21" s="13">
        <f t="shared" si="19"/>
        <v>4388365.1864083</v>
      </c>
      <c r="Q21" s="13">
        <f t="shared" si="19"/>
        <v>4085783.5066149458</v>
      </c>
      <c r="R21" s="13">
        <f t="shared" si="19"/>
        <v>3991015.344019217</v>
      </c>
      <c r="S21" s="13">
        <f t="shared" si="19"/>
        <v>3975416.0777799855</v>
      </c>
      <c r="T21" s="13">
        <f t="shared" si="19"/>
        <v>3957056.9608911853</v>
      </c>
      <c r="U21" s="13">
        <f t="shared" si="19"/>
        <v>3947382.3852975909</v>
      </c>
      <c r="V21" s="13">
        <f>V19+V20</f>
        <v>2623690.3864999055</v>
      </c>
      <c r="W21" s="13">
        <f t="shared" ref="W21:AF21" si="20">W19+W20</f>
        <v>2581890.4819599013</v>
      </c>
      <c r="X21" s="13">
        <f t="shared" si="20"/>
        <v>2536743.3812382976</v>
      </c>
      <c r="Y21" s="13">
        <f t="shared" si="20"/>
        <v>2495573.674505604</v>
      </c>
      <c r="Z21" s="13">
        <f t="shared" si="20"/>
        <v>2435753.8875473421</v>
      </c>
      <c r="AA21" s="13">
        <f t="shared" si="20"/>
        <v>2038246.2030492355</v>
      </c>
      <c r="AB21" s="13">
        <f t="shared" si="20"/>
        <v>1974187.2111712052</v>
      </c>
      <c r="AC21" s="13">
        <f t="shared" si="20"/>
        <v>1911433.5473430343</v>
      </c>
      <c r="AD21" s="13">
        <f t="shared" si="20"/>
        <v>1832852.5644027754</v>
      </c>
      <c r="AE21" s="13">
        <f t="shared" si="20"/>
        <v>1755524.3069788865</v>
      </c>
      <c r="AF21" s="13">
        <f t="shared" si="20"/>
        <v>950927.91925804131</v>
      </c>
    </row>
    <row r="22" spans="1:32" ht="13.9" x14ac:dyDescent="0.45">
      <c r="A22" s="3" t="s">
        <v>48</v>
      </c>
      <c r="B22" s="11">
        <v>1.1499999999999999</v>
      </c>
      <c r="E22" s="26" t="s">
        <v>39</v>
      </c>
      <c r="F22" s="18">
        <f>-F12</f>
        <v>0</v>
      </c>
      <c r="G22" s="18">
        <f t="shared" ref="G22:T22" si="21">-G12</f>
        <v>0</v>
      </c>
      <c r="H22" s="18">
        <f t="shared" si="21"/>
        <v>-1560000</v>
      </c>
      <c r="I22" s="18">
        <f t="shared" si="21"/>
        <v>-1560000</v>
      </c>
      <c r="J22" s="18">
        <f t="shared" si="21"/>
        <v>-1560000</v>
      </c>
      <c r="K22" s="18">
        <f t="shared" si="21"/>
        <v>-1560000</v>
      </c>
      <c r="L22" s="18">
        <f t="shared" si="21"/>
        <v>-1620000</v>
      </c>
      <c r="M22" s="18">
        <f t="shared" si="21"/>
        <v>-1620000</v>
      </c>
      <c r="N22" s="18">
        <f t="shared" si="21"/>
        <v>-1620000</v>
      </c>
      <c r="O22" s="18">
        <f t="shared" si="21"/>
        <v>-1620000</v>
      </c>
      <c r="P22" s="18">
        <f t="shared" si="21"/>
        <v>-1620000</v>
      </c>
      <c r="Q22" s="18">
        <f t="shared" si="21"/>
        <v>-1630000</v>
      </c>
      <c r="R22" s="18">
        <f t="shared" si="21"/>
        <v>-1630000</v>
      </c>
      <c r="S22" s="18">
        <f t="shared" si="21"/>
        <v>-1630000</v>
      </c>
      <c r="T22" s="18">
        <f t="shared" si="21"/>
        <v>-1630000</v>
      </c>
      <c r="U22" s="18">
        <f>-U12</f>
        <v>-1630000</v>
      </c>
      <c r="V22" s="18">
        <f>-V12</f>
        <v>-1710000</v>
      </c>
      <c r="W22" s="18">
        <f t="shared" ref="W22:AF22" si="22">-W12</f>
        <v>-1710000</v>
      </c>
      <c r="X22" s="18">
        <f t="shared" si="22"/>
        <v>-1710000</v>
      </c>
      <c r="Y22" s="18">
        <f t="shared" si="22"/>
        <v>-1710000</v>
      </c>
      <c r="Z22" s="18">
        <f t="shared" si="22"/>
        <v>-1710000</v>
      </c>
      <c r="AA22" s="18">
        <f t="shared" si="22"/>
        <v>-1730000</v>
      </c>
      <c r="AB22" s="18">
        <f t="shared" si="22"/>
        <v>-1730000</v>
      </c>
      <c r="AC22" s="18">
        <f t="shared" si="22"/>
        <v>-1730000</v>
      </c>
      <c r="AD22" s="18">
        <f t="shared" si="22"/>
        <v>-1730000</v>
      </c>
      <c r="AE22" s="18">
        <f t="shared" si="22"/>
        <v>-1730000</v>
      </c>
      <c r="AF22" s="18">
        <f t="shared" si="22"/>
        <v>-1560000</v>
      </c>
    </row>
    <row r="23" spans="1:32" ht="13.9" x14ac:dyDescent="0.45">
      <c r="A23" s="3" t="s">
        <v>49</v>
      </c>
      <c r="B23" s="11">
        <v>1.05</v>
      </c>
      <c r="E23" s="3" t="s">
        <v>71</v>
      </c>
      <c r="F23" s="13">
        <f>F21+F22</f>
        <v>0</v>
      </c>
      <c r="G23" s="13">
        <f t="shared" ref="G23:AF23" si="23">G21+G22</f>
        <v>0</v>
      </c>
      <c r="H23" s="13">
        <f>H21+H22</f>
        <v>4120000</v>
      </c>
      <c r="I23" s="13">
        <f t="shared" si="23"/>
        <v>4149040</v>
      </c>
      <c r="J23" s="13">
        <f t="shared" si="23"/>
        <v>4143664</v>
      </c>
      <c r="K23" s="13">
        <f t="shared" si="23"/>
        <v>3478596.5599999996</v>
      </c>
      <c r="L23" s="13">
        <f t="shared" si="23"/>
        <v>2842037.5023999996</v>
      </c>
      <c r="M23" s="13">
        <f t="shared" si="23"/>
        <v>2787094.1508863997</v>
      </c>
      <c r="N23" s="13">
        <f t="shared" si="23"/>
        <v>2774380.2329958398</v>
      </c>
      <c r="O23" s="13">
        <f t="shared" si="23"/>
        <v>2772497.6023156736</v>
      </c>
      <c r="P23" s="13">
        <f t="shared" si="23"/>
        <v>2768365.1864083</v>
      </c>
      <c r="Q23" s="13">
        <f t="shared" si="23"/>
        <v>2455783.5066149458</v>
      </c>
      <c r="R23" s="13">
        <f t="shared" si="23"/>
        <v>2361015.344019217</v>
      </c>
      <c r="S23" s="13">
        <f t="shared" si="23"/>
        <v>2345416.0777799855</v>
      </c>
      <c r="T23" s="13">
        <f t="shared" si="23"/>
        <v>2327056.9608911853</v>
      </c>
      <c r="U23" s="13">
        <f t="shared" si="23"/>
        <v>2317382.3852975909</v>
      </c>
      <c r="V23" s="13">
        <f t="shared" si="23"/>
        <v>913690.38649990549</v>
      </c>
      <c r="W23" s="13">
        <f t="shared" si="23"/>
        <v>871890.48195990128</v>
      </c>
      <c r="X23" s="13">
        <f t="shared" si="23"/>
        <v>826743.38123829756</v>
      </c>
      <c r="Y23" s="13">
        <f t="shared" si="23"/>
        <v>785573.67450560397</v>
      </c>
      <c r="Z23" s="13">
        <f t="shared" si="23"/>
        <v>725753.88754734211</v>
      </c>
      <c r="AA23" s="13">
        <f t="shared" si="23"/>
        <v>308246.20304923551</v>
      </c>
      <c r="AB23" s="13">
        <f t="shared" si="23"/>
        <v>244187.21117120516</v>
      </c>
      <c r="AC23" s="13">
        <f t="shared" si="23"/>
        <v>181433.5473430343</v>
      </c>
      <c r="AD23" s="13">
        <f t="shared" si="23"/>
        <v>102852.56440277537</v>
      </c>
      <c r="AE23" s="13">
        <f t="shared" si="23"/>
        <v>25524.306978886481</v>
      </c>
      <c r="AF23" s="13">
        <f t="shared" si="23"/>
        <v>-609072.08074195869</v>
      </c>
    </row>
    <row r="24" spans="1:32" ht="13.9" x14ac:dyDescent="0.45">
      <c r="A24" s="3" t="s">
        <v>50</v>
      </c>
      <c r="B24" s="11">
        <v>1</v>
      </c>
      <c r="E24" s="3" t="s">
        <v>67</v>
      </c>
      <c r="F24" s="13">
        <f>-F23*$B$9</f>
        <v>0</v>
      </c>
      <c r="G24" s="13">
        <f t="shared" ref="G24:AF24" si="24">-G23*$B$9</f>
        <v>0</v>
      </c>
      <c r="H24" s="13">
        <f t="shared" si="24"/>
        <v>-1648000</v>
      </c>
      <c r="I24" s="13">
        <f t="shared" si="24"/>
        <v>-1659616</v>
      </c>
      <c r="J24" s="13">
        <f t="shared" si="24"/>
        <v>-1657465.6</v>
      </c>
      <c r="K24" s="13">
        <f t="shared" si="24"/>
        <v>-1391438.6239999998</v>
      </c>
      <c r="L24" s="13">
        <f t="shared" si="24"/>
        <v>-1136815.0009599999</v>
      </c>
      <c r="M24" s="13">
        <f t="shared" si="24"/>
        <v>-1114837.66035456</v>
      </c>
      <c r="N24" s="13">
        <f t="shared" si="24"/>
        <v>-1109752.093198336</v>
      </c>
      <c r="O24" s="13">
        <f t="shared" si="24"/>
        <v>-1108999.0409262695</v>
      </c>
      <c r="P24" s="13">
        <f t="shared" si="24"/>
        <v>-1107346.07456332</v>
      </c>
      <c r="Q24" s="13">
        <f t="shared" si="24"/>
        <v>-982313.40264597838</v>
      </c>
      <c r="R24" s="13">
        <f t="shared" si="24"/>
        <v>-944406.1376076868</v>
      </c>
      <c r="S24" s="13">
        <f t="shared" si="24"/>
        <v>-938166.4311119942</v>
      </c>
      <c r="T24" s="13">
        <f t="shared" si="24"/>
        <v>-930822.78435647418</v>
      </c>
      <c r="U24" s="13">
        <f t="shared" si="24"/>
        <v>-926952.95411903644</v>
      </c>
      <c r="V24" s="13">
        <f t="shared" si="24"/>
        <v>-365476.15459996223</v>
      </c>
      <c r="W24" s="13">
        <f t="shared" si="24"/>
        <v>-348756.19278396055</v>
      </c>
      <c r="X24" s="13">
        <f t="shared" si="24"/>
        <v>-330697.35249531904</v>
      </c>
      <c r="Y24" s="13">
        <f t="shared" si="24"/>
        <v>-314229.4698022416</v>
      </c>
      <c r="Z24" s="13">
        <f t="shared" si="24"/>
        <v>-290301.55501893687</v>
      </c>
      <c r="AA24" s="13">
        <f t="shared" si="24"/>
        <v>-123298.48121969421</v>
      </c>
      <c r="AB24" s="13">
        <f t="shared" si="24"/>
        <v>-97674.884468482065</v>
      </c>
      <c r="AC24" s="13">
        <f t="shared" si="24"/>
        <v>-72573.418937213719</v>
      </c>
      <c r="AD24" s="13">
        <f t="shared" si="24"/>
        <v>-41141.025761110155</v>
      </c>
      <c r="AE24" s="13">
        <f t="shared" si="24"/>
        <v>-10209.722791554594</v>
      </c>
      <c r="AF24" s="13">
        <f t="shared" si="24"/>
        <v>243628.83229678348</v>
      </c>
    </row>
    <row r="25" spans="1:32" ht="13.9" x14ac:dyDescent="0.45">
      <c r="A25" s="3" t="s">
        <v>51</v>
      </c>
      <c r="B25" s="11">
        <v>0.8</v>
      </c>
      <c r="E25" s="27" t="s">
        <v>72</v>
      </c>
      <c r="F25" s="19">
        <f>F23+F24</f>
        <v>0</v>
      </c>
      <c r="G25" s="19">
        <f t="shared" ref="G25:AF25" si="25">G23+G24</f>
        <v>0</v>
      </c>
      <c r="H25" s="19">
        <f>H23+H24</f>
        <v>2472000</v>
      </c>
      <c r="I25" s="19">
        <f t="shared" si="25"/>
        <v>2489424</v>
      </c>
      <c r="J25" s="19">
        <f t="shared" si="25"/>
        <v>2486198.4</v>
      </c>
      <c r="K25" s="19">
        <f t="shared" si="25"/>
        <v>2087157.9359999998</v>
      </c>
      <c r="L25" s="19">
        <f t="shared" si="25"/>
        <v>1705222.5014399998</v>
      </c>
      <c r="M25" s="19">
        <f t="shared" si="25"/>
        <v>1672256.4905318397</v>
      </c>
      <c r="N25" s="19">
        <f t="shared" si="25"/>
        <v>1664628.1397975038</v>
      </c>
      <c r="O25" s="19">
        <f t="shared" si="25"/>
        <v>1663498.5613894041</v>
      </c>
      <c r="P25" s="19">
        <f t="shared" si="25"/>
        <v>1661019.1118449799</v>
      </c>
      <c r="Q25" s="19">
        <f t="shared" si="25"/>
        <v>1473470.1039689675</v>
      </c>
      <c r="R25" s="19">
        <f t="shared" si="25"/>
        <v>1416609.2064115303</v>
      </c>
      <c r="S25" s="19">
        <f t="shared" si="25"/>
        <v>1407249.6466679913</v>
      </c>
      <c r="T25" s="19">
        <f t="shared" si="25"/>
        <v>1396234.1765347112</v>
      </c>
      <c r="U25" s="19">
        <f t="shared" si="25"/>
        <v>1390429.4311785544</v>
      </c>
      <c r="V25" s="19">
        <f t="shared" si="25"/>
        <v>548214.2318999432</v>
      </c>
      <c r="W25" s="19">
        <f t="shared" si="25"/>
        <v>523134.28917594074</v>
      </c>
      <c r="X25" s="19">
        <f t="shared" si="25"/>
        <v>496046.02874297852</v>
      </c>
      <c r="Y25" s="19">
        <f t="shared" si="25"/>
        <v>471344.20470336237</v>
      </c>
      <c r="Z25" s="19">
        <f t="shared" si="25"/>
        <v>435452.33252840524</v>
      </c>
      <c r="AA25" s="19">
        <f t="shared" si="25"/>
        <v>184947.72182954132</v>
      </c>
      <c r="AB25" s="19">
        <f t="shared" si="25"/>
        <v>146512.3267027231</v>
      </c>
      <c r="AC25" s="19">
        <f t="shared" si="25"/>
        <v>108860.12840582058</v>
      </c>
      <c r="AD25" s="19">
        <f t="shared" si="25"/>
        <v>61711.538641665218</v>
      </c>
      <c r="AE25" s="19">
        <f t="shared" si="25"/>
        <v>15314.584187331888</v>
      </c>
      <c r="AF25" s="19">
        <f t="shared" si="25"/>
        <v>-365443.24844517524</v>
      </c>
    </row>
    <row r="26" spans="1:32" ht="13.9" x14ac:dyDescent="0.45">
      <c r="A26" s="3" t="s">
        <v>52</v>
      </c>
      <c r="B26" s="11">
        <v>0.75</v>
      </c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32" ht="13.9" x14ac:dyDescent="0.45">
      <c r="A27" s="3" t="s">
        <v>53</v>
      </c>
      <c r="B27" s="11">
        <v>0.65</v>
      </c>
      <c r="E27" s="3" t="s">
        <v>64</v>
      </c>
      <c r="F27" s="13">
        <v>0</v>
      </c>
      <c r="G27" s="13">
        <f>-(G14-F14)</f>
        <v>-500000</v>
      </c>
      <c r="H27" s="13">
        <f>-(H14-G14)</f>
        <v>-15000</v>
      </c>
      <c r="I27" s="13">
        <f t="shared" ref="I27:AF27" si="26">-(I14-H14)</f>
        <v>-15450</v>
      </c>
      <c r="J27" s="13">
        <f t="shared" si="26"/>
        <v>-15913.5</v>
      </c>
      <c r="K27" s="13">
        <f t="shared" si="26"/>
        <v>-16390.905000000028</v>
      </c>
      <c r="L27" s="13">
        <f t="shared" si="26"/>
        <v>-16882.632149999961</v>
      </c>
      <c r="M27" s="13">
        <f t="shared" si="26"/>
        <v>-17389.111114499974</v>
      </c>
      <c r="N27" s="13">
        <f t="shared" si="26"/>
        <v>-17910.784447935061</v>
      </c>
      <c r="O27" s="13">
        <f t="shared" si="26"/>
        <v>-18448.10798137309</v>
      </c>
      <c r="P27" s="13">
        <f t="shared" si="26"/>
        <v>-19001.551220814232</v>
      </c>
      <c r="Q27" s="13">
        <f t="shared" si="26"/>
        <v>-19571.597757438663</v>
      </c>
      <c r="R27" s="13">
        <f t="shared" si="26"/>
        <v>-20158.745690161828</v>
      </c>
      <c r="S27" s="13">
        <f t="shared" si="26"/>
        <v>-20763.508060866734</v>
      </c>
      <c r="T27" s="13">
        <f t="shared" si="26"/>
        <v>-21386.413302692701</v>
      </c>
      <c r="U27" s="13">
        <f>-(U14-T14)</f>
        <v>-22028.005701773451</v>
      </c>
      <c r="V27" s="13">
        <f t="shared" si="26"/>
        <v>-22688.845872826641</v>
      </c>
      <c r="W27" s="13">
        <f t="shared" si="26"/>
        <v>-23369.511249011499</v>
      </c>
      <c r="X27" s="13">
        <f t="shared" si="26"/>
        <v>-24070.596586481784</v>
      </c>
      <c r="Y27" s="13">
        <f t="shared" si="26"/>
        <v>-24792.714484076248</v>
      </c>
      <c r="Z27" s="13">
        <f t="shared" si="26"/>
        <v>-25536.495918598608</v>
      </c>
      <c r="AA27" s="13">
        <f t="shared" si="26"/>
        <v>-26302.590796156554</v>
      </c>
      <c r="AB27" s="13">
        <f t="shared" si="26"/>
        <v>-27091.668520041276</v>
      </c>
      <c r="AC27" s="13">
        <f t="shared" si="26"/>
        <v>-27904.418575642514</v>
      </c>
      <c r="AD27" s="13">
        <f t="shared" si="26"/>
        <v>-28741.5511329117</v>
      </c>
      <c r="AE27" s="13">
        <f t="shared" si="26"/>
        <v>-29603.797666899045</v>
      </c>
      <c r="AF27" s="13">
        <f t="shared" si="26"/>
        <v>-30491.911596906022</v>
      </c>
    </row>
    <row r="28" spans="1:32" ht="13.9" x14ac:dyDescent="0.45">
      <c r="A28" s="3"/>
      <c r="B28" s="4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-B41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-B42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f>-B43</f>
        <v>-750000</v>
      </c>
      <c r="W28" s="13">
        <v>0</v>
      </c>
      <c r="X28" s="13">
        <v>0</v>
      </c>
      <c r="Y28" s="13">
        <v>0</v>
      </c>
      <c r="Z28" s="13">
        <v>0</v>
      </c>
      <c r="AA28" s="13">
        <f>-B44</f>
        <v>-850000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29" spans="1:32" ht="13.9" x14ac:dyDescent="0.45">
      <c r="A29" s="3" t="s">
        <v>8</v>
      </c>
      <c r="B29" s="4">
        <v>4000</v>
      </c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f>B6</f>
        <v>0</v>
      </c>
    </row>
    <row r="30" spans="1:32" ht="13.9" x14ac:dyDescent="0.45">
      <c r="A30" s="7" t="s">
        <v>46</v>
      </c>
      <c r="B30" s="12">
        <v>25</v>
      </c>
      <c r="E30" s="3" t="s">
        <v>39</v>
      </c>
      <c r="F30" s="13">
        <f>-F22</f>
        <v>0</v>
      </c>
      <c r="G30" s="13">
        <f t="shared" ref="G30:U30" si="27">-G22</f>
        <v>0</v>
      </c>
      <c r="H30" s="13">
        <f>-H22</f>
        <v>1560000</v>
      </c>
      <c r="I30" s="13">
        <f t="shared" si="27"/>
        <v>1560000</v>
      </c>
      <c r="J30" s="13">
        <f t="shared" si="27"/>
        <v>1560000</v>
      </c>
      <c r="K30" s="13">
        <f t="shared" si="27"/>
        <v>1560000</v>
      </c>
      <c r="L30" s="13">
        <f t="shared" si="27"/>
        <v>1620000</v>
      </c>
      <c r="M30" s="13">
        <f t="shared" si="27"/>
        <v>1620000</v>
      </c>
      <c r="N30" s="13">
        <f t="shared" si="27"/>
        <v>1620000</v>
      </c>
      <c r="O30" s="13">
        <f t="shared" si="27"/>
        <v>1620000</v>
      </c>
      <c r="P30" s="13">
        <f t="shared" si="27"/>
        <v>1620000</v>
      </c>
      <c r="Q30" s="13">
        <f t="shared" si="27"/>
        <v>1630000</v>
      </c>
      <c r="R30" s="13">
        <f t="shared" si="27"/>
        <v>1630000</v>
      </c>
      <c r="S30" s="13">
        <f t="shared" si="27"/>
        <v>1630000</v>
      </c>
      <c r="T30" s="13">
        <f t="shared" si="27"/>
        <v>1630000</v>
      </c>
      <c r="U30" s="13">
        <f t="shared" si="27"/>
        <v>1630000</v>
      </c>
      <c r="V30" s="13">
        <f>-V22</f>
        <v>1710000</v>
      </c>
      <c r="W30" s="13">
        <f t="shared" ref="W30:AF30" si="28">-W22</f>
        <v>1710000</v>
      </c>
      <c r="X30" s="13">
        <f>-X22</f>
        <v>1710000</v>
      </c>
      <c r="Y30" s="13">
        <f t="shared" si="28"/>
        <v>1710000</v>
      </c>
      <c r="Z30" s="13">
        <f t="shared" si="28"/>
        <v>1710000</v>
      </c>
      <c r="AA30" s="13">
        <f t="shared" si="28"/>
        <v>1730000</v>
      </c>
      <c r="AB30" s="13">
        <f t="shared" si="28"/>
        <v>1730000</v>
      </c>
      <c r="AC30" s="13">
        <f t="shared" si="28"/>
        <v>1730000</v>
      </c>
      <c r="AD30" s="13">
        <f t="shared" si="28"/>
        <v>1730000</v>
      </c>
      <c r="AE30" s="13">
        <f t="shared" si="28"/>
        <v>1730000</v>
      </c>
      <c r="AF30" s="13">
        <f t="shared" si="28"/>
        <v>1560000</v>
      </c>
    </row>
    <row r="31" spans="1:32" ht="13.9" x14ac:dyDescent="0.45">
      <c r="A31" s="3" t="s">
        <v>10</v>
      </c>
      <c r="B31" s="6">
        <v>0.01</v>
      </c>
      <c r="E31" s="3"/>
    </row>
    <row r="32" spans="1:32" ht="13.9" x14ac:dyDescent="0.45">
      <c r="A32" s="3" t="s">
        <v>11</v>
      </c>
      <c r="B32" s="6">
        <f>B10+B31</f>
        <v>0.04</v>
      </c>
      <c r="E32" s="3" t="s">
        <v>73</v>
      </c>
      <c r="F32" s="3">
        <f t="shared" ref="F32:AF32" si="29">SUM(F25:F30)</f>
        <v>-3900000</v>
      </c>
      <c r="G32" s="3">
        <f t="shared" si="29"/>
        <v>-4400000</v>
      </c>
      <c r="H32" s="3">
        <f t="shared" si="29"/>
        <v>-27183000</v>
      </c>
      <c r="I32" s="3">
        <f t="shared" si="29"/>
        <v>4033974</v>
      </c>
      <c r="J32" s="3">
        <f t="shared" si="29"/>
        <v>4030284.9</v>
      </c>
      <c r="K32" s="3">
        <f t="shared" si="29"/>
        <v>3630767.0309999995</v>
      </c>
      <c r="L32" s="3">
        <f t="shared" si="29"/>
        <v>3008339.8692899998</v>
      </c>
      <c r="M32" s="3">
        <f t="shared" si="29"/>
        <v>3274867.3794173398</v>
      </c>
      <c r="N32" s="3">
        <f t="shared" si="29"/>
        <v>3266717.3553495687</v>
      </c>
      <c r="O32" s="3">
        <f t="shared" si="29"/>
        <v>3265050.4534080308</v>
      </c>
      <c r="P32" s="3">
        <f t="shared" si="29"/>
        <v>3262017.5606241655</v>
      </c>
      <c r="Q32" s="3">
        <f t="shared" si="29"/>
        <v>2733898.5062115286</v>
      </c>
      <c r="R32" s="3">
        <f t="shared" si="29"/>
        <v>3026450.4607213684</v>
      </c>
      <c r="S32" s="3">
        <f t="shared" si="29"/>
        <v>3016486.1386071248</v>
      </c>
      <c r="T32" s="3">
        <f t="shared" si="29"/>
        <v>3004847.7632320183</v>
      </c>
      <c r="U32" s="3">
        <f t="shared" si="29"/>
        <v>2998401.4254767811</v>
      </c>
      <c r="V32" s="3">
        <f t="shared" si="29"/>
        <v>1485525.3860271166</v>
      </c>
      <c r="W32" s="3">
        <f t="shared" si="29"/>
        <v>2209764.7779269293</v>
      </c>
      <c r="X32" s="3">
        <f t="shared" si="29"/>
        <v>2181975.4321564967</v>
      </c>
      <c r="Y32" s="3">
        <f t="shared" si="29"/>
        <v>2156551.4902192862</v>
      </c>
      <c r="Z32" s="3">
        <f t="shared" si="29"/>
        <v>2119915.8366098069</v>
      </c>
      <c r="AA32" s="3">
        <f t="shared" si="29"/>
        <v>1038645.1310333847</v>
      </c>
      <c r="AB32" s="3">
        <f t="shared" si="29"/>
        <v>1849420.6581826818</v>
      </c>
      <c r="AC32" s="3">
        <f t="shared" si="29"/>
        <v>1810955.7098301779</v>
      </c>
      <c r="AD32" s="3">
        <f t="shared" si="29"/>
        <v>1762969.9875087535</v>
      </c>
      <c r="AE32" s="3">
        <f t="shared" si="29"/>
        <v>1715710.7865204329</v>
      </c>
      <c r="AF32" s="3">
        <f t="shared" si="29"/>
        <v>1164064.8399579187</v>
      </c>
    </row>
    <row r="33" spans="1:32" ht="13.9" x14ac:dyDescent="0.45">
      <c r="A33" s="3" t="s">
        <v>12</v>
      </c>
      <c r="B33" s="4">
        <v>8</v>
      </c>
      <c r="C33" s="13" t="s">
        <v>13</v>
      </c>
      <c r="E33" s="3" t="s">
        <v>75</v>
      </c>
      <c r="F33" s="3">
        <f t="shared" ref="F33:AF33" si="30">F32/(1+$B$8)^F5</f>
        <v>-3900000</v>
      </c>
      <c r="G33" s="3">
        <f t="shared" si="30"/>
        <v>-4036697.2477064217</v>
      </c>
      <c r="H33" s="3">
        <f t="shared" si="30"/>
        <v>-22879387.2569649</v>
      </c>
      <c r="I33" s="3">
        <f t="shared" si="30"/>
        <v>3114968.0817958512</v>
      </c>
      <c r="J33" s="3">
        <f t="shared" si="30"/>
        <v>2855155.430935374</v>
      </c>
      <c r="K33" s="3">
        <f t="shared" si="30"/>
        <v>2359749.4497841569</v>
      </c>
      <c r="L33" s="3">
        <f t="shared" si="30"/>
        <v>1793774.7722057176</v>
      </c>
      <c r="M33" s="3">
        <f t="shared" si="30"/>
        <v>1791464.6038615778</v>
      </c>
      <c r="N33" s="3">
        <f t="shared" si="30"/>
        <v>1639455.2858717521</v>
      </c>
      <c r="O33" s="3">
        <f t="shared" si="30"/>
        <v>1503319.9302713512</v>
      </c>
      <c r="P33" s="3">
        <f t="shared" si="30"/>
        <v>1377911.4698911605</v>
      </c>
      <c r="Q33" s="3">
        <f t="shared" si="30"/>
        <v>1059475.4807153491</v>
      </c>
      <c r="R33" s="3">
        <f t="shared" si="30"/>
        <v>1076008.2325924947</v>
      </c>
      <c r="S33" s="3">
        <f t="shared" si="30"/>
        <v>983913.36703556159</v>
      </c>
      <c r="T33" s="3">
        <f t="shared" si="30"/>
        <v>899190.07110438531</v>
      </c>
      <c r="U33" s="3">
        <f t="shared" si="30"/>
        <v>823175.25442085578</v>
      </c>
      <c r="V33" s="3">
        <f t="shared" si="30"/>
        <v>374158.92642275023</v>
      </c>
      <c r="W33" s="3">
        <f t="shared" si="30"/>
        <v>510617.36713641597</v>
      </c>
      <c r="X33" s="3">
        <f t="shared" si="30"/>
        <v>462565.13277894794</v>
      </c>
      <c r="Y33" s="3">
        <f t="shared" si="30"/>
        <v>419426.98737460026</v>
      </c>
      <c r="Z33" s="3">
        <f t="shared" si="30"/>
        <v>378258.46898980689</v>
      </c>
      <c r="AA33" s="3">
        <f t="shared" si="30"/>
        <v>170024.19715440931</v>
      </c>
      <c r="AB33" s="3">
        <f t="shared" si="30"/>
        <v>277749.15715953353</v>
      </c>
      <c r="AC33" s="3">
        <f t="shared" si="30"/>
        <v>249515.98663912204</v>
      </c>
      <c r="AD33" s="3">
        <f t="shared" si="30"/>
        <v>222848.11682309958</v>
      </c>
      <c r="AE33" s="3">
        <f t="shared" si="30"/>
        <v>198967.26635051685</v>
      </c>
      <c r="AF33" s="3">
        <f t="shared" si="30"/>
        <v>123847.77975704004</v>
      </c>
    </row>
    <row r="34" spans="1:32" ht="13.9" x14ac:dyDescent="0.45">
      <c r="A34" s="3"/>
      <c r="B34" s="4">
        <v>12</v>
      </c>
      <c r="C34" s="13" t="s">
        <v>14</v>
      </c>
    </row>
    <row r="35" spans="1:32" ht="13.9" x14ac:dyDescent="0.45">
      <c r="A35" s="3"/>
      <c r="B35" s="4">
        <v>16</v>
      </c>
      <c r="C35" s="13" t="s">
        <v>15</v>
      </c>
      <c r="E35" s="14" t="s">
        <v>18</v>
      </c>
      <c r="F35" s="20">
        <f>SUM(F33:AF33)</f>
        <v>-6150543.6875994867</v>
      </c>
    </row>
    <row r="36" spans="1:32" ht="13.9" x14ac:dyDescent="0.45">
      <c r="E36" s="14" t="s">
        <v>76</v>
      </c>
      <c r="F36" s="21">
        <f>IRR(F32:AF32)</f>
        <v>6.0067253953927313E-2</v>
      </c>
    </row>
    <row r="37" spans="1:32" ht="13.9" x14ac:dyDescent="0.45">
      <c r="A37" s="3" t="s">
        <v>16</v>
      </c>
      <c r="B37" s="4">
        <v>25</v>
      </c>
    </row>
    <row r="38" spans="1:32" ht="13.9" x14ac:dyDescent="0.45">
      <c r="A38" s="3" t="s">
        <v>19</v>
      </c>
      <c r="B38" s="4">
        <v>500000</v>
      </c>
    </row>
    <row r="39" spans="1:32" ht="13.9" x14ac:dyDescent="0.45">
      <c r="A39" s="3"/>
      <c r="E39" s="29" t="s">
        <v>87</v>
      </c>
      <c r="F39" s="22"/>
      <c r="G39" s="22"/>
      <c r="H39" s="23"/>
      <c r="I39" s="23"/>
      <c r="J39" s="23"/>
      <c r="K39" s="23"/>
      <c r="M39" s="29" t="s">
        <v>82</v>
      </c>
      <c r="N39" s="29"/>
      <c r="O39" s="29"/>
    </row>
    <row r="40" spans="1:32" ht="13.9" x14ac:dyDescent="0.45">
      <c r="A40" s="3" t="s">
        <v>28</v>
      </c>
      <c r="E40" s="30" t="s">
        <v>2</v>
      </c>
      <c r="F40" s="3" t="s">
        <v>77</v>
      </c>
      <c r="G40" s="3" t="s">
        <v>78</v>
      </c>
      <c r="H40" s="3" t="s">
        <v>79</v>
      </c>
      <c r="I40" s="3" t="s">
        <v>80</v>
      </c>
      <c r="J40" s="3" t="s">
        <v>81</v>
      </c>
      <c r="K40" s="3" t="s">
        <v>88</v>
      </c>
      <c r="L40" s="24"/>
      <c r="M40" s="3" t="s">
        <v>77</v>
      </c>
      <c r="N40" s="3" t="s">
        <v>83</v>
      </c>
      <c r="O40" s="3" t="s">
        <v>88</v>
      </c>
    </row>
    <row r="41" spans="1:32" ht="13.9" x14ac:dyDescent="0.45">
      <c r="A41" s="3" t="s">
        <v>26</v>
      </c>
      <c r="B41" s="13">
        <v>300000</v>
      </c>
      <c r="C41" s="13" t="s">
        <v>40</v>
      </c>
      <c r="E41" s="32">
        <v>2001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>SUM(F41:J41)</f>
        <v>0</v>
      </c>
      <c r="M41" s="13">
        <v>0</v>
      </c>
      <c r="N41" s="13">
        <v>0</v>
      </c>
      <c r="O41" s="13">
        <f>M41+N41</f>
        <v>0</v>
      </c>
    </row>
    <row r="42" spans="1:32" ht="13.9" x14ac:dyDescent="0.45">
      <c r="A42" s="3" t="s">
        <v>27</v>
      </c>
      <c r="B42" s="13">
        <v>350000</v>
      </c>
      <c r="C42" s="13" t="s">
        <v>41</v>
      </c>
      <c r="E42" s="32">
        <f>E41+1</f>
        <v>2002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ref="K42:K66" si="31">SUM(F42:J42)</f>
        <v>0</v>
      </c>
      <c r="M42" s="13">
        <v>0</v>
      </c>
      <c r="N42" s="13">
        <v>0</v>
      </c>
      <c r="O42" s="13">
        <f t="shared" ref="O42:O67" si="32">M42+N42</f>
        <v>0</v>
      </c>
    </row>
    <row r="43" spans="1:32" ht="13.9" x14ac:dyDescent="0.45">
      <c r="A43" s="3" t="s">
        <v>29</v>
      </c>
      <c r="B43" s="13">
        <v>750000</v>
      </c>
      <c r="C43" s="13" t="s">
        <v>42</v>
      </c>
      <c r="E43" s="32">
        <f t="shared" ref="E43:E67" si="33">E42+1</f>
        <v>2003</v>
      </c>
      <c r="F43" s="13">
        <f>39000000/25</f>
        <v>1560000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31"/>
        <v>1560000</v>
      </c>
      <c r="M43" s="13">
        <f>B2-F43</f>
        <v>37440000</v>
      </c>
      <c r="N43" s="13">
        <v>0</v>
      </c>
      <c r="O43" s="13">
        <f t="shared" si="32"/>
        <v>37440000</v>
      </c>
    </row>
    <row r="44" spans="1:32" ht="13.9" x14ac:dyDescent="0.45">
      <c r="A44" s="3" t="s">
        <v>30</v>
      </c>
      <c r="B44" s="13">
        <v>850000</v>
      </c>
      <c r="C44" s="13" t="s">
        <v>43</v>
      </c>
      <c r="E44" s="32">
        <f t="shared" si="33"/>
        <v>2004</v>
      </c>
      <c r="F44" s="13">
        <f t="shared" ref="F44:F67" si="34">39000000/25</f>
        <v>1560000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31"/>
        <v>1560000</v>
      </c>
      <c r="M44" s="13">
        <f t="shared" ref="M44:M67" si="35">M43-F44</f>
        <v>35880000</v>
      </c>
      <c r="N44" s="13">
        <v>0</v>
      </c>
      <c r="O44" s="13">
        <f t="shared" si="32"/>
        <v>35880000</v>
      </c>
    </row>
    <row r="45" spans="1:32" ht="13.9" x14ac:dyDescent="0.45">
      <c r="A45" s="3" t="s">
        <v>31</v>
      </c>
      <c r="B45" s="13">
        <v>1250000</v>
      </c>
      <c r="C45" s="13" t="s">
        <v>44</v>
      </c>
      <c r="E45" s="32">
        <f t="shared" si="33"/>
        <v>2005</v>
      </c>
      <c r="F45" s="13">
        <f t="shared" si="34"/>
        <v>1560000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31"/>
        <v>1560000</v>
      </c>
      <c r="M45" s="13">
        <f t="shared" si="35"/>
        <v>34320000</v>
      </c>
      <c r="N45" s="13">
        <v>0</v>
      </c>
      <c r="O45" s="13">
        <f t="shared" si="32"/>
        <v>34320000</v>
      </c>
    </row>
    <row r="46" spans="1:32" x14ac:dyDescent="0.45">
      <c r="E46" s="32">
        <f t="shared" si="33"/>
        <v>2006</v>
      </c>
      <c r="F46" s="13">
        <f t="shared" si="34"/>
        <v>1560000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31"/>
        <v>1560000</v>
      </c>
      <c r="M46" s="13">
        <f t="shared" si="35"/>
        <v>32760000</v>
      </c>
      <c r="N46" s="13">
        <v>0</v>
      </c>
      <c r="O46" s="13">
        <f t="shared" si="32"/>
        <v>32760000</v>
      </c>
    </row>
    <row r="47" spans="1:32" x14ac:dyDescent="0.45">
      <c r="E47" s="32">
        <f t="shared" si="33"/>
        <v>2007</v>
      </c>
      <c r="F47" s="13">
        <f t="shared" si="34"/>
        <v>1560000</v>
      </c>
      <c r="G47" s="13">
        <f>60000</f>
        <v>60000</v>
      </c>
      <c r="H47" s="13">
        <v>0</v>
      </c>
      <c r="I47" s="13">
        <v>0</v>
      </c>
      <c r="J47" s="13">
        <v>0</v>
      </c>
      <c r="K47" s="13">
        <f t="shared" si="31"/>
        <v>1620000</v>
      </c>
      <c r="M47" s="13">
        <f t="shared" si="35"/>
        <v>31200000</v>
      </c>
      <c r="N47" s="13">
        <f>300000-G47</f>
        <v>240000</v>
      </c>
      <c r="O47" s="13">
        <f t="shared" si="32"/>
        <v>31440000</v>
      </c>
    </row>
    <row r="48" spans="1:32" ht="13.9" x14ac:dyDescent="0.45">
      <c r="A48" s="1" t="s">
        <v>22</v>
      </c>
      <c r="B48" s="1"/>
      <c r="C48" s="1"/>
      <c r="E48" s="32">
        <f t="shared" si="33"/>
        <v>2008</v>
      </c>
      <c r="F48" s="13">
        <f t="shared" si="34"/>
        <v>1560000</v>
      </c>
      <c r="G48" s="13">
        <f>60000</f>
        <v>60000</v>
      </c>
      <c r="H48" s="13">
        <v>0</v>
      </c>
      <c r="I48" s="13">
        <v>0</v>
      </c>
      <c r="J48" s="13">
        <v>0</v>
      </c>
      <c r="K48" s="13">
        <f t="shared" si="31"/>
        <v>1620000</v>
      </c>
      <c r="M48" s="13">
        <f t="shared" si="35"/>
        <v>29640000</v>
      </c>
      <c r="N48" s="13">
        <f>N47-G48</f>
        <v>180000</v>
      </c>
      <c r="O48" s="13">
        <f t="shared" si="32"/>
        <v>29820000</v>
      </c>
    </row>
    <row r="49" spans="1:15" x14ac:dyDescent="0.45">
      <c r="A49" s="13" t="s">
        <v>20</v>
      </c>
      <c r="E49" s="32">
        <f t="shared" si="33"/>
        <v>2009</v>
      </c>
      <c r="F49" s="13">
        <f t="shared" si="34"/>
        <v>1560000</v>
      </c>
      <c r="G49" s="13">
        <f>60000</f>
        <v>60000</v>
      </c>
      <c r="H49" s="13">
        <v>0</v>
      </c>
      <c r="I49" s="13">
        <v>0</v>
      </c>
      <c r="J49" s="13">
        <v>0</v>
      </c>
      <c r="K49" s="13">
        <f t="shared" si="31"/>
        <v>1620000</v>
      </c>
      <c r="M49" s="13">
        <f t="shared" si="35"/>
        <v>28080000</v>
      </c>
      <c r="N49" s="13">
        <f>N48-G49</f>
        <v>120000</v>
      </c>
      <c r="O49" s="13">
        <f t="shared" si="32"/>
        <v>28200000</v>
      </c>
    </row>
    <row r="50" spans="1:15" x14ac:dyDescent="0.45">
      <c r="A50" s="13" t="s">
        <v>21</v>
      </c>
      <c r="E50" s="32">
        <f t="shared" si="33"/>
        <v>2010</v>
      </c>
      <c r="F50" s="13">
        <f t="shared" si="34"/>
        <v>1560000</v>
      </c>
      <c r="G50" s="13">
        <f>60000</f>
        <v>60000</v>
      </c>
      <c r="H50" s="13">
        <v>0</v>
      </c>
      <c r="I50" s="13">
        <v>0</v>
      </c>
      <c r="J50" s="13">
        <v>0</v>
      </c>
      <c r="K50" s="13">
        <f t="shared" si="31"/>
        <v>1620000</v>
      </c>
      <c r="M50" s="13">
        <f t="shared" si="35"/>
        <v>26520000</v>
      </c>
      <c r="N50" s="13">
        <f>N49-G50</f>
        <v>60000</v>
      </c>
      <c r="O50" s="13">
        <f t="shared" si="32"/>
        <v>26580000</v>
      </c>
    </row>
    <row r="51" spans="1:15" x14ac:dyDescent="0.45">
      <c r="A51" s="13" t="s">
        <v>85</v>
      </c>
      <c r="E51" s="32">
        <f t="shared" si="33"/>
        <v>2011</v>
      </c>
      <c r="F51" s="13">
        <f t="shared" si="34"/>
        <v>1560000</v>
      </c>
      <c r="G51" s="13">
        <f>60000</f>
        <v>60000</v>
      </c>
      <c r="H51" s="13">
        <v>0</v>
      </c>
      <c r="I51" s="13">
        <v>0</v>
      </c>
      <c r="J51" s="13">
        <v>0</v>
      </c>
      <c r="K51" s="13">
        <f t="shared" si="31"/>
        <v>1620000</v>
      </c>
      <c r="M51" s="13">
        <f t="shared" si="35"/>
        <v>24960000</v>
      </c>
      <c r="N51" s="13">
        <f>N50-G51</f>
        <v>0</v>
      </c>
      <c r="O51" s="13">
        <f t="shared" si="32"/>
        <v>24960000</v>
      </c>
    </row>
    <row r="52" spans="1:15" x14ac:dyDescent="0.45">
      <c r="A52" s="13" t="s">
        <v>86</v>
      </c>
      <c r="E52" s="32">
        <f t="shared" si="33"/>
        <v>2012</v>
      </c>
      <c r="F52" s="13">
        <f t="shared" si="34"/>
        <v>1560000</v>
      </c>
      <c r="G52" s="13">
        <v>0</v>
      </c>
      <c r="H52" s="13">
        <f>350000/5</f>
        <v>70000</v>
      </c>
      <c r="I52" s="13">
        <v>0</v>
      </c>
      <c r="J52" s="13">
        <v>0</v>
      </c>
      <c r="K52" s="13">
        <f t="shared" si="31"/>
        <v>1630000</v>
      </c>
      <c r="M52" s="13">
        <f t="shared" si="35"/>
        <v>23400000</v>
      </c>
      <c r="N52" s="13">
        <f>350000-H52</f>
        <v>280000</v>
      </c>
      <c r="O52" s="13">
        <f t="shared" si="32"/>
        <v>23680000</v>
      </c>
    </row>
    <row r="53" spans="1:15" x14ac:dyDescent="0.45">
      <c r="E53" s="32">
        <f t="shared" si="33"/>
        <v>2013</v>
      </c>
      <c r="F53" s="13">
        <f t="shared" si="34"/>
        <v>1560000</v>
      </c>
      <c r="G53" s="13">
        <v>0</v>
      </c>
      <c r="H53" s="13">
        <f t="shared" ref="H53:H56" si="36">350000/5</f>
        <v>70000</v>
      </c>
      <c r="I53" s="13">
        <v>0</v>
      </c>
      <c r="J53" s="13">
        <v>0</v>
      </c>
      <c r="K53" s="13">
        <f t="shared" si="31"/>
        <v>1630000</v>
      </c>
      <c r="M53" s="13">
        <f t="shared" si="35"/>
        <v>21840000</v>
      </c>
      <c r="N53" s="13">
        <f>N52-H53</f>
        <v>210000</v>
      </c>
      <c r="O53" s="13">
        <f t="shared" si="32"/>
        <v>22050000</v>
      </c>
    </row>
    <row r="54" spans="1:15" x14ac:dyDescent="0.45">
      <c r="E54" s="32">
        <f t="shared" si="33"/>
        <v>2014</v>
      </c>
      <c r="F54" s="13">
        <f t="shared" si="34"/>
        <v>1560000</v>
      </c>
      <c r="G54" s="13">
        <v>0</v>
      </c>
      <c r="H54" s="13">
        <f t="shared" si="36"/>
        <v>70000</v>
      </c>
      <c r="I54" s="13">
        <v>0</v>
      </c>
      <c r="J54" s="13">
        <v>0</v>
      </c>
      <c r="K54" s="13">
        <f t="shared" si="31"/>
        <v>1630000</v>
      </c>
      <c r="M54" s="13">
        <f t="shared" si="35"/>
        <v>20280000</v>
      </c>
      <c r="N54" s="13">
        <f>N53-H54</f>
        <v>140000</v>
      </c>
      <c r="O54" s="13">
        <f t="shared" si="32"/>
        <v>20420000</v>
      </c>
    </row>
    <row r="55" spans="1:15" x14ac:dyDescent="0.45">
      <c r="E55" s="32">
        <f t="shared" si="33"/>
        <v>2015</v>
      </c>
      <c r="F55" s="13">
        <f t="shared" si="34"/>
        <v>1560000</v>
      </c>
      <c r="G55" s="13">
        <v>0</v>
      </c>
      <c r="H55" s="13">
        <f t="shared" si="36"/>
        <v>70000</v>
      </c>
      <c r="I55" s="13">
        <v>0</v>
      </c>
      <c r="J55" s="13">
        <v>0</v>
      </c>
      <c r="K55" s="13">
        <f t="shared" si="31"/>
        <v>1630000</v>
      </c>
      <c r="M55" s="13">
        <f t="shared" si="35"/>
        <v>18720000</v>
      </c>
      <c r="N55" s="13">
        <f>N54-H55</f>
        <v>70000</v>
      </c>
      <c r="O55" s="13">
        <f t="shared" si="32"/>
        <v>18790000</v>
      </c>
    </row>
    <row r="56" spans="1:15" x14ac:dyDescent="0.45">
      <c r="E56" s="32">
        <f t="shared" si="33"/>
        <v>2016</v>
      </c>
      <c r="F56" s="13">
        <f t="shared" si="34"/>
        <v>1560000</v>
      </c>
      <c r="G56" s="13">
        <v>0</v>
      </c>
      <c r="H56" s="13">
        <f t="shared" si="36"/>
        <v>70000</v>
      </c>
      <c r="I56" s="13">
        <v>0</v>
      </c>
      <c r="J56" s="13">
        <v>0</v>
      </c>
      <c r="K56" s="13">
        <f t="shared" si="31"/>
        <v>1630000</v>
      </c>
      <c r="M56" s="13">
        <f t="shared" si="35"/>
        <v>17160000</v>
      </c>
      <c r="N56" s="13">
        <f>N55-H56</f>
        <v>0</v>
      </c>
      <c r="O56" s="13">
        <f t="shared" si="32"/>
        <v>17160000</v>
      </c>
    </row>
    <row r="57" spans="1:15" x14ac:dyDescent="0.45">
      <c r="E57" s="32">
        <f t="shared" si="33"/>
        <v>2017</v>
      </c>
      <c r="F57" s="13">
        <f t="shared" si="34"/>
        <v>1560000</v>
      </c>
      <c r="G57" s="13">
        <v>0</v>
      </c>
      <c r="H57" s="13">
        <v>0</v>
      </c>
      <c r="I57" s="13">
        <f>750000/5</f>
        <v>150000</v>
      </c>
      <c r="J57" s="13">
        <v>0</v>
      </c>
      <c r="K57" s="13">
        <f t="shared" si="31"/>
        <v>1710000</v>
      </c>
      <c r="M57" s="13">
        <f t="shared" si="35"/>
        <v>15600000</v>
      </c>
      <c r="N57" s="13">
        <f>750000-I57</f>
        <v>600000</v>
      </c>
      <c r="O57" s="13">
        <f t="shared" si="32"/>
        <v>16200000</v>
      </c>
    </row>
    <row r="58" spans="1:15" x14ac:dyDescent="0.45">
      <c r="E58" s="32">
        <f t="shared" si="33"/>
        <v>2018</v>
      </c>
      <c r="F58" s="13">
        <f t="shared" si="34"/>
        <v>1560000</v>
      </c>
      <c r="G58" s="13">
        <v>0</v>
      </c>
      <c r="H58" s="13">
        <v>0</v>
      </c>
      <c r="I58" s="13">
        <f t="shared" ref="I58:I61" si="37">750000/5</f>
        <v>150000</v>
      </c>
      <c r="J58" s="13">
        <v>0</v>
      </c>
      <c r="K58" s="13">
        <f t="shared" si="31"/>
        <v>1710000</v>
      </c>
      <c r="M58" s="13">
        <f t="shared" si="35"/>
        <v>14040000</v>
      </c>
      <c r="N58" s="13">
        <f>N57-I58</f>
        <v>450000</v>
      </c>
      <c r="O58" s="13">
        <f t="shared" si="32"/>
        <v>14490000</v>
      </c>
    </row>
    <row r="59" spans="1:15" x14ac:dyDescent="0.45">
      <c r="E59" s="32">
        <f t="shared" si="33"/>
        <v>2019</v>
      </c>
      <c r="F59" s="13">
        <f t="shared" si="34"/>
        <v>1560000</v>
      </c>
      <c r="G59" s="13">
        <v>0</v>
      </c>
      <c r="H59" s="13">
        <v>0</v>
      </c>
      <c r="I59" s="13">
        <f t="shared" si="37"/>
        <v>150000</v>
      </c>
      <c r="J59" s="13">
        <v>0</v>
      </c>
      <c r="K59" s="13">
        <f t="shared" si="31"/>
        <v>1710000</v>
      </c>
      <c r="M59" s="13">
        <f t="shared" si="35"/>
        <v>12480000</v>
      </c>
      <c r="N59" s="13">
        <f>N58-I59</f>
        <v>300000</v>
      </c>
      <c r="O59" s="13">
        <f t="shared" si="32"/>
        <v>12780000</v>
      </c>
    </row>
    <row r="60" spans="1:15" x14ac:dyDescent="0.45">
      <c r="E60" s="32">
        <f t="shared" si="33"/>
        <v>2020</v>
      </c>
      <c r="F60" s="13">
        <f t="shared" si="34"/>
        <v>1560000</v>
      </c>
      <c r="G60" s="13">
        <v>0</v>
      </c>
      <c r="H60" s="13">
        <v>0</v>
      </c>
      <c r="I60" s="13">
        <f t="shared" si="37"/>
        <v>150000</v>
      </c>
      <c r="J60" s="13">
        <v>0</v>
      </c>
      <c r="K60" s="13">
        <f t="shared" si="31"/>
        <v>1710000</v>
      </c>
      <c r="M60" s="13">
        <f t="shared" si="35"/>
        <v>10920000</v>
      </c>
      <c r="N60" s="13">
        <f>N59-I60</f>
        <v>150000</v>
      </c>
      <c r="O60" s="13">
        <f t="shared" si="32"/>
        <v>11070000</v>
      </c>
    </row>
    <row r="61" spans="1:15" x14ac:dyDescent="0.45">
      <c r="E61" s="32">
        <f t="shared" si="33"/>
        <v>2021</v>
      </c>
      <c r="F61" s="13">
        <f t="shared" si="34"/>
        <v>1560000</v>
      </c>
      <c r="G61" s="13">
        <v>0</v>
      </c>
      <c r="H61" s="13">
        <v>0</v>
      </c>
      <c r="I61" s="13">
        <f t="shared" si="37"/>
        <v>150000</v>
      </c>
      <c r="J61" s="13">
        <v>0</v>
      </c>
      <c r="K61" s="13">
        <f t="shared" si="31"/>
        <v>1710000</v>
      </c>
      <c r="M61" s="13">
        <f t="shared" si="35"/>
        <v>9360000</v>
      </c>
      <c r="N61" s="13">
        <f>N60-I61</f>
        <v>0</v>
      </c>
      <c r="O61" s="13">
        <f t="shared" si="32"/>
        <v>9360000</v>
      </c>
    </row>
    <row r="62" spans="1:15" x14ac:dyDescent="0.45">
      <c r="E62" s="32">
        <f t="shared" si="33"/>
        <v>2022</v>
      </c>
      <c r="F62" s="13">
        <f t="shared" si="34"/>
        <v>1560000</v>
      </c>
      <c r="G62" s="13">
        <v>0</v>
      </c>
      <c r="H62" s="13">
        <v>0</v>
      </c>
      <c r="I62" s="13">
        <v>0</v>
      </c>
      <c r="J62" s="13">
        <f>850000/5</f>
        <v>170000</v>
      </c>
      <c r="K62" s="13">
        <f>SUM(F62:J62)</f>
        <v>1730000</v>
      </c>
      <c r="M62" s="13">
        <f t="shared" si="35"/>
        <v>7800000</v>
      </c>
      <c r="N62" s="13">
        <f>850000-J62</f>
        <v>680000</v>
      </c>
      <c r="O62" s="13">
        <f t="shared" si="32"/>
        <v>8480000</v>
      </c>
    </row>
    <row r="63" spans="1:15" x14ac:dyDescent="0.45">
      <c r="E63" s="32">
        <f t="shared" si="33"/>
        <v>2023</v>
      </c>
      <c r="F63" s="13">
        <f t="shared" si="34"/>
        <v>1560000</v>
      </c>
      <c r="G63" s="13">
        <v>0</v>
      </c>
      <c r="H63" s="13">
        <v>0</v>
      </c>
      <c r="I63" s="13">
        <v>0</v>
      </c>
      <c r="J63" s="13">
        <f t="shared" ref="J63:J66" si="38">850000/5</f>
        <v>170000</v>
      </c>
      <c r="K63" s="13">
        <f t="shared" si="31"/>
        <v>1730000</v>
      </c>
      <c r="M63" s="13">
        <f t="shared" si="35"/>
        <v>6240000</v>
      </c>
      <c r="N63" s="13">
        <f>N62-J63</f>
        <v>510000</v>
      </c>
      <c r="O63" s="13">
        <f t="shared" si="32"/>
        <v>6750000</v>
      </c>
    </row>
    <row r="64" spans="1:15" x14ac:dyDescent="0.45">
      <c r="E64" s="32">
        <f t="shared" si="33"/>
        <v>2024</v>
      </c>
      <c r="F64" s="13">
        <f t="shared" si="34"/>
        <v>1560000</v>
      </c>
      <c r="G64" s="13">
        <v>0</v>
      </c>
      <c r="H64" s="13">
        <v>0</v>
      </c>
      <c r="I64" s="13">
        <v>0</v>
      </c>
      <c r="J64" s="13">
        <f t="shared" si="38"/>
        <v>170000</v>
      </c>
      <c r="K64" s="13">
        <f t="shared" si="31"/>
        <v>1730000</v>
      </c>
      <c r="M64" s="13">
        <f t="shared" si="35"/>
        <v>4680000</v>
      </c>
      <c r="N64" s="13">
        <f>N63-J64</f>
        <v>340000</v>
      </c>
      <c r="O64" s="13">
        <f t="shared" si="32"/>
        <v>5020000</v>
      </c>
    </row>
    <row r="65" spans="5:15" x14ac:dyDescent="0.45">
      <c r="E65" s="32">
        <f t="shared" si="33"/>
        <v>2025</v>
      </c>
      <c r="F65" s="13">
        <f t="shared" si="34"/>
        <v>1560000</v>
      </c>
      <c r="G65" s="13">
        <v>0</v>
      </c>
      <c r="H65" s="13">
        <v>0</v>
      </c>
      <c r="I65" s="13">
        <v>0</v>
      </c>
      <c r="J65" s="13">
        <f t="shared" si="38"/>
        <v>170000</v>
      </c>
      <c r="K65" s="13">
        <f t="shared" si="31"/>
        <v>1730000</v>
      </c>
      <c r="M65" s="13">
        <f t="shared" si="35"/>
        <v>3120000</v>
      </c>
      <c r="N65" s="13">
        <f>N64-J65</f>
        <v>170000</v>
      </c>
      <c r="O65" s="13">
        <f t="shared" si="32"/>
        <v>3290000</v>
      </c>
    </row>
    <row r="66" spans="5:15" x14ac:dyDescent="0.45">
      <c r="E66" s="32">
        <f t="shared" si="33"/>
        <v>2026</v>
      </c>
      <c r="F66" s="13">
        <f t="shared" si="34"/>
        <v>1560000</v>
      </c>
      <c r="G66" s="13">
        <v>0</v>
      </c>
      <c r="H66" s="13">
        <v>0</v>
      </c>
      <c r="I66" s="13">
        <v>0</v>
      </c>
      <c r="J66" s="13">
        <f t="shared" si="38"/>
        <v>170000</v>
      </c>
      <c r="K66" s="13">
        <f t="shared" si="31"/>
        <v>1730000</v>
      </c>
      <c r="M66" s="13">
        <f t="shared" si="35"/>
        <v>1560000</v>
      </c>
      <c r="N66" s="13">
        <f>N65-J66</f>
        <v>0</v>
      </c>
      <c r="O66" s="13">
        <f t="shared" si="32"/>
        <v>1560000</v>
      </c>
    </row>
    <row r="67" spans="5:15" x14ac:dyDescent="0.45">
      <c r="E67" s="32">
        <f t="shared" si="33"/>
        <v>2027</v>
      </c>
      <c r="F67" s="13">
        <f t="shared" si="34"/>
        <v>1560000</v>
      </c>
      <c r="G67" s="13">
        <v>0</v>
      </c>
      <c r="H67" s="13">
        <v>0</v>
      </c>
      <c r="I67" s="13">
        <v>0</v>
      </c>
      <c r="J67" s="13">
        <v>0</v>
      </c>
      <c r="K67" s="13">
        <f>SUM(F67:J67)</f>
        <v>1560000</v>
      </c>
      <c r="M67" s="13">
        <f t="shared" si="35"/>
        <v>0</v>
      </c>
      <c r="N67" s="13">
        <v>0</v>
      </c>
      <c r="O67" s="13">
        <f t="shared" si="32"/>
        <v>0</v>
      </c>
    </row>
  </sheetData>
  <pageMargins left="0.25" right="0.25" top="0.75" bottom="0.75" header="0.3" footer="0.3"/>
  <pageSetup paperSize="9" scale="32" fitToHeight="0" orientation="landscape" r:id="rId1"/>
  <ignoredErrors>
    <ignoredError sqref="F22:AF22 F24:AF2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41D0-14B5-47F5-8DF1-CD309861175A}">
  <sheetPr>
    <pageSetUpPr fitToPage="1"/>
  </sheetPr>
  <dimension ref="A1:AF67"/>
  <sheetViews>
    <sheetView showGridLines="0" workbookViewId="0">
      <selection sqref="A1:AF68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32" width="12.796875" style="13" customWidth="1"/>
    <col min="33" max="16384" width="8.796875" style="13"/>
  </cols>
  <sheetData>
    <row r="1" spans="1:32" ht="13.9" x14ac:dyDescent="0.45">
      <c r="A1" s="1" t="s">
        <v>0</v>
      </c>
      <c r="B1" s="2"/>
      <c r="C1" s="34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9" x14ac:dyDescent="0.45">
      <c r="A2" s="3" t="s">
        <v>1</v>
      </c>
      <c r="B2" s="4">
        <v>39000000</v>
      </c>
    </row>
    <row r="3" spans="1:32" ht="13.9" x14ac:dyDescent="0.45">
      <c r="A3" s="3" t="s">
        <v>34</v>
      </c>
      <c r="B3" s="6">
        <v>0.1</v>
      </c>
      <c r="C3" s="13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3.9" x14ac:dyDescent="0.45">
      <c r="A4" s="3"/>
      <c r="B4" s="6">
        <v>0.1</v>
      </c>
      <c r="C4" s="13" t="s">
        <v>36</v>
      </c>
      <c r="E4" s="3" t="s">
        <v>2</v>
      </c>
      <c r="F4" s="15">
        <v>2001</v>
      </c>
      <c r="G4" s="15">
        <f>F4+1</f>
        <v>2002</v>
      </c>
      <c r="H4" s="15">
        <f t="shared" ref="H4:W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  <c r="W4" s="15">
        <f t="shared" si="0"/>
        <v>2018</v>
      </c>
      <c r="X4" s="15">
        <f t="shared" ref="X4:AF6" si="1">W4+1</f>
        <v>2019</v>
      </c>
      <c r="Y4" s="15">
        <f t="shared" si="1"/>
        <v>2020</v>
      </c>
      <c r="Z4" s="15">
        <f t="shared" si="1"/>
        <v>2021</v>
      </c>
      <c r="AA4" s="15">
        <f t="shared" si="1"/>
        <v>2022</v>
      </c>
      <c r="AB4" s="15">
        <f t="shared" si="1"/>
        <v>2023</v>
      </c>
      <c r="AC4" s="15">
        <f t="shared" si="1"/>
        <v>2024</v>
      </c>
      <c r="AD4" s="15">
        <f t="shared" si="1"/>
        <v>2025</v>
      </c>
      <c r="AE4" s="15">
        <f t="shared" si="1"/>
        <v>2026</v>
      </c>
      <c r="AF4" s="15">
        <f t="shared" si="1"/>
        <v>2027</v>
      </c>
    </row>
    <row r="5" spans="1:32" ht="13.9" x14ac:dyDescent="0.45">
      <c r="A5" s="3"/>
      <c r="B5" s="6">
        <f>1-B4-B3</f>
        <v>0.8</v>
      </c>
      <c r="C5" s="13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  <c r="W5" s="13">
        <f t="shared" si="0"/>
        <v>17</v>
      </c>
      <c r="X5" s="13">
        <f t="shared" si="1"/>
        <v>18</v>
      </c>
      <c r="Y5" s="13">
        <f t="shared" si="1"/>
        <v>19</v>
      </c>
      <c r="Z5" s="13">
        <f t="shared" si="1"/>
        <v>20</v>
      </c>
      <c r="AA5" s="13">
        <f t="shared" si="1"/>
        <v>21</v>
      </c>
      <c r="AB5" s="13">
        <f t="shared" si="1"/>
        <v>22</v>
      </c>
      <c r="AC5" s="13">
        <f t="shared" si="1"/>
        <v>23</v>
      </c>
      <c r="AD5" s="13">
        <f t="shared" si="1"/>
        <v>24</v>
      </c>
      <c r="AE5" s="13">
        <f t="shared" si="1"/>
        <v>25</v>
      </c>
      <c r="AF5" s="13">
        <f t="shared" si="1"/>
        <v>26</v>
      </c>
    </row>
    <row r="6" spans="1:32" ht="13.9" x14ac:dyDescent="0.45">
      <c r="A6" s="3" t="s">
        <v>4</v>
      </c>
      <c r="B6" s="4">
        <v>0</v>
      </c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  <c r="W6" s="13">
        <f t="shared" si="0"/>
        <v>16</v>
      </c>
      <c r="X6" s="13">
        <f t="shared" si="1"/>
        <v>17</v>
      </c>
      <c r="Y6" s="13">
        <f t="shared" si="1"/>
        <v>18</v>
      </c>
      <c r="Z6" s="13">
        <f t="shared" si="1"/>
        <v>19</v>
      </c>
      <c r="AA6" s="13">
        <f t="shared" si="1"/>
        <v>20</v>
      </c>
      <c r="AB6" s="13">
        <f t="shared" si="1"/>
        <v>21</v>
      </c>
      <c r="AC6" s="13">
        <f t="shared" si="1"/>
        <v>22</v>
      </c>
      <c r="AD6" s="13">
        <f t="shared" si="1"/>
        <v>23</v>
      </c>
      <c r="AE6" s="13">
        <f t="shared" si="1"/>
        <v>24</v>
      </c>
      <c r="AF6" s="13">
        <f t="shared" si="1"/>
        <v>25</v>
      </c>
    </row>
    <row r="7" spans="1:32" ht="13.9" x14ac:dyDescent="0.45">
      <c r="A7" s="3"/>
      <c r="B7" s="4"/>
      <c r="E7" s="3" t="s">
        <v>62</v>
      </c>
      <c r="F7" s="13">
        <v>365</v>
      </c>
      <c r="G7" s="13">
        <f>F7</f>
        <v>365</v>
      </c>
      <c r="H7" s="13">
        <f t="shared" ref="H7:T7" si="2">G7</f>
        <v>365</v>
      </c>
      <c r="I7" s="13">
        <v>366</v>
      </c>
      <c r="J7" s="13">
        <v>365</v>
      </c>
      <c r="K7" s="13">
        <v>365</v>
      </c>
      <c r="L7" s="13">
        <f t="shared" si="2"/>
        <v>365</v>
      </c>
      <c r="M7" s="13">
        <v>366</v>
      </c>
      <c r="N7" s="13">
        <v>365</v>
      </c>
      <c r="O7" s="13">
        <f t="shared" si="2"/>
        <v>365</v>
      </c>
      <c r="P7" s="13">
        <f t="shared" si="2"/>
        <v>365</v>
      </c>
      <c r="Q7" s="13">
        <v>366</v>
      </c>
      <c r="R7" s="13">
        <v>365</v>
      </c>
      <c r="S7" s="13">
        <f t="shared" si="2"/>
        <v>365</v>
      </c>
      <c r="T7" s="13">
        <f t="shared" si="2"/>
        <v>365</v>
      </c>
      <c r="U7" s="13">
        <v>366</v>
      </c>
      <c r="V7" s="13">
        <v>365</v>
      </c>
      <c r="W7" s="13">
        <v>365</v>
      </c>
      <c r="X7" s="13">
        <v>365</v>
      </c>
      <c r="Y7" s="13">
        <v>366</v>
      </c>
      <c r="Z7" s="13">
        <v>365</v>
      </c>
      <c r="AA7" s="13">
        <v>365</v>
      </c>
      <c r="AB7" s="13">
        <v>365</v>
      </c>
      <c r="AC7" s="13">
        <v>366</v>
      </c>
      <c r="AD7" s="13">
        <v>365</v>
      </c>
      <c r="AE7" s="13">
        <v>365</v>
      </c>
      <c r="AF7" s="13">
        <v>365</v>
      </c>
    </row>
    <row r="8" spans="1:32" ht="13.9" x14ac:dyDescent="0.45">
      <c r="A8" s="3" t="s">
        <v>5</v>
      </c>
      <c r="B8" s="6">
        <v>0.09</v>
      </c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  <c r="W8" s="13">
        <v>16</v>
      </c>
      <c r="X8" s="13">
        <v>16</v>
      </c>
      <c r="Y8" s="13">
        <v>16</v>
      </c>
      <c r="Z8" s="13">
        <v>16</v>
      </c>
      <c r="AA8" s="13">
        <v>16</v>
      </c>
      <c r="AB8" s="13">
        <v>16</v>
      </c>
      <c r="AC8" s="13">
        <v>16</v>
      </c>
      <c r="AD8" s="13">
        <v>16</v>
      </c>
      <c r="AE8" s="13">
        <v>16</v>
      </c>
      <c r="AF8" s="13">
        <v>16</v>
      </c>
    </row>
    <row r="9" spans="1:32" ht="13.9" x14ac:dyDescent="0.45">
      <c r="A9" s="7" t="s">
        <v>17</v>
      </c>
      <c r="B9" s="8">
        <v>0</v>
      </c>
      <c r="C9" s="13" t="s">
        <v>89</v>
      </c>
      <c r="E9" s="3"/>
    </row>
    <row r="10" spans="1:32" ht="13.9" x14ac:dyDescent="0.45">
      <c r="A10" s="7" t="s">
        <v>9</v>
      </c>
      <c r="B10" s="8">
        <v>0.03</v>
      </c>
      <c r="E10" s="3" t="s">
        <v>25</v>
      </c>
      <c r="F10" s="13">
        <v>0</v>
      </c>
      <c r="G10" s="13">
        <v>0</v>
      </c>
      <c r="H10" s="13">
        <f t="shared" ref="H10:U10" si="3">$B$2/$B$37</f>
        <v>1560000</v>
      </c>
      <c r="I10" s="13">
        <f t="shared" si="3"/>
        <v>1560000</v>
      </c>
      <c r="J10" s="13">
        <f t="shared" si="3"/>
        <v>1560000</v>
      </c>
      <c r="K10" s="13">
        <f t="shared" si="3"/>
        <v>1560000</v>
      </c>
      <c r="L10" s="13">
        <f t="shared" si="3"/>
        <v>1560000</v>
      </c>
      <c r="M10" s="13">
        <f t="shared" si="3"/>
        <v>1560000</v>
      </c>
      <c r="N10" s="13">
        <f t="shared" si="3"/>
        <v>1560000</v>
      </c>
      <c r="O10" s="13">
        <f t="shared" si="3"/>
        <v>1560000</v>
      </c>
      <c r="P10" s="13">
        <f t="shared" si="3"/>
        <v>1560000</v>
      </c>
      <c r="Q10" s="13">
        <f t="shared" si="3"/>
        <v>1560000</v>
      </c>
      <c r="R10" s="13">
        <f t="shared" si="3"/>
        <v>1560000</v>
      </c>
      <c r="S10" s="13">
        <f t="shared" si="3"/>
        <v>1560000</v>
      </c>
      <c r="T10" s="13">
        <f t="shared" si="3"/>
        <v>1560000</v>
      </c>
      <c r="U10" s="13">
        <f t="shared" si="3"/>
        <v>1560000</v>
      </c>
      <c r="V10" s="13">
        <f>$B$2/$B$37</f>
        <v>1560000</v>
      </c>
      <c r="W10" s="13">
        <f t="shared" ref="W10:AF10" si="4">$B$2/$B$37</f>
        <v>1560000</v>
      </c>
      <c r="X10" s="13">
        <f t="shared" si="4"/>
        <v>1560000</v>
      </c>
      <c r="Y10" s="13">
        <f t="shared" si="4"/>
        <v>1560000</v>
      </c>
      <c r="Z10" s="13">
        <f t="shared" si="4"/>
        <v>1560000</v>
      </c>
      <c r="AA10" s="13">
        <f t="shared" si="4"/>
        <v>1560000</v>
      </c>
      <c r="AB10" s="13">
        <f t="shared" si="4"/>
        <v>1560000</v>
      </c>
      <c r="AC10" s="13">
        <f t="shared" si="4"/>
        <v>1560000</v>
      </c>
      <c r="AD10" s="13">
        <f t="shared" si="4"/>
        <v>1560000</v>
      </c>
      <c r="AE10" s="13">
        <f t="shared" si="4"/>
        <v>1560000</v>
      </c>
      <c r="AF10" s="13">
        <f t="shared" si="4"/>
        <v>1560000</v>
      </c>
    </row>
    <row r="11" spans="1:32" ht="13.9" x14ac:dyDescent="0.45">
      <c r="A11" s="9" t="s">
        <v>69</v>
      </c>
      <c r="B11" s="10">
        <f>(1+B8)/(1+B10)-1</f>
        <v>5.8252427184465994E-2</v>
      </c>
      <c r="E11" s="3" t="s">
        <v>32</v>
      </c>
      <c r="F11" s="13">
        <v>0</v>
      </c>
      <c r="G11" s="13">
        <v>0</v>
      </c>
      <c r="L11" s="13">
        <f>$B$41/5</f>
        <v>60000</v>
      </c>
      <c r="M11" s="13">
        <f t="shared" ref="M11:P11" si="5">$B$41/5</f>
        <v>60000</v>
      </c>
      <c r="N11" s="13">
        <f t="shared" si="5"/>
        <v>60000</v>
      </c>
      <c r="O11" s="13">
        <f t="shared" si="5"/>
        <v>60000</v>
      </c>
      <c r="P11" s="13">
        <f t="shared" si="5"/>
        <v>60000</v>
      </c>
      <c r="Q11" s="13">
        <f>$B$42/5</f>
        <v>70000</v>
      </c>
      <c r="R11" s="13">
        <f t="shared" ref="R11:T11" si="6">$B$42/5</f>
        <v>70000</v>
      </c>
      <c r="S11" s="13">
        <f t="shared" si="6"/>
        <v>70000</v>
      </c>
      <c r="T11" s="13">
        <f t="shared" si="6"/>
        <v>70000</v>
      </c>
      <c r="U11" s="13">
        <f>$B$42/5</f>
        <v>70000</v>
      </c>
      <c r="V11" s="13">
        <f>$B$43/5</f>
        <v>150000</v>
      </c>
      <c r="W11" s="13">
        <f t="shared" ref="W11:Z11" si="7">$B$43/5</f>
        <v>150000</v>
      </c>
      <c r="X11" s="13">
        <f t="shared" si="7"/>
        <v>150000</v>
      </c>
      <c r="Y11" s="13">
        <f t="shared" si="7"/>
        <v>150000</v>
      </c>
      <c r="Z11" s="13">
        <f t="shared" si="7"/>
        <v>150000</v>
      </c>
      <c r="AA11" s="13">
        <f>$B$44/5</f>
        <v>170000</v>
      </c>
      <c r="AB11" s="13">
        <f t="shared" ref="AB11:AE11" si="8">$B$44/5</f>
        <v>170000</v>
      </c>
      <c r="AC11" s="13">
        <f t="shared" si="8"/>
        <v>170000</v>
      </c>
      <c r="AD11" s="13">
        <f t="shared" si="8"/>
        <v>170000</v>
      </c>
      <c r="AE11" s="13">
        <f t="shared" si="8"/>
        <v>170000</v>
      </c>
    </row>
    <row r="12" spans="1:32" ht="13.9" x14ac:dyDescent="0.45">
      <c r="A12" s="3"/>
      <c r="B12" s="6"/>
      <c r="E12" s="3" t="s">
        <v>33</v>
      </c>
      <c r="F12" s="13">
        <f>F10+F11</f>
        <v>0</v>
      </c>
      <c r="G12" s="13">
        <f t="shared" ref="G12:U12" si="9">G10+G11</f>
        <v>0</v>
      </c>
      <c r="H12" s="13">
        <f t="shared" si="9"/>
        <v>1560000</v>
      </c>
      <c r="I12" s="13">
        <f t="shared" si="9"/>
        <v>1560000</v>
      </c>
      <c r="J12" s="13">
        <f t="shared" si="9"/>
        <v>1560000</v>
      </c>
      <c r="K12" s="13">
        <f t="shared" si="9"/>
        <v>1560000</v>
      </c>
      <c r="L12" s="13">
        <f t="shared" si="9"/>
        <v>1620000</v>
      </c>
      <c r="M12" s="13">
        <f t="shared" si="9"/>
        <v>1620000</v>
      </c>
      <c r="N12" s="13">
        <f t="shared" si="9"/>
        <v>1620000</v>
      </c>
      <c r="O12" s="13">
        <f t="shared" si="9"/>
        <v>1620000</v>
      </c>
      <c r="P12" s="13">
        <f t="shared" si="9"/>
        <v>1620000</v>
      </c>
      <c r="Q12" s="13">
        <f t="shared" si="9"/>
        <v>1630000</v>
      </c>
      <c r="R12" s="13">
        <f t="shared" si="9"/>
        <v>1630000</v>
      </c>
      <c r="S12" s="13">
        <f t="shared" si="9"/>
        <v>1630000</v>
      </c>
      <c r="T12" s="13">
        <f t="shared" si="9"/>
        <v>1630000</v>
      </c>
      <c r="U12" s="13">
        <f t="shared" si="9"/>
        <v>1630000</v>
      </c>
      <c r="V12" s="13">
        <f>V10+V11</f>
        <v>1710000</v>
      </c>
      <c r="W12" s="13">
        <f t="shared" ref="W12:AF12" si="10">W10+W11</f>
        <v>1710000</v>
      </c>
      <c r="X12" s="13">
        <f t="shared" si="10"/>
        <v>1710000</v>
      </c>
      <c r="Y12" s="13">
        <f t="shared" si="10"/>
        <v>1710000</v>
      </c>
      <c r="Z12" s="13">
        <f t="shared" si="10"/>
        <v>1710000</v>
      </c>
      <c r="AA12" s="13">
        <f t="shared" si="10"/>
        <v>1730000</v>
      </c>
      <c r="AB12" s="13">
        <f t="shared" si="10"/>
        <v>1730000</v>
      </c>
      <c r="AC12" s="13">
        <f t="shared" si="10"/>
        <v>1730000</v>
      </c>
      <c r="AD12" s="13">
        <f t="shared" si="10"/>
        <v>1730000</v>
      </c>
      <c r="AE12" s="13">
        <f t="shared" si="10"/>
        <v>1730000</v>
      </c>
      <c r="AF12" s="13">
        <f t="shared" si="10"/>
        <v>1560000</v>
      </c>
    </row>
    <row r="13" spans="1:32" ht="13.9" x14ac:dyDescent="0.45">
      <c r="A13" s="3" t="s">
        <v>45</v>
      </c>
      <c r="B13" s="4">
        <v>20000</v>
      </c>
      <c r="C13" s="13" t="s">
        <v>54</v>
      </c>
      <c r="E13" s="3"/>
    </row>
    <row r="14" spans="1:32" ht="13.9" x14ac:dyDescent="0.45">
      <c r="A14" s="3" t="s">
        <v>6</v>
      </c>
      <c r="B14" s="4">
        <v>200</v>
      </c>
      <c r="C14" s="13" t="s">
        <v>7</v>
      </c>
      <c r="E14" s="3" t="s">
        <v>65</v>
      </c>
      <c r="F14" s="13">
        <v>0</v>
      </c>
      <c r="G14" s="13">
        <f>B38</f>
        <v>500000</v>
      </c>
      <c r="H14" s="13">
        <f>G14*(1+$B$10)</f>
        <v>515000</v>
      </c>
      <c r="I14" s="13">
        <f>H14*(1+$B$10)</f>
        <v>530450</v>
      </c>
      <c r="J14" s="13">
        <f t="shared" ref="J14:U14" si="11">I14*(1+$B$10)</f>
        <v>546363.5</v>
      </c>
      <c r="K14" s="13">
        <f t="shared" si="11"/>
        <v>562754.40500000003</v>
      </c>
      <c r="L14" s="13">
        <f t="shared" si="11"/>
        <v>579637.03714999999</v>
      </c>
      <c r="M14" s="13">
        <f t="shared" si="11"/>
        <v>597026.14826449996</v>
      </c>
      <c r="N14" s="13">
        <f t="shared" si="11"/>
        <v>614936.93271243502</v>
      </c>
      <c r="O14" s="13">
        <f t="shared" si="11"/>
        <v>633385.04069380811</v>
      </c>
      <c r="P14" s="13">
        <f t="shared" si="11"/>
        <v>652386.59191462235</v>
      </c>
      <c r="Q14" s="13">
        <f t="shared" si="11"/>
        <v>671958.18967206101</v>
      </c>
      <c r="R14" s="13">
        <f t="shared" si="11"/>
        <v>692116.93536222284</v>
      </c>
      <c r="S14" s="13">
        <f t="shared" si="11"/>
        <v>712880.44342308957</v>
      </c>
      <c r="T14" s="13">
        <f t="shared" si="11"/>
        <v>734266.85672578227</v>
      </c>
      <c r="U14" s="13">
        <f t="shared" si="11"/>
        <v>756294.86242755572</v>
      </c>
      <c r="V14" s="13">
        <f>U14*(1+$B$10)</f>
        <v>778983.70830038236</v>
      </c>
      <c r="W14" s="13">
        <f t="shared" ref="W14:AF14" si="12">V14*(1+$B$10)</f>
        <v>802353.21954939386</v>
      </c>
      <c r="X14" s="13">
        <f t="shared" si="12"/>
        <v>826423.81613587565</v>
      </c>
      <c r="Y14" s="13">
        <f t="shared" si="12"/>
        <v>851216.5306199519</v>
      </c>
      <c r="Z14" s="13">
        <f t="shared" si="12"/>
        <v>876753.0265385505</v>
      </c>
      <c r="AA14" s="13">
        <f t="shared" si="12"/>
        <v>903055.61733470706</v>
      </c>
      <c r="AB14" s="13">
        <f t="shared" si="12"/>
        <v>930147.28585474833</v>
      </c>
      <c r="AC14" s="13">
        <f t="shared" si="12"/>
        <v>958051.70443039085</v>
      </c>
      <c r="AD14" s="13">
        <f t="shared" si="12"/>
        <v>986793.25556330255</v>
      </c>
      <c r="AE14" s="13">
        <f t="shared" si="12"/>
        <v>1016397.0532302016</v>
      </c>
      <c r="AF14" s="13">
        <f t="shared" si="12"/>
        <v>1046888.9648271076</v>
      </c>
    </row>
    <row r="15" spans="1:32" ht="13.9" x14ac:dyDescent="0.45">
      <c r="A15" s="3"/>
      <c r="B15" s="4"/>
      <c r="E15" s="3"/>
    </row>
    <row r="16" spans="1:32" ht="13.9" x14ac:dyDescent="0.45">
      <c r="A16" s="3" t="s">
        <v>57</v>
      </c>
      <c r="B16" s="13">
        <v>22000</v>
      </c>
      <c r="C16" s="13" t="s">
        <v>55</v>
      </c>
      <c r="E16" s="3" t="s">
        <v>3</v>
      </c>
      <c r="F16" s="13">
        <v>0</v>
      </c>
      <c r="G16" s="13">
        <v>0</v>
      </c>
      <c r="H16" s="13">
        <f>B13</f>
        <v>20000</v>
      </c>
      <c r="I16" s="13">
        <f>H16+$B$14</f>
        <v>20200</v>
      </c>
      <c r="J16" s="13">
        <f>I16+$B$14</f>
        <v>20400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  <c r="W16" s="13">
        <v>14932</v>
      </c>
      <c r="X16" s="13">
        <v>15104</v>
      </c>
      <c r="Y16" s="13">
        <v>15278</v>
      </c>
      <c r="Z16" s="13">
        <v>15454</v>
      </c>
      <c r="AA16" s="13">
        <v>14654</v>
      </c>
      <c r="AB16" s="13">
        <v>14823</v>
      </c>
      <c r="AC16" s="13">
        <v>14993</v>
      </c>
      <c r="AD16" s="13">
        <v>15166</v>
      </c>
      <c r="AE16" s="13">
        <v>15341</v>
      </c>
      <c r="AF16" s="13">
        <v>13448</v>
      </c>
    </row>
    <row r="17" spans="1:32" ht="13.9" x14ac:dyDescent="0.45">
      <c r="A17" s="3" t="s">
        <v>58</v>
      </c>
      <c r="E17" s="3" t="s">
        <v>8</v>
      </c>
      <c r="F17" s="13">
        <v>0</v>
      </c>
      <c r="G17" s="13">
        <v>0</v>
      </c>
      <c r="H17" s="13">
        <f>-B29</f>
        <v>-4000</v>
      </c>
      <c r="I17" s="13">
        <f>H17*(1+$B$32)</f>
        <v>-4160</v>
      </c>
      <c r="J17" s="13">
        <f t="shared" ref="J17:U17" si="13">I17*(1+$B$32)</f>
        <v>-4326.4000000000005</v>
      </c>
      <c r="K17" s="13">
        <f t="shared" si="13"/>
        <v>-4499.456000000001</v>
      </c>
      <c r="L17" s="13">
        <f t="shared" si="13"/>
        <v>-4679.4342400000014</v>
      </c>
      <c r="M17" s="13">
        <f t="shared" si="13"/>
        <v>-4866.6116096000014</v>
      </c>
      <c r="N17" s="13">
        <f t="shared" si="13"/>
        <v>-5061.2760739840014</v>
      </c>
      <c r="O17" s="13">
        <f t="shared" si="13"/>
        <v>-5263.7271169433616</v>
      </c>
      <c r="P17" s="13">
        <f t="shared" si="13"/>
        <v>-5474.2762016210963</v>
      </c>
      <c r="Q17" s="13">
        <f t="shared" si="13"/>
        <v>-5693.24724968594</v>
      </c>
      <c r="R17" s="13">
        <f t="shared" si="13"/>
        <v>-5920.9771396733777</v>
      </c>
      <c r="S17" s="13">
        <f t="shared" si="13"/>
        <v>-6157.8162252603133</v>
      </c>
      <c r="T17" s="13">
        <f t="shared" si="13"/>
        <v>-6404.1288742707256</v>
      </c>
      <c r="U17" s="13">
        <f t="shared" si="13"/>
        <v>-6660.2940292415551</v>
      </c>
      <c r="V17" s="13">
        <f>U17*(1+$B$32)</f>
        <v>-6926.705790411218</v>
      </c>
      <c r="W17" s="13">
        <f t="shared" ref="W17:AF17" si="14">V17*(1+$B$32)</f>
        <v>-7203.7740220276673</v>
      </c>
      <c r="X17" s="13">
        <f t="shared" si="14"/>
        <v>-7491.9249829087739</v>
      </c>
      <c r="Y17" s="13">
        <f t="shared" si="14"/>
        <v>-7791.6019822251255</v>
      </c>
      <c r="Z17" s="13">
        <f t="shared" si="14"/>
        <v>-8103.2660615141313</v>
      </c>
      <c r="AA17" s="13">
        <f t="shared" si="14"/>
        <v>-8427.3967039746967</v>
      </c>
      <c r="AB17" s="13">
        <f t="shared" si="14"/>
        <v>-8764.492572133684</v>
      </c>
      <c r="AC17" s="13">
        <f t="shared" si="14"/>
        <v>-9115.0722750190325</v>
      </c>
      <c r="AD17" s="13">
        <f t="shared" si="14"/>
        <v>-9479.6751660197933</v>
      </c>
      <c r="AE17" s="13">
        <f t="shared" si="14"/>
        <v>-9858.8621726605852</v>
      </c>
      <c r="AF17" s="13">
        <f t="shared" si="14"/>
        <v>-10253.21665956701</v>
      </c>
    </row>
    <row r="18" spans="1:32" ht="13.9" x14ac:dyDescent="0.45">
      <c r="A18" s="3" t="s">
        <v>59</v>
      </c>
      <c r="B18" s="16">
        <v>0.02</v>
      </c>
      <c r="E18" s="3"/>
    </row>
    <row r="19" spans="1:32" ht="13.9" x14ac:dyDescent="0.45">
      <c r="A19" s="3" t="s">
        <v>60</v>
      </c>
      <c r="B19" s="16">
        <v>1.4999999999999999E-2</v>
      </c>
      <c r="E19" s="3" t="s">
        <v>38</v>
      </c>
      <c r="F19" s="13">
        <f t="shared" ref="F19:U19" si="15">F16*(F7-F8)</f>
        <v>0</v>
      </c>
      <c r="G19" s="13">
        <f t="shared" si="15"/>
        <v>0</v>
      </c>
      <c r="H19" s="13">
        <f>H16*(H7-H8)</f>
        <v>7140000</v>
      </c>
      <c r="I19" s="13">
        <f>I16*(I7-I8)</f>
        <v>7231600</v>
      </c>
      <c r="J19" s="13">
        <f t="shared" si="15"/>
        <v>7282800</v>
      </c>
      <c r="K19" s="13">
        <f t="shared" si="15"/>
        <v>6680898</v>
      </c>
      <c r="L19" s="13">
        <f t="shared" si="15"/>
        <v>6170031</v>
      </c>
      <c r="M19" s="13">
        <f t="shared" si="15"/>
        <v>6188274</v>
      </c>
      <c r="N19" s="13">
        <f t="shared" si="15"/>
        <v>6241746</v>
      </c>
      <c r="O19" s="13">
        <f t="shared" si="15"/>
        <v>6313758</v>
      </c>
      <c r="P19" s="13">
        <f t="shared" si="15"/>
        <v>6386476</v>
      </c>
      <c r="Q19" s="13">
        <f t="shared" si="15"/>
        <v>6169512</v>
      </c>
      <c r="R19" s="13">
        <f t="shared" si="15"/>
        <v>6152172</v>
      </c>
      <c r="S19" s="13">
        <f t="shared" si="15"/>
        <v>6223019</v>
      </c>
      <c r="T19" s="13">
        <f t="shared" si="15"/>
        <v>6294564</v>
      </c>
      <c r="U19" s="13">
        <f t="shared" si="15"/>
        <v>6385050</v>
      </c>
      <c r="V19" s="13">
        <f>V16*(V7-V8)</f>
        <v>5151938</v>
      </c>
      <c r="W19" s="13">
        <f t="shared" ref="W19:AF19" si="16">W16*(W7-W8)</f>
        <v>5211268</v>
      </c>
      <c r="X19" s="13">
        <f t="shared" si="16"/>
        <v>5271296</v>
      </c>
      <c r="Y19" s="13">
        <f t="shared" si="16"/>
        <v>5347300</v>
      </c>
      <c r="Z19" s="13">
        <f t="shared" si="16"/>
        <v>5393446</v>
      </c>
      <c r="AA19" s="13">
        <f t="shared" si="16"/>
        <v>5114246</v>
      </c>
      <c r="AB19" s="13">
        <f t="shared" si="16"/>
        <v>5173227</v>
      </c>
      <c r="AC19" s="13">
        <f t="shared" si="16"/>
        <v>5247550</v>
      </c>
      <c r="AD19" s="13">
        <f t="shared" si="16"/>
        <v>5292934</v>
      </c>
      <c r="AE19" s="13">
        <f t="shared" si="16"/>
        <v>5354009</v>
      </c>
      <c r="AF19" s="13">
        <f t="shared" si="16"/>
        <v>4693352</v>
      </c>
    </row>
    <row r="20" spans="1:32" ht="13.9" x14ac:dyDescent="0.45">
      <c r="A20" s="3"/>
      <c r="E20" s="26" t="s">
        <v>24</v>
      </c>
      <c r="F20" s="18">
        <f>F17*F7</f>
        <v>0</v>
      </c>
      <c r="G20" s="18">
        <f t="shared" ref="G20:U20" si="17">G17*G7</f>
        <v>0</v>
      </c>
      <c r="H20" s="18">
        <f>H17*H7</f>
        <v>-1460000</v>
      </c>
      <c r="I20" s="18">
        <f t="shared" si="17"/>
        <v>-1522560</v>
      </c>
      <c r="J20" s="18">
        <f t="shared" si="17"/>
        <v>-1579136.0000000002</v>
      </c>
      <c r="K20" s="18">
        <f t="shared" si="17"/>
        <v>-1642301.4400000004</v>
      </c>
      <c r="L20" s="18">
        <f t="shared" si="17"/>
        <v>-1707993.4976000006</v>
      </c>
      <c r="M20" s="18">
        <f t="shared" si="17"/>
        <v>-1781179.8491136006</v>
      </c>
      <c r="N20" s="18">
        <f t="shared" si="17"/>
        <v>-1847365.7670041604</v>
      </c>
      <c r="O20" s="18">
        <f t="shared" si="17"/>
        <v>-1921260.3976843269</v>
      </c>
      <c r="P20" s="18">
        <f t="shared" si="17"/>
        <v>-1998110.8135917</v>
      </c>
      <c r="Q20" s="18">
        <f t="shared" si="17"/>
        <v>-2083728.4933850539</v>
      </c>
      <c r="R20" s="18">
        <f t="shared" si="17"/>
        <v>-2161156.655980783</v>
      </c>
      <c r="S20" s="18">
        <f t="shared" si="17"/>
        <v>-2247602.9222200145</v>
      </c>
      <c r="T20" s="18">
        <f t="shared" si="17"/>
        <v>-2337507.0391088147</v>
      </c>
      <c r="U20" s="18">
        <f t="shared" si="17"/>
        <v>-2437667.6147024091</v>
      </c>
      <c r="V20" s="18">
        <f>V17*V7</f>
        <v>-2528247.6135000945</v>
      </c>
      <c r="W20" s="18">
        <f t="shared" ref="W20:AF20" si="18">W17*W7</f>
        <v>-2629377.5180400987</v>
      </c>
      <c r="X20" s="18">
        <f t="shared" si="18"/>
        <v>-2734552.6187617024</v>
      </c>
      <c r="Y20" s="18">
        <f t="shared" si="18"/>
        <v>-2851726.325494396</v>
      </c>
      <c r="Z20" s="18">
        <f t="shared" si="18"/>
        <v>-2957692.1124526579</v>
      </c>
      <c r="AA20" s="18">
        <f t="shared" si="18"/>
        <v>-3075999.7969507645</v>
      </c>
      <c r="AB20" s="18">
        <f t="shared" si="18"/>
        <v>-3199039.7888287948</v>
      </c>
      <c r="AC20" s="18">
        <f t="shared" si="18"/>
        <v>-3336116.4526569657</v>
      </c>
      <c r="AD20" s="18">
        <f t="shared" si="18"/>
        <v>-3460081.4355972246</v>
      </c>
      <c r="AE20" s="18">
        <f t="shared" si="18"/>
        <v>-3598484.6930211135</v>
      </c>
      <c r="AF20" s="18">
        <f t="shared" si="18"/>
        <v>-3742424.0807419587</v>
      </c>
    </row>
    <row r="21" spans="1:32" ht="13.9" x14ac:dyDescent="0.45">
      <c r="A21" s="3" t="s">
        <v>47</v>
      </c>
      <c r="B21" s="4"/>
      <c r="E21" s="3" t="s">
        <v>70</v>
      </c>
      <c r="F21" s="13">
        <f>F19+F20</f>
        <v>0</v>
      </c>
      <c r="G21" s="13">
        <f t="shared" ref="G21:U21" si="19">G19+G20</f>
        <v>0</v>
      </c>
      <c r="H21" s="13">
        <f>H19+H20</f>
        <v>5680000</v>
      </c>
      <c r="I21" s="13">
        <f t="shared" si="19"/>
        <v>5709040</v>
      </c>
      <c r="J21" s="13">
        <f t="shared" si="19"/>
        <v>5703664</v>
      </c>
      <c r="K21" s="13">
        <f t="shared" si="19"/>
        <v>5038596.5599999996</v>
      </c>
      <c r="L21" s="13">
        <f t="shared" si="19"/>
        <v>4462037.5023999996</v>
      </c>
      <c r="M21" s="13">
        <f t="shared" si="19"/>
        <v>4407094.1508863997</v>
      </c>
      <c r="N21" s="13">
        <f t="shared" si="19"/>
        <v>4394380.2329958398</v>
      </c>
      <c r="O21" s="13">
        <f t="shared" si="19"/>
        <v>4392497.6023156736</v>
      </c>
      <c r="P21" s="13">
        <f t="shared" si="19"/>
        <v>4388365.1864083</v>
      </c>
      <c r="Q21" s="13">
        <f t="shared" si="19"/>
        <v>4085783.5066149458</v>
      </c>
      <c r="R21" s="13">
        <f t="shared" si="19"/>
        <v>3991015.344019217</v>
      </c>
      <c r="S21" s="13">
        <f t="shared" si="19"/>
        <v>3975416.0777799855</v>
      </c>
      <c r="T21" s="13">
        <f t="shared" si="19"/>
        <v>3957056.9608911853</v>
      </c>
      <c r="U21" s="13">
        <f t="shared" si="19"/>
        <v>3947382.3852975909</v>
      </c>
      <c r="V21" s="13">
        <f>V19+V20</f>
        <v>2623690.3864999055</v>
      </c>
      <c r="W21" s="13">
        <f t="shared" ref="W21:AF21" si="20">W19+W20</f>
        <v>2581890.4819599013</v>
      </c>
      <c r="X21" s="13">
        <f t="shared" si="20"/>
        <v>2536743.3812382976</v>
      </c>
      <c r="Y21" s="13">
        <f t="shared" si="20"/>
        <v>2495573.674505604</v>
      </c>
      <c r="Z21" s="13">
        <f t="shared" si="20"/>
        <v>2435753.8875473421</v>
      </c>
      <c r="AA21" s="13">
        <f t="shared" si="20"/>
        <v>2038246.2030492355</v>
      </c>
      <c r="AB21" s="13">
        <f t="shared" si="20"/>
        <v>1974187.2111712052</v>
      </c>
      <c r="AC21" s="13">
        <f t="shared" si="20"/>
        <v>1911433.5473430343</v>
      </c>
      <c r="AD21" s="13">
        <f t="shared" si="20"/>
        <v>1832852.5644027754</v>
      </c>
      <c r="AE21" s="13">
        <f t="shared" si="20"/>
        <v>1755524.3069788865</v>
      </c>
      <c r="AF21" s="13">
        <f t="shared" si="20"/>
        <v>950927.91925804131</v>
      </c>
    </row>
    <row r="22" spans="1:32" ht="13.9" x14ac:dyDescent="0.45">
      <c r="A22" s="3" t="s">
        <v>48</v>
      </c>
      <c r="B22" s="11">
        <v>1.1499999999999999</v>
      </c>
      <c r="E22" s="26" t="s">
        <v>39</v>
      </c>
      <c r="F22" s="18">
        <f>-F12</f>
        <v>0</v>
      </c>
      <c r="G22" s="18">
        <f t="shared" ref="G22:T22" si="21">-G12</f>
        <v>0</v>
      </c>
      <c r="H22" s="18">
        <f t="shared" si="21"/>
        <v>-1560000</v>
      </c>
      <c r="I22" s="18">
        <f t="shared" si="21"/>
        <v>-1560000</v>
      </c>
      <c r="J22" s="18">
        <f t="shared" si="21"/>
        <v>-1560000</v>
      </c>
      <c r="K22" s="18">
        <f t="shared" si="21"/>
        <v>-1560000</v>
      </c>
      <c r="L22" s="18">
        <f t="shared" si="21"/>
        <v>-1620000</v>
      </c>
      <c r="M22" s="18">
        <f t="shared" si="21"/>
        <v>-1620000</v>
      </c>
      <c r="N22" s="18">
        <f t="shared" si="21"/>
        <v>-1620000</v>
      </c>
      <c r="O22" s="18">
        <f t="shared" si="21"/>
        <v>-1620000</v>
      </c>
      <c r="P22" s="18">
        <f t="shared" si="21"/>
        <v>-1620000</v>
      </c>
      <c r="Q22" s="18">
        <f t="shared" si="21"/>
        <v>-1630000</v>
      </c>
      <c r="R22" s="18">
        <f t="shared" si="21"/>
        <v>-1630000</v>
      </c>
      <c r="S22" s="18">
        <f t="shared" si="21"/>
        <v>-1630000</v>
      </c>
      <c r="T22" s="18">
        <f t="shared" si="21"/>
        <v>-1630000</v>
      </c>
      <c r="U22" s="18">
        <f>-U12</f>
        <v>-1630000</v>
      </c>
      <c r="V22" s="18">
        <f>-V12</f>
        <v>-1710000</v>
      </c>
      <c r="W22" s="18">
        <f t="shared" ref="W22:AF22" si="22">-W12</f>
        <v>-1710000</v>
      </c>
      <c r="X22" s="18">
        <f t="shared" si="22"/>
        <v>-1710000</v>
      </c>
      <c r="Y22" s="18">
        <f t="shared" si="22"/>
        <v>-1710000</v>
      </c>
      <c r="Z22" s="18">
        <f t="shared" si="22"/>
        <v>-1710000</v>
      </c>
      <c r="AA22" s="18">
        <f t="shared" si="22"/>
        <v>-1730000</v>
      </c>
      <c r="AB22" s="18">
        <f t="shared" si="22"/>
        <v>-1730000</v>
      </c>
      <c r="AC22" s="18">
        <f t="shared" si="22"/>
        <v>-1730000</v>
      </c>
      <c r="AD22" s="18">
        <f t="shared" si="22"/>
        <v>-1730000</v>
      </c>
      <c r="AE22" s="18">
        <f t="shared" si="22"/>
        <v>-1730000</v>
      </c>
      <c r="AF22" s="18">
        <f t="shared" si="22"/>
        <v>-1560000</v>
      </c>
    </row>
    <row r="23" spans="1:32" ht="13.9" x14ac:dyDescent="0.45">
      <c r="A23" s="3" t="s">
        <v>49</v>
      </c>
      <c r="B23" s="11">
        <v>1.05</v>
      </c>
      <c r="E23" s="3" t="s">
        <v>71</v>
      </c>
      <c r="F23" s="13">
        <f>F21+F22</f>
        <v>0</v>
      </c>
      <c r="G23" s="13">
        <f t="shared" ref="G23:AF23" si="23">G21+G22</f>
        <v>0</v>
      </c>
      <c r="H23" s="13">
        <f>H21+H22</f>
        <v>4120000</v>
      </c>
      <c r="I23" s="13">
        <f t="shared" si="23"/>
        <v>4149040</v>
      </c>
      <c r="J23" s="13">
        <f t="shared" si="23"/>
        <v>4143664</v>
      </c>
      <c r="K23" s="13">
        <f t="shared" si="23"/>
        <v>3478596.5599999996</v>
      </c>
      <c r="L23" s="13">
        <f t="shared" si="23"/>
        <v>2842037.5023999996</v>
      </c>
      <c r="M23" s="13">
        <f t="shared" si="23"/>
        <v>2787094.1508863997</v>
      </c>
      <c r="N23" s="13">
        <f t="shared" si="23"/>
        <v>2774380.2329958398</v>
      </c>
      <c r="O23" s="13">
        <f t="shared" si="23"/>
        <v>2772497.6023156736</v>
      </c>
      <c r="P23" s="13">
        <f t="shared" si="23"/>
        <v>2768365.1864083</v>
      </c>
      <c r="Q23" s="13">
        <f t="shared" si="23"/>
        <v>2455783.5066149458</v>
      </c>
      <c r="R23" s="13">
        <f t="shared" si="23"/>
        <v>2361015.344019217</v>
      </c>
      <c r="S23" s="13">
        <f t="shared" si="23"/>
        <v>2345416.0777799855</v>
      </c>
      <c r="T23" s="13">
        <f t="shared" si="23"/>
        <v>2327056.9608911853</v>
      </c>
      <c r="U23" s="13">
        <f t="shared" si="23"/>
        <v>2317382.3852975909</v>
      </c>
      <c r="V23" s="13">
        <f t="shared" si="23"/>
        <v>913690.38649990549</v>
      </c>
      <c r="W23" s="13">
        <f t="shared" si="23"/>
        <v>871890.48195990128</v>
      </c>
      <c r="X23" s="13">
        <f t="shared" si="23"/>
        <v>826743.38123829756</v>
      </c>
      <c r="Y23" s="13">
        <f t="shared" si="23"/>
        <v>785573.67450560397</v>
      </c>
      <c r="Z23" s="13">
        <f t="shared" si="23"/>
        <v>725753.88754734211</v>
      </c>
      <c r="AA23" s="13">
        <f t="shared" si="23"/>
        <v>308246.20304923551</v>
      </c>
      <c r="AB23" s="13">
        <f t="shared" si="23"/>
        <v>244187.21117120516</v>
      </c>
      <c r="AC23" s="13">
        <f t="shared" si="23"/>
        <v>181433.5473430343</v>
      </c>
      <c r="AD23" s="13">
        <f t="shared" si="23"/>
        <v>102852.56440277537</v>
      </c>
      <c r="AE23" s="13">
        <f t="shared" si="23"/>
        <v>25524.306978886481</v>
      </c>
      <c r="AF23" s="13">
        <f t="shared" si="23"/>
        <v>-609072.08074195869</v>
      </c>
    </row>
    <row r="24" spans="1:32" ht="13.9" x14ac:dyDescent="0.45">
      <c r="A24" s="3" t="s">
        <v>50</v>
      </c>
      <c r="B24" s="11">
        <v>1</v>
      </c>
      <c r="E24" s="3" t="s">
        <v>67</v>
      </c>
      <c r="F24" s="13">
        <f>-F23*$B$9</f>
        <v>0</v>
      </c>
      <c r="G24" s="13">
        <f t="shared" ref="G24:AF24" si="24">-G23*$B$9</f>
        <v>0</v>
      </c>
      <c r="H24" s="13">
        <f t="shared" si="24"/>
        <v>0</v>
      </c>
      <c r="I24" s="13">
        <f t="shared" si="24"/>
        <v>0</v>
      </c>
      <c r="J24" s="13">
        <f t="shared" si="24"/>
        <v>0</v>
      </c>
      <c r="K24" s="13">
        <f t="shared" si="24"/>
        <v>0</v>
      </c>
      <c r="L24" s="13">
        <f t="shared" si="24"/>
        <v>0</v>
      </c>
      <c r="M24" s="13">
        <f t="shared" si="24"/>
        <v>0</v>
      </c>
      <c r="N24" s="13">
        <f t="shared" si="24"/>
        <v>0</v>
      </c>
      <c r="O24" s="13">
        <f t="shared" si="24"/>
        <v>0</v>
      </c>
      <c r="P24" s="13">
        <f t="shared" si="24"/>
        <v>0</v>
      </c>
      <c r="Q24" s="13">
        <f t="shared" si="24"/>
        <v>0</v>
      </c>
      <c r="R24" s="13">
        <f t="shared" si="24"/>
        <v>0</v>
      </c>
      <c r="S24" s="13">
        <f t="shared" si="24"/>
        <v>0</v>
      </c>
      <c r="T24" s="13">
        <f t="shared" si="24"/>
        <v>0</v>
      </c>
      <c r="U24" s="13">
        <f t="shared" si="24"/>
        <v>0</v>
      </c>
      <c r="V24" s="13">
        <f t="shared" si="24"/>
        <v>0</v>
      </c>
      <c r="W24" s="13">
        <f t="shared" si="24"/>
        <v>0</v>
      </c>
      <c r="X24" s="13">
        <f t="shared" si="24"/>
        <v>0</v>
      </c>
      <c r="Y24" s="13">
        <f t="shared" si="24"/>
        <v>0</v>
      </c>
      <c r="Z24" s="13">
        <f t="shared" si="24"/>
        <v>0</v>
      </c>
      <c r="AA24" s="13">
        <f t="shared" si="24"/>
        <v>0</v>
      </c>
      <c r="AB24" s="13">
        <f t="shared" si="24"/>
        <v>0</v>
      </c>
      <c r="AC24" s="13">
        <f t="shared" si="24"/>
        <v>0</v>
      </c>
      <c r="AD24" s="13">
        <f t="shared" si="24"/>
        <v>0</v>
      </c>
      <c r="AE24" s="13">
        <f t="shared" si="24"/>
        <v>0</v>
      </c>
      <c r="AF24" s="13">
        <f t="shared" si="24"/>
        <v>0</v>
      </c>
    </row>
    <row r="25" spans="1:32" ht="13.9" x14ac:dyDescent="0.45">
      <c r="A25" s="3" t="s">
        <v>51</v>
      </c>
      <c r="B25" s="11">
        <v>0.8</v>
      </c>
      <c r="E25" s="27" t="s">
        <v>72</v>
      </c>
      <c r="F25" s="19">
        <f>F23+F24</f>
        <v>0</v>
      </c>
      <c r="G25" s="19">
        <f t="shared" ref="G25:AF25" si="25">G23+G24</f>
        <v>0</v>
      </c>
      <c r="H25" s="19">
        <f>H23+H24</f>
        <v>4120000</v>
      </c>
      <c r="I25" s="19">
        <f t="shared" si="25"/>
        <v>4149040</v>
      </c>
      <c r="J25" s="19">
        <f t="shared" si="25"/>
        <v>4143664</v>
      </c>
      <c r="K25" s="19">
        <f t="shared" si="25"/>
        <v>3478596.5599999996</v>
      </c>
      <c r="L25" s="19">
        <f t="shared" si="25"/>
        <v>2842037.5023999996</v>
      </c>
      <c r="M25" s="19">
        <f t="shared" si="25"/>
        <v>2787094.1508863997</v>
      </c>
      <c r="N25" s="19">
        <f t="shared" si="25"/>
        <v>2774380.2329958398</v>
      </c>
      <c r="O25" s="19">
        <f t="shared" si="25"/>
        <v>2772497.6023156736</v>
      </c>
      <c r="P25" s="19">
        <f t="shared" si="25"/>
        <v>2768365.1864083</v>
      </c>
      <c r="Q25" s="19">
        <f t="shared" si="25"/>
        <v>2455783.5066149458</v>
      </c>
      <c r="R25" s="19">
        <f t="shared" si="25"/>
        <v>2361015.344019217</v>
      </c>
      <c r="S25" s="19">
        <f t="shared" si="25"/>
        <v>2345416.0777799855</v>
      </c>
      <c r="T25" s="19">
        <f t="shared" si="25"/>
        <v>2327056.9608911853</v>
      </c>
      <c r="U25" s="19">
        <f t="shared" si="25"/>
        <v>2317382.3852975909</v>
      </c>
      <c r="V25" s="19">
        <f t="shared" si="25"/>
        <v>913690.38649990549</v>
      </c>
      <c r="W25" s="19">
        <f t="shared" si="25"/>
        <v>871890.48195990128</v>
      </c>
      <c r="X25" s="19">
        <f t="shared" si="25"/>
        <v>826743.38123829756</v>
      </c>
      <c r="Y25" s="19">
        <f t="shared" si="25"/>
        <v>785573.67450560397</v>
      </c>
      <c r="Z25" s="19">
        <f t="shared" si="25"/>
        <v>725753.88754734211</v>
      </c>
      <c r="AA25" s="19">
        <f t="shared" si="25"/>
        <v>308246.20304923551</v>
      </c>
      <c r="AB25" s="19">
        <f t="shared" si="25"/>
        <v>244187.21117120516</v>
      </c>
      <c r="AC25" s="19">
        <f t="shared" si="25"/>
        <v>181433.5473430343</v>
      </c>
      <c r="AD25" s="19">
        <f t="shared" si="25"/>
        <v>102852.56440277537</v>
      </c>
      <c r="AE25" s="19">
        <f t="shared" si="25"/>
        <v>25524.306978886481</v>
      </c>
      <c r="AF25" s="19">
        <f t="shared" si="25"/>
        <v>-609072.08074195869</v>
      </c>
    </row>
    <row r="26" spans="1:32" ht="13.9" x14ac:dyDescent="0.45">
      <c r="A26" s="3" t="s">
        <v>52</v>
      </c>
      <c r="B26" s="11">
        <v>0.75</v>
      </c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32" ht="13.9" x14ac:dyDescent="0.45">
      <c r="A27" s="3" t="s">
        <v>53</v>
      </c>
      <c r="B27" s="11">
        <v>0.65</v>
      </c>
      <c r="E27" s="3" t="s">
        <v>64</v>
      </c>
      <c r="F27" s="13">
        <v>0</v>
      </c>
      <c r="G27" s="13">
        <f>-(G14-F14)</f>
        <v>-500000</v>
      </c>
      <c r="H27" s="13">
        <f>-(H14-G14)</f>
        <v>-15000</v>
      </c>
      <c r="I27" s="13">
        <f t="shared" ref="I27:AF27" si="26">-(I14-H14)</f>
        <v>-15450</v>
      </c>
      <c r="J27" s="13">
        <f t="shared" si="26"/>
        <v>-15913.5</v>
      </c>
      <c r="K27" s="13">
        <f t="shared" si="26"/>
        <v>-16390.905000000028</v>
      </c>
      <c r="L27" s="13">
        <f t="shared" si="26"/>
        <v>-16882.632149999961</v>
      </c>
      <c r="M27" s="13">
        <f t="shared" si="26"/>
        <v>-17389.111114499974</v>
      </c>
      <c r="N27" s="13">
        <f t="shared" si="26"/>
        <v>-17910.784447935061</v>
      </c>
      <c r="O27" s="13">
        <f t="shared" si="26"/>
        <v>-18448.10798137309</v>
      </c>
      <c r="P27" s="13">
        <f t="shared" si="26"/>
        <v>-19001.551220814232</v>
      </c>
      <c r="Q27" s="13">
        <f t="shared" si="26"/>
        <v>-19571.597757438663</v>
      </c>
      <c r="R27" s="13">
        <f t="shared" si="26"/>
        <v>-20158.745690161828</v>
      </c>
      <c r="S27" s="13">
        <f t="shared" si="26"/>
        <v>-20763.508060866734</v>
      </c>
      <c r="T27" s="13">
        <f t="shared" si="26"/>
        <v>-21386.413302692701</v>
      </c>
      <c r="U27" s="13">
        <f>-(U14-T14)</f>
        <v>-22028.005701773451</v>
      </c>
      <c r="V27" s="13">
        <f t="shared" si="26"/>
        <v>-22688.845872826641</v>
      </c>
      <c r="W27" s="13">
        <f t="shared" si="26"/>
        <v>-23369.511249011499</v>
      </c>
      <c r="X27" s="13">
        <f t="shared" si="26"/>
        <v>-24070.596586481784</v>
      </c>
      <c r="Y27" s="13">
        <f t="shared" si="26"/>
        <v>-24792.714484076248</v>
      </c>
      <c r="Z27" s="13">
        <f t="shared" si="26"/>
        <v>-25536.495918598608</v>
      </c>
      <c r="AA27" s="13">
        <f t="shared" si="26"/>
        <v>-26302.590796156554</v>
      </c>
      <c r="AB27" s="13">
        <f t="shared" si="26"/>
        <v>-27091.668520041276</v>
      </c>
      <c r="AC27" s="13">
        <f t="shared" si="26"/>
        <v>-27904.418575642514</v>
      </c>
      <c r="AD27" s="13">
        <f t="shared" si="26"/>
        <v>-28741.5511329117</v>
      </c>
      <c r="AE27" s="13">
        <f t="shared" si="26"/>
        <v>-29603.797666899045</v>
      </c>
      <c r="AF27" s="13">
        <f t="shared" si="26"/>
        <v>-30491.911596906022</v>
      </c>
    </row>
    <row r="28" spans="1:32" ht="13.9" x14ac:dyDescent="0.45">
      <c r="A28" s="3"/>
      <c r="B28" s="4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-B41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-B42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f>-B43</f>
        <v>-750000</v>
      </c>
      <c r="W28" s="13">
        <v>0</v>
      </c>
      <c r="X28" s="13">
        <v>0</v>
      </c>
      <c r="Y28" s="13">
        <v>0</v>
      </c>
      <c r="Z28" s="13">
        <v>0</v>
      </c>
      <c r="AA28" s="13">
        <f>-B44</f>
        <v>-850000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29" spans="1:32" ht="13.9" x14ac:dyDescent="0.45">
      <c r="A29" s="3" t="s">
        <v>8</v>
      </c>
      <c r="B29" s="4">
        <v>4000</v>
      </c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f>B6</f>
        <v>0</v>
      </c>
    </row>
    <row r="30" spans="1:32" ht="13.9" x14ac:dyDescent="0.45">
      <c r="A30" s="7" t="s">
        <v>46</v>
      </c>
      <c r="B30" s="12">
        <v>25</v>
      </c>
      <c r="E30" s="3" t="s">
        <v>39</v>
      </c>
      <c r="F30" s="13">
        <f>-F22</f>
        <v>0</v>
      </c>
      <c r="G30" s="13">
        <f t="shared" ref="G30:U30" si="27">-G22</f>
        <v>0</v>
      </c>
      <c r="H30" s="13">
        <f>-H22</f>
        <v>1560000</v>
      </c>
      <c r="I30" s="13">
        <f t="shared" si="27"/>
        <v>1560000</v>
      </c>
      <c r="J30" s="13">
        <f t="shared" si="27"/>
        <v>1560000</v>
      </c>
      <c r="K30" s="13">
        <f t="shared" si="27"/>
        <v>1560000</v>
      </c>
      <c r="L30" s="13">
        <f t="shared" si="27"/>
        <v>1620000</v>
      </c>
      <c r="M30" s="13">
        <f t="shared" si="27"/>
        <v>1620000</v>
      </c>
      <c r="N30" s="13">
        <f t="shared" si="27"/>
        <v>1620000</v>
      </c>
      <c r="O30" s="13">
        <f t="shared" si="27"/>
        <v>1620000</v>
      </c>
      <c r="P30" s="13">
        <f t="shared" si="27"/>
        <v>1620000</v>
      </c>
      <c r="Q30" s="13">
        <f t="shared" si="27"/>
        <v>1630000</v>
      </c>
      <c r="R30" s="13">
        <f t="shared" si="27"/>
        <v>1630000</v>
      </c>
      <c r="S30" s="13">
        <f t="shared" si="27"/>
        <v>1630000</v>
      </c>
      <c r="T30" s="13">
        <f t="shared" si="27"/>
        <v>1630000</v>
      </c>
      <c r="U30" s="13">
        <f t="shared" si="27"/>
        <v>1630000</v>
      </c>
      <c r="V30" s="13">
        <f>-V22</f>
        <v>1710000</v>
      </c>
      <c r="W30" s="13">
        <f t="shared" ref="W30:AF30" si="28">-W22</f>
        <v>1710000</v>
      </c>
      <c r="X30" s="13">
        <f>-X22</f>
        <v>1710000</v>
      </c>
      <c r="Y30" s="13">
        <f t="shared" si="28"/>
        <v>1710000</v>
      </c>
      <c r="Z30" s="13">
        <f t="shared" si="28"/>
        <v>1710000</v>
      </c>
      <c r="AA30" s="13">
        <f t="shared" si="28"/>
        <v>1730000</v>
      </c>
      <c r="AB30" s="13">
        <f t="shared" si="28"/>
        <v>1730000</v>
      </c>
      <c r="AC30" s="13">
        <f t="shared" si="28"/>
        <v>1730000</v>
      </c>
      <c r="AD30" s="13">
        <f t="shared" si="28"/>
        <v>1730000</v>
      </c>
      <c r="AE30" s="13">
        <f t="shared" si="28"/>
        <v>1730000</v>
      </c>
      <c r="AF30" s="13">
        <f t="shared" si="28"/>
        <v>1560000</v>
      </c>
    </row>
    <row r="31" spans="1:32" ht="13.9" x14ac:dyDescent="0.45">
      <c r="A31" s="3" t="s">
        <v>10</v>
      </c>
      <c r="B31" s="6">
        <v>0.01</v>
      </c>
      <c r="E31" s="3"/>
    </row>
    <row r="32" spans="1:32" ht="13.9" x14ac:dyDescent="0.45">
      <c r="A32" s="3" t="s">
        <v>11</v>
      </c>
      <c r="B32" s="6">
        <f>B10+B31</f>
        <v>0.04</v>
      </c>
      <c r="E32" s="3" t="s">
        <v>73</v>
      </c>
      <c r="F32" s="3">
        <f t="shared" ref="F32:AF32" si="29">SUM(F25:F30)</f>
        <v>-3900000</v>
      </c>
      <c r="G32" s="3">
        <f t="shared" si="29"/>
        <v>-4400000</v>
      </c>
      <c r="H32" s="3">
        <f t="shared" si="29"/>
        <v>-25535000</v>
      </c>
      <c r="I32" s="3">
        <f t="shared" si="29"/>
        <v>5693590</v>
      </c>
      <c r="J32" s="3">
        <f t="shared" si="29"/>
        <v>5687750.5</v>
      </c>
      <c r="K32" s="3">
        <f t="shared" si="29"/>
        <v>5022205.6549999993</v>
      </c>
      <c r="L32" s="3">
        <f t="shared" si="29"/>
        <v>4145154.8702499997</v>
      </c>
      <c r="M32" s="3">
        <f t="shared" si="29"/>
        <v>4389705.0397718996</v>
      </c>
      <c r="N32" s="3">
        <f t="shared" si="29"/>
        <v>4376469.4485479053</v>
      </c>
      <c r="O32" s="3">
        <f t="shared" si="29"/>
        <v>4374049.494334301</v>
      </c>
      <c r="P32" s="3">
        <f t="shared" si="29"/>
        <v>4369363.6351874862</v>
      </c>
      <c r="Q32" s="3">
        <f t="shared" si="29"/>
        <v>3716211.9088575072</v>
      </c>
      <c r="R32" s="3">
        <f t="shared" si="29"/>
        <v>3970856.5983290551</v>
      </c>
      <c r="S32" s="3">
        <f t="shared" si="29"/>
        <v>3954652.569719119</v>
      </c>
      <c r="T32" s="3">
        <f t="shared" si="29"/>
        <v>3935670.5475884927</v>
      </c>
      <c r="U32" s="3">
        <f t="shared" si="29"/>
        <v>3925354.3795958175</v>
      </c>
      <c r="V32" s="3">
        <f t="shared" si="29"/>
        <v>1851001.5406270789</v>
      </c>
      <c r="W32" s="3">
        <f t="shared" si="29"/>
        <v>2558520.9707108899</v>
      </c>
      <c r="X32" s="3">
        <f t="shared" si="29"/>
        <v>2512672.7846518159</v>
      </c>
      <c r="Y32" s="3">
        <f t="shared" si="29"/>
        <v>2470780.9600215275</v>
      </c>
      <c r="Z32" s="3">
        <f t="shared" si="29"/>
        <v>2410217.3916287436</v>
      </c>
      <c r="AA32" s="3">
        <f t="shared" si="29"/>
        <v>1161943.612253079</v>
      </c>
      <c r="AB32" s="3">
        <f t="shared" si="29"/>
        <v>1947095.5426511639</v>
      </c>
      <c r="AC32" s="3">
        <f t="shared" si="29"/>
        <v>1883529.1287673917</v>
      </c>
      <c r="AD32" s="3">
        <f t="shared" si="29"/>
        <v>1804111.0132698636</v>
      </c>
      <c r="AE32" s="3">
        <f t="shared" si="29"/>
        <v>1725920.5093119876</v>
      </c>
      <c r="AF32" s="3">
        <f t="shared" si="29"/>
        <v>920436.00766113529</v>
      </c>
    </row>
    <row r="33" spans="1:32" ht="13.9" x14ac:dyDescent="0.45">
      <c r="A33" s="3" t="s">
        <v>12</v>
      </c>
      <c r="B33" s="4">
        <v>8</v>
      </c>
      <c r="C33" s="13" t="s">
        <v>13</v>
      </c>
      <c r="E33" s="3" t="s">
        <v>75</v>
      </c>
      <c r="F33" s="3">
        <f t="shared" ref="F33:AF33" si="30">F32/(1+$B$8)^F5</f>
        <v>-3900000</v>
      </c>
      <c r="G33" s="3">
        <f t="shared" si="30"/>
        <v>-4036697.2477064217</v>
      </c>
      <c r="H33" s="3">
        <f t="shared" si="30"/>
        <v>-21492298.628061607</v>
      </c>
      <c r="I33" s="3">
        <f t="shared" si="30"/>
        <v>4396496.1402408741</v>
      </c>
      <c r="J33" s="3">
        <f t="shared" si="30"/>
        <v>4029345.8484486765</v>
      </c>
      <c r="K33" s="3">
        <f t="shared" si="30"/>
        <v>3264089.0836295388</v>
      </c>
      <c r="L33" s="3">
        <f t="shared" si="30"/>
        <v>2471620.4139843299</v>
      </c>
      <c r="M33" s="3">
        <f t="shared" si="30"/>
        <v>2401318.9815165251</v>
      </c>
      <c r="N33" s="3">
        <f t="shared" si="30"/>
        <v>2196402.4402442682</v>
      </c>
      <c r="O33" s="3">
        <f t="shared" si="30"/>
        <v>2013933.8961707414</v>
      </c>
      <c r="P33" s="3">
        <f t="shared" si="30"/>
        <v>1845666.4187602266</v>
      </c>
      <c r="Q33" s="3">
        <f t="shared" si="30"/>
        <v>1440154.1935925395</v>
      </c>
      <c r="R33" s="3">
        <f t="shared" si="30"/>
        <v>1411777.409113077</v>
      </c>
      <c r="S33" s="3">
        <f t="shared" si="30"/>
        <v>1289923.2240877715</v>
      </c>
      <c r="T33" s="3">
        <f t="shared" si="30"/>
        <v>1177735.4988936507</v>
      </c>
      <c r="U33" s="3">
        <f t="shared" si="30"/>
        <v>1077659.1028341043</v>
      </c>
      <c r="V33" s="3">
        <f t="shared" si="30"/>
        <v>466211.31874433171</v>
      </c>
      <c r="W33" s="3">
        <f t="shared" si="30"/>
        <v>591205.56851906783</v>
      </c>
      <c r="X33" s="3">
        <f t="shared" si="30"/>
        <v>532670.90139223658</v>
      </c>
      <c r="Y33" s="3">
        <f t="shared" si="30"/>
        <v>480541.37321756035</v>
      </c>
      <c r="Z33" s="3">
        <f t="shared" si="30"/>
        <v>430057.23375701153</v>
      </c>
      <c r="AA33" s="3">
        <f t="shared" si="30"/>
        <v>190207.9198267324</v>
      </c>
      <c r="AB33" s="3">
        <f t="shared" si="30"/>
        <v>292418.13834385417</v>
      </c>
      <c r="AC33" s="3">
        <f t="shared" si="30"/>
        <v>259515.25284513619</v>
      </c>
      <c r="AD33" s="3">
        <f t="shared" si="30"/>
        <v>228048.54574701426</v>
      </c>
      <c r="AE33" s="3">
        <f t="shared" si="30"/>
        <v>200151.26580426627</v>
      </c>
      <c r="AF33" s="3">
        <f t="shared" si="30"/>
        <v>97927.496857809412</v>
      </c>
    </row>
    <row r="34" spans="1:32" ht="13.9" x14ac:dyDescent="0.45">
      <c r="A34" s="3"/>
      <c r="B34" s="4">
        <v>12</v>
      </c>
      <c r="C34" s="13" t="s">
        <v>14</v>
      </c>
    </row>
    <row r="35" spans="1:32" ht="13.9" x14ac:dyDescent="0.45">
      <c r="A35" s="3"/>
      <c r="B35" s="4">
        <v>16</v>
      </c>
      <c r="C35" s="13" t="s">
        <v>15</v>
      </c>
      <c r="E35" s="14" t="s">
        <v>18</v>
      </c>
      <c r="F35" s="20">
        <f>SUM(F33:AF33)</f>
        <v>3356081.7908033137</v>
      </c>
    </row>
    <row r="36" spans="1:32" ht="13.9" x14ac:dyDescent="0.45">
      <c r="E36" s="14" t="s">
        <v>76</v>
      </c>
      <c r="F36" s="21">
        <f>IRR(F32:AF32)</f>
        <v>0.10700335487841017</v>
      </c>
    </row>
    <row r="37" spans="1:32" ht="13.9" x14ac:dyDescent="0.45">
      <c r="A37" s="3" t="s">
        <v>16</v>
      </c>
      <c r="B37" s="4">
        <v>25</v>
      </c>
    </row>
    <row r="38" spans="1:32" ht="13.9" x14ac:dyDescent="0.45">
      <c r="A38" s="3" t="s">
        <v>19</v>
      </c>
      <c r="B38" s="4">
        <v>500000</v>
      </c>
    </row>
    <row r="39" spans="1:32" ht="13.9" x14ac:dyDescent="0.45">
      <c r="A39" s="3"/>
      <c r="E39" s="29" t="s">
        <v>87</v>
      </c>
      <c r="F39" s="22"/>
      <c r="G39" s="22"/>
      <c r="H39" s="23"/>
      <c r="I39" s="23"/>
      <c r="J39" s="23"/>
      <c r="K39" s="23"/>
      <c r="M39" s="29" t="s">
        <v>82</v>
      </c>
      <c r="N39" s="29"/>
      <c r="O39" s="29"/>
    </row>
    <row r="40" spans="1:32" ht="13.9" x14ac:dyDescent="0.45">
      <c r="A40" s="3" t="s">
        <v>28</v>
      </c>
      <c r="E40" s="30" t="s">
        <v>2</v>
      </c>
      <c r="F40" s="3" t="s">
        <v>77</v>
      </c>
      <c r="G40" s="3" t="s">
        <v>78</v>
      </c>
      <c r="H40" s="3" t="s">
        <v>79</v>
      </c>
      <c r="I40" s="3" t="s">
        <v>80</v>
      </c>
      <c r="J40" s="3" t="s">
        <v>81</v>
      </c>
      <c r="K40" s="3" t="s">
        <v>88</v>
      </c>
      <c r="L40" s="24"/>
      <c r="M40" s="3" t="s">
        <v>77</v>
      </c>
      <c r="N40" s="3" t="s">
        <v>83</v>
      </c>
      <c r="O40" s="3" t="s">
        <v>88</v>
      </c>
    </row>
    <row r="41" spans="1:32" ht="13.9" x14ac:dyDescent="0.45">
      <c r="A41" s="3" t="s">
        <v>26</v>
      </c>
      <c r="B41" s="13">
        <v>300000</v>
      </c>
      <c r="C41" s="13" t="s">
        <v>40</v>
      </c>
      <c r="E41" s="32">
        <v>2001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>SUM(F41:J41)</f>
        <v>0</v>
      </c>
      <c r="M41" s="13">
        <v>0</v>
      </c>
      <c r="N41" s="13">
        <v>0</v>
      </c>
      <c r="O41" s="13">
        <f>M41+N41</f>
        <v>0</v>
      </c>
    </row>
    <row r="42" spans="1:32" ht="13.9" x14ac:dyDescent="0.45">
      <c r="A42" s="3" t="s">
        <v>27</v>
      </c>
      <c r="B42" s="13">
        <v>350000</v>
      </c>
      <c r="C42" s="13" t="s">
        <v>41</v>
      </c>
      <c r="E42" s="32">
        <f>E41+1</f>
        <v>2002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ref="K42:K66" si="31">SUM(F42:J42)</f>
        <v>0</v>
      </c>
      <c r="M42" s="13">
        <v>0</v>
      </c>
      <c r="N42" s="13">
        <v>0</v>
      </c>
      <c r="O42" s="13">
        <f t="shared" ref="O42:O67" si="32">M42+N42</f>
        <v>0</v>
      </c>
    </row>
    <row r="43" spans="1:32" ht="13.9" x14ac:dyDescent="0.45">
      <c r="A43" s="3" t="s">
        <v>29</v>
      </c>
      <c r="B43" s="13">
        <v>750000</v>
      </c>
      <c r="C43" s="13" t="s">
        <v>42</v>
      </c>
      <c r="E43" s="32">
        <f t="shared" ref="E43:E67" si="33">E42+1</f>
        <v>2003</v>
      </c>
      <c r="F43" s="13">
        <f>39000000/25</f>
        <v>1560000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31"/>
        <v>1560000</v>
      </c>
      <c r="M43" s="13">
        <f>B2-F43</f>
        <v>37440000</v>
      </c>
      <c r="N43" s="13">
        <v>0</v>
      </c>
      <c r="O43" s="13">
        <f t="shared" si="32"/>
        <v>37440000</v>
      </c>
    </row>
    <row r="44" spans="1:32" ht="13.9" x14ac:dyDescent="0.45">
      <c r="A44" s="3" t="s">
        <v>30</v>
      </c>
      <c r="B44" s="13">
        <v>850000</v>
      </c>
      <c r="C44" s="13" t="s">
        <v>43</v>
      </c>
      <c r="E44" s="32">
        <f t="shared" si="33"/>
        <v>2004</v>
      </c>
      <c r="F44" s="13">
        <f t="shared" ref="F44:F67" si="34">39000000/25</f>
        <v>1560000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31"/>
        <v>1560000</v>
      </c>
      <c r="M44" s="13">
        <f t="shared" ref="M44:M67" si="35">M43-F44</f>
        <v>35880000</v>
      </c>
      <c r="N44" s="13">
        <v>0</v>
      </c>
      <c r="O44" s="13">
        <f t="shared" si="32"/>
        <v>35880000</v>
      </c>
    </row>
    <row r="45" spans="1:32" ht="13.9" x14ac:dyDescent="0.45">
      <c r="A45" s="3" t="s">
        <v>31</v>
      </c>
      <c r="B45" s="13">
        <v>1250000</v>
      </c>
      <c r="C45" s="13" t="s">
        <v>44</v>
      </c>
      <c r="E45" s="32">
        <f t="shared" si="33"/>
        <v>2005</v>
      </c>
      <c r="F45" s="13">
        <f t="shared" si="34"/>
        <v>1560000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31"/>
        <v>1560000</v>
      </c>
      <c r="M45" s="13">
        <f t="shared" si="35"/>
        <v>34320000</v>
      </c>
      <c r="N45" s="13">
        <v>0</v>
      </c>
      <c r="O45" s="13">
        <f t="shared" si="32"/>
        <v>34320000</v>
      </c>
    </row>
    <row r="46" spans="1:32" x14ac:dyDescent="0.45">
      <c r="E46" s="32">
        <f t="shared" si="33"/>
        <v>2006</v>
      </c>
      <c r="F46" s="13">
        <f t="shared" si="34"/>
        <v>1560000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31"/>
        <v>1560000</v>
      </c>
      <c r="M46" s="13">
        <f t="shared" si="35"/>
        <v>32760000</v>
      </c>
      <c r="N46" s="13">
        <v>0</v>
      </c>
      <c r="O46" s="13">
        <f t="shared" si="32"/>
        <v>32760000</v>
      </c>
    </row>
    <row r="47" spans="1:32" x14ac:dyDescent="0.45">
      <c r="E47" s="32">
        <f t="shared" si="33"/>
        <v>2007</v>
      </c>
      <c r="F47" s="13">
        <f t="shared" si="34"/>
        <v>1560000</v>
      </c>
      <c r="G47" s="13">
        <f>60000</f>
        <v>60000</v>
      </c>
      <c r="H47" s="13">
        <v>0</v>
      </c>
      <c r="I47" s="13">
        <v>0</v>
      </c>
      <c r="J47" s="13">
        <v>0</v>
      </c>
      <c r="K47" s="13">
        <f t="shared" si="31"/>
        <v>1620000</v>
      </c>
      <c r="M47" s="13">
        <f t="shared" si="35"/>
        <v>31200000</v>
      </c>
      <c r="N47" s="13">
        <f>300000-G47</f>
        <v>240000</v>
      </c>
      <c r="O47" s="13">
        <f t="shared" si="32"/>
        <v>31440000</v>
      </c>
    </row>
    <row r="48" spans="1:32" ht="13.9" x14ac:dyDescent="0.45">
      <c r="A48" s="1" t="s">
        <v>22</v>
      </c>
      <c r="B48" s="1"/>
      <c r="C48" s="1"/>
      <c r="E48" s="32">
        <f t="shared" si="33"/>
        <v>2008</v>
      </c>
      <c r="F48" s="13">
        <f t="shared" si="34"/>
        <v>1560000</v>
      </c>
      <c r="G48" s="13">
        <f>60000</f>
        <v>60000</v>
      </c>
      <c r="H48" s="13">
        <v>0</v>
      </c>
      <c r="I48" s="13">
        <v>0</v>
      </c>
      <c r="J48" s="13">
        <v>0</v>
      </c>
      <c r="K48" s="13">
        <f t="shared" si="31"/>
        <v>1620000</v>
      </c>
      <c r="M48" s="13">
        <f t="shared" si="35"/>
        <v>29640000</v>
      </c>
      <c r="N48" s="13">
        <f>N47-G48</f>
        <v>180000</v>
      </c>
      <c r="O48" s="13">
        <f t="shared" si="32"/>
        <v>29820000</v>
      </c>
    </row>
    <row r="49" spans="1:15" x14ac:dyDescent="0.45">
      <c r="A49" s="13" t="s">
        <v>20</v>
      </c>
      <c r="E49" s="32">
        <f t="shared" si="33"/>
        <v>2009</v>
      </c>
      <c r="F49" s="13">
        <f t="shared" si="34"/>
        <v>1560000</v>
      </c>
      <c r="G49" s="13">
        <f>60000</f>
        <v>60000</v>
      </c>
      <c r="H49" s="13">
        <v>0</v>
      </c>
      <c r="I49" s="13">
        <v>0</v>
      </c>
      <c r="J49" s="13">
        <v>0</v>
      </c>
      <c r="K49" s="13">
        <f t="shared" si="31"/>
        <v>1620000</v>
      </c>
      <c r="M49" s="13">
        <f t="shared" si="35"/>
        <v>28080000</v>
      </c>
      <c r="N49" s="13">
        <f>N48-G49</f>
        <v>120000</v>
      </c>
      <c r="O49" s="13">
        <f t="shared" si="32"/>
        <v>28200000</v>
      </c>
    </row>
    <row r="50" spans="1:15" x14ac:dyDescent="0.45">
      <c r="A50" s="13" t="s">
        <v>21</v>
      </c>
      <c r="E50" s="32">
        <f t="shared" si="33"/>
        <v>2010</v>
      </c>
      <c r="F50" s="13">
        <f t="shared" si="34"/>
        <v>1560000</v>
      </c>
      <c r="G50" s="13">
        <f>60000</f>
        <v>60000</v>
      </c>
      <c r="H50" s="13">
        <v>0</v>
      </c>
      <c r="I50" s="13">
        <v>0</v>
      </c>
      <c r="J50" s="13">
        <v>0</v>
      </c>
      <c r="K50" s="13">
        <f t="shared" si="31"/>
        <v>1620000</v>
      </c>
      <c r="M50" s="13">
        <f t="shared" si="35"/>
        <v>26520000</v>
      </c>
      <c r="N50" s="13">
        <f>N49-G50</f>
        <v>60000</v>
      </c>
      <c r="O50" s="13">
        <f t="shared" si="32"/>
        <v>26580000</v>
      </c>
    </row>
    <row r="51" spans="1:15" x14ac:dyDescent="0.45">
      <c r="A51" s="13" t="s">
        <v>85</v>
      </c>
      <c r="E51" s="32">
        <f t="shared" si="33"/>
        <v>2011</v>
      </c>
      <c r="F51" s="13">
        <f t="shared" si="34"/>
        <v>1560000</v>
      </c>
      <c r="G51" s="13">
        <f>60000</f>
        <v>60000</v>
      </c>
      <c r="H51" s="13">
        <v>0</v>
      </c>
      <c r="I51" s="13">
        <v>0</v>
      </c>
      <c r="J51" s="13">
        <v>0</v>
      </c>
      <c r="K51" s="13">
        <f t="shared" si="31"/>
        <v>1620000</v>
      </c>
      <c r="M51" s="13">
        <f t="shared" si="35"/>
        <v>24960000</v>
      </c>
      <c r="N51" s="13">
        <f>N50-G51</f>
        <v>0</v>
      </c>
      <c r="O51" s="13">
        <f t="shared" si="32"/>
        <v>24960000</v>
      </c>
    </row>
    <row r="52" spans="1:15" x14ac:dyDescent="0.45">
      <c r="A52" s="13" t="s">
        <v>86</v>
      </c>
      <c r="E52" s="32">
        <f t="shared" si="33"/>
        <v>2012</v>
      </c>
      <c r="F52" s="13">
        <f t="shared" si="34"/>
        <v>1560000</v>
      </c>
      <c r="G52" s="13">
        <v>0</v>
      </c>
      <c r="H52" s="13">
        <f>350000/5</f>
        <v>70000</v>
      </c>
      <c r="I52" s="13">
        <v>0</v>
      </c>
      <c r="J52" s="13">
        <v>0</v>
      </c>
      <c r="K52" s="13">
        <f t="shared" si="31"/>
        <v>1630000</v>
      </c>
      <c r="M52" s="13">
        <f t="shared" si="35"/>
        <v>23400000</v>
      </c>
      <c r="N52" s="13">
        <f>350000-H52</f>
        <v>280000</v>
      </c>
      <c r="O52" s="13">
        <f t="shared" si="32"/>
        <v>23680000</v>
      </c>
    </row>
    <row r="53" spans="1:15" x14ac:dyDescent="0.45">
      <c r="E53" s="32">
        <f t="shared" si="33"/>
        <v>2013</v>
      </c>
      <c r="F53" s="13">
        <f t="shared" si="34"/>
        <v>1560000</v>
      </c>
      <c r="G53" s="13">
        <v>0</v>
      </c>
      <c r="H53" s="13">
        <f t="shared" ref="H53:H56" si="36">350000/5</f>
        <v>70000</v>
      </c>
      <c r="I53" s="13">
        <v>0</v>
      </c>
      <c r="J53" s="13">
        <v>0</v>
      </c>
      <c r="K53" s="13">
        <f t="shared" si="31"/>
        <v>1630000</v>
      </c>
      <c r="M53" s="13">
        <f t="shared" si="35"/>
        <v>21840000</v>
      </c>
      <c r="N53" s="13">
        <f>N52-H53</f>
        <v>210000</v>
      </c>
      <c r="O53" s="13">
        <f t="shared" si="32"/>
        <v>22050000</v>
      </c>
    </row>
    <row r="54" spans="1:15" x14ac:dyDescent="0.45">
      <c r="E54" s="32">
        <f t="shared" si="33"/>
        <v>2014</v>
      </c>
      <c r="F54" s="13">
        <f t="shared" si="34"/>
        <v>1560000</v>
      </c>
      <c r="G54" s="13">
        <v>0</v>
      </c>
      <c r="H54" s="13">
        <f t="shared" si="36"/>
        <v>70000</v>
      </c>
      <c r="I54" s="13">
        <v>0</v>
      </c>
      <c r="J54" s="13">
        <v>0</v>
      </c>
      <c r="K54" s="13">
        <f t="shared" si="31"/>
        <v>1630000</v>
      </c>
      <c r="M54" s="13">
        <f t="shared" si="35"/>
        <v>20280000</v>
      </c>
      <c r="N54" s="13">
        <f>N53-H54</f>
        <v>140000</v>
      </c>
      <c r="O54" s="13">
        <f t="shared" si="32"/>
        <v>20420000</v>
      </c>
    </row>
    <row r="55" spans="1:15" x14ac:dyDescent="0.45">
      <c r="E55" s="32">
        <f t="shared" si="33"/>
        <v>2015</v>
      </c>
      <c r="F55" s="13">
        <f t="shared" si="34"/>
        <v>1560000</v>
      </c>
      <c r="G55" s="13">
        <v>0</v>
      </c>
      <c r="H55" s="13">
        <f t="shared" si="36"/>
        <v>70000</v>
      </c>
      <c r="I55" s="13">
        <v>0</v>
      </c>
      <c r="J55" s="13">
        <v>0</v>
      </c>
      <c r="K55" s="13">
        <f t="shared" si="31"/>
        <v>1630000</v>
      </c>
      <c r="M55" s="13">
        <f t="shared" si="35"/>
        <v>18720000</v>
      </c>
      <c r="N55" s="13">
        <f>N54-H55</f>
        <v>70000</v>
      </c>
      <c r="O55" s="13">
        <f t="shared" si="32"/>
        <v>18790000</v>
      </c>
    </row>
    <row r="56" spans="1:15" x14ac:dyDescent="0.45">
      <c r="E56" s="32">
        <f t="shared" si="33"/>
        <v>2016</v>
      </c>
      <c r="F56" s="13">
        <f t="shared" si="34"/>
        <v>1560000</v>
      </c>
      <c r="G56" s="13">
        <v>0</v>
      </c>
      <c r="H56" s="13">
        <f t="shared" si="36"/>
        <v>70000</v>
      </c>
      <c r="I56" s="13">
        <v>0</v>
      </c>
      <c r="J56" s="13">
        <v>0</v>
      </c>
      <c r="K56" s="13">
        <f t="shared" si="31"/>
        <v>1630000</v>
      </c>
      <c r="M56" s="13">
        <f t="shared" si="35"/>
        <v>17160000</v>
      </c>
      <c r="N56" s="13">
        <f>N55-H56</f>
        <v>0</v>
      </c>
      <c r="O56" s="13">
        <f t="shared" si="32"/>
        <v>17160000</v>
      </c>
    </row>
    <row r="57" spans="1:15" x14ac:dyDescent="0.45">
      <c r="E57" s="32">
        <f t="shared" si="33"/>
        <v>2017</v>
      </c>
      <c r="F57" s="13">
        <f t="shared" si="34"/>
        <v>1560000</v>
      </c>
      <c r="G57" s="13">
        <v>0</v>
      </c>
      <c r="H57" s="13">
        <v>0</v>
      </c>
      <c r="I57" s="13">
        <f>750000/5</f>
        <v>150000</v>
      </c>
      <c r="J57" s="13">
        <v>0</v>
      </c>
      <c r="K57" s="13">
        <f t="shared" si="31"/>
        <v>1710000</v>
      </c>
      <c r="M57" s="13">
        <f t="shared" si="35"/>
        <v>15600000</v>
      </c>
      <c r="N57" s="13">
        <f>750000-I57</f>
        <v>600000</v>
      </c>
      <c r="O57" s="13">
        <f t="shared" si="32"/>
        <v>16200000</v>
      </c>
    </row>
    <row r="58" spans="1:15" x14ac:dyDescent="0.45">
      <c r="E58" s="32">
        <f t="shared" si="33"/>
        <v>2018</v>
      </c>
      <c r="F58" s="13">
        <f t="shared" si="34"/>
        <v>1560000</v>
      </c>
      <c r="G58" s="13">
        <v>0</v>
      </c>
      <c r="H58" s="13">
        <v>0</v>
      </c>
      <c r="I58" s="13">
        <f t="shared" ref="I58:I61" si="37">750000/5</f>
        <v>150000</v>
      </c>
      <c r="J58" s="13">
        <v>0</v>
      </c>
      <c r="K58" s="13">
        <f t="shared" si="31"/>
        <v>1710000</v>
      </c>
      <c r="M58" s="13">
        <f t="shared" si="35"/>
        <v>14040000</v>
      </c>
      <c r="N58" s="13">
        <f>N57-I58</f>
        <v>450000</v>
      </c>
      <c r="O58" s="13">
        <f t="shared" si="32"/>
        <v>14490000</v>
      </c>
    </row>
    <row r="59" spans="1:15" x14ac:dyDescent="0.45">
      <c r="E59" s="32">
        <f t="shared" si="33"/>
        <v>2019</v>
      </c>
      <c r="F59" s="13">
        <f t="shared" si="34"/>
        <v>1560000</v>
      </c>
      <c r="G59" s="13">
        <v>0</v>
      </c>
      <c r="H59" s="13">
        <v>0</v>
      </c>
      <c r="I59" s="13">
        <f t="shared" si="37"/>
        <v>150000</v>
      </c>
      <c r="J59" s="13">
        <v>0</v>
      </c>
      <c r="K59" s="13">
        <f t="shared" si="31"/>
        <v>1710000</v>
      </c>
      <c r="M59" s="13">
        <f t="shared" si="35"/>
        <v>12480000</v>
      </c>
      <c r="N59" s="13">
        <f>N58-I59</f>
        <v>300000</v>
      </c>
      <c r="O59" s="13">
        <f t="shared" si="32"/>
        <v>12780000</v>
      </c>
    </row>
    <row r="60" spans="1:15" x14ac:dyDescent="0.45">
      <c r="E60" s="32">
        <f t="shared" si="33"/>
        <v>2020</v>
      </c>
      <c r="F60" s="13">
        <f t="shared" si="34"/>
        <v>1560000</v>
      </c>
      <c r="G60" s="13">
        <v>0</v>
      </c>
      <c r="H60" s="13">
        <v>0</v>
      </c>
      <c r="I60" s="13">
        <f t="shared" si="37"/>
        <v>150000</v>
      </c>
      <c r="J60" s="13">
        <v>0</v>
      </c>
      <c r="K60" s="13">
        <f t="shared" si="31"/>
        <v>1710000</v>
      </c>
      <c r="M60" s="13">
        <f t="shared" si="35"/>
        <v>10920000</v>
      </c>
      <c r="N60" s="13">
        <f>N59-I60</f>
        <v>150000</v>
      </c>
      <c r="O60" s="13">
        <f t="shared" si="32"/>
        <v>11070000</v>
      </c>
    </row>
    <row r="61" spans="1:15" x14ac:dyDescent="0.45">
      <c r="E61" s="32">
        <f t="shared" si="33"/>
        <v>2021</v>
      </c>
      <c r="F61" s="13">
        <f t="shared" si="34"/>
        <v>1560000</v>
      </c>
      <c r="G61" s="13">
        <v>0</v>
      </c>
      <c r="H61" s="13">
        <v>0</v>
      </c>
      <c r="I61" s="13">
        <f t="shared" si="37"/>
        <v>150000</v>
      </c>
      <c r="J61" s="13">
        <v>0</v>
      </c>
      <c r="K61" s="13">
        <f t="shared" si="31"/>
        <v>1710000</v>
      </c>
      <c r="M61" s="13">
        <f t="shared" si="35"/>
        <v>9360000</v>
      </c>
      <c r="N61" s="13">
        <f>N60-I61</f>
        <v>0</v>
      </c>
      <c r="O61" s="13">
        <f t="shared" si="32"/>
        <v>9360000</v>
      </c>
    </row>
    <row r="62" spans="1:15" x14ac:dyDescent="0.45">
      <c r="E62" s="32">
        <f t="shared" si="33"/>
        <v>2022</v>
      </c>
      <c r="F62" s="13">
        <f t="shared" si="34"/>
        <v>1560000</v>
      </c>
      <c r="G62" s="13">
        <v>0</v>
      </c>
      <c r="H62" s="13">
        <v>0</v>
      </c>
      <c r="I62" s="13">
        <v>0</v>
      </c>
      <c r="J62" s="13">
        <f>850000/5</f>
        <v>170000</v>
      </c>
      <c r="K62" s="13">
        <f>SUM(F62:J62)</f>
        <v>1730000</v>
      </c>
      <c r="M62" s="13">
        <f t="shared" si="35"/>
        <v>7800000</v>
      </c>
      <c r="N62" s="13">
        <f>850000-J62</f>
        <v>680000</v>
      </c>
      <c r="O62" s="13">
        <f t="shared" si="32"/>
        <v>8480000</v>
      </c>
    </row>
    <row r="63" spans="1:15" x14ac:dyDescent="0.45">
      <c r="E63" s="32">
        <f t="shared" si="33"/>
        <v>2023</v>
      </c>
      <c r="F63" s="13">
        <f t="shared" si="34"/>
        <v>1560000</v>
      </c>
      <c r="G63" s="13">
        <v>0</v>
      </c>
      <c r="H63" s="13">
        <v>0</v>
      </c>
      <c r="I63" s="13">
        <v>0</v>
      </c>
      <c r="J63" s="13">
        <f t="shared" ref="J63:J66" si="38">850000/5</f>
        <v>170000</v>
      </c>
      <c r="K63" s="13">
        <f t="shared" si="31"/>
        <v>1730000</v>
      </c>
      <c r="M63" s="13">
        <f t="shared" si="35"/>
        <v>6240000</v>
      </c>
      <c r="N63" s="13">
        <f>N62-J63</f>
        <v>510000</v>
      </c>
      <c r="O63" s="13">
        <f t="shared" si="32"/>
        <v>6750000</v>
      </c>
    </row>
    <row r="64" spans="1:15" x14ac:dyDescent="0.45">
      <c r="E64" s="32">
        <f t="shared" si="33"/>
        <v>2024</v>
      </c>
      <c r="F64" s="13">
        <f t="shared" si="34"/>
        <v>1560000</v>
      </c>
      <c r="G64" s="13">
        <v>0</v>
      </c>
      <c r="H64" s="13">
        <v>0</v>
      </c>
      <c r="I64" s="13">
        <v>0</v>
      </c>
      <c r="J64" s="13">
        <f t="shared" si="38"/>
        <v>170000</v>
      </c>
      <c r="K64" s="13">
        <f t="shared" si="31"/>
        <v>1730000</v>
      </c>
      <c r="M64" s="13">
        <f t="shared" si="35"/>
        <v>4680000</v>
      </c>
      <c r="N64" s="13">
        <f>N63-J64</f>
        <v>340000</v>
      </c>
      <c r="O64" s="13">
        <f t="shared" si="32"/>
        <v>5020000</v>
      </c>
    </row>
    <row r="65" spans="5:15" x14ac:dyDescent="0.45">
      <c r="E65" s="32">
        <f t="shared" si="33"/>
        <v>2025</v>
      </c>
      <c r="F65" s="13">
        <f t="shared" si="34"/>
        <v>1560000</v>
      </c>
      <c r="G65" s="13">
        <v>0</v>
      </c>
      <c r="H65" s="13">
        <v>0</v>
      </c>
      <c r="I65" s="13">
        <v>0</v>
      </c>
      <c r="J65" s="13">
        <f t="shared" si="38"/>
        <v>170000</v>
      </c>
      <c r="K65" s="13">
        <f t="shared" si="31"/>
        <v>1730000</v>
      </c>
      <c r="M65" s="13">
        <f t="shared" si="35"/>
        <v>3120000</v>
      </c>
      <c r="N65" s="13">
        <f>N64-J65</f>
        <v>170000</v>
      </c>
      <c r="O65" s="13">
        <f t="shared" si="32"/>
        <v>3290000</v>
      </c>
    </row>
    <row r="66" spans="5:15" x14ac:dyDescent="0.45">
      <c r="E66" s="32">
        <f t="shared" si="33"/>
        <v>2026</v>
      </c>
      <c r="F66" s="13">
        <f t="shared" si="34"/>
        <v>1560000</v>
      </c>
      <c r="G66" s="13">
        <v>0</v>
      </c>
      <c r="H66" s="13">
        <v>0</v>
      </c>
      <c r="I66" s="13">
        <v>0</v>
      </c>
      <c r="J66" s="13">
        <f t="shared" si="38"/>
        <v>170000</v>
      </c>
      <c r="K66" s="13">
        <f t="shared" si="31"/>
        <v>1730000</v>
      </c>
      <c r="M66" s="13">
        <f t="shared" si="35"/>
        <v>1560000</v>
      </c>
      <c r="N66" s="13">
        <f>N65-J66</f>
        <v>0</v>
      </c>
      <c r="O66" s="13">
        <f t="shared" si="32"/>
        <v>1560000</v>
      </c>
    </row>
    <row r="67" spans="5:15" x14ac:dyDescent="0.45">
      <c r="E67" s="32">
        <f t="shared" si="33"/>
        <v>2027</v>
      </c>
      <c r="F67" s="13">
        <f t="shared" si="34"/>
        <v>1560000</v>
      </c>
      <c r="G67" s="13">
        <v>0</v>
      </c>
      <c r="H67" s="13">
        <v>0</v>
      </c>
      <c r="I67" s="13">
        <v>0</v>
      </c>
      <c r="J67" s="13">
        <v>0</v>
      </c>
      <c r="K67" s="13">
        <f>SUM(F67:J67)</f>
        <v>1560000</v>
      </c>
      <c r="M67" s="13">
        <f t="shared" si="35"/>
        <v>0</v>
      </c>
      <c r="N67" s="13">
        <v>0</v>
      </c>
      <c r="O67" s="13">
        <f t="shared" si="32"/>
        <v>0</v>
      </c>
    </row>
  </sheetData>
  <pageMargins left="0.25" right="0.25" top="0.75" bottom="0.75" header="0.3" footer="0.3"/>
  <pageSetup paperSize="9" scale="32" fitToHeight="0" orientation="landscape" r:id="rId1"/>
  <ignoredErrors>
    <ignoredError sqref="F22:AF22 F24:AF2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96A5-694C-4072-B170-4FE8BB4D4BCA}">
  <sheetPr>
    <pageSetUpPr fitToPage="1"/>
  </sheetPr>
  <dimension ref="A1:AF67"/>
  <sheetViews>
    <sheetView showGridLines="0" zoomScaleNormal="100" workbookViewId="0">
      <selection sqref="A1:AF68"/>
    </sheetView>
  </sheetViews>
  <sheetFormatPr defaultColWidth="8.796875" defaultRowHeight="13.5" x14ac:dyDescent="0.45"/>
  <cols>
    <col min="1" max="1" width="28" style="13" customWidth="1"/>
    <col min="2" max="2" width="16.33203125" style="13" customWidth="1"/>
    <col min="3" max="3" width="14.33203125" style="13" customWidth="1"/>
    <col min="4" max="4" width="8.796875" style="13"/>
    <col min="5" max="5" width="28.796875" style="13" bestFit="1" customWidth="1"/>
    <col min="6" max="32" width="12.796875" style="13" customWidth="1"/>
    <col min="33" max="16384" width="8.796875" style="13"/>
  </cols>
  <sheetData>
    <row r="1" spans="1:32" ht="13.9" x14ac:dyDescent="0.45">
      <c r="A1" s="1" t="s">
        <v>0</v>
      </c>
      <c r="B1" s="2"/>
      <c r="C1" s="34"/>
      <c r="E1" s="1" t="s">
        <v>23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9" x14ac:dyDescent="0.45">
      <c r="A2" s="3" t="s">
        <v>1</v>
      </c>
      <c r="B2" s="4">
        <v>39000000</v>
      </c>
    </row>
    <row r="3" spans="1:32" ht="13.9" x14ac:dyDescent="0.45">
      <c r="A3" s="3" t="s">
        <v>34</v>
      </c>
      <c r="B3" s="6">
        <v>0.1</v>
      </c>
      <c r="C3" s="13" t="s">
        <v>35</v>
      </c>
      <c r="E3" s="14" t="s">
        <v>66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3.9" x14ac:dyDescent="0.45">
      <c r="A4" s="3"/>
      <c r="B4" s="6">
        <v>0.1</v>
      </c>
      <c r="C4" s="13" t="s">
        <v>36</v>
      </c>
      <c r="E4" s="3" t="s">
        <v>2</v>
      </c>
      <c r="F4" s="15">
        <v>2001</v>
      </c>
      <c r="G4" s="15">
        <f>F4+1</f>
        <v>2002</v>
      </c>
      <c r="H4" s="15">
        <f t="shared" ref="H4:V6" si="0">G4+1</f>
        <v>2003</v>
      </c>
      <c r="I4" s="15">
        <f t="shared" si="0"/>
        <v>2004</v>
      </c>
      <c r="J4" s="15">
        <f t="shared" si="0"/>
        <v>2005</v>
      </c>
      <c r="K4" s="15">
        <f t="shared" si="0"/>
        <v>2006</v>
      </c>
      <c r="L4" s="15">
        <f t="shared" si="0"/>
        <v>2007</v>
      </c>
      <c r="M4" s="15">
        <f t="shared" si="0"/>
        <v>2008</v>
      </c>
      <c r="N4" s="15">
        <f t="shared" si="0"/>
        <v>2009</v>
      </c>
      <c r="O4" s="15">
        <f t="shared" si="0"/>
        <v>2010</v>
      </c>
      <c r="P4" s="15">
        <f t="shared" si="0"/>
        <v>2011</v>
      </c>
      <c r="Q4" s="15">
        <f t="shared" si="0"/>
        <v>2012</v>
      </c>
      <c r="R4" s="15">
        <f t="shared" si="0"/>
        <v>2013</v>
      </c>
      <c r="S4" s="15">
        <f t="shared" si="0"/>
        <v>2014</v>
      </c>
      <c r="T4" s="15">
        <f t="shared" si="0"/>
        <v>2015</v>
      </c>
      <c r="U4" s="15">
        <f t="shared" si="0"/>
        <v>2016</v>
      </c>
      <c r="V4" s="15">
        <f t="shared" si="0"/>
        <v>2017</v>
      </c>
      <c r="W4" s="15">
        <f t="shared" ref="W4:W6" si="1">V4+1</f>
        <v>2018</v>
      </c>
      <c r="X4" s="15">
        <f t="shared" ref="X4:X6" si="2">W4+1</f>
        <v>2019</v>
      </c>
      <c r="Y4" s="15">
        <f t="shared" ref="Y4:Y6" si="3">X4+1</f>
        <v>2020</v>
      </c>
      <c r="Z4" s="15">
        <f t="shared" ref="Z4:Z6" si="4">Y4+1</f>
        <v>2021</v>
      </c>
      <c r="AA4" s="15">
        <f t="shared" ref="AA4:AA6" si="5">Z4+1</f>
        <v>2022</v>
      </c>
      <c r="AB4" s="15">
        <f t="shared" ref="AB4:AB6" si="6">AA4+1</f>
        <v>2023</v>
      </c>
      <c r="AC4" s="15">
        <f t="shared" ref="AC4:AC6" si="7">AB4+1</f>
        <v>2024</v>
      </c>
      <c r="AD4" s="15">
        <f t="shared" ref="AD4:AD6" si="8">AC4+1</f>
        <v>2025</v>
      </c>
      <c r="AE4" s="15">
        <f t="shared" ref="AE4:AF6" si="9">AD4+1</f>
        <v>2026</v>
      </c>
      <c r="AF4" s="15">
        <f t="shared" si="9"/>
        <v>2027</v>
      </c>
    </row>
    <row r="5" spans="1:32" ht="13.9" x14ac:dyDescent="0.45">
      <c r="A5" s="3"/>
      <c r="B5" s="6">
        <f>1-B4-B3</f>
        <v>0.8</v>
      </c>
      <c r="C5" s="13" t="s">
        <v>37</v>
      </c>
      <c r="E5" s="3" t="s">
        <v>63</v>
      </c>
      <c r="F5" s="13">
        <v>0</v>
      </c>
      <c r="G5" s="13">
        <f>F5+1</f>
        <v>1</v>
      </c>
      <c r="H5" s="13">
        <f t="shared" si="0"/>
        <v>2</v>
      </c>
      <c r="I5" s="13">
        <f t="shared" si="0"/>
        <v>3</v>
      </c>
      <c r="J5" s="13">
        <f t="shared" si="0"/>
        <v>4</v>
      </c>
      <c r="K5" s="13">
        <f t="shared" si="0"/>
        <v>5</v>
      </c>
      <c r="L5" s="13">
        <f t="shared" si="0"/>
        <v>6</v>
      </c>
      <c r="M5" s="13">
        <f t="shared" si="0"/>
        <v>7</v>
      </c>
      <c r="N5" s="13">
        <f t="shared" si="0"/>
        <v>8</v>
      </c>
      <c r="O5" s="13">
        <f t="shared" si="0"/>
        <v>9</v>
      </c>
      <c r="P5" s="13">
        <f t="shared" si="0"/>
        <v>10</v>
      </c>
      <c r="Q5" s="13">
        <f t="shared" si="0"/>
        <v>11</v>
      </c>
      <c r="R5" s="13">
        <f t="shared" si="0"/>
        <v>12</v>
      </c>
      <c r="S5" s="13">
        <f t="shared" si="0"/>
        <v>13</v>
      </c>
      <c r="T5" s="13">
        <f t="shared" si="0"/>
        <v>14</v>
      </c>
      <c r="U5" s="13">
        <f t="shared" si="0"/>
        <v>15</v>
      </c>
      <c r="V5" s="13">
        <f t="shared" si="0"/>
        <v>16</v>
      </c>
      <c r="W5" s="13">
        <f t="shared" si="1"/>
        <v>17</v>
      </c>
      <c r="X5" s="13">
        <f t="shared" si="2"/>
        <v>18</v>
      </c>
      <c r="Y5" s="13">
        <f t="shared" si="3"/>
        <v>19</v>
      </c>
      <c r="Z5" s="13">
        <f t="shared" si="4"/>
        <v>20</v>
      </c>
      <c r="AA5" s="13">
        <f t="shared" si="5"/>
        <v>21</v>
      </c>
      <c r="AB5" s="13">
        <f t="shared" si="6"/>
        <v>22</v>
      </c>
      <c r="AC5" s="13">
        <f t="shared" si="7"/>
        <v>23</v>
      </c>
      <c r="AD5" s="13">
        <f t="shared" si="8"/>
        <v>24</v>
      </c>
      <c r="AE5" s="13">
        <f t="shared" si="9"/>
        <v>25</v>
      </c>
      <c r="AF5" s="13">
        <f t="shared" si="9"/>
        <v>26</v>
      </c>
    </row>
    <row r="6" spans="1:32" ht="13.9" x14ac:dyDescent="0.45">
      <c r="A6" s="3" t="s">
        <v>4</v>
      </c>
      <c r="B6" s="4">
        <v>0</v>
      </c>
      <c r="E6" s="3" t="s">
        <v>56</v>
      </c>
      <c r="F6" s="13">
        <v>0</v>
      </c>
      <c r="G6" s="13">
        <v>0</v>
      </c>
      <c r="H6" s="13">
        <v>1</v>
      </c>
      <c r="I6" s="13">
        <f>H6+1</f>
        <v>2</v>
      </c>
      <c r="J6" s="13">
        <f t="shared" si="0"/>
        <v>3</v>
      </c>
      <c r="K6" s="13">
        <f t="shared" si="0"/>
        <v>4</v>
      </c>
      <c r="L6" s="13">
        <f t="shared" si="0"/>
        <v>5</v>
      </c>
      <c r="M6" s="13">
        <f t="shared" si="0"/>
        <v>6</v>
      </c>
      <c r="N6" s="13">
        <f t="shared" si="0"/>
        <v>7</v>
      </c>
      <c r="O6" s="13">
        <f t="shared" si="0"/>
        <v>8</v>
      </c>
      <c r="P6" s="13">
        <f t="shared" si="0"/>
        <v>9</v>
      </c>
      <c r="Q6" s="13">
        <f t="shared" si="0"/>
        <v>10</v>
      </c>
      <c r="R6" s="13">
        <f t="shared" si="0"/>
        <v>11</v>
      </c>
      <c r="S6" s="13">
        <f t="shared" si="0"/>
        <v>12</v>
      </c>
      <c r="T6" s="13">
        <f t="shared" si="0"/>
        <v>13</v>
      </c>
      <c r="U6" s="13">
        <f t="shared" si="0"/>
        <v>14</v>
      </c>
      <c r="V6" s="13">
        <f t="shared" si="0"/>
        <v>15</v>
      </c>
      <c r="W6" s="13">
        <f t="shared" si="1"/>
        <v>16</v>
      </c>
      <c r="X6" s="13">
        <f t="shared" si="2"/>
        <v>17</v>
      </c>
      <c r="Y6" s="13">
        <f t="shared" si="3"/>
        <v>18</v>
      </c>
      <c r="Z6" s="13">
        <f t="shared" si="4"/>
        <v>19</v>
      </c>
      <c r="AA6" s="13">
        <f t="shared" si="5"/>
        <v>20</v>
      </c>
      <c r="AB6" s="13">
        <f t="shared" si="6"/>
        <v>21</v>
      </c>
      <c r="AC6" s="13">
        <f t="shared" si="7"/>
        <v>22</v>
      </c>
      <c r="AD6" s="13">
        <f t="shared" si="8"/>
        <v>23</v>
      </c>
      <c r="AE6" s="13">
        <f t="shared" si="9"/>
        <v>24</v>
      </c>
      <c r="AF6" s="13">
        <f t="shared" si="9"/>
        <v>25</v>
      </c>
    </row>
    <row r="7" spans="1:32" ht="13.9" x14ac:dyDescent="0.45">
      <c r="A7" s="3"/>
      <c r="B7" s="4"/>
      <c r="E7" s="3" t="s">
        <v>62</v>
      </c>
      <c r="F7" s="13">
        <v>365</v>
      </c>
      <c r="G7" s="13">
        <f>F7</f>
        <v>365</v>
      </c>
      <c r="H7" s="13">
        <f t="shared" ref="H7:T7" si="10">G7</f>
        <v>365</v>
      </c>
      <c r="I7" s="13">
        <v>366</v>
      </c>
      <c r="J7" s="13">
        <v>365</v>
      </c>
      <c r="K7" s="13">
        <v>365</v>
      </c>
      <c r="L7" s="13">
        <f t="shared" si="10"/>
        <v>365</v>
      </c>
      <c r="M7" s="13">
        <v>366</v>
      </c>
      <c r="N7" s="13">
        <v>365</v>
      </c>
      <c r="O7" s="13">
        <f t="shared" si="10"/>
        <v>365</v>
      </c>
      <c r="P7" s="13">
        <f t="shared" si="10"/>
        <v>365</v>
      </c>
      <c r="Q7" s="13">
        <v>366</v>
      </c>
      <c r="R7" s="13">
        <v>365</v>
      </c>
      <c r="S7" s="13">
        <f t="shared" si="10"/>
        <v>365</v>
      </c>
      <c r="T7" s="13">
        <f t="shared" si="10"/>
        <v>365</v>
      </c>
      <c r="U7" s="13">
        <v>366</v>
      </c>
      <c r="V7" s="13">
        <v>365</v>
      </c>
      <c r="W7" s="13">
        <v>365</v>
      </c>
      <c r="X7" s="13">
        <v>365</v>
      </c>
      <c r="Y7" s="13">
        <v>366</v>
      </c>
      <c r="Z7" s="13">
        <v>365</v>
      </c>
      <c r="AA7" s="13">
        <v>365</v>
      </c>
      <c r="AB7" s="13">
        <v>365</v>
      </c>
      <c r="AC7" s="13">
        <v>366</v>
      </c>
      <c r="AD7" s="13">
        <v>365</v>
      </c>
      <c r="AE7" s="13">
        <v>365</v>
      </c>
      <c r="AF7" s="13">
        <v>365</v>
      </c>
    </row>
    <row r="8" spans="1:32" ht="13.9" x14ac:dyDescent="0.45">
      <c r="A8" s="3" t="s">
        <v>5</v>
      </c>
      <c r="B8" s="6">
        <v>0.09</v>
      </c>
      <c r="E8" s="3" t="s">
        <v>61</v>
      </c>
      <c r="F8" s="13">
        <v>0</v>
      </c>
      <c r="G8" s="13">
        <v>0</v>
      </c>
      <c r="H8" s="13">
        <v>8</v>
      </c>
      <c r="I8" s="13">
        <v>8</v>
      </c>
      <c r="J8" s="13">
        <v>8</v>
      </c>
      <c r="K8" s="13">
        <v>8</v>
      </c>
      <c r="L8" s="13">
        <v>8</v>
      </c>
      <c r="M8" s="13">
        <v>12</v>
      </c>
      <c r="N8" s="13">
        <v>12</v>
      </c>
      <c r="O8" s="13">
        <v>12</v>
      </c>
      <c r="P8" s="13">
        <v>12</v>
      </c>
      <c r="Q8" s="13">
        <v>12</v>
      </c>
      <c r="R8" s="13">
        <v>16</v>
      </c>
      <c r="S8" s="13">
        <v>16</v>
      </c>
      <c r="T8" s="13">
        <v>16</v>
      </c>
      <c r="U8" s="13">
        <v>16</v>
      </c>
      <c r="V8" s="13">
        <v>16</v>
      </c>
      <c r="W8" s="13">
        <v>16</v>
      </c>
      <c r="X8" s="13">
        <v>16</v>
      </c>
      <c r="Y8" s="13">
        <v>16</v>
      </c>
      <c r="Z8" s="13">
        <v>16</v>
      </c>
      <c r="AA8" s="13">
        <v>16</v>
      </c>
      <c r="AB8" s="13">
        <v>16</v>
      </c>
      <c r="AC8" s="13">
        <v>16</v>
      </c>
      <c r="AD8" s="13">
        <v>16</v>
      </c>
      <c r="AE8" s="13">
        <v>16</v>
      </c>
      <c r="AF8" s="13">
        <v>16</v>
      </c>
    </row>
    <row r="9" spans="1:32" ht="13.9" x14ac:dyDescent="0.45">
      <c r="A9" s="7" t="s">
        <v>17</v>
      </c>
      <c r="B9" s="8">
        <v>0.4</v>
      </c>
      <c r="C9" s="13" t="s">
        <v>90</v>
      </c>
      <c r="E9" s="3"/>
    </row>
    <row r="10" spans="1:32" ht="13.9" x14ac:dyDescent="0.45">
      <c r="A10" s="7" t="s">
        <v>9</v>
      </c>
      <c r="B10" s="8">
        <v>0</v>
      </c>
      <c r="E10" s="3" t="s">
        <v>25</v>
      </c>
      <c r="F10" s="13">
        <v>0</v>
      </c>
      <c r="G10" s="13">
        <v>0</v>
      </c>
      <c r="H10" s="13">
        <f t="shared" ref="H10:U10" si="11">$B$2/$B$37</f>
        <v>1560000</v>
      </c>
      <c r="I10" s="13">
        <f t="shared" si="11"/>
        <v>1560000</v>
      </c>
      <c r="J10" s="13">
        <f t="shared" si="11"/>
        <v>1560000</v>
      </c>
      <c r="K10" s="13">
        <f t="shared" si="11"/>
        <v>1560000</v>
      </c>
      <c r="L10" s="13">
        <f t="shared" si="11"/>
        <v>1560000</v>
      </c>
      <c r="M10" s="13">
        <f t="shared" si="11"/>
        <v>1560000</v>
      </c>
      <c r="N10" s="13">
        <f t="shared" si="11"/>
        <v>1560000</v>
      </c>
      <c r="O10" s="13">
        <f t="shared" si="11"/>
        <v>1560000</v>
      </c>
      <c r="P10" s="13">
        <f t="shared" si="11"/>
        <v>1560000</v>
      </c>
      <c r="Q10" s="13">
        <f t="shared" si="11"/>
        <v>1560000</v>
      </c>
      <c r="R10" s="13">
        <f t="shared" si="11"/>
        <v>1560000</v>
      </c>
      <c r="S10" s="13">
        <f t="shared" si="11"/>
        <v>1560000</v>
      </c>
      <c r="T10" s="13">
        <f t="shared" si="11"/>
        <v>1560000</v>
      </c>
      <c r="U10" s="13">
        <f t="shared" si="11"/>
        <v>1560000</v>
      </c>
      <c r="V10" s="13">
        <f>$B$2/$B$37</f>
        <v>1560000</v>
      </c>
      <c r="W10" s="13">
        <f t="shared" ref="W10:AF10" si="12">$B$2/$B$37</f>
        <v>1560000</v>
      </c>
      <c r="X10" s="13">
        <f t="shared" si="12"/>
        <v>1560000</v>
      </c>
      <c r="Y10" s="13">
        <f t="shared" si="12"/>
        <v>1560000</v>
      </c>
      <c r="Z10" s="13">
        <f t="shared" si="12"/>
        <v>1560000</v>
      </c>
      <c r="AA10" s="13">
        <f t="shared" si="12"/>
        <v>1560000</v>
      </c>
      <c r="AB10" s="13">
        <f t="shared" si="12"/>
        <v>1560000</v>
      </c>
      <c r="AC10" s="13">
        <f t="shared" si="12"/>
        <v>1560000</v>
      </c>
      <c r="AD10" s="13">
        <f t="shared" si="12"/>
        <v>1560000</v>
      </c>
      <c r="AE10" s="13">
        <f t="shared" si="12"/>
        <v>1560000</v>
      </c>
      <c r="AF10" s="13">
        <f t="shared" si="12"/>
        <v>1560000</v>
      </c>
    </row>
    <row r="11" spans="1:32" ht="13.9" x14ac:dyDescent="0.45">
      <c r="A11" s="9" t="s">
        <v>69</v>
      </c>
      <c r="B11" s="10">
        <f>(1+B8)/(1+B10)-1</f>
        <v>9.000000000000008E-2</v>
      </c>
      <c r="E11" s="3" t="s">
        <v>32</v>
      </c>
      <c r="F11" s="13">
        <v>0</v>
      </c>
      <c r="G11" s="13">
        <v>0</v>
      </c>
      <c r="L11" s="13">
        <f>$B$41/5</f>
        <v>60000</v>
      </c>
      <c r="M11" s="13">
        <f t="shared" ref="M11:P11" si="13">$B$41/5</f>
        <v>60000</v>
      </c>
      <c r="N11" s="13">
        <f t="shared" si="13"/>
        <v>60000</v>
      </c>
      <c r="O11" s="13">
        <f t="shared" si="13"/>
        <v>60000</v>
      </c>
      <c r="P11" s="13">
        <f t="shared" si="13"/>
        <v>60000</v>
      </c>
      <c r="Q11" s="13">
        <f>$B$42/5</f>
        <v>70000</v>
      </c>
      <c r="R11" s="13">
        <f t="shared" ref="R11:T11" si="14">$B$42/5</f>
        <v>70000</v>
      </c>
      <c r="S11" s="13">
        <f t="shared" si="14"/>
        <v>70000</v>
      </c>
      <c r="T11" s="13">
        <f t="shared" si="14"/>
        <v>70000</v>
      </c>
      <c r="U11" s="13">
        <f>$B$42/5</f>
        <v>70000</v>
      </c>
      <c r="V11" s="13">
        <f>$B$43/5</f>
        <v>150000</v>
      </c>
      <c r="W11" s="13">
        <f t="shared" ref="W11:Z11" si="15">$B$43/5</f>
        <v>150000</v>
      </c>
      <c r="X11" s="13">
        <f t="shared" si="15"/>
        <v>150000</v>
      </c>
      <c r="Y11" s="13">
        <f t="shared" si="15"/>
        <v>150000</v>
      </c>
      <c r="Z11" s="13">
        <f t="shared" si="15"/>
        <v>150000</v>
      </c>
      <c r="AA11" s="13">
        <f>$B$44/5</f>
        <v>170000</v>
      </c>
      <c r="AB11" s="13">
        <f t="shared" ref="AB11:AE11" si="16">$B$44/5</f>
        <v>170000</v>
      </c>
      <c r="AC11" s="13">
        <f t="shared" si="16"/>
        <v>170000</v>
      </c>
      <c r="AD11" s="13">
        <f t="shared" si="16"/>
        <v>170000</v>
      </c>
      <c r="AE11" s="13">
        <f t="shared" si="16"/>
        <v>170000</v>
      </c>
    </row>
    <row r="12" spans="1:32" ht="13.9" x14ac:dyDescent="0.45">
      <c r="A12" s="3"/>
      <c r="B12" s="6"/>
      <c r="E12" s="3" t="s">
        <v>33</v>
      </c>
      <c r="F12" s="13">
        <f>F10+F11</f>
        <v>0</v>
      </c>
      <c r="G12" s="13">
        <f t="shared" ref="G12:U12" si="17">G10+G11</f>
        <v>0</v>
      </c>
      <c r="H12" s="13">
        <f t="shared" si="17"/>
        <v>1560000</v>
      </c>
      <c r="I12" s="13">
        <f t="shared" si="17"/>
        <v>1560000</v>
      </c>
      <c r="J12" s="13">
        <f t="shared" si="17"/>
        <v>1560000</v>
      </c>
      <c r="K12" s="13">
        <f t="shared" si="17"/>
        <v>1560000</v>
      </c>
      <c r="L12" s="13">
        <f t="shared" si="17"/>
        <v>1620000</v>
      </c>
      <c r="M12" s="13">
        <f t="shared" si="17"/>
        <v>1620000</v>
      </c>
      <c r="N12" s="13">
        <f t="shared" si="17"/>
        <v>1620000</v>
      </c>
      <c r="O12" s="13">
        <f t="shared" si="17"/>
        <v>1620000</v>
      </c>
      <c r="P12" s="13">
        <f t="shared" si="17"/>
        <v>1620000</v>
      </c>
      <c r="Q12" s="13">
        <f t="shared" si="17"/>
        <v>1630000</v>
      </c>
      <c r="R12" s="13">
        <f t="shared" si="17"/>
        <v>1630000</v>
      </c>
      <c r="S12" s="13">
        <f t="shared" si="17"/>
        <v>1630000</v>
      </c>
      <c r="T12" s="13">
        <f t="shared" si="17"/>
        <v>1630000</v>
      </c>
      <c r="U12" s="13">
        <f t="shared" si="17"/>
        <v>1630000</v>
      </c>
      <c r="V12" s="13">
        <f>V10+V11</f>
        <v>1710000</v>
      </c>
      <c r="W12" s="13">
        <f t="shared" ref="W12:AF12" si="18">W10+W11</f>
        <v>1710000</v>
      </c>
      <c r="X12" s="13">
        <f t="shared" si="18"/>
        <v>1710000</v>
      </c>
      <c r="Y12" s="13">
        <f t="shared" si="18"/>
        <v>1710000</v>
      </c>
      <c r="Z12" s="13">
        <f t="shared" si="18"/>
        <v>1710000</v>
      </c>
      <c r="AA12" s="13">
        <f t="shared" si="18"/>
        <v>1730000</v>
      </c>
      <c r="AB12" s="13">
        <f t="shared" si="18"/>
        <v>1730000</v>
      </c>
      <c r="AC12" s="13">
        <f t="shared" si="18"/>
        <v>1730000</v>
      </c>
      <c r="AD12" s="13">
        <f t="shared" si="18"/>
        <v>1730000</v>
      </c>
      <c r="AE12" s="13">
        <f t="shared" si="18"/>
        <v>1730000</v>
      </c>
      <c r="AF12" s="13">
        <f t="shared" si="18"/>
        <v>1560000</v>
      </c>
    </row>
    <row r="13" spans="1:32" ht="13.9" x14ac:dyDescent="0.45">
      <c r="A13" s="3" t="s">
        <v>45</v>
      </c>
      <c r="B13" s="4">
        <v>20000</v>
      </c>
      <c r="C13" s="13" t="s">
        <v>54</v>
      </c>
      <c r="E13" s="3"/>
    </row>
    <row r="14" spans="1:32" ht="13.9" x14ac:dyDescent="0.45">
      <c r="A14" s="3" t="s">
        <v>6</v>
      </c>
      <c r="B14" s="4">
        <v>200</v>
      </c>
      <c r="C14" s="13" t="s">
        <v>7</v>
      </c>
      <c r="E14" s="3" t="s">
        <v>65</v>
      </c>
      <c r="F14" s="13">
        <v>0</v>
      </c>
      <c r="G14" s="13">
        <f>B38</f>
        <v>500000</v>
      </c>
      <c r="H14" s="13">
        <f>G14*(1+$B$10)</f>
        <v>500000</v>
      </c>
      <c r="I14" s="13">
        <f>H14*(1+$B$10)</f>
        <v>500000</v>
      </c>
      <c r="J14" s="13">
        <f t="shared" ref="J14:U14" si="19">I14*(1+$B$10)</f>
        <v>500000</v>
      </c>
      <c r="K14" s="13">
        <f t="shared" si="19"/>
        <v>500000</v>
      </c>
      <c r="L14" s="13">
        <f t="shared" si="19"/>
        <v>500000</v>
      </c>
      <c r="M14" s="13">
        <f t="shared" si="19"/>
        <v>500000</v>
      </c>
      <c r="N14" s="13">
        <f t="shared" si="19"/>
        <v>500000</v>
      </c>
      <c r="O14" s="13">
        <f t="shared" si="19"/>
        <v>500000</v>
      </c>
      <c r="P14" s="13">
        <f t="shared" si="19"/>
        <v>500000</v>
      </c>
      <c r="Q14" s="13">
        <f t="shared" si="19"/>
        <v>500000</v>
      </c>
      <c r="R14" s="13">
        <f t="shared" si="19"/>
        <v>500000</v>
      </c>
      <c r="S14" s="13">
        <f t="shared" si="19"/>
        <v>500000</v>
      </c>
      <c r="T14" s="13">
        <f t="shared" si="19"/>
        <v>500000</v>
      </c>
      <c r="U14" s="13">
        <f t="shared" si="19"/>
        <v>500000</v>
      </c>
      <c r="V14" s="13">
        <f>U14*(1+$B$10)</f>
        <v>500000</v>
      </c>
      <c r="W14" s="13">
        <f t="shared" ref="W14:AF14" si="20">V14*(1+$B$10)</f>
        <v>500000</v>
      </c>
      <c r="X14" s="13">
        <f t="shared" si="20"/>
        <v>500000</v>
      </c>
      <c r="Y14" s="13">
        <f t="shared" si="20"/>
        <v>500000</v>
      </c>
      <c r="Z14" s="13">
        <f t="shared" si="20"/>
        <v>500000</v>
      </c>
      <c r="AA14" s="13">
        <f t="shared" si="20"/>
        <v>500000</v>
      </c>
      <c r="AB14" s="13">
        <f t="shared" si="20"/>
        <v>500000</v>
      </c>
      <c r="AC14" s="13">
        <f t="shared" si="20"/>
        <v>500000</v>
      </c>
      <c r="AD14" s="13">
        <f t="shared" si="20"/>
        <v>500000</v>
      </c>
      <c r="AE14" s="13">
        <f t="shared" si="20"/>
        <v>500000</v>
      </c>
      <c r="AF14" s="13">
        <f t="shared" si="20"/>
        <v>500000</v>
      </c>
    </row>
    <row r="15" spans="1:32" ht="13.9" x14ac:dyDescent="0.45">
      <c r="A15" s="3"/>
      <c r="B15" s="4"/>
      <c r="E15" s="3"/>
    </row>
    <row r="16" spans="1:32" ht="13.9" x14ac:dyDescent="0.45">
      <c r="A16" s="3" t="s">
        <v>57</v>
      </c>
      <c r="B16" s="13">
        <v>22000</v>
      </c>
      <c r="C16" s="13" t="s">
        <v>55</v>
      </c>
      <c r="E16" s="3" t="s">
        <v>3</v>
      </c>
      <c r="F16" s="13">
        <v>0</v>
      </c>
      <c r="G16" s="13">
        <v>0</v>
      </c>
      <c r="H16" s="13">
        <f>B13</f>
        <v>20000</v>
      </c>
      <c r="I16" s="13">
        <f>H16+$B$14</f>
        <v>20200</v>
      </c>
      <c r="J16" s="13">
        <f>I16+$B$14</f>
        <v>20400</v>
      </c>
      <c r="K16" s="13">
        <v>18714</v>
      </c>
      <c r="L16" s="13">
        <v>17283</v>
      </c>
      <c r="M16" s="13">
        <v>17481</v>
      </c>
      <c r="N16" s="13">
        <v>17682</v>
      </c>
      <c r="O16" s="13">
        <v>17886</v>
      </c>
      <c r="P16" s="13">
        <v>18092</v>
      </c>
      <c r="Q16" s="13">
        <v>17428</v>
      </c>
      <c r="R16" s="13">
        <v>17628</v>
      </c>
      <c r="S16" s="13">
        <v>17831</v>
      </c>
      <c r="T16" s="13">
        <v>18036</v>
      </c>
      <c r="U16" s="13">
        <v>18243</v>
      </c>
      <c r="V16" s="13">
        <v>14762</v>
      </c>
      <c r="W16" s="13">
        <v>14932</v>
      </c>
      <c r="X16" s="13">
        <v>15104</v>
      </c>
      <c r="Y16" s="13">
        <v>15278</v>
      </c>
      <c r="Z16" s="13">
        <v>15454</v>
      </c>
      <c r="AA16" s="13">
        <v>14654</v>
      </c>
      <c r="AB16" s="13">
        <v>14823</v>
      </c>
      <c r="AC16" s="13">
        <v>14993</v>
      </c>
      <c r="AD16" s="13">
        <v>15166</v>
      </c>
      <c r="AE16" s="13">
        <v>15341</v>
      </c>
      <c r="AF16" s="13">
        <v>13448</v>
      </c>
    </row>
    <row r="17" spans="1:32" ht="13.9" x14ac:dyDescent="0.45">
      <c r="A17" s="3" t="s">
        <v>58</v>
      </c>
      <c r="E17" s="3" t="s">
        <v>8</v>
      </c>
      <c r="F17" s="13">
        <v>0</v>
      </c>
      <c r="G17" s="13">
        <v>0</v>
      </c>
      <c r="H17" s="13">
        <f>-B29</f>
        <v>-4000</v>
      </c>
      <c r="I17" s="13">
        <f>H17*(1+$B$32)</f>
        <v>-4040</v>
      </c>
      <c r="J17" s="13">
        <f t="shared" ref="J17:U17" si="21">I17*(1+$B$32)</f>
        <v>-4080.4</v>
      </c>
      <c r="K17" s="13">
        <f t="shared" si="21"/>
        <v>-4121.2039999999997</v>
      </c>
      <c r="L17" s="13">
        <f t="shared" si="21"/>
        <v>-4162.4160400000001</v>
      </c>
      <c r="M17" s="13">
        <f t="shared" si="21"/>
        <v>-4204.0402003999998</v>
      </c>
      <c r="N17" s="13">
        <f t="shared" si="21"/>
        <v>-4246.0806024039994</v>
      </c>
      <c r="O17" s="13">
        <f t="shared" si="21"/>
        <v>-4288.5414084280392</v>
      </c>
      <c r="P17" s="13">
        <f t="shared" si="21"/>
        <v>-4331.4268225123196</v>
      </c>
      <c r="Q17" s="13">
        <f t="shared" si="21"/>
        <v>-4374.7410907374433</v>
      </c>
      <c r="R17" s="13">
        <f t="shared" si="21"/>
        <v>-4418.4885016448179</v>
      </c>
      <c r="S17" s="13">
        <f t="shared" si="21"/>
        <v>-4462.6733866612658</v>
      </c>
      <c r="T17" s="13">
        <f t="shared" si="21"/>
        <v>-4507.3001205278788</v>
      </c>
      <c r="U17" s="13">
        <f t="shared" si="21"/>
        <v>-4552.3731217331579</v>
      </c>
      <c r="V17" s="13">
        <f>U17*(1+$B$32)</f>
        <v>-4597.8968529504891</v>
      </c>
      <c r="W17" s="13">
        <f t="shared" ref="W17:AF17" si="22">V17*(1+$B$32)</f>
        <v>-4643.8758214799936</v>
      </c>
      <c r="X17" s="13">
        <f t="shared" si="22"/>
        <v>-4690.3145796947938</v>
      </c>
      <c r="Y17" s="13">
        <f t="shared" si="22"/>
        <v>-4737.2177254917415</v>
      </c>
      <c r="Z17" s="13">
        <f t="shared" si="22"/>
        <v>-4784.5899027466585</v>
      </c>
      <c r="AA17" s="13">
        <f t="shared" si="22"/>
        <v>-4832.4358017741251</v>
      </c>
      <c r="AB17" s="13">
        <f t="shared" si="22"/>
        <v>-4880.7601597918665</v>
      </c>
      <c r="AC17" s="13">
        <f t="shared" si="22"/>
        <v>-4929.5677613897851</v>
      </c>
      <c r="AD17" s="13">
        <f t="shared" si="22"/>
        <v>-4978.8634390036832</v>
      </c>
      <c r="AE17" s="13">
        <f t="shared" si="22"/>
        <v>-5028.6520733937205</v>
      </c>
      <c r="AF17" s="13">
        <f t="shared" si="22"/>
        <v>-5078.9385941276578</v>
      </c>
    </row>
    <row r="18" spans="1:32" ht="13.9" x14ac:dyDescent="0.45">
      <c r="A18" s="3" t="s">
        <v>59</v>
      </c>
      <c r="B18" s="16">
        <v>0.02</v>
      </c>
      <c r="E18" s="3"/>
    </row>
    <row r="19" spans="1:32" ht="13.9" x14ac:dyDescent="0.45">
      <c r="A19" s="3" t="s">
        <v>60</v>
      </c>
      <c r="B19" s="16">
        <v>1.4999999999999999E-2</v>
      </c>
      <c r="E19" s="3" t="s">
        <v>38</v>
      </c>
      <c r="F19" s="13">
        <f t="shared" ref="F19:U19" si="23">F16*(F7-F8)</f>
        <v>0</v>
      </c>
      <c r="G19" s="13">
        <f t="shared" si="23"/>
        <v>0</v>
      </c>
      <c r="H19" s="13">
        <f>H16*(H7-H8)</f>
        <v>7140000</v>
      </c>
      <c r="I19" s="13">
        <f>I16*(I7-I8)</f>
        <v>7231600</v>
      </c>
      <c r="J19" s="13">
        <f t="shared" si="23"/>
        <v>7282800</v>
      </c>
      <c r="K19" s="13">
        <f t="shared" si="23"/>
        <v>6680898</v>
      </c>
      <c r="L19" s="13">
        <f t="shared" si="23"/>
        <v>6170031</v>
      </c>
      <c r="M19" s="13">
        <f t="shared" si="23"/>
        <v>6188274</v>
      </c>
      <c r="N19" s="13">
        <f t="shared" si="23"/>
        <v>6241746</v>
      </c>
      <c r="O19" s="13">
        <f t="shared" si="23"/>
        <v>6313758</v>
      </c>
      <c r="P19" s="13">
        <f t="shared" si="23"/>
        <v>6386476</v>
      </c>
      <c r="Q19" s="13">
        <f t="shared" si="23"/>
        <v>6169512</v>
      </c>
      <c r="R19" s="13">
        <f t="shared" si="23"/>
        <v>6152172</v>
      </c>
      <c r="S19" s="13">
        <f t="shared" si="23"/>
        <v>6223019</v>
      </c>
      <c r="T19" s="13">
        <f t="shared" si="23"/>
        <v>6294564</v>
      </c>
      <c r="U19" s="13">
        <f t="shared" si="23"/>
        <v>6385050</v>
      </c>
      <c r="V19" s="13">
        <f>V16*(V7-V8)</f>
        <v>5151938</v>
      </c>
      <c r="W19" s="13">
        <f t="shared" ref="W19:AF19" si="24">W16*(W7-W8)</f>
        <v>5211268</v>
      </c>
      <c r="X19" s="13">
        <f t="shared" si="24"/>
        <v>5271296</v>
      </c>
      <c r="Y19" s="13">
        <f t="shared" si="24"/>
        <v>5347300</v>
      </c>
      <c r="Z19" s="13">
        <f t="shared" si="24"/>
        <v>5393446</v>
      </c>
      <c r="AA19" s="13">
        <f t="shared" si="24"/>
        <v>5114246</v>
      </c>
      <c r="AB19" s="13">
        <f t="shared" si="24"/>
        <v>5173227</v>
      </c>
      <c r="AC19" s="13">
        <f t="shared" si="24"/>
        <v>5247550</v>
      </c>
      <c r="AD19" s="13">
        <f t="shared" si="24"/>
        <v>5292934</v>
      </c>
      <c r="AE19" s="13">
        <f t="shared" si="24"/>
        <v>5354009</v>
      </c>
      <c r="AF19" s="13">
        <f t="shared" si="24"/>
        <v>4693352</v>
      </c>
    </row>
    <row r="20" spans="1:32" ht="13.9" x14ac:dyDescent="0.45">
      <c r="A20" s="3"/>
      <c r="E20" s="26" t="s">
        <v>24</v>
      </c>
      <c r="F20" s="18">
        <f>F17*F7</f>
        <v>0</v>
      </c>
      <c r="G20" s="18">
        <f t="shared" ref="G20:U20" si="25">G17*G7</f>
        <v>0</v>
      </c>
      <c r="H20" s="18">
        <f>H17*H7</f>
        <v>-1460000</v>
      </c>
      <c r="I20" s="18">
        <f t="shared" si="25"/>
        <v>-1478640</v>
      </c>
      <c r="J20" s="18">
        <f t="shared" si="25"/>
        <v>-1489346</v>
      </c>
      <c r="K20" s="18">
        <f t="shared" si="25"/>
        <v>-1504239.46</v>
      </c>
      <c r="L20" s="18">
        <f t="shared" si="25"/>
        <v>-1519281.8546</v>
      </c>
      <c r="M20" s="18">
        <f t="shared" si="25"/>
        <v>-1538678.7133463998</v>
      </c>
      <c r="N20" s="18">
        <f t="shared" si="25"/>
        <v>-1549819.4198774598</v>
      </c>
      <c r="O20" s="18">
        <f t="shared" si="25"/>
        <v>-1565317.6140762344</v>
      </c>
      <c r="P20" s="18">
        <f t="shared" si="25"/>
        <v>-1580970.7902169966</v>
      </c>
      <c r="Q20" s="18">
        <f t="shared" si="25"/>
        <v>-1601155.2392099043</v>
      </c>
      <c r="R20" s="18">
        <f t="shared" si="25"/>
        <v>-1612748.3031003585</v>
      </c>
      <c r="S20" s="18">
        <f t="shared" si="25"/>
        <v>-1628875.786131362</v>
      </c>
      <c r="T20" s="18">
        <f t="shared" si="25"/>
        <v>-1645164.5439926758</v>
      </c>
      <c r="U20" s="18">
        <f t="shared" si="25"/>
        <v>-1666168.5625543357</v>
      </c>
      <c r="V20" s="18">
        <f>V17*V7</f>
        <v>-1678232.3513269285</v>
      </c>
      <c r="W20" s="18">
        <f t="shared" ref="W20:AF20" si="26">W17*W7</f>
        <v>-1695014.6748401977</v>
      </c>
      <c r="X20" s="18">
        <f t="shared" si="26"/>
        <v>-1711964.8215885998</v>
      </c>
      <c r="Y20" s="18">
        <f t="shared" si="26"/>
        <v>-1733821.6875299774</v>
      </c>
      <c r="Z20" s="18">
        <f t="shared" si="26"/>
        <v>-1746375.3145025303</v>
      </c>
      <c r="AA20" s="18">
        <f t="shared" si="26"/>
        <v>-1763839.0676475556</v>
      </c>
      <c r="AB20" s="18">
        <f t="shared" si="26"/>
        <v>-1781477.4583240312</v>
      </c>
      <c r="AC20" s="18">
        <f t="shared" si="26"/>
        <v>-1804221.8006686612</v>
      </c>
      <c r="AD20" s="18">
        <f t="shared" si="26"/>
        <v>-1817285.1552363443</v>
      </c>
      <c r="AE20" s="18">
        <f t="shared" si="26"/>
        <v>-1835458.006788708</v>
      </c>
      <c r="AF20" s="18">
        <f t="shared" si="26"/>
        <v>-1853812.586856595</v>
      </c>
    </row>
    <row r="21" spans="1:32" ht="13.9" x14ac:dyDescent="0.45">
      <c r="A21" s="3" t="s">
        <v>47</v>
      </c>
      <c r="B21" s="4"/>
      <c r="E21" s="3" t="s">
        <v>70</v>
      </c>
      <c r="F21" s="13">
        <f>F19+F20</f>
        <v>0</v>
      </c>
      <c r="G21" s="13">
        <f t="shared" ref="G21:U21" si="27">G19+G20</f>
        <v>0</v>
      </c>
      <c r="H21" s="13">
        <f>H19+H20</f>
        <v>5680000</v>
      </c>
      <c r="I21" s="13">
        <f t="shared" si="27"/>
        <v>5752960</v>
      </c>
      <c r="J21" s="13">
        <f t="shared" si="27"/>
        <v>5793454</v>
      </c>
      <c r="K21" s="13">
        <f t="shared" si="27"/>
        <v>5176658.54</v>
      </c>
      <c r="L21" s="13">
        <f t="shared" si="27"/>
        <v>4650749.1453999998</v>
      </c>
      <c r="M21" s="13">
        <f t="shared" si="27"/>
        <v>4649595.2866536006</v>
      </c>
      <c r="N21" s="13">
        <f t="shared" si="27"/>
        <v>4691926.5801225398</v>
      </c>
      <c r="O21" s="13">
        <f t="shared" si="27"/>
        <v>4748440.3859237656</v>
      </c>
      <c r="P21" s="13">
        <f t="shared" si="27"/>
        <v>4805505.2097830037</v>
      </c>
      <c r="Q21" s="13">
        <f t="shared" si="27"/>
        <v>4568356.7607900957</v>
      </c>
      <c r="R21" s="13">
        <f t="shared" si="27"/>
        <v>4539423.6968996413</v>
      </c>
      <c r="S21" s="13">
        <f t="shared" si="27"/>
        <v>4594143.2138686385</v>
      </c>
      <c r="T21" s="13">
        <f t="shared" si="27"/>
        <v>4649399.4560073242</v>
      </c>
      <c r="U21" s="13">
        <f t="shared" si="27"/>
        <v>4718881.4374456648</v>
      </c>
      <c r="V21" s="13">
        <f>V19+V20</f>
        <v>3473705.6486730715</v>
      </c>
      <c r="W21" s="13">
        <f t="shared" ref="W21:AF21" si="28">W19+W20</f>
        <v>3516253.3251598021</v>
      </c>
      <c r="X21" s="13">
        <f t="shared" si="28"/>
        <v>3559331.1784113999</v>
      </c>
      <c r="Y21" s="13">
        <f t="shared" si="28"/>
        <v>3613478.3124700226</v>
      </c>
      <c r="Z21" s="13">
        <f t="shared" si="28"/>
        <v>3647070.6854974697</v>
      </c>
      <c r="AA21" s="13">
        <f t="shared" si="28"/>
        <v>3350406.9323524442</v>
      </c>
      <c r="AB21" s="13">
        <f t="shared" si="28"/>
        <v>3391749.541675969</v>
      </c>
      <c r="AC21" s="13">
        <f t="shared" si="28"/>
        <v>3443328.1993313385</v>
      </c>
      <c r="AD21" s="13">
        <f t="shared" si="28"/>
        <v>3475648.8447636557</v>
      </c>
      <c r="AE21" s="13">
        <f t="shared" si="28"/>
        <v>3518550.9932112917</v>
      </c>
      <c r="AF21" s="13">
        <f t="shared" si="28"/>
        <v>2839539.4131434048</v>
      </c>
    </row>
    <row r="22" spans="1:32" ht="13.9" x14ac:dyDescent="0.45">
      <c r="A22" s="3" t="s">
        <v>48</v>
      </c>
      <c r="B22" s="11">
        <v>1.1499999999999999</v>
      </c>
      <c r="E22" s="26" t="s">
        <v>39</v>
      </c>
      <c r="F22" s="18">
        <f>-F12</f>
        <v>0</v>
      </c>
      <c r="G22" s="18">
        <f t="shared" ref="G22:T22" si="29">-G12</f>
        <v>0</v>
      </c>
      <c r="H22" s="18">
        <f t="shared" si="29"/>
        <v>-1560000</v>
      </c>
      <c r="I22" s="18">
        <f t="shared" si="29"/>
        <v>-1560000</v>
      </c>
      <c r="J22" s="18">
        <f t="shared" si="29"/>
        <v>-1560000</v>
      </c>
      <c r="K22" s="18">
        <f t="shared" si="29"/>
        <v>-1560000</v>
      </c>
      <c r="L22" s="18">
        <f t="shared" si="29"/>
        <v>-1620000</v>
      </c>
      <c r="M22" s="18">
        <f t="shared" si="29"/>
        <v>-1620000</v>
      </c>
      <c r="N22" s="18">
        <f t="shared" si="29"/>
        <v>-1620000</v>
      </c>
      <c r="O22" s="18">
        <f t="shared" si="29"/>
        <v>-1620000</v>
      </c>
      <c r="P22" s="18">
        <f t="shared" si="29"/>
        <v>-1620000</v>
      </c>
      <c r="Q22" s="18">
        <f t="shared" si="29"/>
        <v>-1630000</v>
      </c>
      <c r="R22" s="18">
        <f t="shared" si="29"/>
        <v>-1630000</v>
      </c>
      <c r="S22" s="18">
        <f t="shared" si="29"/>
        <v>-1630000</v>
      </c>
      <c r="T22" s="18">
        <f t="shared" si="29"/>
        <v>-1630000</v>
      </c>
      <c r="U22" s="18">
        <f>-U12</f>
        <v>-1630000</v>
      </c>
      <c r="V22" s="18">
        <f>-V12</f>
        <v>-1710000</v>
      </c>
      <c r="W22" s="18">
        <f t="shared" ref="W22:AF22" si="30">-W12</f>
        <v>-1710000</v>
      </c>
      <c r="X22" s="18">
        <f t="shared" si="30"/>
        <v>-1710000</v>
      </c>
      <c r="Y22" s="18">
        <f t="shared" si="30"/>
        <v>-1710000</v>
      </c>
      <c r="Z22" s="18">
        <f t="shared" si="30"/>
        <v>-1710000</v>
      </c>
      <c r="AA22" s="18">
        <f t="shared" si="30"/>
        <v>-1730000</v>
      </c>
      <c r="AB22" s="18">
        <f t="shared" si="30"/>
        <v>-1730000</v>
      </c>
      <c r="AC22" s="18">
        <f t="shared" si="30"/>
        <v>-1730000</v>
      </c>
      <c r="AD22" s="18">
        <f t="shared" si="30"/>
        <v>-1730000</v>
      </c>
      <c r="AE22" s="18">
        <f t="shared" si="30"/>
        <v>-1730000</v>
      </c>
      <c r="AF22" s="18">
        <f t="shared" si="30"/>
        <v>-1560000</v>
      </c>
    </row>
    <row r="23" spans="1:32" ht="13.9" x14ac:dyDescent="0.45">
      <c r="A23" s="3" t="s">
        <v>49</v>
      </c>
      <c r="B23" s="11">
        <v>1.05</v>
      </c>
      <c r="E23" s="3" t="s">
        <v>71</v>
      </c>
      <c r="F23" s="13">
        <f>F21+F22</f>
        <v>0</v>
      </c>
      <c r="G23" s="13">
        <f t="shared" ref="G23:AF23" si="31">G21+G22</f>
        <v>0</v>
      </c>
      <c r="H23" s="13">
        <f>H21+H22</f>
        <v>4120000</v>
      </c>
      <c r="I23" s="13">
        <f t="shared" si="31"/>
        <v>4192960</v>
      </c>
      <c r="J23" s="13">
        <f t="shared" si="31"/>
        <v>4233454</v>
      </c>
      <c r="K23" s="13">
        <f t="shared" si="31"/>
        <v>3616658.54</v>
      </c>
      <c r="L23" s="13">
        <f t="shared" si="31"/>
        <v>3030749.1453999998</v>
      </c>
      <c r="M23" s="13">
        <f t="shared" si="31"/>
        <v>3029595.2866536006</v>
      </c>
      <c r="N23" s="13">
        <f t="shared" si="31"/>
        <v>3071926.5801225398</v>
      </c>
      <c r="O23" s="13">
        <f t="shared" si="31"/>
        <v>3128440.3859237656</v>
      </c>
      <c r="P23" s="13">
        <f t="shared" si="31"/>
        <v>3185505.2097830037</v>
      </c>
      <c r="Q23" s="13">
        <f t="shared" si="31"/>
        <v>2938356.7607900957</v>
      </c>
      <c r="R23" s="13">
        <f t="shared" si="31"/>
        <v>2909423.6968996413</v>
      </c>
      <c r="S23" s="13">
        <f t="shared" si="31"/>
        <v>2964143.2138686385</v>
      </c>
      <c r="T23" s="13">
        <f t="shared" si="31"/>
        <v>3019399.4560073242</v>
      </c>
      <c r="U23" s="13">
        <f t="shared" si="31"/>
        <v>3088881.4374456648</v>
      </c>
      <c r="V23" s="13">
        <f t="shared" si="31"/>
        <v>1763705.6486730715</v>
      </c>
      <c r="W23" s="13">
        <f t="shared" si="31"/>
        <v>1806253.3251598021</v>
      </c>
      <c r="X23" s="13">
        <f t="shared" si="31"/>
        <v>1849331.1784113999</v>
      </c>
      <c r="Y23" s="13">
        <f t="shared" si="31"/>
        <v>1903478.3124700226</v>
      </c>
      <c r="Z23" s="13">
        <f t="shared" si="31"/>
        <v>1937070.6854974697</v>
      </c>
      <c r="AA23" s="13">
        <f t="shared" si="31"/>
        <v>1620406.9323524442</v>
      </c>
      <c r="AB23" s="13">
        <f t="shared" si="31"/>
        <v>1661749.541675969</v>
      </c>
      <c r="AC23" s="13">
        <f t="shared" si="31"/>
        <v>1713328.1993313385</v>
      </c>
      <c r="AD23" s="13">
        <f t="shared" si="31"/>
        <v>1745648.8447636557</v>
      </c>
      <c r="AE23" s="13">
        <f t="shared" si="31"/>
        <v>1788550.9932112917</v>
      </c>
      <c r="AF23" s="13">
        <f t="shared" si="31"/>
        <v>1279539.4131434048</v>
      </c>
    </row>
    <row r="24" spans="1:32" ht="13.9" x14ac:dyDescent="0.45">
      <c r="A24" s="3" t="s">
        <v>50</v>
      </c>
      <c r="B24" s="11">
        <v>1</v>
      </c>
      <c r="E24" s="3" t="s">
        <v>67</v>
      </c>
      <c r="F24" s="13">
        <f>-F23*$B$9</f>
        <v>0</v>
      </c>
      <c r="G24" s="13">
        <f t="shared" ref="G24:AF24" si="32">-G23*$B$9</f>
        <v>0</v>
      </c>
      <c r="H24" s="13">
        <f t="shared" si="32"/>
        <v>-1648000</v>
      </c>
      <c r="I24" s="13">
        <f t="shared" si="32"/>
        <v>-1677184</v>
      </c>
      <c r="J24" s="13">
        <f t="shared" si="32"/>
        <v>-1693381.6</v>
      </c>
      <c r="K24" s="13">
        <f t="shared" si="32"/>
        <v>-1446663.4160000002</v>
      </c>
      <c r="L24" s="13">
        <f t="shared" si="32"/>
        <v>-1212299.6581599999</v>
      </c>
      <c r="M24" s="13">
        <f t="shared" si="32"/>
        <v>-1211838.1146614403</v>
      </c>
      <c r="N24" s="13">
        <f t="shared" si="32"/>
        <v>-1228770.632049016</v>
      </c>
      <c r="O24" s="13">
        <f t="shared" si="32"/>
        <v>-1251376.1543695063</v>
      </c>
      <c r="P24" s="13">
        <f t="shared" si="32"/>
        <v>-1274202.0839132015</v>
      </c>
      <c r="Q24" s="13">
        <f t="shared" si="32"/>
        <v>-1175342.7043160384</v>
      </c>
      <c r="R24" s="13">
        <f t="shared" si="32"/>
        <v>-1163769.4787598567</v>
      </c>
      <c r="S24" s="13">
        <f t="shared" si="32"/>
        <v>-1185657.2855474555</v>
      </c>
      <c r="T24" s="13">
        <f t="shared" si="32"/>
        <v>-1207759.7824029296</v>
      </c>
      <c r="U24" s="13">
        <f t="shared" si="32"/>
        <v>-1235552.5749782659</v>
      </c>
      <c r="V24" s="13">
        <f t="shared" si="32"/>
        <v>-705482.25946922868</v>
      </c>
      <c r="W24" s="13">
        <f t="shared" si="32"/>
        <v>-722501.33006392093</v>
      </c>
      <c r="X24" s="13">
        <f t="shared" si="32"/>
        <v>-739732.47136456007</v>
      </c>
      <c r="Y24" s="13">
        <f t="shared" si="32"/>
        <v>-761391.32498800906</v>
      </c>
      <c r="Z24" s="13">
        <f t="shared" si="32"/>
        <v>-774828.27419898799</v>
      </c>
      <c r="AA24" s="13">
        <f t="shared" si="32"/>
        <v>-648162.77294097771</v>
      </c>
      <c r="AB24" s="13">
        <f t="shared" si="32"/>
        <v>-664699.81667038763</v>
      </c>
      <c r="AC24" s="13">
        <f t="shared" si="32"/>
        <v>-685331.27973253548</v>
      </c>
      <c r="AD24" s="13">
        <f t="shared" si="32"/>
        <v>-698259.53790546232</v>
      </c>
      <c r="AE24" s="13">
        <f t="shared" si="32"/>
        <v>-715420.39728451672</v>
      </c>
      <c r="AF24" s="13">
        <f t="shared" si="32"/>
        <v>-511815.76525736193</v>
      </c>
    </row>
    <row r="25" spans="1:32" ht="13.9" x14ac:dyDescent="0.45">
      <c r="A25" s="3" t="s">
        <v>51</v>
      </c>
      <c r="B25" s="11">
        <v>0.8</v>
      </c>
      <c r="E25" s="27" t="s">
        <v>72</v>
      </c>
      <c r="F25" s="19">
        <f>F23+F24</f>
        <v>0</v>
      </c>
      <c r="G25" s="19">
        <f t="shared" ref="G25:AF25" si="33">G23+G24</f>
        <v>0</v>
      </c>
      <c r="H25" s="19">
        <f>H23+H24</f>
        <v>2472000</v>
      </c>
      <c r="I25" s="19">
        <f t="shared" si="33"/>
        <v>2515776</v>
      </c>
      <c r="J25" s="19">
        <f t="shared" si="33"/>
        <v>2540072.4</v>
      </c>
      <c r="K25" s="19">
        <f t="shared" si="33"/>
        <v>2169995.1239999998</v>
      </c>
      <c r="L25" s="19">
        <f t="shared" si="33"/>
        <v>1818449.4872399999</v>
      </c>
      <c r="M25" s="19">
        <f t="shared" si="33"/>
        <v>1817757.1719921604</v>
      </c>
      <c r="N25" s="19">
        <f t="shared" si="33"/>
        <v>1843155.9480735238</v>
      </c>
      <c r="O25" s="19">
        <f t="shared" si="33"/>
        <v>1877064.2315542593</v>
      </c>
      <c r="P25" s="19">
        <f t="shared" si="33"/>
        <v>1911303.1258698022</v>
      </c>
      <c r="Q25" s="19">
        <f t="shared" si="33"/>
        <v>1763014.0564740573</v>
      </c>
      <c r="R25" s="19">
        <f t="shared" si="33"/>
        <v>1745654.2181397846</v>
      </c>
      <c r="S25" s="19">
        <f t="shared" si="33"/>
        <v>1778485.928321183</v>
      </c>
      <c r="T25" s="19">
        <f t="shared" si="33"/>
        <v>1811639.6736043945</v>
      </c>
      <c r="U25" s="19">
        <f t="shared" si="33"/>
        <v>1853328.8624673989</v>
      </c>
      <c r="V25" s="19">
        <f t="shared" si="33"/>
        <v>1058223.3892038427</v>
      </c>
      <c r="W25" s="19">
        <f t="shared" si="33"/>
        <v>1083751.9950958812</v>
      </c>
      <c r="X25" s="19">
        <f t="shared" si="33"/>
        <v>1109598.7070468399</v>
      </c>
      <c r="Y25" s="19">
        <f t="shared" si="33"/>
        <v>1142086.9874820136</v>
      </c>
      <c r="Z25" s="19">
        <f t="shared" si="33"/>
        <v>1162242.4112984817</v>
      </c>
      <c r="AA25" s="19">
        <f t="shared" si="33"/>
        <v>972244.15941146645</v>
      </c>
      <c r="AB25" s="19">
        <f t="shared" si="33"/>
        <v>997049.72500558139</v>
      </c>
      <c r="AC25" s="19">
        <f t="shared" si="33"/>
        <v>1027996.919598803</v>
      </c>
      <c r="AD25" s="19">
        <f t="shared" si="33"/>
        <v>1047389.3068581934</v>
      </c>
      <c r="AE25" s="19">
        <f t="shared" si="33"/>
        <v>1073130.5959267751</v>
      </c>
      <c r="AF25" s="19">
        <f t="shared" si="33"/>
        <v>767723.64788604283</v>
      </c>
    </row>
    <row r="26" spans="1:32" ht="13.9" x14ac:dyDescent="0.45">
      <c r="A26" s="3" t="s">
        <v>52</v>
      </c>
      <c r="B26" s="11">
        <v>0.75</v>
      </c>
      <c r="E26" s="2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32" ht="13.9" x14ac:dyDescent="0.45">
      <c r="A27" s="3" t="s">
        <v>53</v>
      </c>
      <c r="B27" s="11">
        <v>0.65</v>
      </c>
      <c r="E27" s="3" t="s">
        <v>64</v>
      </c>
      <c r="F27" s="13">
        <v>0</v>
      </c>
      <c r="G27" s="13">
        <f>-(G14-F14)</f>
        <v>-500000</v>
      </c>
      <c r="H27" s="13">
        <f>-(H14-G14)</f>
        <v>0</v>
      </c>
      <c r="I27" s="13">
        <f t="shared" ref="I27:V27" si="34">-(I14-H14)</f>
        <v>0</v>
      </c>
      <c r="J27" s="13">
        <f t="shared" si="34"/>
        <v>0</v>
      </c>
      <c r="K27" s="13">
        <f t="shared" si="34"/>
        <v>0</v>
      </c>
      <c r="L27" s="13">
        <f t="shared" si="34"/>
        <v>0</v>
      </c>
      <c r="M27" s="13">
        <f t="shared" si="34"/>
        <v>0</v>
      </c>
      <c r="N27" s="13">
        <f t="shared" si="34"/>
        <v>0</v>
      </c>
      <c r="O27" s="13">
        <f t="shared" si="34"/>
        <v>0</v>
      </c>
      <c r="P27" s="13">
        <f t="shared" si="34"/>
        <v>0</v>
      </c>
      <c r="Q27" s="13">
        <f t="shared" si="34"/>
        <v>0</v>
      </c>
      <c r="R27" s="13">
        <f t="shared" si="34"/>
        <v>0</v>
      </c>
      <c r="S27" s="13">
        <f t="shared" si="34"/>
        <v>0</v>
      </c>
      <c r="T27" s="13">
        <f t="shared" si="34"/>
        <v>0</v>
      </c>
      <c r="U27" s="13">
        <f>-(U14-T14)</f>
        <v>0</v>
      </c>
      <c r="V27" s="13">
        <f t="shared" si="34"/>
        <v>0</v>
      </c>
      <c r="W27" s="13">
        <f t="shared" ref="W27" si="35">-(W14-V14)</f>
        <v>0</v>
      </c>
      <c r="X27" s="13">
        <f t="shared" ref="X27" si="36">-(X14-W14)</f>
        <v>0</v>
      </c>
      <c r="Y27" s="13">
        <f t="shared" ref="Y27" si="37">-(Y14-X14)</f>
        <v>0</v>
      </c>
      <c r="Z27" s="13">
        <f t="shared" ref="Z27" si="38">-(Z14-Y14)</f>
        <v>0</v>
      </c>
      <c r="AA27" s="13">
        <f t="shared" ref="AA27" si="39">-(AA14-Z14)</f>
        <v>0</v>
      </c>
      <c r="AB27" s="13">
        <f t="shared" ref="AB27" si="40">-(AB14-AA14)</f>
        <v>0</v>
      </c>
      <c r="AC27" s="13">
        <f t="shared" ref="AC27" si="41">-(AC14-AB14)</f>
        <v>0</v>
      </c>
      <c r="AD27" s="13">
        <f t="shared" ref="AD27" si="42">-(AD14-AC14)</f>
        <v>0</v>
      </c>
      <c r="AE27" s="13">
        <f t="shared" ref="AE27" si="43">-(AE14-AD14)</f>
        <v>0</v>
      </c>
      <c r="AF27" s="13">
        <f t="shared" ref="AF27" si="44">-(AF14-AE14)</f>
        <v>0</v>
      </c>
    </row>
    <row r="28" spans="1:32" ht="13.9" x14ac:dyDescent="0.45">
      <c r="A28" s="3"/>
      <c r="B28" s="4"/>
      <c r="E28" s="3" t="s">
        <v>74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>-B41</f>
        <v>-300000</v>
      </c>
      <c r="M28" s="13">
        <v>0</v>
      </c>
      <c r="N28" s="13">
        <v>0</v>
      </c>
      <c r="O28" s="13">
        <v>0</v>
      </c>
      <c r="P28" s="13">
        <v>0</v>
      </c>
      <c r="Q28" s="13">
        <f>-B42</f>
        <v>-350000</v>
      </c>
      <c r="R28" s="13">
        <v>0</v>
      </c>
      <c r="S28" s="13">
        <v>0</v>
      </c>
      <c r="T28" s="13">
        <v>0</v>
      </c>
      <c r="U28" s="13">
        <v>0</v>
      </c>
      <c r="V28" s="13">
        <f>-B43</f>
        <v>-750000</v>
      </c>
      <c r="W28" s="13">
        <v>0</v>
      </c>
      <c r="X28" s="13">
        <v>0</v>
      </c>
      <c r="Y28" s="13">
        <v>0</v>
      </c>
      <c r="Z28" s="13">
        <v>0</v>
      </c>
      <c r="AA28" s="13">
        <f>-B44</f>
        <v>-850000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29" spans="1:32" ht="13.9" x14ac:dyDescent="0.45">
      <c r="A29" s="3" t="s">
        <v>8</v>
      </c>
      <c r="B29" s="4">
        <v>4000</v>
      </c>
      <c r="E29" s="3" t="s">
        <v>68</v>
      </c>
      <c r="F29" s="13">
        <f>-B2*B3</f>
        <v>-3900000</v>
      </c>
      <c r="G29" s="13">
        <f>-B2*B4</f>
        <v>-3900000</v>
      </c>
      <c r="H29" s="13">
        <f>-B2*B5</f>
        <v>-31200000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f>B6</f>
        <v>0</v>
      </c>
    </row>
    <row r="30" spans="1:32" ht="13.9" x14ac:dyDescent="0.45">
      <c r="A30" s="7" t="s">
        <v>46</v>
      </c>
      <c r="B30" s="12">
        <v>25</v>
      </c>
      <c r="E30" s="3" t="s">
        <v>39</v>
      </c>
      <c r="F30" s="13">
        <f>-F22</f>
        <v>0</v>
      </c>
      <c r="G30" s="13">
        <f t="shared" ref="G30:U30" si="45">-G22</f>
        <v>0</v>
      </c>
      <c r="H30" s="13">
        <f>-H22</f>
        <v>1560000</v>
      </c>
      <c r="I30" s="13">
        <f t="shared" si="45"/>
        <v>1560000</v>
      </c>
      <c r="J30" s="13">
        <f t="shared" si="45"/>
        <v>1560000</v>
      </c>
      <c r="K30" s="13">
        <f t="shared" si="45"/>
        <v>1560000</v>
      </c>
      <c r="L30" s="13">
        <f t="shared" si="45"/>
        <v>1620000</v>
      </c>
      <c r="M30" s="13">
        <f t="shared" si="45"/>
        <v>1620000</v>
      </c>
      <c r="N30" s="13">
        <f t="shared" si="45"/>
        <v>1620000</v>
      </c>
      <c r="O30" s="13">
        <f t="shared" si="45"/>
        <v>1620000</v>
      </c>
      <c r="P30" s="13">
        <f t="shared" si="45"/>
        <v>1620000</v>
      </c>
      <c r="Q30" s="13">
        <f t="shared" si="45"/>
        <v>1630000</v>
      </c>
      <c r="R30" s="13">
        <f t="shared" si="45"/>
        <v>1630000</v>
      </c>
      <c r="S30" s="13">
        <f t="shared" si="45"/>
        <v>1630000</v>
      </c>
      <c r="T30" s="13">
        <f t="shared" si="45"/>
        <v>1630000</v>
      </c>
      <c r="U30" s="13">
        <f t="shared" si="45"/>
        <v>1630000</v>
      </c>
      <c r="V30" s="13">
        <f>-V22</f>
        <v>1710000</v>
      </c>
      <c r="W30" s="13">
        <f t="shared" ref="W30:AF30" si="46">-W22</f>
        <v>1710000</v>
      </c>
      <c r="X30" s="13">
        <f>-X22</f>
        <v>1710000</v>
      </c>
      <c r="Y30" s="13">
        <f t="shared" si="46"/>
        <v>1710000</v>
      </c>
      <c r="Z30" s="13">
        <f t="shared" si="46"/>
        <v>1710000</v>
      </c>
      <c r="AA30" s="13">
        <f t="shared" si="46"/>
        <v>1730000</v>
      </c>
      <c r="AB30" s="13">
        <f t="shared" si="46"/>
        <v>1730000</v>
      </c>
      <c r="AC30" s="13">
        <f t="shared" si="46"/>
        <v>1730000</v>
      </c>
      <c r="AD30" s="13">
        <f t="shared" si="46"/>
        <v>1730000</v>
      </c>
      <c r="AE30" s="13">
        <f t="shared" si="46"/>
        <v>1730000</v>
      </c>
      <c r="AF30" s="13">
        <f t="shared" si="46"/>
        <v>1560000</v>
      </c>
    </row>
    <row r="31" spans="1:32" ht="13.9" x14ac:dyDescent="0.45">
      <c r="A31" s="3" t="s">
        <v>10</v>
      </c>
      <c r="B31" s="6">
        <v>0.01</v>
      </c>
      <c r="E31" s="3"/>
    </row>
    <row r="32" spans="1:32" ht="13.9" x14ac:dyDescent="0.45">
      <c r="A32" s="3" t="s">
        <v>11</v>
      </c>
      <c r="B32" s="6">
        <f>B10+B31</f>
        <v>0.01</v>
      </c>
      <c r="E32" s="3" t="s">
        <v>73</v>
      </c>
      <c r="F32" s="3">
        <f t="shared" ref="F32:AF32" si="47">SUM(F25:F30)</f>
        <v>-3900000</v>
      </c>
      <c r="G32" s="3">
        <f t="shared" si="47"/>
        <v>-4400000</v>
      </c>
      <c r="H32" s="3">
        <f t="shared" si="47"/>
        <v>-27168000</v>
      </c>
      <c r="I32" s="3">
        <f t="shared" si="47"/>
        <v>4075776</v>
      </c>
      <c r="J32" s="3">
        <f t="shared" si="47"/>
        <v>4100072.4</v>
      </c>
      <c r="K32" s="3">
        <f t="shared" si="47"/>
        <v>3729995.1239999998</v>
      </c>
      <c r="L32" s="3">
        <f t="shared" si="47"/>
        <v>3138449.4872399997</v>
      </c>
      <c r="M32" s="3">
        <f t="shared" si="47"/>
        <v>3437757.1719921604</v>
      </c>
      <c r="N32" s="3">
        <f t="shared" si="47"/>
        <v>3463155.9480735241</v>
      </c>
      <c r="O32" s="3">
        <f t="shared" si="47"/>
        <v>3497064.2315542595</v>
      </c>
      <c r="P32" s="3">
        <f t="shared" si="47"/>
        <v>3531303.1258698022</v>
      </c>
      <c r="Q32" s="3">
        <f t="shared" si="47"/>
        <v>3043014.056474057</v>
      </c>
      <c r="R32" s="3">
        <f t="shared" si="47"/>
        <v>3375654.2181397844</v>
      </c>
      <c r="S32" s="3">
        <f t="shared" si="47"/>
        <v>3408485.9283211827</v>
      </c>
      <c r="T32" s="3">
        <f t="shared" si="47"/>
        <v>3441639.6736043943</v>
      </c>
      <c r="U32" s="3">
        <f t="shared" si="47"/>
        <v>3483328.8624673989</v>
      </c>
      <c r="V32" s="3">
        <f t="shared" si="47"/>
        <v>2018223.3892038427</v>
      </c>
      <c r="W32" s="3">
        <f t="shared" si="47"/>
        <v>2793751.9950958812</v>
      </c>
      <c r="X32" s="3">
        <f t="shared" si="47"/>
        <v>2819598.7070468399</v>
      </c>
      <c r="Y32" s="3">
        <f t="shared" si="47"/>
        <v>2852086.9874820136</v>
      </c>
      <c r="Z32" s="3">
        <f t="shared" si="47"/>
        <v>2872242.4112984817</v>
      </c>
      <c r="AA32" s="3">
        <f t="shared" si="47"/>
        <v>1852244.1594114664</v>
      </c>
      <c r="AB32" s="3">
        <f t="shared" si="47"/>
        <v>2727049.7250055815</v>
      </c>
      <c r="AC32" s="3">
        <f t="shared" si="47"/>
        <v>2757996.9195988029</v>
      </c>
      <c r="AD32" s="3">
        <f t="shared" si="47"/>
        <v>2777389.3068581931</v>
      </c>
      <c r="AE32" s="3">
        <f t="shared" si="47"/>
        <v>2803130.5959267751</v>
      </c>
      <c r="AF32" s="3">
        <f t="shared" si="47"/>
        <v>2327723.6478860429</v>
      </c>
    </row>
    <row r="33" spans="1:32" ht="13.9" x14ac:dyDescent="0.45">
      <c r="A33" s="3" t="s">
        <v>12</v>
      </c>
      <c r="B33" s="4">
        <v>8</v>
      </c>
      <c r="C33" s="13" t="s">
        <v>13</v>
      </c>
      <c r="E33" s="3" t="s">
        <v>75</v>
      </c>
      <c r="F33" s="3">
        <f t="shared" ref="F33:AF33" si="48">F32/(1+$B$8)^F5</f>
        <v>-3900000</v>
      </c>
      <c r="G33" s="3">
        <f t="shared" si="48"/>
        <v>-4036697.2477064217</v>
      </c>
      <c r="H33" s="3">
        <f t="shared" si="48"/>
        <v>-22866762.0570659</v>
      </c>
      <c r="I33" s="3">
        <f t="shared" si="48"/>
        <v>3147246.8956293636</v>
      </c>
      <c r="J33" s="3">
        <f t="shared" si="48"/>
        <v>2904594.6553525864</v>
      </c>
      <c r="K33" s="3">
        <f t="shared" si="48"/>
        <v>2424240.901827388</v>
      </c>
      <c r="L33" s="3">
        <f t="shared" si="48"/>
        <v>1871354.8863020402</v>
      </c>
      <c r="M33" s="3">
        <f t="shared" si="48"/>
        <v>1880570.8985354295</v>
      </c>
      <c r="N33" s="3">
        <f t="shared" si="48"/>
        <v>1738041.1915862777</v>
      </c>
      <c r="O33" s="3">
        <f t="shared" si="48"/>
        <v>1610145.5189604072</v>
      </c>
      <c r="P33" s="3">
        <f t="shared" si="48"/>
        <v>1491660.6027919317</v>
      </c>
      <c r="Q33" s="3">
        <f t="shared" si="48"/>
        <v>1179267.9110001193</v>
      </c>
      <c r="R33" s="3">
        <f t="shared" si="48"/>
        <v>1200162.2944914252</v>
      </c>
      <c r="S33" s="3">
        <f t="shared" si="48"/>
        <v>1111775.3280233508</v>
      </c>
      <c r="T33" s="3">
        <f t="shared" si="48"/>
        <v>1029898.5062375865</v>
      </c>
      <c r="U33" s="3">
        <f t="shared" si="48"/>
        <v>956306.28315125022</v>
      </c>
      <c r="V33" s="3">
        <f t="shared" si="48"/>
        <v>508329.44605903223</v>
      </c>
      <c r="W33" s="3">
        <f t="shared" si="48"/>
        <v>645561.14859711996</v>
      </c>
      <c r="X33" s="3">
        <f t="shared" si="48"/>
        <v>597737.27562984196</v>
      </c>
      <c r="Y33" s="3">
        <f t="shared" si="48"/>
        <v>554701.45661499689</v>
      </c>
      <c r="Z33" s="3">
        <f t="shared" si="48"/>
        <v>512496.76911835233</v>
      </c>
      <c r="AA33" s="3">
        <f t="shared" si="48"/>
        <v>303208.78298880288</v>
      </c>
      <c r="AB33" s="3">
        <f t="shared" si="48"/>
        <v>409552.99125766556</v>
      </c>
      <c r="AC33" s="3">
        <f t="shared" si="48"/>
        <v>380000.63657320873</v>
      </c>
      <c r="AD33" s="3">
        <f t="shared" si="48"/>
        <v>351075.73078573978</v>
      </c>
      <c r="AE33" s="3">
        <f t="shared" si="48"/>
        <v>325072.98798660521</v>
      </c>
      <c r="AF33" s="3">
        <f t="shared" si="48"/>
        <v>247652.36074741851</v>
      </c>
    </row>
    <row r="34" spans="1:32" ht="13.9" x14ac:dyDescent="0.45">
      <c r="A34" s="3"/>
      <c r="B34" s="4">
        <v>12</v>
      </c>
      <c r="C34" s="13" t="s">
        <v>14</v>
      </c>
    </row>
    <row r="35" spans="1:32" ht="13.9" x14ac:dyDescent="0.45">
      <c r="A35" s="3"/>
      <c r="B35" s="4">
        <v>16</v>
      </c>
      <c r="C35" s="13" t="s">
        <v>15</v>
      </c>
      <c r="E35" s="14" t="s">
        <v>18</v>
      </c>
      <c r="F35" s="20">
        <f>SUM(F33:AF33)</f>
        <v>-3422803.8445243794</v>
      </c>
    </row>
    <row r="36" spans="1:32" ht="13.9" x14ac:dyDescent="0.45">
      <c r="E36" s="14" t="s">
        <v>76</v>
      </c>
      <c r="F36" s="21">
        <f>IRR(F32:AF32)</f>
        <v>7.4944834713947861E-2</v>
      </c>
    </row>
    <row r="37" spans="1:32" ht="13.9" x14ac:dyDescent="0.45">
      <c r="A37" s="3" t="s">
        <v>16</v>
      </c>
      <c r="B37" s="4">
        <v>25</v>
      </c>
    </row>
    <row r="38" spans="1:32" ht="13.9" x14ac:dyDescent="0.45">
      <c r="A38" s="3" t="s">
        <v>19</v>
      </c>
      <c r="B38" s="4">
        <v>500000</v>
      </c>
    </row>
    <row r="39" spans="1:32" ht="13.9" x14ac:dyDescent="0.45">
      <c r="A39" s="3"/>
      <c r="E39" s="29" t="s">
        <v>87</v>
      </c>
      <c r="F39" s="22"/>
      <c r="G39" s="22"/>
      <c r="H39" s="23"/>
      <c r="I39" s="23"/>
      <c r="J39" s="23"/>
      <c r="K39" s="23"/>
      <c r="M39" s="29" t="s">
        <v>82</v>
      </c>
      <c r="N39" s="29"/>
      <c r="O39" s="29"/>
    </row>
    <row r="40" spans="1:32" ht="13.9" x14ac:dyDescent="0.45">
      <c r="A40" s="3" t="s">
        <v>28</v>
      </c>
      <c r="E40" s="30" t="s">
        <v>2</v>
      </c>
      <c r="F40" s="3" t="s">
        <v>77</v>
      </c>
      <c r="G40" s="3" t="s">
        <v>78</v>
      </c>
      <c r="H40" s="3" t="s">
        <v>79</v>
      </c>
      <c r="I40" s="3" t="s">
        <v>80</v>
      </c>
      <c r="J40" s="3" t="s">
        <v>81</v>
      </c>
      <c r="K40" s="3" t="s">
        <v>88</v>
      </c>
      <c r="L40" s="24"/>
      <c r="M40" s="3" t="s">
        <v>77</v>
      </c>
      <c r="N40" s="3" t="s">
        <v>83</v>
      </c>
      <c r="O40" s="3" t="s">
        <v>88</v>
      </c>
    </row>
    <row r="41" spans="1:32" ht="13.9" x14ac:dyDescent="0.45">
      <c r="A41" s="3" t="s">
        <v>26</v>
      </c>
      <c r="B41" s="13">
        <v>300000</v>
      </c>
      <c r="C41" s="13" t="s">
        <v>40</v>
      </c>
      <c r="E41" s="32">
        <v>2001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>SUM(F41:J41)</f>
        <v>0</v>
      </c>
      <c r="M41" s="13">
        <v>0</v>
      </c>
      <c r="N41" s="13">
        <v>0</v>
      </c>
      <c r="O41" s="13">
        <f>M41+N41</f>
        <v>0</v>
      </c>
    </row>
    <row r="42" spans="1:32" ht="13.9" x14ac:dyDescent="0.45">
      <c r="A42" s="3" t="s">
        <v>27</v>
      </c>
      <c r="B42" s="13">
        <v>350000</v>
      </c>
      <c r="C42" s="13" t="s">
        <v>41</v>
      </c>
      <c r="E42" s="32">
        <f>E41+1</f>
        <v>2002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ref="K42:K66" si="49">SUM(F42:J42)</f>
        <v>0</v>
      </c>
      <c r="M42" s="13">
        <v>0</v>
      </c>
      <c r="N42" s="13">
        <v>0</v>
      </c>
      <c r="O42" s="13">
        <f t="shared" ref="O42:O67" si="50">M42+N42</f>
        <v>0</v>
      </c>
    </row>
    <row r="43" spans="1:32" ht="13.9" x14ac:dyDescent="0.45">
      <c r="A43" s="3" t="s">
        <v>29</v>
      </c>
      <c r="B43" s="13">
        <v>750000</v>
      </c>
      <c r="C43" s="13" t="s">
        <v>42</v>
      </c>
      <c r="E43" s="32">
        <f t="shared" ref="E43:E67" si="51">E42+1</f>
        <v>2003</v>
      </c>
      <c r="F43" s="13">
        <f>39000000/25</f>
        <v>1560000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49"/>
        <v>1560000</v>
      </c>
      <c r="M43" s="13">
        <f>B2-F43</f>
        <v>37440000</v>
      </c>
      <c r="N43" s="13">
        <v>0</v>
      </c>
      <c r="O43" s="13">
        <f t="shared" si="50"/>
        <v>37440000</v>
      </c>
    </row>
    <row r="44" spans="1:32" ht="13.9" x14ac:dyDescent="0.45">
      <c r="A44" s="3" t="s">
        <v>30</v>
      </c>
      <c r="B44" s="13">
        <v>850000</v>
      </c>
      <c r="C44" s="13" t="s">
        <v>43</v>
      </c>
      <c r="E44" s="32">
        <f t="shared" si="51"/>
        <v>2004</v>
      </c>
      <c r="F44" s="13">
        <f t="shared" ref="F44:F67" si="52">39000000/25</f>
        <v>1560000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49"/>
        <v>1560000</v>
      </c>
      <c r="M44" s="13">
        <f t="shared" ref="M44:M67" si="53">M43-F44</f>
        <v>35880000</v>
      </c>
      <c r="N44" s="13">
        <v>0</v>
      </c>
      <c r="O44" s="13">
        <f t="shared" si="50"/>
        <v>35880000</v>
      </c>
    </row>
    <row r="45" spans="1:32" ht="13.9" x14ac:dyDescent="0.45">
      <c r="A45" s="3" t="s">
        <v>31</v>
      </c>
      <c r="B45" s="13">
        <v>1250000</v>
      </c>
      <c r="C45" s="13" t="s">
        <v>44</v>
      </c>
      <c r="E45" s="32">
        <f t="shared" si="51"/>
        <v>2005</v>
      </c>
      <c r="F45" s="13">
        <f t="shared" si="52"/>
        <v>1560000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49"/>
        <v>1560000</v>
      </c>
      <c r="M45" s="13">
        <f t="shared" si="53"/>
        <v>34320000</v>
      </c>
      <c r="N45" s="13">
        <v>0</v>
      </c>
      <c r="O45" s="13">
        <f t="shared" si="50"/>
        <v>34320000</v>
      </c>
    </row>
    <row r="46" spans="1:32" x14ac:dyDescent="0.45">
      <c r="E46" s="32">
        <f t="shared" si="51"/>
        <v>2006</v>
      </c>
      <c r="F46" s="13">
        <f t="shared" si="52"/>
        <v>1560000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49"/>
        <v>1560000</v>
      </c>
      <c r="M46" s="13">
        <f t="shared" si="53"/>
        <v>32760000</v>
      </c>
      <c r="N46" s="13">
        <v>0</v>
      </c>
      <c r="O46" s="13">
        <f t="shared" si="50"/>
        <v>32760000</v>
      </c>
    </row>
    <row r="47" spans="1:32" x14ac:dyDescent="0.45">
      <c r="E47" s="32">
        <f t="shared" si="51"/>
        <v>2007</v>
      </c>
      <c r="F47" s="13">
        <f t="shared" si="52"/>
        <v>1560000</v>
      </c>
      <c r="G47" s="13">
        <f>60000</f>
        <v>60000</v>
      </c>
      <c r="H47" s="13">
        <v>0</v>
      </c>
      <c r="I47" s="13">
        <v>0</v>
      </c>
      <c r="J47" s="13">
        <v>0</v>
      </c>
      <c r="K47" s="13">
        <f t="shared" si="49"/>
        <v>1620000</v>
      </c>
      <c r="M47" s="13">
        <f t="shared" si="53"/>
        <v>31200000</v>
      </c>
      <c r="N47" s="13">
        <f>300000-G47</f>
        <v>240000</v>
      </c>
      <c r="O47" s="13">
        <f t="shared" si="50"/>
        <v>31440000</v>
      </c>
    </row>
    <row r="48" spans="1:32" ht="13.9" x14ac:dyDescent="0.45">
      <c r="A48" s="1" t="s">
        <v>22</v>
      </c>
      <c r="B48" s="1"/>
      <c r="C48" s="1"/>
      <c r="E48" s="32">
        <f t="shared" si="51"/>
        <v>2008</v>
      </c>
      <c r="F48" s="13">
        <f t="shared" si="52"/>
        <v>1560000</v>
      </c>
      <c r="G48" s="13">
        <f>60000</f>
        <v>60000</v>
      </c>
      <c r="H48" s="13">
        <v>0</v>
      </c>
      <c r="I48" s="13">
        <v>0</v>
      </c>
      <c r="J48" s="13">
        <v>0</v>
      </c>
      <c r="K48" s="13">
        <f t="shared" si="49"/>
        <v>1620000</v>
      </c>
      <c r="M48" s="13">
        <f t="shared" si="53"/>
        <v>29640000</v>
      </c>
      <c r="N48" s="13">
        <f>N47-G48</f>
        <v>180000</v>
      </c>
      <c r="O48" s="13">
        <f t="shared" si="50"/>
        <v>29820000</v>
      </c>
    </row>
    <row r="49" spans="1:15" x14ac:dyDescent="0.45">
      <c r="A49" s="13" t="s">
        <v>20</v>
      </c>
      <c r="E49" s="32">
        <f t="shared" si="51"/>
        <v>2009</v>
      </c>
      <c r="F49" s="13">
        <f t="shared" si="52"/>
        <v>1560000</v>
      </c>
      <c r="G49" s="13">
        <f>60000</f>
        <v>60000</v>
      </c>
      <c r="H49" s="13">
        <v>0</v>
      </c>
      <c r="I49" s="13">
        <v>0</v>
      </c>
      <c r="J49" s="13">
        <v>0</v>
      </c>
      <c r="K49" s="13">
        <f t="shared" si="49"/>
        <v>1620000</v>
      </c>
      <c r="M49" s="13">
        <f t="shared" si="53"/>
        <v>28080000</v>
      </c>
      <c r="N49" s="13">
        <f>N48-G49</f>
        <v>120000</v>
      </c>
      <c r="O49" s="13">
        <f t="shared" si="50"/>
        <v>28200000</v>
      </c>
    </row>
    <row r="50" spans="1:15" x14ac:dyDescent="0.45">
      <c r="A50" s="13" t="s">
        <v>21</v>
      </c>
      <c r="E50" s="32">
        <f t="shared" si="51"/>
        <v>2010</v>
      </c>
      <c r="F50" s="13">
        <f t="shared" si="52"/>
        <v>1560000</v>
      </c>
      <c r="G50" s="13">
        <f>60000</f>
        <v>60000</v>
      </c>
      <c r="H50" s="13">
        <v>0</v>
      </c>
      <c r="I50" s="13">
        <v>0</v>
      </c>
      <c r="J50" s="13">
        <v>0</v>
      </c>
      <c r="K50" s="13">
        <f t="shared" si="49"/>
        <v>1620000</v>
      </c>
      <c r="M50" s="13">
        <f t="shared" si="53"/>
        <v>26520000</v>
      </c>
      <c r="N50" s="13">
        <f>N49-G50</f>
        <v>60000</v>
      </c>
      <c r="O50" s="13">
        <f t="shared" si="50"/>
        <v>26580000</v>
      </c>
    </row>
    <row r="51" spans="1:15" x14ac:dyDescent="0.45">
      <c r="A51" s="13" t="s">
        <v>85</v>
      </c>
      <c r="E51" s="32">
        <f t="shared" si="51"/>
        <v>2011</v>
      </c>
      <c r="F51" s="13">
        <f t="shared" si="52"/>
        <v>1560000</v>
      </c>
      <c r="G51" s="13">
        <f>60000</f>
        <v>60000</v>
      </c>
      <c r="H51" s="13">
        <v>0</v>
      </c>
      <c r="I51" s="13">
        <v>0</v>
      </c>
      <c r="J51" s="13">
        <v>0</v>
      </c>
      <c r="K51" s="13">
        <f t="shared" si="49"/>
        <v>1620000</v>
      </c>
      <c r="M51" s="13">
        <f t="shared" si="53"/>
        <v>24960000</v>
      </c>
      <c r="N51" s="13">
        <f>N50-G51</f>
        <v>0</v>
      </c>
      <c r="O51" s="13">
        <f t="shared" si="50"/>
        <v>24960000</v>
      </c>
    </row>
    <row r="52" spans="1:15" x14ac:dyDescent="0.45">
      <c r="A52" s="13" t="s">
        <v>86</v>
      </c>
      <c r="E52" s="32">
        <f t="shared" si="51"/>
        <v>2012</v>
      </c>
      <c r="F52" s="13">
        <f t="shared" si="52"/>
        <v>1560000</v>
      </c>
      <c r="G52" s="13">
        <v>0</v>
      </c>
      <c r="H52" s="13">
        <f>350000/5</f>
        <v>70000</v>
      </c>
      <c r="I52" s="13">
        <v>0</v>
      </c>
      <c r="J52" s="13">
        <v>0</v>
      </c>
      <c r="K52" s="13">
        <f t="shared" si="49"/>
        <v>1630000</v>
      </c>
      <c r="M52" s="13">
        <f t="shared" si="53"/>
        <v>23400000</v>
      </c>
      <c r="N52" s="13">
        <f>350000-H52</f>
        <v>280000</v>
      </c>
      <c r="O52" s="13">
        <f t="shared" si="50"/>
        <v>23680000</v>
      </c>
    </row>
    <row r="53" spans="1:15" x14ac:dyDescent="0.45">
      <c r="E53" s="32">
        <f t="shared" si="51"/>
        <v>2013</v>
      </c>
      <c r="F53" s="13">
        <f t="shared" si="52"/>
        <v>1560000</v>
      </c>
      <c r="G53" s="13">
        <v>0</v>
      </c>
      <c r="H53" s="13">
        <f t="shared" ref="H53:H56" si="54">350000/5</f>
        <v>70000</v>
      </c>
      <c r="I53" s="13">
        <v>0</v>
      </c>
      <c r="J53" s="13">
        <v>0</v>
      </c>
      <c r="K53" s="13">
        <f t="shared" si="49"/>
        <v>1630000</v>
      </c>
      <c r="M53" s="13">
        <f t="shared" si="53"/>
        <v>21840000</v>
      </c>
      <c r="N53" s="13">
        <f>N52-H53</f>
        <v>210000</v>
      </c>
      <c r="O53" s="13">
        <f t="shared" si="50"/>
        <v>22050000</v>
      </c>
    </row>
    <row r="54" spans="1:15" x14ac:dyDescent="0.45">
      <c r="E54" s="32">
        <f t="shared" si="51"/>
        <v>2014</v>
      </c>
      <c r="F54" s="13">
        <f t="shared" si="52"/>
        <v>1560000</v>
      </c>
      <c r="G54" s="13">
        <v>0</v>
      </c>
      <c r="H54" s="13">
        <f t="shared" si="54"/>
        <v>70000</v>
      </c>
      <c r="I54" s="13">
        <v>0</v>
      </c>
      <c r="J54" s="13">
        <v>0</v>
      </c>
      <c r="K54" s="13">
        <f t="shared" si="49"/>
        <v>1630000</v>
      </c>
      <c r="M54" s="13">
        <f t="shared" si="53"/>
        <v>20280000</v>
      </c>
      <c r="N54" s="13">
        <f>N53-H54</f>
        <v>140000</v>
      </c>
      <c r="O54" s="13">
        <f t="shared" si="50"/>
        <v>20420000</v>
      </c>
    </row>
    <row r="55" spans="1:15" x14ac:dyDescent="0.45">
      <c r="E55" s="32">
        <f t="shared" si="51"/>
        <v>2015</v>
      </c>
      <c r="F55" s="13">
        <f t="shared" si="52"/>
        <v>1560000</v>
      </c>
      <c r="G55" s="13">
        <v>0</v>
      </c>
      <c r="H55" s="13">
        <f t="shared" si="54"/>
        <v>70000</v>
      </c>
      <c r="I55" s="13">
        <v>0</v>
      </c>
      <c r="J55" s="13">
        <v>0</v>
      </c>
      <c r="K55" s="13">
        <f t="shared" si="49"/>
        <v>1630000</v>
      </c>
      <c r="M55" s="13">
        <f t="shared" si="53"/>
        <v>18720000</v>
      </c>
      <c r="N55" s="13">
        <f>N54-H55</f>
        <v>70000</v>
      </c>
      <c r="O55" s="13">
        <f t="shared" si="50"/>
        <v>18790000</v>
      </c>
    </row>
    <row r="56" spans="1:15" x14ac:dyDescent="0.45">
      <c r="E56" s="32">
        <f t="shared" si="51"/>
        <v>2016</v>
      </c>
      <c r="F56" s="13">
        <f t="shared" si="52"/>
        <v>1560000</v>
      </c>
      <c r="G56" s="13">
        <v>0</v>
      </c>
      <c r="H56" s="13">
        <f t="shared" si="54"/>
        <v>70000</v>
      </c>
      <c r="I56" s="13">
        <v>0</v>
      </c>
      <c r="J56" s="13">
        <v>0</v>
      </c>
      <c r="K56" s="13">
        <f t="shared" si="49"/>
        <v>1630000</v>
      </c>
      <c r="M56" s="13">
        <f t="shared" si="53"/>
        <v>17160000</v>
      </c>
      <c r="N56" s="13">
        <f>N55-H56</f>
        <v>0</v>
      </c>
      <c r="O56" s="13">
        <f t="shared" si="50"/>
        <v>17160000</v>
      </c>
    </row>
    <row r="57" spans="1:15" x14ac:dyDescent="0.45">
      <c r="E57" s="32">
        <f t="shared" si="51"/>
        <v>2017</v>
      </c>
      <c r="F57" s="13">
        <f t="shared" si="52"/>
        <v>1560000</v>
      </c>
      <c r="G57" s="13">
        <v>0</v>
      </c>
      <c r="H57" s="13">
        <v>0</v>
      </c>
      <c r="I57" s="13">
        <f>750000/5</f>
        <v>150000</v>
      </c>
      <c r="J57" s="13">
        <v>0</v>
      </c>
      <c r="K57" s="13">
        <f t="shared" si="49"/>
        <v>1710000</v>
      </c>
      <c r="M57" s="13">
        <f t="shared" si="53"/>
        <v>15600000</v>
      </c>
      <c r="N57" s="13">
        <f>750000-I57</f>
        <v>600000</v>
      </c>
      <c r="O57" s="13">
        <f t="shared" si="50"/>
        <v>16200000</v>
      </c>
    </row>
    <row r="58" spans="1:15" x14ac:dyDescent="0.45">
      <c r="E58" s="32">
        <f t="shared" si="51"/>
        <v>2018</v>
      </c>
      <c r="F58" s="13">
        <f t="shared" si="52"/>
        <v>1560000</v>
      </c>
      <c r="G58" s="13">
        <v>0</v>
      </c>
      <c r="H58" s="13">
        <v>0</v>
      </c>
      <c r="I58" s="13">
        <f t="shared" ref="I58:I61" si="55">750000/5</f>
        <v>150000</v>
      </c>
      <c r="J58" s="13">
        <v>0</v>
      </c>
      <c r="K58" s="13">
        <f t="shared" si="49"/>
        <v>1710000</v>
      </c>
      <c r="M58" s="13">
        <f t="shared" si="53"/>
        <v>14040000</v>
      </c>
      <c r="N58" s="13">
        <f>N57-I58</f>
        <v>450000</v>
      </c>
      <c r="O58" s="13">
        <f t="shared" si="50"/>
        <v>14490000</v>
      </c>
    </row>
    <row r="59" spans="1:15" x14ac:dyDescent="0.45">
      <c r="E59" s="32">
        <f t="shared" si="51"/>
        <v>2019</v>
      </c>
      <c r="F59" s="13">
        <f t="shared" si="52"/>
        <v>1560000</v>
      </c>
      <c r="G59" s="13">
        <v>0</v>
      </c>
      <c r="H59" s="13">
        <v>0</v>
      </c>
      <c r="I59" s="13">
        <f t="shared" si="55"/>
        <v>150000</v>
      </c>
      <c r="J59" s="13">
        <v>0</v>
      </c>
      <c r="K59" s="13">
        <f t="shared" si="49"/>
        <v>1710000</v>
      </c>
      <c r="M59" s="13">
        <f t="shared" si="53"/>
        <v>12480000</v>
      </c>
      <c r="N59" s="13">
        <f>N58-I59</f>
        <v>300000</v>
      </c>
      <c r="O59" s="13">
        <f t="shared" si="50"/>
        <v>12780000</v>
      </c>
    </row>
    <row r="60" spans="1:15" x14ac:dyDescent="0.45">
      <c r="E60" s="32">
        <f t="shared" si="51"/>
        <v>2020</v>
      </c>
      <c r="F60" s="13">
        <f t="shared" si="52"/>
        <v>1560000</v>
      </c>
      <c r="G60" s="13">
        <v>0</v>
      </c>
      <c r="H60" s="13">
        <v>0</v>
      </c>
      <c r="I60" s="13">
        <f t="shared" si="55"/>
        <v>150000</v>
      </c>
      <c r="J60" s="13">
        <v>0</v>
      </c>
      <c r="K60" s="13">
        <f t="shared" si="49"/>
        <v>1710000</v>
      </c>
      <c r="M60" s="13">
        <f t="shared" si="53"/>
        <v>10920000</v>
      </c>
      <c r="N60" s="13">
        <f>N59-I60</f>
        <v>150000</v>
      </c>
      <c r="O60" s="13">
        <f t="shared" si="50"/>
        <v>11070000</v>
      </c>
    </row>
    <row r="61" spans="1:15" x14ac:dyDescent="0.45">
      <c r="E61" s="32">
        <f t="shared" si="51"/>
        <v>2021</v>
      </c>
      <c r="F61" s="13">
        <f t="shared" si="52"/>
        <v>1560000</v>
      </c>
      <c r="G61" s="13">
        <v>0</v>
      </c>
      <c r="H61" s="13">
        <v>0</v>
      </c>
      <c r="I61" s="13">
        <f t="shared" si="55"/>
        <v>150000</v>
      </c>
      <c r="J61" s="13">
        <v>0</v>
      </c>
      <c r="K61" s="13">
        <f t="shared" si="49"/>
        <v>1710000</v>
      </c>
      <c r="M61" s="13">
        <f t="shared" si="53"/>
        <v>9360000</v>
      </c>
      <c r="N61" s="13">
        <f>N60-I61</f>
        <v>0</v>
      </c>
      <c r="O61" s="13">
        <f t="shared" si="50"/>
        <v>9360000</v>
      </c>
    </row>
    <row r="62" spans="1:15" x14ac:dyDescent="0.45">
      <c r="E62" s="32">
        <f t="shared" si="51"/>
        <v>2022</v>
      </c>
      <c r="F62" s="13">
        <f t="shared" si="52"/>
        <v>1560000</v>
      </c>
      <c r="G62" s="13">
        <v>0</v>
      </c>
      <c r="H62" s="13">
        <v>0</v>
      </c>
      <c r="I62" s="13">
        <v>0</v>
      </c>
      <c r="J62" s="13">
        <f>850000/5</f>
        <v>170000</v>
      </c>
      <c r="K62" s="13">
        <f>SUM(F62:J62)</f>
        <v>1730000</v>
      </c>
      <c r="M62" s="13">
        <f t="shared" si="53"/>
        <v>7800000</v>
      </c>
      <c r="N62" s="13">
        <f>850000-J62</f>
        <v>680000</v>
      </c>
      <c r="O62" s="13">
        <f t="shared" si="50"/>
        <v>8480000</v>
      </c>
    </row>
    <row r="63" spans="1:15" x14ac:dyDescent="0.45">
      <c r="E63" s="32">
        <f t="shared" si="51"/>
        <v>2023</v>
      </c>
      <c r="F63" s="13">
        <f t="shared" si="52"/>
        <v>1560000</v>
      </c>
      <c r="G63" s="13">
        <v>0</v>
      </c>
      <c r="H63" s="13">
        <v>0</v>
      </c>
      <c r="I63" s="13">
        <v>0</v>
      </c>
      <c r="J63" s="13">
        <f t="shared" ref="J63:J66" si="56">850000/5</f>
        <v>170000</v>
      </c>
      <c r="K63" s="13">
        <f t="shared" si="49"/>
        <v>1730000</v>
      </c>
      <c r="M63" s="13">
        <f t="shared" si="53"/>
        <v>6240000</v>
      </c>
      <c r="N63" s="13">
        <f>N62-J63</f>
        <v>510000</v>
      </c>
      <c r="O63" s="13">
        <f t="shared" si="50"/>
        <v>6750000</v>
      </c>
    </row>
    <row r="64" spans="1:15" x14ac:dyDescent="0.45">
      <c r="E64" s="32">
        <f t="shared" si="51"/>
        <v>2024</v>
      </c>
      <c r="F64" s="13">
        <f t="shared" si="52"/>
        <v>1560000</v>
      </c>
      <c r="G64" s="13">
        <v>0</v>
      </c>
      <c r="H64" s="13">
        <v>0</v>
      </c>
      <c r="I64" s="13">
        <v>0</v>
      </c>
      <c r="J64" s="13">
        <f t="shared" si="56"/>
        <v>170000</v>
      </c>
      <c r="K64" s="13">
        <f t="shared" si="49"/>
        <v>1730000</v>
      </c>
      <c r="M64" s="13">
        <f t="shared" si="53"/>
        <v>4680000</v>
      </c>
      <c r="N64" s="13">
        <f>N63-J64</f>
        <v>340000</v>
      </c>
      <c r="O64" s="13">
        <f t="shared" si="50"/>
        <v>5020000</v>
      </c>
    </row>
    <row r="65" spans="5:15" x14ac:dyDescent="0.45">
      <c r="E65" s="32">
        <f t="shared" si="51"/>
        <v>2025</v>
      </c>
      <c r="F65" s="13">
        <f t="shared" si="52"/>
        <v>1560000</v>
      </c>
      <c r="G65" s="13">
        <v>0</v>
      </c>
      <c r="H65" s="13">
        <v>0</v>
      </c>
      <c r="I65" s="13">
        <v>0</v>
      </c>
      <c r="J65" s="13">
        <f t="shared" si="56"/>
        <v>170000</v>
      </c>
      <c r="K65" s="13">
        <f t="shared" si="49"/>
        <v>1730000</v>
      </c>
      <c r="M65" s="13">
        <f t="shared" si="53"/>
        <v>3120000</v>
      </c>
      <c r="N65" s="13">
        <f>N64-J65</f>
        <v>170000</v>
      </c>
      <c r="O65" s="13">
        <f t="shared" si="50"/>
        <v>3290000</v>
      </c>
    </row>
    <row r="66" spans="5:15" x14ac:dyDescent="0.45">
      <c r="E66" s="32">
        <f t="shared" si="51"/>
        <v>2026</v>
      </c>
      <c r="F66" s="13">
        <f t="shared" si="52"/>
        <v>1560000</v>
      </c>
      <c r="G66" s="13">
        <v>0</v>
      </c>
      <c r="H66" s="13">
        <v>0</v>
      </c>
      <c r="I66" s="13">
        <v>0</v>
      </c>
      <c r="J66" s="13">
        <f t="shared" si="56"/>
        <v>170000</v>
      </c>
      <c r="K66" s="13">
        <f t="shared" si="49"/>
        <v>1730000</v>
      </c>
      <c r="M66" s="13">
        <f t="shared" si="53"/>
        <v>1560000</v>
      </c>
      <c r="N66" s="13">
        <f>N65-J66</f>
        <v>0</v>
      </c>
      <c r="O66" s="13">
        <f t="shared" si="50"/>
        <v>1560000</v>
      </c>
    </row>
    <row r="67" spans="5:15" x14ac:dyDescent="0.45">
      <c r="E67" s="32">
        <f t="shared" si="51"/>
        <v>2027</v>
      </c>
      <c r="F67" s="13">
        <f t="shared" si="52"/>
        <v>1560000</v>
      </c>
      <c r="G67" s="13">
        <v>0</v>
      </c>
      <c r="H67" s="13">
        <v>0</v>
      </c>
      <c r="I67" s="13">
        <v>0</v>
      </c>
      <c r="J67" s="13">
        <v>0</v>
      </c>
      <c r="K67" s="13">
        <f>SUM(F67:J67)</f>
        <v>1560000</v>
      </c>
      <c r="M67" s="13">
        <f t="shared" si="53"/>
        <v>0</v>
      </c>
      <c r="N67" s="13">
        <v>0</v>
      </c>
      <c r="O67" s="13">
        <f t="shared" si="50"/>
        <v>0</v>
      </c>
    </row>
  </sheetData>
  <pageMargins left="0.25" right="0.25" top="0.75" bottom="0.75" header="0.3" footer="0.3"/>
  <pageSetup paperSize="9" scale="32" fitToHeight="0" orientation="landscape" r:id="rId1"/>
  <ignoredErrors>
    <ignoredError sqref="K41" formulaRange="1"/>
    <ignoredError sqref="F22:AF22 F24:AF2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J I 0 W T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J J I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S N F k o i k e 4 D g A A A B E A A A A T A B w A R m 9 y b X V s Y X M v U 2 V j d G l v b j E u b S C i G A A o o B Q A A A A A A A A A A A A A A A A A A A A A A A A A A A A r T k 0 u y c z P U w i G 0 I b W A F B L A Q I t A B Q A A g A I A C S S N F k / t K f k p A A A A P Y A A A A S A A A A A A A A A A A A A A A A A A A A A A B D b 2 5 m a W c v U G F j a 2 F n Z S 5 4 b W x Q S w E C L Q A U A A I A C A A k k j R Z D 8 r p q 6 Q A A A D p A A A A E w A A A A A A A A A A A A A A A A D w A A A A W 0 N v b n R l b n R f V H l w Z X N d L n h t b F B L A Q I t A B Q A A g A I A C S S N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5 e O R G 8 A H I Q b 5 x B 1 n d 4 R 9 U A A A A A A I A A A A A A B B m A A A A A Q A A I A A A A D Q V A t W b q t 9 L W O f U C w K j E b m V d B P S l T 7 2 P 8 h N n h Z R e + C R A A A A A A 6 A A A A A A g A A I A A A A K G N 0 / t o 6 M C f G N 9 j 5 W R U C m B h Y G 0 7 v W D O s n O U D S d a b 4 / Z U A A A A C 6 t Z M o V n Q r l y n u y 1 x / X n q r S g p K m y J F c 7 w f t 1 r C O c + I r 2 u z r x x 5 T S w m g 2 T A i Q 9 q b S T F 5 J s s H y r P P v 0 7 G + X m b 5 z R O j g W j s A i f Y P 8 T R i g T M o S X Q A A A A J L j E x F u r Z 2 m m y 1 O N L M z P W f d u d I g y / n I K U Z N m c 8 w A H r l 8 v X Y c Q / t S d 7 v T S + v E r X f F g M j d j q p V / G g U M S q 0 k 6 l P l w = < / D a t a M a s h u p > 
</file>

<file path=customXml/itemProps1.xml><?xml version="1.0" encoding="utf-8"?>
<ds:datastoreItem xmlns:ds="http://schemas.openxmlformats.org/officeDocument/2006/customXml" ds:itemID="{BA593047-83B0-43A0-8740-93840C556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Group Info</vt:lpstr>
      <vt:lpstr>Summary</vt:lpstr>
      <vt:lpstr>NY 15yr 3%</vt:lpstr>
      <vt:lpstr>HK 15yr 3%</vt:lpstr>
      <vt:lpstr>NY 15yr 0%</vt:lpstr>
      <vt:lpstr>HK 15yr 0%</vt:lpstr>
      <vt:lpstr>NY 25yr 3%</vt:lpstr>
      <vt:lpstr>HK 25yr 3%</vt:lpstr>
      <vt:lpstr>NY 25yr 0%</vt:lpstr>
      <vt:lpstr>HK 25yr 0%</vt:lpstr>
      <vt:lpstr>NY 15yr 3% (No Charter)</vt:lpstr>
      <vt:lpstr>HK 15yr 3% (No Charter)</vt:lpstr>
      <vt:lpstr>NY 15yr 0% (No Charter)</vt:lpstr>
      <vt:lpstr>HK 15yr 0% (No Charter)</vt:lpstr>
      <vt:lpstr>NY 25yr 3% (No Charter)</vt:lpstr>
      <vt:lpstr>HK 25yr 3% (No Charter)</vt:lpstr>
      <vt:lpstr>NY 25yr 0% (No Charter)</vt:lpstr>
      <vt:lpstr>HK 25yr 0% (No Charter)</vt:lpstr>
      <vt:lpstr>'Group Info'!Print_Area</vt:lpstr>
      <vt:lpstr>'HK 15yr 0%'!Print_Area</vt:lpstr>
      <vt:lpstr>'HK 15yr 0% (No Charter)'!Print_Area</vt:lpstr>
      <vt:lpstr>'HK 15yr 3%'!Print_Area</vt:lpstr>
      <vt:lpstr>'HK 15yr 3% (No Charter)'!Print_Area</vt:lpstr>
      <vt:lpstr>'HK 25yr 0%'!Print_Area</vt:lpstr>
      <vt:lpstr>'HK 25yr 0% (No Charter)'!Print_Area</vt:lpstr>
      <vt:lpstr>'HK 25yr 3%'!Print_Area</vt:lpstr>
      <vt:lpstr>'HK 25yr 3% (No Charter)'!Print_Area</vt:lpstr>
      <vt:lpstr>'NY 15yr 0%'!Print_Area</vt:lpstr>
      <vt:lpstr>'NY 15yr 0% (No Charter)'!Print_Area</vt:lpstr>
      <vt:lpstr>'NY 15yr 3%'!Print_Area</vt:lpstr>
      <vt:lpstr>'NY 15yr 3% (No Charter)'!Print_Area</vt:lpstr>
      <vt:lpstr>'NY 25yr 0%'!Print_Area</vt:lpstr>
      <vt:lpstr>'NY 25yr 0% (No Charter)'!Print_Area</vt:lpstr>
      <vt:lpstr>'NY 25yr 3%'!Print_Area</vt:lpstr>
      <vt:lpstr>'NY 25yr 3% (No Charter)'!Print_Area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hardik rana</dc:creator>
  <cp:keywords/>
  <dc:description/>
  <cp:lastModifiedBy>Hardik Rana</cp:lastModifiedBy>
  <cp:revision/>
  <cp:lastPrinted>2024-10-21T19:32:12Z</cp:lastPrinted>
  <dcterms:created xsi:type="dcterms:W3CDTF">2015-06-05T18:17:20Z</dcterms:created>
  <dcterms:modified xsi:type="dcterms:W3CDTF">2024-10-22T17:25:30Z</dcterms:modified>
  <cp:category/>
  <cp:contentStatus/>
</cp:coreProperties>
</file>