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A84D312F-483F-42F9-8A31-372AD3EE82C7}" xr6:coauthVersionLast="47" xr6:coauthVersionMax="47" xr10:uidLastSave="{00000000-0000-0000-0000-000000000000}"/>
  <bookViews>
    <workbookView xWindow="-108" yWindow="-108" windowWidth="23256" windowHeight="13176" xr2:uid="{33244F9B-C2FF-4FE5-9204-8F35A540F827}"/>
  </bookViews>
  <sheets>
    <sheet name="Sheet1" sheetId="1" r:id="rId1"/>
    <sheet name="GPT cache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T4" i="1" l="1"/>
  <c r="CV5" i="1"/>
  <c r="CU5" i="1"/>
  <c r="CT5" i="1"/>
  <c r="CV4" i="1"/>
  <c r="CU4" i="1"/>
  <c r="CJ4" i="1"/>
  <c r="CI5" i="1"/>
  <c r="CI6" i="1"/>
  <c r="CI4" i="1"/>
  <c r="CH4" i="1"/>
  <c r="CH5" i="1"/>
  <c r="CJ5" i="1"/>
  <c r="CJ6" i="1"/>
  <c r="CH6" i="1"/>
  <c r="CA53" i="1"/>
  <c r="CA57" i="1"/>
  <c r="CA50" i="1"/>
  <c r="CA49" i="1"/>
  <c r="CA48" i="1"/>
  <c r="BQ4" i="1"/>
  <c r="BR4" i="1"/>
  <c r="BS4" i="1"/>
  <c r="BQ5" i="1"/>
  <c r="BR5" i="1"/>
  <c r="BS5" i="1"/>
  <c r="BQ6" i="1"/>
  <c r="BR6" i="1"/>
  <c r="BS6" i="1"/>
  <c r="BQ7" i="1"/>
  <c r="BR7" i="1"/>
  <c r="BS7" i="1"/>
  <c r="BQ8" i="1"/>
  <c r="BR8" i="1"/>
  <c r="BS8" i="1"/>
  <c r="BQ9" i="1"/>
  <c r="BR9" i="1"/>
  <c r="BS9" i="1"/>
  <c r="BQ10" i="1"/>
  <c r="BR10" i="1"/>
  <c r="BS10" i="1"/>
  <c r="BQ11" i="1"/>
  <c r="BR11" i="1"/>
  <c r="BS11" i="1"/>
  <c r="CA4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4" i="1"/>
  <c r="BH4" i="1" s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G5" i="1"/>
  <c r="BK5" i="1" s="1"/>
  <c r="BG6" i="1"/>
  <c r="BJ6" i="1" s="1"/>
  <c r="BG7" i="1"/>
  <c r="BK7" i="1" s="1"/>
  <c r="BG8" i="1"/>
  <c r="BK8" i="1" s="1"/>
  <c r="BG9" i="1"/>
  <c r="BJ9" i="1" s="1"/>
  <c r="BG10" i="1"/>
  <c r="BK10" i="1" s="1"/>
  <c r="BG11" i="1"/>
  <c r="BK11" i="1" s="1"/>
  <c r="BG12" i="1"/>
  <c r="BJ12" i="1" s="1"/>
  <c r="BG13" i="1"/>
  <c r="BK13" i="1" s="1"/>
  <c r="BG14" i="1"/>
  <c r="BJ14" i="1" s="1"/>
  <c r="BG15" i="1"/>
  <c r="BK15" i="1" s="1"/>
  <c r="BG16" i="1"/>
  <c r="BK16" i="1" s="1"/>
  <c r="BG17" i="1"/>
  <c r="BJ17" i="1" s="1"/>
  <c r="BG18" i="1"/>
  <c r="BK18" i="1" s="1"/>
  <c r="BG19" i="1"/>
  <c r="BJ19" i="1" s="1"/>
  <c r="BG20" i="1"/>
  <c r="BJ20" i="1" s="1"/>
  <c r="BG21" i="1"/>
  <c r="BK21" i="1" s="1"/>
  <c r="BG22" i="1"/>
  <c r="BJ22" i="1" s="1"/>
  <c r="BG23" i="1"/>
  <c r="BK23" i="1" s="1"/>
  <c r="BG4" i="1"/>
  <c r="BK4" i="1" s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5" i="1"/>
  <c r="AS5" i="1"/>
  <c r="AS6" i="1"/>
  <c r="AS7" i="1"/>
  <c r="AS8" i="1"/>
  <c r="AS9" i="1"/>
  <c r="AS10" i="1"/>
  <c r="AS11" i="1"/>
  <c r="AS4" i="1"/>
  <c r="AJ14" i="1"/>
  <c r="AK14" i="1"/>
  <c r="AI14" i="1"/>
  <c r="AI13" i="1"/>
  <c r="AJ13" i="1"/>
  <c r="AK13" i="1"/>
  <c r="AJ12" i="1"/>
  <c r="AK12" i="1"/>
  <c r="AI12" i="1"/>
  <c r="AJ11" i="1"/>
  <c r="AK11" i="1"/>
  <c r="AI11" i="1"/>
  <c r="AJ10" i="1"/>
  <c r="AK10" i="1"/>
  <c r="AI10" i="1"/>
  <c r="AL5" i="1"/>
  <c r="AL6" i="1"/>
  <c r="AL7" i="1"/>
  <c r="AL8" i="1"/>
  <c r="AL4" i="1"/>
  <c r="AM5" i="1"/>
  <c r="AM6" i="1"/>
  <c r="AM7" i="1"/>
  <c r="AM8" i="1"/>
  <c r="AM4" i="1"/>
  <c r="AC5" i="1"/>
  <c r="AC6" i="1"/>
  <c r="AC7" i="1"/>
  <c r="AD7" i="1" s="1"/>
  <c r="AC8" i="1"/>
  <c r="AD8" i="1" s="1"/>
  <c r="AC4" i="1"/>
  <c r="AD4" i="1" s="1"/>
  <c r="U13" i="1"/>
  <c r="U5" i="1"/>
  <c r="U6" i="1"/>
  <c r="U7" i="1"/>
  <c r="U8" i="1"/>
  <c r="U9" i="1"/>
  <c r="U10" i="1"/>
  <c r="U11" i="1"/>
  <c r="U12" i="1"/>
  <c r="U4" i="1"/>
  <c r="T5" i="1"/>
  <c r="T6" i="1"/>
  <c r="T7" i="1"/>
  <c r="T8" i="1"/>
  <c r="T9" i="1"/>
  <c r="T10" i="1"/>
  <c r="T11" i="1"/>
  <c r="T12" i="1"/>
  <c r="T13" i="1"/>
  <c r="T4" i="1"/>
  <c r="S5" i="1"/>
  <c r="S6" i="1"/>
  <c r="S7" i="1"/>
  <c r="S8" i="1"/>
  <c r="S9" i="1"/>
  <c r="S10" i="1"/>
  <c r="S11" i="1"/>
  <c r="S12" i="1"/>
  <c r="S13" i="1"/>
  <c r="S4" i="1"/>
  <c r="R5" i="1"/>
  <c r="R6" i="1"/>
  <c r="R7" i="1"/>
  <c r="R8" i="1"/>
  <c r="R9" i="1"/>
  <c r="R10" i="1"/>
  <c r="R11" i="1"/>
  <c r="R12" i="1"/>
  <c r="R13" i="1"/>
  <c r="R4" i="1"/>
  <c r="Q5" i="1"/>
  <c r="Q6" i="1"/>
  <c r="Q7" i="1"/>
  <c r="Q8" i="1"/>
  <c r="Q9" i="1"/>
  <c r="Q10" i="1"/>
  <c r="Q11" i="1"/>
  <c r="Q12" i="1"/>
  <c r="Q13" i="1"/>
  <c r="Q4" i="1"/>
  <c r="J5" i="1"/>
  <c r="K5" i="1" s="1"/>
  <c r="L5" i="1" s="1"/>
  <c r="J6" i="1"/>
  <c r="J7" i="1"/>
  <c r="K7" i="1" s="1"/>
  <c r="J8" i="1"/>
  <c r="K8" i="1" s="1"/>
  <c r="J9" i="1"/>
  <c r="K9" i="1" s="1"/>
  <c r="L9" i="1" s="1"/>
  <c r="J10" i="1"/>
  <c r="K10" i="1" s="1"/>
  <c r="L10" i="1" s="1"/>
  <c r="J11" i="1"/>
  <c r="K11" i="1" s="1"/>
  <c r="L11" i="1" s="1"/>
  <c r="J12" i="1"/>
  <c r="K12" i="1" s="1"/>
  <c r="L12" i="1" s="1"/>
  <c r="J13" i="1"/>
  <c r="K13" i="1" s="1"/>
  <c r="L13" i="1" s="1"/>
  <c r="J14" i="1"/>
  <c r="J15" i="1"/>
  <c r="J16" i="1"/>
  <c r="J17" i="1"/>
  <c r="K17" i="1" s="1"/>
  <c r="L17" i="1" s="1"/>
  <c r="J18" i="1"/>
  <c r="K18" i="1" s="1"/>
  <c r="L18" i="1" s="1"/>
  <c r="J19" i="1"/>
  <c r="K19" i="1" s="1"/>
  <c r="L19" i="1" s="1"/>
  <c r="J20" i="1"/>
  <c r="K20" i="1" s="1"/>
  <c r="L20" i="1" s="1"/>
  <c r="J21" i="1"/>
  <c r="K21" i="1" s="1"/>
  <c r="L21" i="1" s="1"/>
  <c r="J22" i="1"/>
  <c r="J4" i="1"/>
  <c r="D5" i="1"/>
  <c r="D6" i="1"/>
  <c r="D7" i="1"/>
  <c r="D8" i="1"/>
  <c r="D4" i="1"/>
  <c r="CA47" i="1" l="1"/>
  <c r="CA46" i="1"/>
  <c r="BK22" i="1"/>
  <c r="BK20" i="1"/>
  <c r="BJ4" i="1"/>
  <c r="BK19" i="1"/>
  <c r="BK14" i="1"/>
  <c r="BJ18" i="1"/>
  <c r="BK12" i="1"/>
  <c r="BJ16" i="1"/>
  <c r="BK6" i="1"/>
  <c r="BJ11" i="1"/>
  <c r="BJ10" i="1"/>
  <c r="BJ8" i="1"/>
  <c r="BJ23" i="1"/>
  <c r="BJ15" i="1"/>
  <c r="BJ7" i="1"/>
  <c r="BJ21" i="1"/>
  <c r="BJ13" i="1"/>
  <c r="BJ5" i="1"/>
  <c r="BK17" i="1"/>
  <c r="BK9" i="1"/>
  <c r="AC10" i="1"/>
  <c r="AE8" i="1"/>
  <c r="AD6" i="1"/>
  <c r="AE6" i="1" s="1"/>
  <c r="AD5" i="1"/>
  <c r="AE5" i="1" s="1"/>
  <c r="AE7" i="1"/>
  <c r="AE4" i="1"/>
  <c r="K16" i="1"/>
  <c r="L16" i="1" s="1"/>
  <c r="L8" i="1"/>
  <c r="K4" i="1"/>
  <c r="L4" i="1" s="1"/>
  <c r="K15" i="1"/>
  <c r="L15" i="1" s="1"/>
  <c r="K14" i="1"/>
  <c r="L14" i="1" s="1"/>
  <c r="L7" i="1"/>
  <c r="K22" i="1"/>
  <c r="L22" i="1" s="1"/>
  <c r="K6" i="1"/>
  <c r="L6" i="1" s="1"/>
  <c r="AE10" i="1" l="1"/>
  <c r="L24" i="1"/>
</calcChain>
</file>

<file path=xl/sharedStrings.xml><?xml version="1.0" encoding="utf-8"?>
<sst xmlns="http://schemas.openxmlformats.org/spreadsheetml/2006/main" count="271" uniqueCount="206">
  <si>
    <t>Number 1</t>
  </si>
  <si>
    <t>Number 2</t>
  </si>
  <si>
    <t>Add</t>
  </si>
  <si>
    <t>Add 2 Numbers</t>
  </si>
  <si>
    <t>Description</t>
  </si>
  <si>
    <t>Quantity</t>
  </si>
  <si>
    <t>Cost Per Item</t>
  </si>
  <si>
    <t>Note Pad</t>
  </si>
  <si>
    <t>Highlighter Pen</t>
  </si>
  <si>
    <t>Ball Point Pen Blue (pkt)</t>
  </si>
  <si>
    <t>Ball Point Pen Red (pkt)</t>
  </si>
  <si>
    <t>Ball Point Pen Green (pkt)</t>
  </si>
  <si>
    <t>Exercise Book 1B</t>
  </si>
  <si>
    <t>Cello-tape</t>
  </si>
  <si>
    <t>Manila Folders</t>
  </si>
  <si>
    <t>A4 Refill Pad</t>
  </si>
  <si>
    <t>Writing Pad</t>
  </si>
  <si>
    <t>Pencil Sharpeners</t>
  </si>
  <si>
    <t>Crayons (pkt)</t>
  </si>
  <si>
    <t>Pencils</t>
  </si>
  <si>
    <t>Colour Pencils (pkt)</t>
  </si>
  <si>
    <t>Felt Pens (pkt)</t>
  </si>
  <si>
    <t>Staples (pkt)</t>
  </si>
  <si>
    <t>Stapler</t>
  </si>
  <si>
    <t>Hole Punch</t>
  </si>
  <si>
    <t>Ring Binder</t>
  </si>
  <si>
    <t>Total Cost Per Item</t>
  </si>
  <si>
    <t>VAT</t>
  </si>
  <si>
    <t>COST + VAT</t>
  </si>
  <si>
    <t>VAT @2%</t>
  </si>
  <si>
    <t>Total</t>
  </si>
  <si>
    <t>Stationary Order For The Month Of March</t>
  </si>
  <si>
    <t>Table of 1</t>
  </si>
  <si>
    <t>Table of 2</t>
  </si>
  <si>
    <t>Table of 3</t>
  </si>
  <si>
    <t>Table of 4</t>
  </si>
  <si>
    <t>Table of 5</t>
  </si>
  <si>
    <t>Multiplication Tables from 1 to 5</t>
  </si>
  <si>
    <t>Count</t>
  </si>
  <si>
    <t>Order ID</t>
  </si>
  <si>
    <t>Product</t>
  </si>
  <si>
    <t>Unit Price</t>
  </si>
  <si>
    <t>Discount</t>
  </si>
  <si>
    <t>Revenue</t>
  </si>
  <si>
    <t>Tax @2%</t>
  </si>
  <si>
    <t>Net Income</t>
  </si>
  <si>
    <t>Order Details</t>
  </si>
  <si>
    <t>Laptop</t>
  </si>
  <si>
    <t>Mobile Phone</t>
  </si>
  <si>
    <t>Charging Cable</t>
  </si>
  <si>
    <t>Power Adapter</t>
  </si>
  <si>
    <t>Printer</t>
  </si>
  <si>
    <t>Student No.</t>
  </si>
  <si>
    <t>Student Name</t>
  </si>
  <si>
    <t>Maths</t>
  </si>
  <si>
    <t>Physics</t>
  </si>
  <si>
    <t>Chemistry</t>
  </si>
  <si>
    <t>Sum</t>
  </si>
  <si>
    <t>Average</t>
  </si>
  <si>
    <t>Total And Average Marks</t>
  </si>
  <si>
    <t>Hariansh Singh</t>
  </si>
  <si>
    <t>Ankit Kumar</t>
  </si>
  <si>
    <t>Shreyas Paraj</t>
  </si>
  <si>
    <t>Supreet Kaur</t>
  </si>
  <si>
    <t>Gaurang Adlakha</t>
  </si>
  <si>
    <t>Mximum</t>
  </si>
  <si>
    <t>Minimum</t>
  </si>
  <si>
    <t>Mean</t>
  </si>
  <si>
    <t>Standard Deviation</t>
  </si>
  <si>
    <t>Variance</t>
  </si>
  <si>
    <t>Combination No</t>
  </si>
  <si>
    <t>Switch A</t>
  </si>
  <si>
    <t>Switch B</t>
  </si>
  <si>
    <t>Switch C</t>
  </si>
  <si>
    <t>State</t>
  </si>
  <si>
    <t>Truth Table For Light Switch System</t>
  </si>
  <si>
    <t>Stock Tacker's List</t>
  </si>
  <si>
    <t>Asset List</t>
  </si>
  <si>
    <t>Verification Result</t>
  </si>
  <si>
    <t xml:space="preserve">Cabin </t>
  </si>
  <si>
    <t>Model</t>
  </si>
  <si>
    <t>Cabin</t>
  </si>
  <si>
    <t>Sr. No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</si>
  <si>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</si>
  <si>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</si>
  <si>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</si>
  <si>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</si>
  <si>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</si>
  <si>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</si>
  <si>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</si>
  <si>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</si>
  <si>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</si>
  <si>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</si>
  <si>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</si>
  <si>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</si>
  <si>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</si>
  <si>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</si>
  <si>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</si>
  <si>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</si>
  <si>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</si>
  <si>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</si>
  <si>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</si>
  <si>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</si>
  <si>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Excelsys1100</t>
  </si>
  <si>
    <t>Excelsys1101</t>
  </si>
  <si>
    <t>Excelsys1102</t>
  </si>
  <si>
    <t>Excelsys1103</t>
  </si>
  <si>
    <t>Excelsys1104</t>
  </si>
  <si>
    <t>Excelsys1105</t>
  </si>
  <si>
    <t>Excelsys1106</t>
  </si>
  <si>
    <t>Excelsys1107</t>
  </si>
  <si>
    <t>Excelsys1108</t>
  </si>
  <si>
    <t>Excelsys1109</t>
  </si>
  <si>
    <t>Excelsys1110</t>
  </si>
  <si>
    <t>Excelsys1111</t>
  </si>
  <si>
    <t>Excelsys1112</t>
  </si>
  <si>
    <t>Excelsys1113</t>
  </si>
  <si>
    <t>Excelsys1114</t>
  </si>
  <si>
    <t>Excelsys1115</t>
  </si>
  <si>
    <t>Excelsys1116</t>
  </si>
  <si>
    <t>Excelsys1117</t>
  </si>
  <si>
    <t>Excelsys1118</t>
  </si>
  <si>
    <t>Excelsys1119</t>
  </si>
  <si>
    <t>Excelsys1207</t>
  </si>
  <si>
    <t>Excelsys1165</t>
  </si>
  <si>
    <t>Excelsys1140</t>
  </si>
  <si>
    <t>Excelsys1219</t>
  </si>
  <si>
    <t>List Verification</t>
  </si>
  <si>
    <t>a</t>
  </si>
  <si>
    <t>b</t>
  </si>
  <si>
    <t>c</t>
  </si>
  <si>
    <t>Discriminant</t>
  </si>
  <si>
    <t>X1 and x2 don't  exist</t>
  </si>
  <si>
    <t>x2 doesn’t exist</t>
  </si>
  <si>
    <t>Imaginary Roots Exists?</t>
  </si>
  <si>
    <t>Two Roots Exist</t>
  </si>
  <si>
    <t>Condition Checking in Quadratic Equation</t>
  </si>
  <si>
    <t>F</t>
  </si>
  <si>
    <t>C</t>
  </si>
  <si>
    <t>E</t>
  </si>
  <si>
    <t>B</t>
  </si>
  <si>
    <t>A</t>
  </si>
  <si>
    <t>D</t>
  </si>
  <si>
    <t>Sensor A (Ink)</t>
  </si>
  <si>
    <t>Sensor B (Repair)</t>
  </si>
  <si>
    <t>Sensor C (Jam)</t>
  </si>
  <si>
    <t>Alarm 1</t>
  </si>
  <si>
    <t>Alarm 2</t>
  </si>
  <si>
    <t>Alarm 3</t>
  </si>
  <si>
    <t>Truth Table For Three Sensors</t>
  </si>
  <si>
    <t>Product Name</t>
  </si>
  <si>
    <t>Queso Cabrales</t>
  </si>
  <si>
    <t>Singaporean Hokkien Fried Mee</t>
  </si>
  <si>
    <t>Mozzarella di Giovanni</t>
  </si>
  <si>
    <t>Tofu</t>
  </si>
  <si>
    <t>Manjimup Dried Apples</t>
  </si>
  <si>
    <t>Jack's New England Clam Chowder</t>
  </si>
  <si>
    <t>Louisiana Fiery Hot Pepper Sauce</t>
  </si>
  <si>
    <t>Gustaf's Knäckebröd</t>
  </si>
  <si>
    <t>Ravioli Angelo</t>
  </si>
  <si>
    <t>Sir Rodney's Marmalade</t>
  </si>
  <si>
    <t>Geitost</t>
  </si>
  <si>
    <t>Camembert Pierrot</t>
  </si>
  <si>
    <t>Gorgonzola Telino</t>
  </si>
  <si>
    <t>Chartreuse verte</t>
  </si>
  <si>
    <t>Maxilaku</t>
  </si>
  <si>
    <t>Guaraná Fantástica</t>
  </si>
  <si>
    <t>Pâté chinois</t>
  </si>
  <si>
    <t>Longlife Tofu</t>
  </si>
  <si>
    <t>Chang</t>
  </si>
  <si>
    <t>Pavlova</t>
  </si>
  <si>
    <t>Inlagd Sill</t>
  </si>
  <si>
    <t>Raclette Courdavault</t>
  </si>
  <si>
    <t>Perth Pasties</t>
  </si>
  <si>
    <t>Original Frankfurter grüne Soße</t>
  </si>
  <si>
    <t>Schoggi Schokolade</t>
  </si>
  <si>
    <t>Chef Anton's Gumbo Mix</t>
  </si>
  <si>
    <t>Mascarpone Fabioli</t>
  </si>
  <si>
    <t>Sir Rodney's Scones</t>
  </si>
  <si>
    <t>Gravad lax</t>
  </si>
  <si>
    <t>Tarte au sucre</t>
  </si>
  <si>
    <t>Outback Lager</t>
  </si>
  <si>
    <t>Steeleye Stout</t>
  </si>
  <si>
    <t>Order Details Of Products</t>
  </si>
  <si>
    <t>Cheapest Product</t>
  </si>
  <si>
    <t>Costliest Product</t>
  </si>
  <si>
    <t>Total products with Order ID=10255</t>
  </si>
  <si>
    <t>Total product quantity Order ID=10260</t>
  </si>
  <si>
    <t>Total products with Order ID=10255 and their quantities are
greater than 30 and less than 70</t>
  </si>
  <si>
    <t>Count the products with their names beginning with “ch”Count the
products with their unit prices &gt; 40 and their quantities &gt;30</t>
  </si>
  <si>
    <t>Average of unit prices of products with Order ID =10255</t>
  </si>
  <si>
    <t xml:space="preserve">Unit Discount Price </t>
  </si>
  <si>
    <t>Name</t>
  </si>
  <si>
    <t>English</t>
  </si>
  <si>
    <t>Computer</t>
  </si>
  <si>
    <t>Math</t>
  </si>
  <si>
    <t>Pass 3 subjects</t>
  </si>
  <si>
    <t>Pass at least 1 subject</t>
  </si>
  <si>
    <t>Pass 2 subjects</t>
  </si>
  <si>
    <t>Virak</t>
  </si>
  <si>
    <t>Soa</t>
  </si>
  <si>
    <t>Vibol</t>
  </si>
  <si>
    <t xml:space="preserve">Pass/Fail </t>
  </si>
  <si>
    <t>G</t>
  </si>
  <si>
    <t>Average/Variance/Standard Deviation</t>
  </si>
  <si>
    <t>{"hash":"2ea66b905628a14241bbd2743563b5958cde7476bd5862c2a90989f6e7195991","version":1,"value":"[[\"Hi there! How can I help you today?\"]]"}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</si>
</sst>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4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2" xfId="0" applyBorder="1"/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8" xfId="0" applyFont="1" applyFill="1" applyBorder="1"/>
    <xf numFmtId="0" fontId="0" fillId="0" borderId="0" xfId="0" applyBorder="1"/>
    <xf numFmtId="2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7" xfId="0" quotePrefix="1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7" xfId="0" applyNumberFormat="1" applyBorder="1" applyAlignment="1">
      <alignment horizontal="center" wrapText="1"/>
    </xf>
    <xf numFmtId="164" fontId="0" fillId="0" borderId="11" xfId="0" applyNumberFormat="1" applyBorder="1" applyAlignment="1">
      <alignment horizontal="center" wrapText="1"/>
    </xf>
    <xf numFmtId="164" fontId="0" fillId="0" borderId="8" xfId="0" applyNumberFormat="1" applyBorder="1" applyAlignment="1">
      <alignment horizontal="center" wrapText="1"/>
    </xf>
    <xf numFmtId="164" fontId="0" fillId="0" borderId="0" xfId="0" applyNumberFormat="1" applyBorder="1"/>
    <xf numFmtId="164" fontId="0" fillId="0" borderId="0" xfId="0" applyNumberFormat="1" applyBorder="1" applyAlignment="1">
      <alignment horizontal="center"/>
    </xf>
    <xf numFmtId="1" fontId="1" fillId="2" borderId="8" xfId="0" applyNumberFormat="1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  <wetp:taskpane dockstate="right" visibility="0" width="438" row="4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44DA3620-E702-4071-BB1A-671D2001CFB9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7CApQZp-SHSCmuMAzHnJc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1C213F7C-6C22-4D35-AE28-B43D8D14B1D2}">
  <we:reference id="wa200006009" version="1.0.1.6" store="en-US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BF47-F848-4E37-A4F2-96B3351F3AEE}">
  <dimension ref="A1:CV64"/>
  <sheetViews>
    <sheetView tabSelected="1" topLeftCell="CC1" zoomScaleNormal="100" workbookViewId="0">
      <selection activeCell="CW15" sqref="CW15"/>
    </sheetView>
  </sheetViews>
  <sheetFormatPr defaultRowHeight="14.4" x14ac:dyDescent="0.3"/>
  <cols>
    <col min="2" max="3" width="9.77734375" bestFit="1" customWidth="1"/>
    <col min="7" max="7" width="21.88671875" bestFit="1" customWidth="1"/>
    <col min="9" max="9" width="12.77734375" bestFit="1" customWidth="1"/>
    <col min="10" max="10" width="18.109375" bestFit="1" customWidth="1"/>
    <col min="11" max="11" width="9.44140625" bestFit="1" customWidth="1"/>
    <col min="12" max="12" width="16.33203125" bestFit="1" customWidth="1"/>
    <col min="16" max="16" width="6.21875" bestFit="1" customWidth="1"/>
    <col min="17" max="21" width="9.6640625" bestFit="1" customWidth="1"/>
    <col min="25" max="25" width="13.109375" bestFit="1" customWidth="1"/>
    <col min="29" max="29" width="14.109375" bestFit="1" customWidth="1"/>
    <col min="30" max="30" width="9" bestFit="1" customWidth="1"/>
    <col min="31" max="31" width="11.44140625" bestFit="1" customWidth="1"/>
    <col min="33" max="33" width="11.109375" bestFit="1" customWidth="1"/>
    <col min="34" max="34" width="16.5546875" bestFit="1" customWidth="1"/>
    <col min="37" max="37" width="9.44140625" bestFit="1" customWidth="1"/>
    <col min="41" max="41" width="14.88671875" bestFit="1" customWidth="1"/>
    <col min="49" max="49" width="11.6640625" bestFit="1" customWidth="1"/>
    <col min="51" max="51" width="11.6640625" bestFit="1" customWidth="1"/>
    <col min="59" max="59" width="11.44140625" bestFit="1" customWidth="1"/>
    <col min="60" max="60" width="18.88671875" bestFit="1" customWidth="1"/>
    <col min="61" max="61" width="14" bestFit="1" customWidth="1"/>
    <col min="62" max="62" width="20.77734375" bestFit="1" customWidth="1"/>
    <col min="63" max="63" width="14.109375" bestFit="1" customWidth="1"/>
    <col min="66" max="66" width="12" bestFit="1" customWidth="1"/>
    <col min="67" max="67" width="14.88671875" bestFit="1" customWidth="1"/>
    <col min="68" max="68" width="12.77734375" bestFit="1" customWidth="1"/>
    <col min="74" max="74" width="8.44140625" bestFit="1" customWidth="1"/>
    <col min="75" max="75" width="33" bestFit="1" customWidth="1"/>
    <col min="76" max="76" width="9.6640625" bestFit="1" customWidth="1"/>
    <col min="79" max="79" width="20.77734375" bestFit="1" customWidth="1"/>
    <col min="83" max="83" width="8.88671875" customWidth="1"/>
    <col min="86" max="86" width="13.109375" bestFit="1" customWidth="1"/>
    <col min="87" max="87" width="18.88671875" bestFit="1" customWidth="1"/>
    <col min="88" max="88" width="13.109375" bestFit="1" customWidth="1"/>
    <col min="91" max="97" width="3" bestFit="1" customWidth="1"/>
    <col min="98" max="98" width="8" bestFit="1" customWidth="1"/>
    <col min="99" max="99" width="8.33203125" bestFit="1" customWidth="1"/>
    <col min="100" max="100" width="17.33203125" bestFit="1" customWidth="1"/>
  </cols>
  <sheetData>
    <row r="1" spans="1:10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100" ht="18" x14ac:dyDescent="0.35">
      <c r="A2" s="17" t="s">
        <v>3</v>
      </c>
      <c r="B2" s="17"/>
      <c r="C2" s="17"/>
      <c r="D2" s="17"/>
      <c r="E2" s="1"/>
      <c r="F2" s="22" t="s">
        <v>31</v>
      </c>
      <c r="G2" s="24"/>
      <c r="H2" s="24"/>
      <c r="I2" s="24"/>
      <c r="J2" s="24"/>
      <c r="K2" s="24"/>
      <c r="L2" s="25"/>
      <c r="M2" s="1"/>
      <c r="N2" s="1"/>
      <c r="O2" s="1"/>
      <c r="P2" s="12" t="s">
        <v>37</v>
      </c>
      <c r="Q2" s="15"/>
      <c r="R2" s="15"/>
      <c r="S2" s="15"/>
      <c r="T2" s="15"/>
      <c r="U2" s="16"/>
      <c r="V2" s="1"/>
      <c r="W2" s="12" t="s">
        <v>46</v>
      </c>
      <c r="X2" s="15"/>
      <c r="Y2" s="15"/>
      <c r="Z2" s="15"/>
      <c r="AA2" s="15"/>
      <c r="AB2" s="15"/>
      <c r="AC2" s="15"/>
      <c r="AD2" s="15"/>
      <c r="AE2" s="16"/>
      <c r="AF2" s="10"/>
      <c r="AG2" s="12" t="s">
        <v>59</v>
      </c>
      <c r="AH2" s="15"/>
      <c r="AI2" s="15"/>
      <c r="AJ2" s="15"/>
      <c r="AK2" s="15"/>
      <c r="AL2" s="15"/>
      <c r="AM2" s="16"/>
      <c r="AN2" s="8"/>
      <c r="AO2" s="22" t="s">
        <v>75</v>
      </c>
      <c r="AP2" s="22"/>
      <c r="AQ2" s="22"/>
      <c r="AR2" s="22"/>
      <c r="AS2" s="23"/>
      <c r="AT2" s="11"/>
      <c r="AU2" s="17" t="s">
        <v>127</v>
      </c>
      <c r="AV2" s="18"/>
      <c r="AW2" s="18"/>
      <c r="AX2" s="18"/>
      <c r="AY2" s="18"/>
      <c r="AZ2" s="18"/>
      <c r="BA2" s="18"/>
      <c r="BC2" s="12" t="s">
        <v>136</v>
      </c>
      <c r="BD2" s="13"/>
      <c r="BE2" s="13"/>
      <c r="BF2" s="13"/>
      <c r="BG2" s="13"/>
      <c r="BH2" s="13"/>
      <c r="BI2" s="13"/>
      <c r="BJ2" s="13"/>
      <c r="BK2" s="14"/>
      <c r="BM2" s="17" t="s">
        <v>149</v>
      </c>
      <c r="BN2" s="17"/>
      <c r="BO2" s="17"/>
      <c r="BP2" s="17"/>
      <c r="BQ2" s="17"/>
      <c r="BR2" s="17"/>
      <c r="BS2" s="17"/>
      <c r="BT2" s="36"/>
      <c r="BU2" s="17" t="s">
        <v>183</v>
      </c>
      <c r="BV2" s="17"/>
      <c r="BW2" s="17"/>
      <c r="BX2" s="17"/>
      <c r="BY2" s="17"/>
      <c r="BZ2" s="17"/>
      <c r="CA2" s="17"/>
      <c r="CB2" s="36"/>
      <c r="CC2" s="17" t="s">
        <v>202</v>
      </c>
      <c r="CD2" s="17"/>
      <c r="CE2" s="17"/>
      <c r="CF2" s="17"/>
      <c r="CG2" s="17"/>
      <c r="CH2" s="17"/>
      <c r="CI2" s="17"/>
      <c r="CJ2" s="17"/>
      <c r="CK2" s="36"/>
      <c r="CL2" s="12" t="s">
        <v>204</v>
      </c>
      <c r="CM2" s="15"/>
      <c r="CN2" s="15"/>
      <c r="CO2" s="15"/>
      <c r="CP2" s="15"/>
      <c r="CQ2" s="15"/>
      <c r="CR2" s="15"/>
      <c r="CS2" s="15"/>
      <c r="CT2" s="15"/>
      <c r="CU2" s="15"/>
      <c r="CV2" s="16"/>
    </row>
    <row r="3" spans="1:100" ht="18" customHeight="1" x14ac:dyDescent="0.3">
      <c r="A3" s="2" t="s">
        <v>82</v>
      </c>
      <c r="B3" s="2" t="s">
        <v>0</v>
      </c>
      <c r="C3" s="2" t="s">
        <v>1</v>
      </c>
      <c r="D3" s="2" t="s">
        <v>2</v>
      </c>
      <c r="E3" s="1"/>
      <c r="F3" s="2" t="s">
        <v>82</v>
      </c>
      <c r="G3" s="2" t="s">
        <v>4</v>
      </c>
      <c r="H3" s="2" t="s">
        <v>5</v>
      </c>
      <c r="I3" s="2" t="s">
        <v>6</v>
      </c>
      <c r="J3" s="2" t="s">
        <v>26</v>
      </c>
      <c r="K3" s="2" t="s">
        <v>29</v>
      </c>
      <c r="L3" s="2" t="s">
        <v>28</v>
      </c>
      <c r="M3" s="1"/>
      <c r="N3" s="2" t="s">
        <v>27</v>
      </c>
      <c r="O3" s="1"/>
      <c r="P3" s="2" t="s">
        <v>38</v>
      </c>
      <c r="Q3" s="2" t="s">
        <v>32</v>
      </c>
      <c r="R3" s="2" t="s">
        <v>33</v>
      </c>
      <c r="S3" s="2" t="s">
        <v>34</v>
      </c>
      <c r="T3" s="2" t="s">
        <v>35</v>
      </c>
      <c r="U3" s="2" t="s">
        <v>36</v>
      </c>
      <c r="V3" s="1"/>
      <c r="W3" s="2" t="s">
        <v>82</v>
      </c>
      <c r="X3" s="2" t="s">
        <v>39</v>
      </c>
      <c r="Y3" s="2" t="s">
        <v>40</v>
      </c>
      <c r="Z3" s="2" t="s">
        <v>41</v>
      </c>
      <c r="AA3" s="2" t="s">
        <v>5</v>
      </c>
      <c r="AB3" s="2" t="s">
        <v>42</v>
      </c>
      <c r="AC3" s="2" t="s">
        <v>43</v>
      </c>
      <c r="AD3" s="2" t="s">
        <v>44</v>
      </c>
      <c r="AE3" s="2" t="s">
        <v>45</v>
      </c>
      <c r="AF3" s="1"/>
      <c r="AG3" s="2" t="s">
        <v>52</v>
      </c>
      <c r="AH3" s="2" t="s">
        <v>53</v>
      </c>
      <c r="AI3" s="2" t="s">
        <v>54</v>
      </c>
      <c r="AJ3" s="2" t="s">
        <v>55</v>
      </c>
      <c r="AK3" s="2" t="s">
        <v>56</v>
      </c>
      <c r="AL3" s="2" t="s">
        <v>57</v>
      </c>
      <c r="AM3" s="2" t="s">
        <v>58</v>
      </c>
      <c r="AN3" s="8"/>
      <c r="AO3" s="2" t="s">
        <v>70</v>
      </c>
      <c r="AP3" s="2" t="s">
        <v>71</v>
      </c>
      <c r="AQ3" s="2" t="s">
        <v>72</v>
      </c>
      <c r="AR3" s="2" t="s">
        <v>73</v>
      </c>
      <c r="AS3" s="2" t="s">
        <v>74</v>
      </c>
      <c r="AT3" s="10"/>
      <c r="AU3" s="19" t="s">
        <v>82</v>
      </c>
      <c r="AV3" s="21" t="s">
        <v>76</v>
      </c>
      <c r="AW3" s="21"/>
      <c r="AX3" s="21" t="s">
        <v>77</v>
      </c>
      <c r="AY3" s="21"/>
      <c r="AZ3" s="21" t="s">
        <v>78</v>
      </c>
      <c r="BA3" s="21"/>
      <c r="BC3" s="2" t="s">
        <v>82</v>
      </c>
      <c r="BD3" s="2" t="s">
        <v>128</v>
      </c>
      <c r="BE3" s="2" t="s">
        <v>129</v>
      </c>
      <c r="BF3" s="2" t="s">
        <v>130</v>
      </c>
      <c r="BG3" s="2" t="s">
        <v>131</v>
      </c>
      <c r="BH3" s="2" t="s">
        <v>132</v>
      </c>
      <c r="BI3" s="2" t="s">
        <v>133</v>
      </c>
      <c r="BJ3" s="2" t="s">
        <v>134</v>
      </c>
      <c r="BK3" s="2" t="s">
        <v>135</v>
      </c>
      <c r="BM3" s="33" t="s">
        <v>82</v>
      </c>
      <c r="BN3" s="33" t="s">
        <v>143</v>
      </c>
      <c r="BO3" s="33" t="s">
        <v>144</v>
      </c>
      <c r="BP3" s="33" t="s">
        <v>145</v>
      </c>
      <c r="BQ3" s="33" t="s">
        <v>146</v>
      </c>
      <c r="BR3" s="33" t="s">
        <v>147</v>
      </c>
      <c r="BS3" s="33" t="s">
        <v>148</v>
      </c>
      <c r="BU3" s="33" t="s">
        <v>82</v>
      </c>
      <c r="BV3" s="33" t="s">
        <v>39</v>
      </c>
      <c r="BW3" s="33" t="s">
        <v>150</v>
      </c>
      <c r="BX3" s="33" t="s">
        <v>41</v>
      </c>
      <c r="BY3" s="33" t="s">
        <v>5</v>
      </c>
      <c r="BZ3" s="34" t="s">
        <v>42</v>
      </c>
      <c r="CA3" s="33" t="s">
        <v>191</v>
      </c>
      <c r="CC3" s="33" t="s">
        <v>82</v>
      </c>
      <c r="CD3" s="35" t="s">
        <v>192</v>
      </c>
      <c r="CE3" s="35" t="s">
        <v>193</v>
      </c>
      <c r="CF3" s="35" t="s">
        <v>194</v>
      </c>
      <c r="CG3" s="35" t="s">
        <v>195</v>
      </c>
      <c r="CH3" s="35" t="s">
        <v>196</v>
      </c>
      <c r="CI3" s="35" t="s">
        <v>197</v>
      </c>
      <c r="CJ3" s="35" t="s">
        <v>198</v>
      </c>
      <c r="CL3" s="33" t="s">
        <v>82</v>
      </c>
      <c r="CM3" s="49" t="s">
        <v>141</v>
      </c>
      <c r="CN3" s="49" t="s">
        <v>140</v>
      </c>
      <c r="CO3" s="49" t="s">
        <v>138</v>
      </c>
      <c r="CP3" s="49" t="s">
        <v>142</v>
      </c>
      <c r="CQ3" s="49" t="s">
        <v>139</v>
      </c>
      <c r="CR3" s="49" t="s">
        <v>137</v>
      </c>
      <c r="CS3" s="49" t="s">
        <v>203</v>
      </c>
      <c r="CT3" s="33" t="s">
        <v>58</v>
      </c>
      <c r="CU3" s="33" t="s">
        <v>69</v>
      </c>
      <c r="CV3" s="33" t="s">
        <v>68</v>
      </c>
    </row>
    <row r="4" spans="1:100" x14ac:dyDescent="0.3">
      <c r="A4" s="3">
        <v>1</v>
      </c>
      <c r="B4" s="3">
        <v>2</v>
      </c>
      <c r="C4" s="3">
        <v>5</v>
      </c>
      <c r="D4" s="3">
        <f>(B4+C4)</f>
        <v>7</v>
      </c>
      <c r="E4" s="1"/>
      <c r="F4" s="3">
        <v>1</v>
      </c>
      <c r="G4" s="3" t="s">
        <v>7</v>
      </c>
      <c r="H4" s="3">
        <v>56</v>
      </c>
      <c r="I4" s="3">
        <v>6.45</v>
      </c>
      <c r="J4" s="3">
        <f>H4*I4</f>
        <v>361.2</v>
      </c>
      <c r="K4" s="3">
        <f>J4*N$4</f>
        <v>7.2240000000000002</v>
      </c>
      <c r="L4" s="3">
        <f>J4+K4</f>
        <v>368.42399999999998</v>
      </c>
      <c r="M4" s="1"/>
      <c r="N4" s="5">
        <v>0.02</v>
      </c>
      <c r="O4" s="1"/>
      <c r="P4" s="3">
        <v>1</v>
      </c>
      <c r="Q4" s="3">
        <f>1*P4</f>
        <v>1</v>
      </c>
      <c r="R4" s="3">
        <f>2*P4</f>
        <v>2</v>
      </c>
      <c r="S4" s="3">
        <f>3*P4</f>
        <v>3</v>
      </c>
      <c r="T4" s="3">
        <f>4*P4</f>
        <v>4</v>
      </c>
      <c r="U4" s="3">
        <f>5*P4</f>
        <v>5</v>
      </c>
      <c r="V4" s="1"/>
      <c r="W4" s="3">
        <v>1</v>
      </c>
      <c r="X4" s="3">
        <v>11232</v>
      </c>
      <c r="Y4" s="3" t="s">
        <v>47</v>
      </c>
      <c r="Z4" s="4">
        <v>30199</v>
      </c>
      <c r="AA4" s="3">
        <v>56</v>
      </c>
      <c r="AB4" s="5">
        <v>0.25</v>
      </c>
      <c r="AC4" s="4">
        <f>Z4*AA4-AB4</f>
        <v>1691143.75</v>
      </c>
      <c r="AD4" s="4">
        <f>AC4*2%</f>
        <v>33822.875</v>
      </c>
      <c r="AE4" s="4">
        <f>AC4-AD4</f>
        <v>1657320.875</v>
      </c>
      <c r="AF4" s="1"/>
      <c r="AG4" s="3">
        <v>1</v>
      </c>
      <c r="AH4" s="3" t="s">
        <v>60</v>
      </c>
      <c r="AI4" s="3">
        <v>89</v>
      </c>
      <c r="AJ4" s="3">
        <v>85</v>
      </c>
      <c r="AK4" s="3">
        <v>87</v>
      </c>
      <c r="AL4" s="3">
        <f>SUM(AI4+AJ4+AK4)</f>
        <v>261</v>
      </c>
      <c r="AM4" s="6">
        <f>AVERAGE(AI4,AJ4,AK4)</f>
        <v>87</v>
      </c>
      <c r="AN4" s="9"/>
      <c r="AO4" s="3">
        <v>1</v>
      </c>
      <c r="AP4" s="3">
        <v>1</v>
      </c>
      <c r="AQ4" s="3">
        <v>1</v>
      </c>
      <c r="AR4" s="3">
        <v>1</v>
      </c>
      <c r="AS4" s="3">
        <f>OR(AND(AP4,AQ4,NOT(AR4)),AND(AP4,NOT(AQ4),AR4),AND(NOT(AP4),
AQ4,AR4),AND(NOT(AP4),NOT(AQ4),NOT(AR4)))*1</f>
        <v>0</v>
      </c>
      <c r="AT4" s="1"/>
      <c r="AU4" s="20"/>
      <c r="AV4" s="2" t="s">
        <v>79</v>
      </c>
      <c r="AW4" s="2" t="s">
        <v>80</v>
      </c>
      <c r="AX4" s="2" t="s">
        <v>79</v>
      </c>
      <c r="AY4" s="2" t="s">
        <v>80</v>
      </c>
      <c r="AZ4" s="2" t="s">
        <v>81</v>
      </c>
      <c r="BA4" s="2" t="s">
        <v>80</v>
      </c>
      <c r="BC4" s="3">
        <v>1</v>
      </c>
      <c r="BD4" s="3">
        <v>1</v>
      </c>
      <c r="BE4" s="3">
        <v>2</v>
      </c>
      <c r="BF4" s="3">
        <v>5</v>
      </c>
      <c r="BG4" s="3">
        <f>(BE4*BE4-4*BD4*BF4)</f>
        <v>-16</v>
      </c>
      <c r="BH4" s="3" t="str">
        <f>BI4</f>
        <v>False</v>
      </c>
      <c r="BI4" s="3" t="str">
        <f>IF(BD4=0,"True","False")</f>
        <v>False</v>
      </c>
      <c r="BJ4" s="3" t="str">
        <f>IF(BG4&lt;0,"True","False")</f>
        <v>True</v>
      </c>
      <c r="BK4" s="3" t="str">
        <f>IF(BG4 &gt;= 0, "True", "False")</f>
        <v>False</v>
      </c>
      <c r="BM4" s="3">
        <v>1</v>
      </c>
      <c r="BN4" s="3">
        <v>0</v>
      </c>
      <c r="BO4" s="3">
        <v>0</v>
      </c>
      <c r="BP4" s="3">
        <v>0</v>
      </c>
      <c r="BQ4" s="3">
        <f>IF(OR(BP4=1,BO4=1),1,0)</f>
        <v>0</v>
      </c>
      <c r="BR4" s="3">
        <f>IF(OR(BP4=1,BN4=1),1,0)</f>
        <v>0</v>
      </c>
      <c r="BS4" s="3">
        <f>IF(AND(OR(BP4=1,BO4=1),OR(BP4=1,BN4=1)),1,0)</f>
        <v>0</v>
      </c>
      <c r="BU4" s="3">
        <v>1</v>
      </c>
      <c r="BV4" s="3">
        <v>10248</v>
      </c>
      <c r="BW4" s="3" t="s">
        <v>151</v>
      </c>
      <c r="BX4" s="3">
        <v>14</v>
      </c>
      <c r="BY4" s="3">
        <v>12</v>
      </c>
      <c r="BZ4" s="29">
        <v>0</v>
      </c>
      <c r="CA4" s="6">
        <f>BX4-BZ4%</f>
        <v>14</v>
      </c>
      <c r="CC4" s="3">
        <v>1</v>
      </c>
      <c r="CD4" s="26" t="s">
        <v>199</v>
      </c>
      <c r="CE4" s="26">
        <v>56</v>
      </c>
      <c r="CF4" s="26">
        <v>78</v>
      </c>
      <c r="CG4" s="26">
        <v>45</v>
      </c>
      <c r="CH4" s="26" t="b">
        <f>AND(CE4&gt;=50, CF4&gt;=50, CG4&gt;=50)</f>
        <v>0</v>
      </c>
      <c r="CI4" s="26" t="b">
        <f>OR(CE4&gt;=50, CF4&gt;=50, CG4&gt;=50)</f>
        <v>1</v>
      </c>
      <c r="CJ4" s="26" t="b">
        <f>IF(COUNTIF(CE4:CG4, "&gt;=50")&gt;=2, TRUE, FALSE)</f>
        <v>1</v>
      </c>
      <c r="CL4" s="30">
        <v>1</v>
      </c>
      <c r="CM4" s="50">
        <v>70</v>
      </c>
      <c r="CN4" s="50">
        <v>56</v>
      </c>
      <c r="CO4" s="50">
        <v>53</v>
      </c>
      <c r="CP4" s="50">
        <v>43</v>
      </c>
      <c r="CQ4" s="50">
        <v>45</v>
      </c>
      <c r="CR4" s="50">
        <v>45</v>
      </c>
      <c r="CS4" s="50">
        <v>53</v>
      </c>
      <c r="CT4" s="50">
        <f>AVERAGE(CM4:CS4)</f>
        <v>52.142857142857146</v>
      </c>
      <c r="CU4" s="6">
        <f>VAR(CM4:CS4)</f>
        <v>86.809523809523554</v>
      </c>
      <c r="CV4" s="6">
        <f>STDEV(CM4:CS4)</f>
        <v>9.3171628626703509</v>
      </c>
    </row>
    <row r="5" spans="1:100" x14ac:dyDescent="0.3">
      <c r="A5" s="3">
        <v>2</v>
      </c>
      <c r="B5" s="3">
        <v>13</v>
      </c>
      <c r="C5" s="3">
        <v>4</v>
      </c>
      <c r="D5" s="3">
        <f t="shared" ref="D5:D8" si="0">(B5+C5)</f>
        <v>17</v>
      </c>
      <c r="E5" s="1"/>
      <c r="F5" s="3">
        <v>2</v>
      </c>
      <c r="G5" s="3" t="s">
        <v>8</v>
      </c>
      <c r="H5" s="3">
        <v>85</v>
      </c>
      <c r="I5" s="3">
        <v>5.68</v>
      </c>
      <c r="J5" s="3">
        <f t="shared" ref="J5:J22" si="1">H5*I5</f>
        <v>482.79999999999995</v>
      </c>
      <c r="K5" s="3">
        <f t="shared" ref="K5:K22" si="2">J5*N$4</f>
        <v>9.6559999999999988</v>
      </c>
      <c r="L5" s="3">
        <f t="shared" ref="L5:L22" si="3">J5+K5</f>
        <v>492.45599999999996</v>
      </c>
      <c r="M5" s="1"/>
      <c r="N5" s="1"/>
      <c r="O5" s="1"/>
      <c r="P5" s="3">
        <v>2</v>
      </c>
      <c r="Q5" s="3">
        <f t="shared" ref="Q5:Q13" si="4">1*P5</f>
        <v>2</v>
      </c>
      <c r="R5" s="3">
        <f t="shared" ref="R5:R13" si="5">2*P5</f>
        <v>4</v>
      </c>
      <c r="S5" s="3">
        <f t="shared" ref="S5:S13" si="6">3*P5</f>
        <v>6</v>
      </c>
      <c r="T5" s="3">
        <f t="shared" ref="T5:T13" si="7">4*P5</f>
        <v>8</v>
      </c>
      <c r="U5" s="3">
        <f t="shared" ref="U5:U11" si="8">5*P5</f>
        <v>10</v>
      </c>
      <c r="V5" s="1"/>
      <c r="W5" s="3">
        <v>2</v>
      </c>
      <c r="X5" s="3">
        <v>11233</v>
      </c>
      <c r="Y5" s="3" t="s">
        <v>48</v>
      </c>
      <c r="Z5" s="4">
        <v>24999</v>
      </c>
      <c r="AA5" s="3">
        <v>112</v>
      </c>
      <c r="AB5" s="5">
        <v>0.25</v>
      </c>
      <c r="AC5" s="4">
        <f t="shared" ref="AC5:AC8" si="9">Z5*AA5-AB5</f>
        <v>2799887.75</v>
      </c>
      <c r="AD5" s="4">
        <f t="shared" ref="AD5:AD8" si="10">AC5*2%</f>
        <v>55997.755000000005</v>
      </c>
      <c r="AE5" s="4">
        <f t="shared" ref="AE5:AE8" si="11">AC5-AD5</f>
        <v>2743889.9950000001</v>
      </c>
      <c r="AF5" s="1"/>
      <c r="AG5" s="3">
        <v>2</v>
      </c>
      <c r="AH5" s="3" t="s">
        <v>63</v>
      </c>
      <c r="AI5" s="3">
        <v>98</v>
      </c>
      <c r="AJ5" s="3">
        <v>92</v>
      </c>
      <c r="AK5" s="3">
        <v>96.2</v>
      </c>
      <c r="AL5" s="3">
        <f t="shared" ref="AL5:AL8" si="12">SUM(AI5+AJ5+AK5)</f>
        <v>286.2</v>
      </c>
      <c r="AM5" s="6">
        <f t="shared" ref="AM5:AM8" si="13">AVERAGE(AI5,AJ5,AK5)</f>
        <v>95.399999999999991</v>
      </c>
      <c r="AN5" s="7"/>
      <c r="AO5" s="3">
        <v>2</v>
      </c>
      <c r="AP5" s="3">
        <v>1</v>
      </c>
      <c r="AQ5" s="3">
        <v>0</v>
      </c>
      <c r="AR5" s="3">
        <v>1</v>
      </c>
      <c r="AS5" s="3">
        <f t="shared" ref="AS5:AS11" si="14">OR(AND(AP5,AQ5,NOT(AR5)),AND(AP5,NOT(AQ5),AR5),AND(NOT(AP5),
AQ5,AR5),AND(NOT(AP5),NOT(AQ5),NOT(AR5)))*1</f>
        <v>1</v>
      </c>
      <c r="AT5" s="1"/>
      <c r="AU5" s="3">
        <v>1</v>
      </c>
      <c r="AV5" s="3" t="s">
        <v>83</v>
      </c>
      <c r="AW5" s="3" t="s">
        <v>103</v>
      </c>
      <c r="AX5" s="3" t="s">
        <v>83</v>
      </c>
      <c r="AY5" s="3" t="s">
        <v>103</v>
      </c>
      <c r="AZ5" s="3" t="b">
        <f>(AV5=AX5)</f>
        <v>1</v>
      </c>
      <c r="BA5" s="3" t="b">
        <f>(AW5=AY5)</f>
        <v>1</v>
      </c>
      <c r="BC5" s="3">
        <v>2</v>
      </c>
      <c r="BD5" s="3">
        <v>2</v>
      </c>
      <c r="BE5" s="3">
        <v>5</v>
      </c>
      <c r="BF5" s="3">
        <v>4</v>
      </c>
      <c r="BG5" s="3">
        <f t="shared" ref="BG5:BG23" si="15">(BE5*BE5-4*BD5*BF5)</f>
        <v>-7</v>
      </c>
      <c r="BH5" s="3" t="b">
        <f t="shared" ref="BH5:BH23" si="16">AND(BD5=0,BE5=0)</f>
        <v>0</v>
      </c>
      <c r="BI5" s="3" t="str">
        <f t="shared" ref="BI5:BI23" si="17">IF(BD5=0,"True","False")</f>
        <v>False</v>
      </c>
      <c r="BJ5" s="3" t="str">
        <f t="shared" ref="BJ5:BJ23" si="18">IF(BG5&lt;0,"True","False")</f>
        <v>True</v>
      </c>
      <c r="BK5" s="3" t="str">
        <f t="shared" ref="BK5:BK23" si="19">IF(BG5 &gt;= 0, "True", "False")</f>
        <v>False</v>
      </c>
      <c r="BM5" s="3">
        <v>2</v>
      </c>
      <c r="BN5" s="3">
        <v>0</v>
      </c>
      <c r="BO5" s="3">
        <v>0</v>
      </c>
      <c r="BP5" s="3">
        <v>1</v>
      </c>
      <c r="BQ5" s="3">
        <f t="shared" ref="BQ5:BQ11" si="20">IF(OR(BP5=1,BO5=1),1,0)</f>
        <v>1</v>
      </c>
      <c r="BR5" s="3">
        <f t="shared" ref="BR5:BR11" si="21">IF(OR(BP5=1,BN5=1),1,0)</f>
        <v>1</v>
      </c>
      <c r="BS5" s="3">
        <f t="shared" ref="BS5:BS11" si="22">IF(AND(OR(BP5=1,BO5=1),OR(BP5=1,BN5=1)),1,0)</f>
        <v>1</v>
      </c>
      <c r="BU5" s="3">
        <v>2</v>
      </c>
      <c r="BV5" s="3">
        <v>10248</v>
      </c>
      <c r="BW5" s="3" t="s">
        <v>152</v>
      </c>
      <c r="BX5" s="3">
        <v>9.8000000000000007</v>
      </c>
      <c r="BY5" s="3">
        <v>10</v>
      </c>
      <c r="BZ5" s="29">
        <v>0</v>
      </c>
      <c r="CA5" s="6">
        <f t="shared" ref="CA5:CA43" si="23">BX5-BZ5%</f>
        <v>9.8000000000000007</v>
      </c>
      <c r="CC5" s="3">
        <v>2</v>
      </c>
      <c r="CD5" s="26" t="s">
        <v>200</v>
      </c>
      <c r="CE5" s="26">
        <v>45</v>
      </c>
      <c r="CF5" s="26">
        <v>78</v>
      </c>
      <c r="CG5" s="26">
        <v>78</v>
      </c>
      <c r="CH5" s="26" t="b">
        <f>AND(CE5&gt;=50, CF5&gt;=50, CG5&gt;=50)</f>
        <v>0</v>
      </c>
      <c r="CI5" s="26" t="b">
        <f t="shared" ref="CI5:CI6" si="24">OR(CE5&gt;=50, CF5&gt;=50, CG5&gt;=50)</f>
        <v>1</v>
      </c>
      <c r="CJ5" s="26" t="b">
        <f t="shared" ref="CJ5:CJ6" si="25">IF(COUNTIF(CE5:CG5, "&gt;=50")&gt;=2, TRUE, FALSE)</f>
        <v>1</v>
      </c>
      <c r="CL5" s="3">
        <v>2</v>
      </c>
      <c r="CM5" s="51">
        <v>34</v>
      </c>
      <c r="CN5" s="50">
        <v>56</v>
      </c>
      <c r="CO5" s="50">
        <v>78</v>
      </c>
      <c r="CP5" s="50">
        <v>54</v>
      </c>
      <c r="CQ5" s="50">
        <v>67</v>
      </c>
      <c r="CR5" s="50">
        <v>86</v>
      </c>
      <c r="CS5" s="50">
        <v>56</v>
      </c>
      <c r="CT5" s="50">
        <f>AVERAGE(CM5:CS5)</f>
        <v>61.571428571428569</v>
      </c>
      <c r="CU5" s="6">
        <f>VAR(CM5:CS5)</f>
        <v>295.95238095238102</v>
      </c>
      <c r="CV5" s="6">
        <f>STDEV(CM5:CS5)</f>
        <v>17.20326657796074</v>
      </c>
    </row>
    <row r="6" spans="1:100" x14ac:dyDescent="0.3">
      <c r="A6" s="3">
        <v>3</v>
      </c>
      <c r="B6" s="3">
        <v>456</v>
      </c>
      <c r="C6" s="3">
        <v>156</v>
      </c>
      <c r="D6" s="3">
        <f t="shared" si="0"/>
        <v>612</v>
      </c>
      <c r="E6" s="1"/>
      <c r="F6" s="3">
        <v>3</v>
      </c>
      <c r="G6" s="3" t="s">
        <v>9</v>
      </c>
      <c r="H6" s="3">
        <v>113</v>
      </c>
      <c r="I6" s="3">
        <v>4.25</v>
      </c>
      <c r="J6" s="3">
        <f t="shared" si="1"/>
        <v>480.25</v>
      </c>
      <c r="K6" s="3">
        <f t="shared" si="2"/>
        <v>9.6050000000000004</v>
      </c>
      <c r="L6" s="3">
        <f t="shared" si="3"/>
        <v>489.85500000000002</v>
      </c>
      <c r="M6" s="1"/>
      <c r="N6" s="1"/>
      <c r="O6" s="1"/>
      <c r="P6" s="3">
        <v>3</v>
      </c>
      <c r="Q6" s="3">
        <f t="shared" si="4"/>
        <v>3</v>
      </c>
      <c r="R6" s="3">
        <f t="shared" si="5"/>
        <v>6</v>
      </c>
      <c r="S6" s="3">
        <f t="shared" si="6"/>
        <v>9</v>
      </c>
      <c r="T6" s="3">
        <f t="shared" si="7"/>
        <v>12</v>
      </c>
      <c r="U6" s="3">
        <f t="shared" si="8"/>
        <v>15</v>
      </c>
      <c r="V6" s="1"/>
      <c r="W6" s="3">
        <v>3</v>
      </c>
      <c r="X6" s="3">
        <v>11234</v>
      </c>
      <c r="Y6" s="3" t="s">
        <v>49</v>
      </c>
      <c r="Z6" s="4">
        <v>499</v>
      </c>
      <c r="AA6" s="3">
        <v>320</v>
      </c>
      <c r="AB6" s="5">
        <v>0</v>
      </c>
      <c r="AC6" s="4">
        <f t="shared" si="9"/>
        <v>159680</v>
      </c>
      <c r="AD6" s="4">
        <f t="shared" si="10"/>
        <v>3193.6</v>
      </c>
      <c r="AE6" s="4">
        <f t="shared" si="11"/>
        <v>156486.39999999999</v>
      </c>
      <c r="AF6" s="1"/>
      <c r="AG6" s="3">
        <v>3</v>
      </c>
      <c r="AH6" s="3" t="s">
        <v>61</v>
      </c>
      <c r="AI6" s="3">
        <v>84</v>
      </c>
      <c r="AJ6" s="3">
        <v>79.2</v>
      </c>
      <c r="AK6" s="3">
        <v>88</v>
      </c>
      <c r="AL6" s="3">
        <f t="shared" si="12"/>
        <v>251.2</v>
      </c>
      <c r="AM6" s="6">
        <f t="shared" si="13"/>
        <v>83.733333333333334</v>
      </c>
      <c r="AN6" s="7"/>
      <c r="AO6" s="3">
        <v>3</v>
      </c>
      <c r="AP6" s="3">
        <v>1</v>
      </c>
      <c r="AQ6" s="3">
        <v>0</v>
      </c>
      <c r="AR6" s="3">
        <v>1</v>
      </c>
      <c r="AS6" s="3">
        <f t="shared" si="14"/>
        <v>1</v>
      </c>
      <c r="AT6" s="1"/>
      <c r="AU6" s="3">
        <v>2</v>
      </c>
      <c r="AV6" s="3" t="s">
        <v>84</v>
      </c>
      <c r="AW6" s="3" t="s">
        <v>104</v>
      </c>
      <c r="AX6" s="3" t="s">
        <v>84</v>
      </c>
      <c r="AY6" s="3" t="s">
        <v>104</v>
      </c>
      <c r="AZ6" s="3" t="b">
        <f t="shared" ref="AZ6:AZ24" si="26">(AV6=AX6)</f>
        <v>1</v>
      </c>
      <c r="BA6" s="3" t="b">
        <f t="shared" ref="BA6:BA24" si="27">(AW6=AY6)</f>
        <v>1</v>
      </c>
      <c r="BC6" s="3">
        <v>3</v>
      </c>
      <c r="BD6" s="3">
        <v>0</v>
      </c>
      <c r="BE6" s="3">
        <v>0</v>
      </c>
      <c r="BF6" s="3">
        <v>5</v>
      </c>
      <c r="BG6" s="3">
        <f t="shared" si="15"/>
        <v>0</v>
      </c>
      <c r="BH6" s="3" t="b">
        <f t="shared" si="16"/>
        <v>1</v>
      </c>
      <c r="BI6" s="3" t="str">
        <f t="shared" si="17"/>
        <v>True</v>
      </c>
      <c r="BJ6" s="3" t="str">
        <f t="shared" si="18"/>
        <v>False</v>
      </c>
      <c r="BK6" s="3" t="str">
        <f t="shared" si="19"/>
        <v>True</v>
      </c>
      <c r="BM6" s="3">
        <v>3</v>
      </c>
      <c r="BN6" s="3">
        <v>0</v>
      </c>
      <c r="BO6" s="3">
        <v>1</v>
      </c>
      <c r="BP6" s="3">
        <v>0</v>
      </c>
      <c r="BQ6" s="3">
        <f t="shared" si="20"/>
        <v>1</v>
      </c>
      <c r="BR6" s="3">
        <f t="shared" si="21"/>
        <v>0</v>
      </c>
      <c r="BS6" s="3">
        <f t="shared" si="22"/>
        <v>0</v>
      </c>
      <c r="BU6" s="3">
        <v>3</v>
      </c>
      <c r="BV6" s="3">
        <v>10248</v>
      </c>
      <c r="BW6" s="3" t="s">
        <v>153</v>
      </c>
      <c r="BX6" s="3">
        <v>34.799999999999997</v>
      </c>
      <c r="BY6" s="3">
        <v>5</v>
      </c>
      <c r="BZ6" s="29">
        <v>0</v>
      </c>
      <c r="CA6" s="6">
        <f t="shared" si="23"/>
        <v>34.799999999999997</v>
      </c>
      <c r="CC6" s="3">
        <v>3</v>
      </c>
      <c r="CD6" s="26" t="s">
        <v>201</v>
      </c>
      <c r="CE6" s="26">
        <v>67</v>
      </c>
      <c r="CF6" s="26">
        <v>78</v>
      </c>
      <c r="CG6" s="26">
        <v>10</v>
      </c>
      <c r="CH6" s="26" t="b">
        <f t="shared" ref="CH6" si="28">AND(CE6&gt;=50, CF6&gt;=50, CG6&gt;=50)</f>
        <v>0</v>
      </c>
      <c r="CI6" s="26" t="b">
        <f t="shared" si="24"/>
        <v>1</v>
      </c>
      <c r="CJ6" s="26" t="b">
        <f t="shared" si="25"/>
        <v>1</v>
      </c>
      <c r="CL6" s="31"/>
      <c r="CM6" s="31"/>
      <c r="CN6" s="48"/>
      <c r="CO6" s="48"/>
      <c r="CP6" s="48"/>
      <c r="CQ6" s="31"/>
      <c r="CR6" s="31"/>
      <c r="CS6" s="31"/>
      <c r="CT6" s="1"/>
      <c r="CU6" s="1"/>
      <c r="CV6" s="1"/>
    </row>
    <row r="7" spans="1:100" x14ac:dyDescent="0.3">
      <c r="A7" s="3">
        <v>4</v>
      </c>
      <c r="B7" s="3">
        <v>6895</v>
      </c>
      <c r="C7" s="3">
        <v>25</v>
      </c>
      <c r="D7" s="3">
        <f t="shared" si="0"/>
        <v>6920</v>
      </c>
      <c r="E7" s="1"/>
      <c r="F7" s="3">
        <v>4</v>
      </c>
      <c r="G7" s="3" t="s">
        <v>10</v>
      </c>
      <c r="H7" s="3">
        <v>89</v>
      </c>
      <c r="I7" s="3">
        <v>2.13</v>
      </c>
      <c r="J7" s="3">
        <f t="shared" si="1"/>
        <v>189.57</v>
      </c>
      <c r="K7" s="3">
        <f t="shared" si="2"/>
        <v>3.7913999999999999</v>
      </c>
      <c r="L7" s="3">
        <f t="shared" si="3"/>
        <v>193.3614</v>
      </c>
      <c r="M7" s="1"/>
      <c r="N7" s="1"/>
      <c r="O7" s="1"/>
      <c r="P7" s="3">
        <v>4</v>
      </c>
      <c r="Q7" s="3">
        <f t="shared" si="4"/>
        <v>4</v>
      </c>
      <c r="R7" s="3">
        <f t="shared" si="5"/>
        <v>8</v>
      </c>
      <c r="S7" s="3">
        <f t="shared" si="6"/>
        <v>12</v>
      </c>
      <c r="T7" s="3">
        <f t="shared" si="7"/>
        <v>16</v>
      </c>
      <c r="U7" s="3">
        <f t="shared" si="8"/>
        <v>20</v>
      </c>
      <c r="V7" s="1"/>
      <c r="W7" s="3">
        <v>4</v>
      </c>
      <c r="X7" s="3">
        <v>11235</v>
      </c>
      <c r="Y7" s="3" t="s">
        <v>50</v>
      </c>
      <c r="Z7" s="4">
        <v>1599</v>
      </c>
      <c r="AA7" s="3">
        <v>156</v>
      </c>
      <c r="AB7" s="5">
        <v>0</v>
      </c>
      <c r="AC7" s="4">
        <f t="shared" si="9"/>
        <v>249444</v>
      </c>
      <c r="AD7" s="4">
        <f t="shared" si="10"/>
        <v>4988.88</v>
      </c>
      <c r="AE7" s="4">
        <f t="shared" si="11"/>
        <v>244455.12</v>
      </c>
      <c r="AF7" s="1"/>
      <c r="AG7" s="3">
        <v>4</v>
      </c>
      <c r="AH7" s="3" t="s">
        <v>62</v>
      </c>
      <c r="AI7" s="3">
        <v>79</v>
      </c>
      <c r="AJ7" s="3">
        <v>76.2</v>
      </c>
      <c r="AK7" s="3">
        <v>83.2</v>
      </c>
      <c r="AL7" s="3">
        <f t="shared" si="12"/>
        <v>238.39999999999998</v>
      </c>
      <c r="AM7" s="6">
        <f t="shared" si="13"/>
        <v>79.466666666666654</v>
      </c>
      <c r="AN7" s="7"/>
      <c r="AO7" s="3">
        <v>4</v>
      </c>
      <c r="AP7" s="3">
        <v>1</v>
      </c>
      <c r="AQ7" s="3">
        <v>0</v>
      </c>
      <c r="AR7" s="3">
        <v>0</v>
      </c>
      <c r="AS7" s="3">
        <f t="shared" si="14"/>
        <v>0</v>
      </c>
      <c r="AT7" s="1"/>
      <c r="AU7" s="3">
        <v>3</v>
      </c>
      <c r="AV7" s="3" t="s">
        <v>85</v>
      </c>
      <c r="AW7" s="3" t="s">
        <v>105</v>
      </c>
      <c r="AX7" s="3" t="s">
        <v>85</v>
      </c>
      <c r="AY7" s="3" t="s">
        <v>105</v>
      </c>
      <c r="AZ7" s="3" t="b">
        <f t="shared" si="26"/>
        <v>1</v>
      </c>
      <c r="BA7" s="3" t="b">
        <f t="shared" si="27"/>
        <v>1</v>
      </c>
      <c r="BC7" s="3">
        <v>4</v>
      </c>
      <c r="BD7" s="3">
        <v>8</v>
      </c>
      <c r="BE7" s="3">
        <v>6</v>
      </c>
      <c r="BF7" s="3">
        <v>6</v>
      </c>
      <c r="BG7" s="3">
        <f t="shared" si="15"/>
        <v>-156</v>
      </c>
      <c r="BH7" s="3" t="b">
        <f t="shared" si="16"/>
        <v>0</v>
      </c>
      <c r="BI7" s="3" t="str">
        <f t="shared" si="17"/>
        <v>False</v>
      </c>
      <c r="BJ7" s="3" t="str">
        <f t="shared" si="18"/>
        <v>True</v>
      </c>
      <c r="BK7" s="3" t="str">
        <f t="shared" si="19"/>
        <v>False</v>
      </c>
      <c r="BM7" s="3">
        <v>4</v>
      </c>
      <c r="BN7" s="3">
        <v>0</v>
      </c>
      <c r="BO7" s="3">
        <v>1</v>
      </c>
      <c r="BP7" s="3">
        <v>1</v>
      </c>
      <c r="BQ7" s="3">
        <f t="shared" si="20"/>
        <v>1</v>
      </c>
      <c r="BR7" s="3">
        <f t="shared" si="21"/>
        <v>1</v>
      </c>
      <c r="BS7" s="3">
        <f t="shared" si="22"/>
        <v>1</v>
      </c>
      <c r="BU7" s="3">
        <v>4</v>
      </c>
      <c r="BV7" s="3">
        <v>10249</v>
      </c>
      <c r="BW7" s="3" t="s">
        <v>154</v>
      </c>
      <c r="BX7" s="3">
        <v>18.600000000000001</v>
      </c>
      <c r="BY7" s="3">
        <v>9</v>
      </c>
      <c r="BZ7" s="29">
        <v>0</v>
      </c>
      <c r="CA7" s="6">
        <f t="shared" si="23"/>
        <v>18.600000000000001</v>
      </c>
      <c r="CC7" s="31"/>
      <c r="CL7" s="1"/>
      <c r="CM7" s="31"/>
      <c r="CN7" s="48"/>
      <c r="CO7" s="48"/>
      <c r="CP7" s="48"/>
      <c r="CQ7" s="31"/>
      <c r="CR7" s="31"/>
      <c r="CS7" s="31"/>
      <c r="CT7" s="1"/>
      <c r="CU7" s="1"/>
      <c r="CV7" s="1"/>
    </row>
    <row r="8" spans="1:100" x14ac:dyDescent="0.3">
      <c r="A8" s="3">
        <v>5</v>
      </c>
      <c r="B8" s="3">
        <v>45</v>
      </c>
      <c r="C8" s="3">
        <v>58</v>
      </c>
      <c r="D8" s="3">
        <f t="shared" si="0"/>
        <v>103</v>
      </c>
      <c r="E8" s="1"/>
      <c r="F8" s="3">
        <v>5</v>
      </c>
      <c r="G8" s="3" t="s">
        <v>11</v>
      </c>
      <c r="H8" s="3">
        <v>76</v>
      </c>
      <c r="I8" s="3">
        <v>2.5299999999999998</v>
      </c>
      <c r="J8" s="3">
        <f t="shared" si="1"/>
        <v>192.27999999999997</v>
      </c>
      <c r="K8" s="3">
        <f t="shared" si="2"/>
        <v>3.8455999999999997</v>
      </c>
      <c r="L8" s="3">
        <f t="shared" si="3"/>
        <v>196.12559999999996</v>
      </c>
      <c r="M8" s="1"/>
      <c r="N8" s="1"/>
      <c r="O8" s="1"/>
      <c r="P8" s="3">
        <v>5</v>
      </c>
      <c r="Q8" s="3">
        <f t="shared" si="4"/>
        <v>5</v>
      </c>
      <c r="R8" s="3">
        <f t="shared" si="5"/>
        <v>10</v>
      </c>
      <c r="S8" s="3">
        <f t="shared" si="6"/>
        <v>15</v>
      </c>
      <c r="T8" s="3">
        <f t="shared" si="7"/>
        <v>20</v>
      </c>
      <c r="U8" s="3">
        <f t="shared" si="8"/>
        <v>25</v>
      </c>
      <c r="V8" s="1"/>
      <c r="W8" s="3">
        <v>5</v>
      </c>
      <c r="X8" s="3">
        <v>11236</v>
      </c>
      <c r="Y8" s="3" t="s">
        <v>51</v>
      </c>
      <c r="Z8" s="4">
        <v>3599</v>
      </c>
      <c r="AA8" s="3">
        <v>390</v>
      </c>
      <c r="AB8" s="5">
        <v>0.25</v>
      </c>
      <c r="AC8" s="4">
        <f t="shared" si="9"/>
        <v>1403609.75</v>
      </c>
      <c r="AD8" s="4">
        <f t="shared" si="10"/>
        <v>28072.195</v>
      </c>
      <c r="AE8" s="4">
        <f t="shared" si="11"/>
        <v>1375537.5549999999</v>
      </c>
      <c r="AF8" s="1"/>
      <c r="AG8" s="3">
        <v>5</v>
      </c>
      <c r="AH8" s="3" t="s">
        <v>64</v>
      </c>
      <c r="AI8" s="3">
        <v>72</v>
      </c>
      <c r="AJ8" s="3">
        <v>73</v>
      </c>
      <c r="AK8" s="3">
        <v>79</v>
      </c>
      <c r="AL8" s="3">
        <f t="shared" si="12"/>
        <v>224</v>
      </c>
      <c r="AM8" s="6">
        <f t="shared" si="13"/>
        <v>74.666666666666671</v>
      </c>
      <c r="AN8" s="7"/>
      <c r="AO8" s="3">
        <v>5</v>
      </c>
      <c r="AP8" s="3">
        <v>0</v>
      </c>
      <c r="AQ8" s="3">
        <v>1</v>
      </c>
      <c r="AR8" s="3">
        <v>1</v>
      </c>
      <c r="AS8" s="3">
        <f t="shared" si="14"/>
        <v>1</v>
      </c>
      <c r="AT8" s="1"/>
      <c r="AU8" s="3">
        <v>4</v>
      </c>
      <c r="AV8" s="3" t="s">
        <v>86</v>
      </c>
      <c r="AW8" s="3" t="s">
        <v>106</v>
      </c>
      <c r="AX8" s="3" t="s">
        <v>86</v>
      </c>
      <c r="AY8" s="3" t="s">
        <v>106</v>
      </c>
      <c r="AZ8" s="3" t="b">
        <f t="shared" si="26"/>
        <v>1</v>
      </c>
      <c r="BA8" s="3" t="b">
        <f t="shared" si="27"/>
        <v>1</v>
      </c>
      <c r="BC8" s="3">
        <v>5</v>
      </c>
      <c r="BD8" s="3">
        <v>4</v>
      </c>
      <c r="BE8" s="3">
        <v>8</v>
      </c>
      <c r="BF8" s="3">
        <v>8</v>
      </c>
      <c r="BG8" s="3">
        <f t="shared" si="15"/>
        <v>-64</v>
      </c>
      <c r="BH8" s="3" t="b">
        <f t="shared" si="16"/>
        <v>0</v>
      </c>
      <c r="BI8" s="3" t="str">
        <f t="shared" si="17"/>
        <v>False</v>
      </c>
      <c r="BJ8" s="3" t="str">
        <f t="shared" si="18"/>
        <v>True</v>
      </c>
      <c r="BK8" s="3" t="str">
        <f t="shared" si="19"/>
        <v>False</v>
      </c>
      <c r="BM8" s="3">
        <v>5</v>
      </c>
      <c r="BN8" s="3">
        <v>1</v>
      </c>
      <c r="BO8" s="3">
        <v>0</v>
      </c>
      <c r="BP8" s="3">
        <v>0</v>
      </c>
      <c r="BQ8" s="3">
        <f t="shared" si="20"/>
        <v>0</v>
      </c>
      <c r="BR8" s="3">
        <f t="shared" si="21"/>
        <v>1</v>
      </c>
      <c r="BS8" s="3">
        <f t="shared" si="22"/>
        <v>0</v>
      </c>
      <c r="BU8" s="3">
        <v>5</v>
      </c>
      <c r="BV8" s="3">
        <v>10249</v>
      </c>
      <c r="BW8" s="3" t="s">
        <v>155</v>
      </c>
      <c r="BX8" s="3">
        <v>42.4</v>
      </c>
      <c r="BY8" s="3">
        <v>40</v>
      </c>
      <c r="BZ8" s="29">
        <v>0</v>
      </c>
      <c r="CA8" s="6">
        <f t="shared" si="23"/>
        <v>42.4</v>
      </c>
      <c r="CC8" s="31"/>
      <c r="CL8" s="1"/>
      <c r="CM8" s="31"/>
      <c r="CN8" s="48"/>
      <c r="CO8" s="48"/>
      <c r="CP8" s="48"/>
      <c r="CQ8" s="31"/>
      <c r="CR8" s="31"/>
      <c r="CS8" s="31"/>
      <c r="CT8" s="1"/>
      <c r="CU8" s="1"/>
      <c r="CV8" s="1"/>
    </row>
    <row r="9" spans="1:100" x14ac:dyDescent="0.3">
      <c r="A9" s="1"/>
      <c r="B9" s="1"/>
      <c r="C9" s="1"/>
      <c r="D9" s="1"/>
      <c r="E9" s="1"/>
      <c r="F9" s="3">
        <v>6</v>
      </c>
      <c r="G9" s="3" t="s">
        <v>12</v>
      </c>
      <c r="H9" s="3">
        <v>55</v>
      </c>
      <c r="I9" s="3">
        <v>2.4500000000000002</v>
      </c>
      <c r="J9" s="3">
        <f t="shared" si="1"/>
        <v>134.75</v>
      </c>
      <c r="K9" s="3">
        <f t="shared" si="2"/>
        <v>2.6949999999999998</v>
      </c>
      <c r="L9" s="3">
        <f t="shared" si="3"/>
        <v>137.44499999999999</v>
      </c>
      <c r="M9" s="1"/>
      <c r="N9" s="1"/>
      <c r="O9" s="1"/>
      <c r="P9" s="3">
        <v>6</v>
      </c>
      <c r="Q9" s="3">
        <f t="shared" si="4"/>
        <v>6</v>
      </c>
      <c r="R9" s="3">
        <f t="shared" si="5"/>
        <v>12</v>
      </c>
      <c r="S9" s="3">
        <f t="shared" si="6"/>
        <v>18</v>
      </c>
      <c r="T9" s="3">
        <f t="shared" si="7"/>
        <v>24</v>
      </c>
      <c r="U9" s="3">
        <f t="shared" si="8"/>
        <v>30</v>
      </c>
      <c r="V9" s="1"/>
      <c r="W9" s="3"/>
      <c r="X9" s="3"/>
      <c r="Y9" s="3"/>
      <c r="Z9" s="3"/>
      <c r="AA9" s="3"/>
      <c r="AB9" s="3"/>
      <c r="AC9" s="3"/>
      <c r="AD9" s="3"/>
      <c r="AE9" s="3"/>
      <c r="AF9" s="1"/>
      <c r="AG9" s="3"/>
      <c r="AH9" s="3"/>
      <c r="AI9" s="3"/>
      <c r="AJ9" s="3"/>
      <c r="AK9" s="3"/>
      <c r="AL9" s="3"/>
      <c r="AM9" s="3"/>
      <c r="AN9" s="1"/>
      <c r="AO9" s="3">
        <v>6</v>
      </c>
      <c r="AP9" s="3">
        <v>0</v>
      </c>
      <c r="AQ9" s="3">
        <v>0</v>
      </c>
      <c r="AR9" s="3">
        <v>1</v>
      </c>
      <c r="AS9" s="3">
        <f t="shared" si="14"/>
        <v>0</v>
      </c>
      <c r="AT9" s="1"/>
      <c r="AU9" s="3">
        <v>5</v>
      </c>
      <c r="AV9" s="3" t="s">
        <v>87</v>
      </c>
      <c r="AW9" s="3" t="s">
        <v>107</v>
      </c>
      <c r="AX9" s="3" t="s">
        <v>87</v>
      </c>
      <c r="AY9" s="3" t="s">
        <v>125</v>
      </c>
      <c r="AZ9" s="3" t="b">
        <f t="shared" si="26"/>
        <v>1</v>
      </c>
      <c r="BA9" s="3" t="b">
        <f t="shared" si="27"/>
        <v>0</v>
      </c>
      <c r="BC9" s="3">
        <v>6</v>
      </c>
      <c r="BD9" s="3">
        <v>9</v>
      </c>
      <c r="BE9" s="3">
        <v>4</v>
      </c>
      <c r="BF9" s="3">
        <v>5</v>
      </c>
      <c r="BG9" s="3">
        <f t="shared" si="15"/>
        <v>-164</v>
      </c>
      <c r="BH9" s="3" t="b">
        <f t="shared" si="16"/>
        <v>0</v>
      </c>
      <c r="BI9" s="3" t="str">
        <f t="shared" si="17"/>
        <v>False</v>
      </c>
      <c r="BJ9" s="3" t="str">
        <f t="shared" si="18"/>
        <v>True</v>
      </c>
      <c r="BK9" s="3" t="str">
        <f t="shared" si="19"/>
        <v>False</v>
      </c>
      <c r="BM9" s="3">
        <v>6</v>
      </c>
      <c r="BN9" s="3">
        <v>1</v>
      </c>
      <c r="BO9" s="3">
        <v>0</v>
      </c>
      <c r="BP9" s="3">
        <v>1</v>
      </c>
      <c r="BQ9" s="3">
        <f t="shared" si="20"/>
        <v>1</v>
      </c>
      <c r="BR9" s="3">
        <f t="shared" si="21"/>
        <v>1</v>
      </c>
      <c r="BS9" s="3">
        <f t="shared" si="22"/>
        <v>1</v>
      </c>
      <c r="BU9" s="3">
        <v>6</v>
      </c>
      <c r="BV9" s="3">
        <v>10250</v>
      </c>
      <c r="BW9" s="3" t="s">
        <v>156</v>
      </c>
      <c r="BX9" s="3">
        <v>7.7</v>
      </c>
      <c r="BY9" s="3">
        <v>10</v>
      </c>
      <c r="BZ9" s="29">
        <v>0</v>
      </c>
      <c r="CA9" s="6">
        <f t="shared" si="23"/>
        <v>7.7</v>
      </c>
      <c r="CC9" s="31"/>
      <c r="CM9" s="36"/>
      <c r="CN9" s="47"/>
      <c r="CO9" s="47"/>
      <c r="CP9" s="47"/>
      <c r="CQ9" s="36"/>
      <c r="CR9" s="36"/>
      <c r="CS9" s="36"/>
    </row>
    <row r="10" spans="1:100" x14ac:dyDescent="0.3">
      <c r="A10" s="1"/>
      <c r="B10" s="1"/>
      <c r="C10" s="1"/>
      <c r="D10" s="1"/>
      <c r="E10" s="1"/>
      <c r="F10" s="3">
        <v>7</v>
      </c>
      <c r="G10" s="3" t="s">
        <v>13</v>
      </c>
      <c r="H10" s="3">
        <v>165</v>
      </c>
      <c r="I10" s="3">
        <v>1.63</v>
      </c>
      <c r="J10" s="3">
        <f t="shared" si="1"/>
        <v>268.95</v>
      </c>
      <c r="K10" s="3">
        <f t="shared" si="2"/>
        <v>5.3789999999999996</v>
      </c>
      <c r="L10" s="3">
        <f t="shared" si="3"/>
        <v>274.32900000000001</v>
      </c>
      <c r="M10" s="1"/>
      <c r="N10" s="1"/>
      <c r="O10" s="1"/>
      <c r="P10" s="3">
        <v>7</v>
      </c>
      <c r="Q10" s="3">
        <f t="shared" si="4"/>
        <v>7</v>
      </c>
      <c r="R10" s="3">
        <f t="shared" si="5"/>
        <v>14</v>
      </c>
      <c r="S10" s="3">
        <f t="shared" si="6"/>
        <v>21</v>
      </c>
      <c r="T10" s="3">
        <f t="shared" si="7"/>
        <v>28</v>
      </c>
      <c r="U10" s="3">
        <f t="shared" si="8"/>
        <v>35</v>
      </c>
      <c r="V10" s="1"/>
      <c r="W10" s="3"/>
      <c r="X10" s="3" t="s">
        <v>30</v>
      </c>
      <c r="Y10" s="3"/>
      <c r="Z10" s="3"/>
      <c r="AA10" s="3"/>
      <c r="AB10" s="3"/>
      <c r="AC10" s="4">
        <f>SUM(AC4:AC8)</f>
        <v>6303765.25</v>
      </c>
      <c r="AD10" s="3"/>
      <c r="AE10" s="4">
        <f>SUM(AE4:AE8)</f>
        <v>6177689.9450000003</v>
      </c>
      <c r="AF10" s="1"/>
      <c r="AG10" s="3"/>
      <c r="AH10" s="3" t="s">
        <v>65</v>
      </c>
      <c r="AI10" s="3">
        <f>MAX(AI4:AI8)</f>
        <v>98</v>
      </c>
      <c r="AJ10" s="3">
        <f t="shared" ref="AJ10:AK10" si="29">MAX(AJ4:AJ8)</f>
        <v>92</v>
      </c>
      <c r="AK10" s="3">
        <f t="shared" si="29"/>
        <v>96.2</v>
      </c>
      <c r="AL10" s="3"/>
      <c r="AM10" s="3"/>
      <c r="AN10" s="1"/>
      <c r="AO10" s="3">
        <v>7</v>
      </c>
      <c r="AP10" s="3">
        <v>0</v>
      </c>
      <c r="AQ10" s="3">
        <v>1</v>
      </c>
      <c r="AR10" s="3">
        <v>0</v>
      </c>
      <c r="AS10" s="3">
        <f t="shared" si="14"/>
        <v>0</v>
      </c>
      <c r="AT10" s="1"/>
      <c r="AU10" s="3">
        <v>6</v>
      </c>
      <c r="AV10" s="3" t="s">
        <v>88</v>
      </c>
      <c r="AW10" s="3" t="s">
        <v>108</v>
      </c>
      <c r="AX10" s="3" t="s">
        <v>88</v>
      </c>
      <c r="AY10" s="3" t="s">
        <v>108</v>
      </c>
      <c r="AZ10" s="3" t="b">
        <f t="shared" si="26"/>
        <v>1</v>
      </c>
      <c r="BA10" s="3" t="b">
        <f t="shared" si="27"/>
        <v>1</v>
      </c>
      <c r="BC10" s="3">
        <v>7</v>
      </c>
      <c r="BD10" s="3">
        <v>5</v>
      </c>
      <c r="BE10" s="3">
        <v>2</v>
      </c>
      <c r="BF10" s="3">
        <v>4</v>
      </c>
      <c r="BG10" s="3">
        <f t="shared" si="15"/>
        <v>-76</v>
      </c>
      <c r="BH10" s="3" t="b">
        <f t="shared" si="16"/>
        <v>0</v>
      </c>
      <c r="BI10" s="3" t="str">
        <f t="shared" si="17"/>
        <v>False</v>
      </c>
      <c r="BJ10" s="3" t="str">
        <f t="shared" si="18"/>
        <v>True</v>
      </c>
      <c r="BK10" s="3" t="str">
        <f t="shared" si="19"/>
        <v>False</v>
      </c>
      <c r="BM10" s="30">
        <v>7</v>
      </c>
      <c r="BN10" s="3">
        <v>1</v>
      </c>
      <c r="BO10" s="3">
        <v>1</v>
      </c>
      <c r="BP10" s="3">
        <v>0</v>
      </c>
      <c r="BQ10" s="3">
        <f t="shared" si="20"/>
        <v>1</v>
      </c>
      <c r="BR10" s="3">
        <f t="shared" si="21"/>
        <v>1</v>
      </c>
      <c r="BS10" s="3">
        <f t="shared" si="22"/>
        <v>1</v>
      </c>
      <c r="BU10" s="3">
        <v>7</v>
      </c>
      <c r="BV10" s="3">
        <v>10250</v>
      </c>
      <c r="BW10" s="3" t="s">
        <v>155</v>
      </c>
      <c r="BX10" s="3">
        <v>42.4</v>
      </c>
      <c r="BY10" s="3">
        <v>35</v>
      </c>
      <c r="BZ10" s="29">
        <v>0.15</v>
      </c>
      <c r="CA10" s="6">
        <f t="shared" si="23"/>
        <v>42.398499999999999</v>
      </c>
      <c r="CC10" s="31"/>
      <c r="CM10" s="36"/>
      <c r="CN10" s="47"/>
      <c r="CO10" s="47"/>
      <c r="CP10" s="47"/>
      <c r="CQ10" s="36"/>
      <c r="CR10" s="36"/>
      <c r="CS10" s="36"/>
    </row>
    <row r="11" spans="1:100" x14ac:dyDescent="0.3">
      <c r="A11" s="1"/>
      <c r="B11" s="1"/>
      <c r="C11" s="1"/>
      <c r="D11" s="1"/>
      <c r="E11" s="1"/>
      <c r="F11" s="3">
        <v>8</v>
      </c>
      <c r="G11" s="3" t="s">
        <v>14</v>
      </c>
      <c r="H11" s="3">
        <v>91</v>
      </c>
      <c r="I11" s="3">
        <v>3.95</v>
      </c>
      <c r="J11" s="3">
        <f t="shared" si="1"/>
        <v>359.45</v>
      </c>
      <c r="K11" s="3">
        <f t="shared" si="2"/>
        <v>7.1890000000000001</v>
      </c>
      <c r="L11" s="3">
        <f t="shared" si="3"/>
        <v>366.63900000000001</v>
      </c>
      <c r="M11" s="1"/>
      <c r="N11" s="1"/>
      <c r="O11" s="1"/>
      <c r="P11" s="3">
        <v>8</v>
      </c>
      <c r="Q11" s="3">
        <f t="shared" si="4"/>
        <v>8</v>
      </c>
      <c r="R11" s="3">
        <f t="shared" si="5"/>
        <v>16</v>
      </c>
      <c r="S11" s="3">
        <f t="shared" si="6"/>
        <v>24</v>
      </c>
      <c r="T11" s="3">
        <f t="shared" si="7"/>
        <v>32</v>
      </c>
      <c r="U11" s="3">
        <f t="shared" si="8"/>
        <v>40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3"/>
      <c r="AH11" s="3" t="s">
        <v>66</v>
      </c>
      <c r="AI11" s="3">
        <f>MIN(AI4:AI8)</f>
        <v>72</v>
      </c>
      <c r="AJ11" s="3">
        <f t="shared" ref="AJ11:AK11" si="30">MIN(AJ4:AJ8)</f>
        <v>73</v>
      </c>
      <c r="AK11" s="3">
        <f t="shared" si="30"/>
        <v>79</v>
      </c>
      <c r="AL11" s="3"/>
      <c r="AM11" s="3"/>
      <c r="AN11" s="1"/>
      <c r="AO11" s="3">
        <v>8</v>
      </c>
      <c r="AP11" s="3">
        <v>0</v>
      </c>
      <c r="AQ11" s="3">
        <v>0</v>
      </c>
      <c r="AR11" s="3">
        <v>0</v>
      </c>
      <c r="AS11" s="3">
        <f t="shared" si="14"/>
        <v>1</v>
      </c>
      <c r="AT11" s="1"/>
      <c r="AU11" s="3">
        <v>7</v>
      </c>
      <c r="AV11" s="3" t="s">
        <v>89</v>
      </c>
      <c r="AW11" s="3" t="s">
        <v>109</v>
      </c>
      <c r="AX11" s="3" t="s">
        <v>89</v>
      </c>
      <c r="AY11" s="3" t="s">
        <v>109</v>
      </c>
      <c r="AZ11" s="3" t="b">
        <f t="shared" si="26"/>
        <v>1</v>
      </c>
      <c r="BA11" s="3" t="b">
        <f t="shared" si="27"/>
        <v>1</v>
      </c>
      <c r="BC11" s="3">
        <v>8</v>
      </c>
      <c r="BD11" s="3">
        <v>6</v>
      </c>
      <c r="BE11" s="3">
        <v>1</v>
      </c>
      <c r="BF11" s="3">
        <v>7</v>
      </c>
      <c r="BG11" s="3">
        <f t="shared" si="15"/>
        <v>-167</v>
      </c>
      <c r="BH11" s="3" t="b">
        <f t="shared" si="16"/>
        <v>0</v>
      </c>
      <c r="BI11" s="3" t="str">
        <f t="shared" si="17"/>
        <v>False</v>
      </c>
      <c r="BJ11" s="3" t="str">
        <f t="shared" si="18"/>
        <v>True</v>
      </c>
      <c r="BK11" s="3" t="str">
        <f t="shared" si="19"/>
        <v>False</v>
      </c>
      <c r="BM11" s="3">
        <v>8</v>
      </c>
      <c r="BN11" s="32">
        <v>1</v>
      </c>
      <c r="BO11" s="3">
        <v>1</v>
      </c>
      <c r="BP11" s="3">
        <v>1</v>
      </c>
      <c r="BQ11" s="3">
        <f t="shared" si="20"/>
        <v>1</v>
      </c>
      <c r="BR11" s="3">
        <f t="shared" si="21"/>
        <v>1</v>
      </c>
      <c r="BS11" s="3">
        <f t="shared" si="22"/>
        <v>1</v>
      </c>
      <c r="BU11" s="3">
        <v>8</v>
      </c>
      <c r="BV11" s="3">
        <v>10250</v>
      </c>
      <c r="BW11" s="3" t="s">
        <v>157</v>
      </c>
      <c r="BX11" s="3">
        <v>16.8</v>
      </c>
      <c r="BY11" s="3">
        <v>15</v>
      </c>
      <c r="BZ11" s="29">
        <v>0.15</v>
      </c>
      <c r="CA11" s="6">
        <f t="shared" si="23"/>
        <v>16.798500000000001</v>
      </c>
      <c r="CC11" s="31"/>
      <c r="CM11" s="36"/>
      <c r="CN11" s="47"/>
      <c r="CO11" s="47"/>
      <c r="CP11" s="47"/>
      <c r="CQ11" s="36"/>
      <c r="CR11" s="36"/>
      <c r="CS11" s="36"/>
    </row>
    <row r="12" spans="1:100" x14ac:dyDescent="0.3">
      <c r="A12" s="1"/>
      <c r="B12" s="1"/>
      <c r="C12" s="1"/>
      <c r="D12" s="1"/>
      <c r="E12" s="1"/>
      <c r="F12" s="3">
        <v>9</v>
      </c>
      <c r="G12" s="3" t="s">
        <v>15</v>
      </c>
      <c r="H12" s="3">
        <v>80</v>
      </c>
      <c r="I12" s="3">
        <v>3.51</v>
      </c>
      <c r="J12" s="3">
        <f t="shared" si="1"/>
        <v>280.79999999999995</v>
      </c>
      <c r="K12" s="3">
        <f t="shared" si="2"/>
        <v>5.6159999999999988</v>
      </c>
      <c r="L12" s="3">
        <f t="shared" si="3"/>
        <v>286.41599999999994</v>
      </c>
      <c r="M12" s="1"/>
      <c r="N12" s="1"/>
      <c r="O12" s="1"/>
      <c r="P12" s="3">
        <v>9</v>
      </c>
      <c r="Q12" s="3">
        <f t="shared" si="4"/>
        <v>9</v>
      </c>
      <c r="R12" s="3">
        <f t="shared" si="5"/>
        <v>18</v>
      </c>
      <c r="S12" s="3">
        <f t="shared" si="6"/>
        <v>27</v>
      </c>
      <c r="T12" s="3">
        <f t="shared" si="7"/>
        <v>36</v>
      </c>
      <c r="U12" s="3">
        <f>5*P12</f>
        <v>45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3"/>
      <c r="AH12" s="3" t="s">
        <v>67</v>
      </c>
      <c r="AI12" s="6">
        <f>AVERAGE(AI4:AI8)</f>
        <v>84.4</v>
      </c>
      <c r="AJ12" s="6">
        <f t="shared" ref="AJ12:AK12" si="31">AVERAGE(AJ4:AJ8)</f>
        <v>81.08</v>
      </c>
      <c r="AK12" s="6">
        <f t="shared" si="31"/>
        <v>86.679999999999993</v>
      </c>
      <c r="AL12" s="3"/>
      <c r="AM12" s="3"/>
      <c r="AN12" s="1"/>
      <c r="AU12" s="3">
        <v>8</v>
      </c>
      <c r="AV12" s="3" t="s">
        <v>90</v>
      </c>
      <c r="AW12" s="3" t="s">
        <v>110</v>
      </c>
      <c r="AX12" s="3" t="s">
        <v>90</v>
      </c>
      <c r="AY12" s="3" t="s">
        <v>123</v>
      </c>
      <c r="AZ12" s="3" t="b">
        <f t="shared" si="26"/>
        <v>1</v>
      </c>
      <c r="BA12" s="3" t="b">
        <f t="shared" si="27"/>
        <v>0</v>
      </c>
      <c r="BC12" s="3">
        <v>9</v>
      </c>
      <c r="BD12" s="3">
        <v>0</v>
      </c>
      <c r="BE12" s="3">
        <v>7</v>
      </c>
      <c r="BF12" s="3">
        <v>8</v>
      </c>
      <c r="BG12" s="3">
        <f t="shared" si="15"/>
        <v>49</v>
      </c>
      <c r="BH12" s="3" t="b">
        <f t="shared" si="16"/>
        <v>0</v>
      </c>
      <c r="BI12" s="3" t="str">
        <f t="shared" si="17"/>
        <v>True</v>
      </c>
      <c r="BJ12" s="3" t="str">
        <f t="shared" si="18"/>
        <v>False</v>
      </c>
      <c r="BK12" s="3" t="str">
        <f t="shared" si="19"/>
        <v>True</v>
      </c>
      <c r="BM12" s="31"/>
      <c r="BU12" s="3">
        <v>9</v>
      </c>
      <c r="BV12" s="3">
        <v>10251</v>
      </c>
      <c r="BW12" s="3" t="s">
        <v>158</v>
      </c>
      <c r="BX12" s="3">
        <v>16.8</v>
      </c>
      <c r="BY12" s="3">
        <v>6</v>
      </c>
      <c r="BZ12" s="29">
        <v>0.05</v>
      </c>
      <c r="CA12" s="6">
        <f t="shared" si="23"/>
        <v>16.799500000000002</v>
      </c>
      <c r="CM12" s="36"/>
      <c r="CN12" s="47"/>
      <c r="CO12" s="47"/>
      <c r="CP12" s="47"/>
      <c r="CQ12" s="36"/>
      <c r="CR12" s="36"/>
      <c r="CS12" s="36"/>
    </row>
    <row r="13" spans="1:100" x14ac:dyDescent="0.3">
      <c r="A13" s="1"/>
      <c r="B13" s="1"/>
      <c r="C13" s="1"/>
      <c r="D13" s="1"/>
      <c r="E13" s="1"/>
      <c r="F13" s="3">
        <v>10</v>
      </c>
      <c r="G13" s="3" t="s">
        <v>16</v>
      </c>
      <c r="H13" s="3">
        <v>76</v>
      </c>
      <c r="I13" s="3">
        <v>11.22</v>
      </c>
      <c r="J13" s="3">
        <f t="shared" si="1"/>
        <v>852.72</v>
      </c>
      <c r="K13" s="3">
        <f t="shared" si="2"/>
        <v>17.054400000000001</v>
      </c>
      <c r="L13" s="3">
        <f t="shared" si="3"/>
        <v>869.77440000000001</v>
      </c>
      <c r="M13" s="1"/>
      <c r="N13" s="1"/>
      <c r="O13" s="1"/>
      <c r="P13" s="3">
        <v>10</v>
      </c>
      <c r="Q13" s="3">
        <f t="shared" si="4"/>
        <v>10</v>
      </c>
      <c r="R13" s="3">
        <f t="shared" si="5"/>
        <v>20</v>
      </c>
      <c r="S13" s="3">
        <f t="shared" si="6"/>
        <v>30</v>
      </c>
      <c r="T13" s="3">
        <f t="shared" si="7"/>
        <v>40</v>
      </c>
      <c r="U13" s="3">
        <f>5*P13</f>
        <v>50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3"/>
      <c r="AH13" s="3" t="s">
        <v>68</v>
      </c>
      <c r="AI13" s="6">
        <f>STDEV(AI4:AI8)</f>
        <v>9.8640762365261185</v>
      </c>
      <c r="AJ13" s="6">
        <f t="shared" ref="AJ13:AK13" si="32">STDEV(AJ4:AJ8)</f>
        <v>7.5373735478613488</v>
      </c>
      <c r="AK13" s="6">
        <f t="shared" si="32"/>
        <v>6.3946852932728451</v>
      </c>
      <c r="AL13" s="3"/>
      <c r="AM13" s="3"/>
      <c r="AN13" s="1"/>
      <c r="AU13" s="3">
        <v>9</v>
      </c>
      <c r="AV13" s="3" t="s">
        <v>91</v>
      </c>
      <c r="AW13" s="3" t="s">
        <v>111</v>
      </c>
      <c r="AX13" s="3" t="s">
        <v>91</v>
      </c>
      <c r="AY13" s="3" t="s">
        <v>111</v>
      </c>
      <c r="AZ13" s="3" t="b">
        <f t="shared" si="26"/>
        <v>1</v>
      </c>
      <c r="BA13" s="3" t="b">
        <f t="shared" si="27"/>
        <v>1</v>
      </c>
      <c r="BC13" s="3">
        <v>10</v>
      </c>
      <c r="BD13" s="3">
        <v>4</v>
      </c>
      <c r="BE13" s="3">
        <v>9</v>
      </c>
      <c r="BF13" s="3">
        <v>6</v>
      </c>
      <c r="BG13" s="3">
        <f t="shared" si="15"/>
        <v>-15</v>
      </c>
      <c r="BH13" s="3" t="b">
        <f t="shared" si="16"/>
        <v>0</v>
      </c>
      <c r="BI13" s="3" t="str">
        <f t="shared" si="17"/>
        <v>False</v>
      </c>
      <c r="BJ13" s="3" t="str">
        <f t="shared" si="18"/>
        <v>True</v>
      </c>
      <c r="BK13" s="3" t="str">
        <f t="shared" si="19"/>
        <v>False</v>
      </c>
      <c r="BM13" s="31"/>
      <c r="BU13" s="3">
        <v>10</v>
      </c>
      <c r="BV13" s="3">
        <v>10251</v>
      </c>
      <c r="BW13" s="3" t="s">
        <v>159</v>
      </c>
      <c r="BX13" s="3">
        <v>15.6</v>
      </c>
      <c r="BY13" s="3">
        <v>15</v>
      </c>
      <c r="BZ13" s="29">
        <v>0.05</v>
      </c>
      <c r="CA13" s="6">
        <f t="shared" si="23"/>
        <v>15.599499999999999</v>
      </c>
      <c r="CM13" s="36"/>
      <c r="CN13" s="47"/>
      <c r="CO13" s="47"/>
      <c r="CP13" s="47"/>
      <c r="CQ13" s="36"/>
      <c r="CR13" s="36"/>
      <c r="CS13" s="36"/>
      <c r="CU13" s="47"/>
    </row>
    <row r="14" spans="1:100" x14ac:dyDescent="0.3">
      <c r="A14" s="1"/>
      <c r="B14" s="1"/>
      <c r="C14" s="1"/>
      <c r="D14" s="1"/>
      <c r="E14" s="1"/>
      <c r="F14" s="3">
        <v>11</v>
      </c>
      <c r="G14" s="3" t="s">
        <v>17</v>
      </c>
      <c r="H14" s="3">
        <v>200</v>
      </c>
      <c r="I14" s="3">
        <v>1.96</v>
      </c>
      <c r="J14" s="3">
        <f t="shared" si="1"/>
        <v>392</v>
      </c>
      <c r="K14" s="3">
        <f t="shared" si="2"/>
        <v>7.84</v>
      </c>
      <c r="L14" s="3">
        <f t="shared" si="3"/>
        <v>399.84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3"/>
      <c r="AH14" s="3" t="s">
        <v>69</v>
      </c>
      <c r="AI14" s="3">
        <f>VAR(AI4:AI8)</f>
        <v>97.299999999999272</v>
      </c>
      <c r="AJ14" s="3">
        <f t="shared" ref="AJ14:AK14" si="33">VAR(AJ4:AJ8)</f>
        <v>56.811999999999983</v>
      </c>
      <c r="AK14" s="3">
        <f t="shared" si="33"/>
        <v>40.89200000000001</v>
      </c>
      <c r="AL14" s="3"/>
      <c r="AM14" s="3"/>
      <c r="AN14" s="1"/>
      <c r="AU14" s="3">
        <v>10</v>
      </c>
      <c r="AV14" s="3" t="s">
        <v>92</v>
      </c>
      <c r="AW14" s="3" t="s">
        <v>112</v>
      </c>
      <c r="AX14" s="3" t="s">
        <v>92</v>
      </c>
      <c r="AY14" s="3" t="s">
        <v>112</v>
      </c>
      <c r="AZ14" s="3" t="b">
        <f t="shared" si="26"/>
        <v>1</v>
      </c>
      <c r="BA14" s="3" t="b">
        <f t="shared" si="27"/>
        <v>1</v>
      </c>
      <c r="BC14" s="3">
        <v>11</v>
      </c>
      <c r="BD14" s="3">
        <v>8</v>
      </c>
      <c r="BE14" s="3">
        <v>6</v>
      </c>
      <c r="BF14" s="3">
        <v>5</v>
      </c>
      <c r="BG14" s="3">
        <f t="shared" si="15"/>
        <v>-124</v>
      </c>
      <c r="BH14" s="3" t="b">
        <f t="shared" si="16"/>
        <v>0</v>
      </c>
      <c r="BI14" s="3" t="str">
        <f t="shared" si="17"/>
        <v>False</v>
      </c>
      <c r="BJ14" s="3" t="str">
        <f t="shared" si="18"/>
        <v>True</v>
      </c>
      <c r="BK14" s="3" t="str">
        <f t="shared" si="19"/>
        <v>False</v>
      </c>
      <c r="BM14" s="31"/>
      <c r="BU14" s="3">
        <v>11</v>
      </c>
      <c r="BV14" s="3">
        <v>10251</v>
      </c>
      <c r="BW14" s="3" t="s">
        <v>157</v>
      </c>
      <c r="BX14" s="3">
        <v>16.8</v>
      </c>
      <c r="BY14" s="3">
        <v>20</v>
      </c>
      <c r="BZ14" s="29">
        <v>0</v>
      </c>
      <c r="CA14" s="6">
        <f t="shared" si="23"/>
        <v>16.8</v>
      </c>
      <c r="CM14" s="36"/>
      <c r="CN14" s="47"/>
      <c r="CO14" s="47"/>
      <c r="CP14" s="47"/>
      <c r="CQ14" s="36"/>
      <c r="CR14" s="36"/>
      <c r="CS14" s="36"/>
      <c r="CU14" s="47"/>
    </row>
    <row r="15" spans="1:100" x14ac:dyDescent="0.3">
      <c r="A15" s="1"/>
      <c r="B15" s="1"/>
      <c r="C15" s="1"/>
      <c r="D15" s="1"/>
      <c r="E15" s="1"/>
      <c r="F15" s="3">
        <v>12</v>
      </c>
      <c r="G15" s="3" t="s">
        <v>18</v>
      </c>
      <c r="H15" s="3">
        <v>258</v>
      </c>
      <c r="I15" s="3">
        <v>5.03</v>
      </c>
      <c r="J15" s="3">
        <f t="shared" si="1"/>
        <v>1297.74</v>
      </c>
      <c r="K15" s="3">
        <f t="shared" si="2"/>
        <v>25.954800000000002</v>
      </c>
      <c r="L15" s="3">
        <f t="shared" si="3"/>
        <v>1323.6948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U15" s="3">
        <v>11</v>
      </c>
      <c r="AV15" s="3" t="s">
        <v>93</v>
      </c>
      <c r="AW15" s="3" t="s">
        <v>113</v>
      </c>
      <c r="AX15" s="3" t="s">
        <v>93</v>
      </c>
      <c r="AY15" s="3" t="s">
        <v>113</v>
      </c>
      <c r="AZ15" s="3" t="b">
        <f t="shared" si="26"/>
        <v>1</v>
      </c>
      <c r="BA15" s="3" t="b">
        <f t="shared" si="27"/>
        <v>1</v>
      </c>
      <c r="BC15" s="3">
        <v>12</v>
      </c>
      <c r="BD15" s="3">
        <v>9</v>
      </c>
      <c r="BE15" s="3">
        <v>3</v>
      </c>
      <c r="BF15" s="3">
        <v>4</v>
      </c>
      <c r="BG15" s="3">
        <f t="shared" si="15"/>
        <v>-135</v>
      </c>
      <c r="BH15" s="3" t="b">
        <f t="shared" si="16"/>
        <v>0</v>
      </c>
      <c r="BI15" s="3" t="str">
        <f t="shared" si="17"/>
        <v>False</v>
      </c>
      <c r="BJ15" s="3" t="str">
        <f t="shared" si="18"/>
        <v>True</v>
      </c>
      <c r="BK15" s="3" t="str">
        <f t="shared" si="19"/>
        <v>False</v>
      </c>
      <c r="BM15" s="31"/>
      <c r="BU15" s="3">
        <v>12</v>
      </c>
      <c r="BV15" s="3">
        <v>10252</v>
      </c>
      <c r="BW15" s="3" t="s">
        <v>160</v>
      </c>
      <c r="BX15" s="3">
        <v>64.8</v>
      </c>
      <c r="BY15" s="3">
        <v>40</v>
      </c>
      <c r="BZ15" s="29">
        <v>0.05</v>
      </c>
      <c r="CA15" s="6">
        <f t="shared" si="23"/>
        <v>64.799499999999995</v>
      </c>
      <c r="CM15" s="36"/>
      <c r="CN15" s="47"/>
      <c r="CO15" s="47"/>
      <c r="CP15" s="47"/>
      <c r="CQ15" s="36"/>
      <c r="CR15" s="36"/>
      <c r="CS15" s="36"/>
    </row>
    <row r="16" spans="1:100" x14ac:dyDescent="0.3">
      <c r="A16" s="1"/>
      <c r="B16" s="1"/>
      <c r="C16" s="1"/>
      <c r="D16" s="1"/>
      <c r="E16" s="1"/>
      <c r="F16" s="3">
        <v>13</v>
      </c>
      <c r="G16" s="3" t="s">
        <v>19</v>
      </c>
      <c r="H16" s="3">
        <v>584</v>
      </c>
      <c r="I16" s="3">
        <v>0.25</v>
      </c>
      <c r="J16" s="3">
        <f t="shared" si="1"/>
        <v>146</v>
      </c>
      <c r="K16" s="3">
        <f t="shared" si="2"/>
        <v>2.92</v>
      </c>
      <c r="L16" s="3">
        <f t="shared" si="3"/>
        <v>148.91999999999999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U16" s="3">
        <v>12</v>
      </c>
      <c r="AV16" s="3" t="s">
        <v>94</v>
      </c>
      <c r="AW16" s="3" t="s">
        <v>114</v>
      </c>
      <c r="AX16" s="3" t="s">
        <v>94</v>
      </c>
      <c r="AY16" s="3" t="s">
        <v>114</v>
      </c>
      <c r="AZ16" s="3" t="b">
        <f t="shared" si="26"/>
        <v>1</v>
      </c>
      <c r="BA16" s="3" t="b">
        <f t="shared" si="27"/>
        <v>1</v>
      </c>
      <c r="BC16" s="3">
        <v>13</v>
      </c>
      <c r="BD16" s="3">
        <v>6</v>
      </c>
      <c r="BE16" s="3">
        <v>8</v>
      </c>
      <c r="BF16" s="3">
        <v>2</v>
      </c>
      <c r="BG16" s="3">
        <f t="shared" si="15"/>
        <v>16</v>
      </c>
      <c r="BH16" s="3" t="b">
        <f t="shared" si="16"/>
        <v>0</v>
      </c>
      <c r="BI16" s="3" t="str">
        <f t="shared" si="17"/>
        <v>False</v>
      </c>
      <c r="BJ16" s="3" t="str">
        <f t="shared" si="18"/>
        <v>False</v>
      </c>
      <c r="BK16" s="3" t="str">
        <f t="shared" si="19"/>
        <v>True</v>
      </c>
      <c r="BM16" s="31"/>
      <c r="BU16" s="3">
        <v>13</v>
      </c>
      <c r="BV16" s="3">
        <v>10252</v>
      </c>
      <c r="BW16" s="3" t="s">
        <v>161</v>
      </c>
      <c r="BX16" s="3">
        <v>2</v>
      </c>
      <c r="BY16" s="3">
        <v>25</v>
      </c>
      <c r="BZ16" s="29">
        <v>0.05</v>
      </c>
      <c r="CA16" s="6">
        <f t="shared" si="23"/>
        <v>1.9995000000000001</v>
      </c>
      <c r="CM16" s="36"/>
      <c r="CN16" s="47"/>
      <c r="CO16" s="47"/>
      <c r="CP16" s="47"/>
      <c r="CQ16" s="36"/>
      <c r="CR16" s="36"/>
      <c r="CS16" s="36"/>
    </row>
    <row r="17" spans="1:97" x14ac:dyDescent="0.3">
      <c r="A17" s="1"/>
      <c r="B17" s="1"/>
      <c r="C17" s="1"/>
      <c r="D17" s="1"/>
      <c r="E17" s="1"/>
      <c r="F17" s="3">
        <v>14</v>
      </c>
      <c r="G17" s="3" t="s">
        <v>20</v>
      </c>
      <c r="H17" s="3">
        <v>246</v>
      </c>
      <c r="I17" s="3">
        <v>1.25</v>
      </c>
      <c r="J17" s="3">
        <f t="shared" si="1"/>
        <v>307.5</v>
      </c>
      <c r="K17" s="3">
        <f t="shared" si="2"/>
        <v>6.15</v>
      </c>
      <c r="L17" s="3">
        <f t="shared" si="3"/>
        <v>313.64999999999998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U17" s="3">
        <v>13</v>
      </c>
      <c r="AV17" s="3" t="s">
        <v>95</v>
      </c>
      <c r="AW17" s="3" t="s">
        <v>115</v>
      </c>
      <c r="AX17" s="3" t="s">
        <v>95</v>
      </c>
      <c r="AY17" s="3" t="s">
        <v>115</v>
      </c>
      <c r="AZ17" s="3" t="b">
        <f t="shared" si="26"/>
        <v>1</v>
      </c>
      <c r="BA17" s="3" t="b">
        <f t="shared" si="27"/>
        <v>1</v>
      </c>
      <c r="BC17" s="3">
        <v>14</v>
      </c>
      <c r="BD17" s="3">
        <v>2</v>
      </c>
      <c r="BE17" s="3">
        <v>5</v>
      </c>
      <c r="BF17" s="3">
        <v>5</v>
      </c>
      <c r="BG17" s="3">
        <f t="shared" si="15"/>
        <v>-15</v>
      </c>
      <c r="BH17" s="3" t="b">
        <f t="shared" si="16"/>
        <v>0</v>
      </c>
      <c r="BI17" s="3" t="str">
        <f t="shared" si="17"/>
        <v>False</v>
      </c>
      <c r="BJ17" s="3" t="str">
        <f t="shared" si="18"/>
        <v>True</v>
      </c>
      <c r="BK17" s="3" t="str">
        <f t="shared" si="19"/>
        <v>False</v>
      </c>
      <c r="BM17" s="31"/>
      <c r="BU17" s="3">
        <v>14</v>
      </c>
      <c r="BV17" s="3">
        <v>10252</v>
      </c>
      <c r="BW17" s="3" t="s">
        <v>162</v>
      </c>
      <c r="BX17" s="3">
        <v>27.2</v>
      </c>
      <c r="BY17" s="3">
        <v>40</v>
      </c>
      <c r="BZ17" s="29">
        <v>0</v>
      </c>
      <c r="CA17" s="6">
        <f t="shared" si="23"/>
        <v>27.2</v>
      </c>
      <c r="CM17" s="36"/>
      <c r="CN17" s="47"/>
      <c r="CO17" s="47"/>
      <c r="CP17" s="47"/>
      <c r="CQ17" s="36"/>
      <c r="CR17" s="36"/>
      <c r="CS17" s="36"/>
    </row>
    <row r="18" spans="1:97" x14ac:dyDescent="0.3">
      <c r="A18" s="1"/>
      <c r="B18" s="1"/>
      <c r="C18" s="1"/>
      <c r="D18" s="1"/>
      <c r="E18" s="1"/>
      <c r="F18" s="3">
        <v>15</v>
      </c>
      <c r="G18" s="3" t="s">
        <v>21</v>
      </c>
      <c r="H18" s="3">
        <v>83</v>
      </c>
      <c r="I18" s="3">
        <v>2.25</v>
      </c>
      <c r="J18" s="3">
        <f t="shared" si="1"/>
        <v>186.75</v>
      </c>
      <c r="K18" s="3">
        <f t="shared" si="2"/>
        <v>3.7349999999999999</v>
      </c>
      <c r="L18" s="3">
        <f t="shared" si="3"/>
        <v>190.48500000000001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U18" s="3">
        <v>14</v>
      </c>
      <c r="AV18" s="3" t="s">
        <v>96</v>
      </c>
      <c r="AW18" s="3" t="s">
        <v>116</v>
      </c>
      <c r="AX18" s="3" t="s">
        <v>96</v>
      </c>
      <c r="AY18" s="3" t="s">
        <v>116</v>
      </c>
      <c r="AZ18" s="3" t="b">
        <f t="shared" si="26"/>
        <v>1</v>
      </c>
      <c r="BA18" s="3" t="b">
        <f t="shared" si="27"/>
        <v>1</v>
      </c>
      <c r="BC18" s="3">
        <v>15</v>
      </c>
      <c r="BD18" s="3">
        <v>5</v>
      </c>
      <c r="BE18" s="3">
        <v>6</v>
      </c>
      <c r="BF18" s="3">
        <v>8</v>
      </c>
      <c r="BG18" s="3">
        <f t="shared" si="15"/>
        <v>-124</v>
      </c>
      <c r="BH18" s="3" t="b">
        <f t="shared" si="16"/>
        <v>0</v>
      </c>
      <c r="BI18" s="3" t="str">
        <f t="shared" si="17"/>
        <v>False</v>
      </c>
      <c r="BJ18" s="3" t="str">
        <f t="shared" si="18"/>
        <v>True</v>
      </c>
      <c r="BK18" s="3" t="str">
        <f t="shared" si="19"/>
        <v>False</v>
      </c>
      <c r="BM18" s="31"/>
      <c r="BU18" s="3">
        <v>15</v>
      </c>
      <c r="BV18" s="3">
        <v>10253</v>
      </c>
      <c r="BW18" s="3" t="s">
        <v>163</v>
      </c>
      <c r="BX18" s="3">
        <v>10</v>
      </c>
      <c r="BY18" s="3">
        <v>20</v>
      </c>
      <c r="BZ18" s="29">
        <v>0</v>
      </c>
      <c r="CA18" s="6">
        <f t="shared" si="23"/>
        <v>10</v>
      </c>
    </row>
    <row r="19" spans="1:97" x14ac:dyDescent="0.3">
      <c r="A19" s="1"/>
      <c r="B19" s="1"/>
      <c r="C19" s="1"/>
      <c r="D19" s="1"/>
      <c r="E19" s="1"/>
      <c r="F19" s="3">
        <v>16</v>
      </c>
      <c r="G19" s="3" t="s">
        <v>22</v>
      </c>
      <c r="H19" s="3">
        <v>157</v>
      </c>
      <c r="I19" s="3">
        <v>1.64</v>
      </c>
      <c r="J19" s="3">
        <f t="shared" si="1"/>
        <v>257.47999999999996</v>
      </c>
      <c r="K19" s="3">
        <f t="shared" si="2"/>
        <v>5.1495999999999995</v>
      </c>
      <c r="L19" s="3">
        <f t="shared" si="3"/>
        <v>262.62959999999998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U19" s="3">
        <v>15</v>
      </c>
      <c r="AV19" s="3" t="s">
        <v>97</v>
      </c>
      <c r="AW19" s="3" t="s">
        <v>117</v>
      </c>
      <c r="AX19" s="3" t="s">
        <v>97</v>
      </c>
      <c r="AY19" s="3" t="s">
        <v>124</v>
      </c>
      <c r="AZ19" s="3" t="b">
        <f t="shared" si="26"/>
        <v>1</v>
      </c>
      <c r="BA19" s="3" t="b">
        <f t="shared" si="27"/>
        <v>0</v>
      </c>
      <c r="BC19" s="3">
        <v>16</v>
      </c>
      <c r="BD19" s="3">
        <v>8</v>
      </c>
      <c r="BE19" s="3">
        <v>3</v>
      </c>
      <c r="BF19" s="3">
        <v>9</v>
      </c>
      <c r="BG19" s="3">
        <f t="shared" si="15"/>
        <v>-279</v>
      </c>
      <c r="BH19" s="3" t="b">
        <f t="shared" si="16"/>
        <v>0</v>
      </c>
      <c r="BI19" s="3" t="str">
        <f t="shared" si="17"/>
        <v>False</v>
      </c>
      <c r="BJ19" s="3" t="str">
        <f t="shared" si="18"/>
        <v>True</v>
      </c>
      <c r="BK19" s="3" t="str">
        <f t="shared" si="19"/>
        <v>False</v>
      </c>
      <c r="BM19" s="31"/>
      <c r="BU19" s="3">
        <v>16</v>
      </c>
      <c r="BV19" s="3">
        <v>10253</v>
      </c>
      <c r="BW19" s="3" t="s">
        <v>164</v>
      </c>
      <c r="BX19" s="3">
        <v>14.4</v>
      </c>
      <c r="BY19" s="3">
        <v>42</v>
      </c>
      <c r="BZ19" s="29">
        <v>0</v>
      </c>
      <c r="CA19" s="6">
        <f t="shared" si="23"/>
        <v>14.4</v>
      </c>
    </row>
    <row r="20" spans="1:97" x14ac:dyDescent="0.3">
      <c r="A20" s="1"/>
      <c r="B20" s="1"/>
      <c r="C20" s="1"/>
      <c r="D20" s="1"/>
      <c r="E20" s="1"/>
      <c r="F20" s="3">
        <v>17</v>
      </c>
      <c r="G20" s="3" t="s">
        <v>23</v>
      </c>
      <c r="H20" s="3">
        <v>69</v>
      </c>
      <c r="I20" s="3">
        <v>15.25</v>
      </c>
      <c r="J20" s="3">
        <f t="shared" si="1"/>
        <v>1052.25</v>
      </c>
      <c r="K20" s="3">
        <f t="shared" si="2"/>
        <v>21.045000000000002</v>
      </c>
      <c r="L20" s="3">
        <f t="shared" si="3"/>
        <v>1073.2950000000001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U20" s="3">
        <v>16</v>
      </c>
      <c r="AV20" s="3" t="s">
        <v>98</v>
      </c>
      <c r="AW20" s="3" t="s">
        <v>118</v>
      </c>
      <c r="AX20" s="3" t="s">
        <v>98</v>
      </c>
      <c r="AY20" s="3" t="s">
        <v>118</v>
      </c>
      <c r="AZ20" s="3" t="b">
        <f t="shared" si="26"/>
        <v>1</v>
      </c>
      <c r="BA20" s="3" t="b">
        <f t="shared" si="27"/>
        <v>1</v>
      </c>
      <c r="BC20" s="3">
        <v>17</v>
      </c>
      <c r="BD20" s="3">
        <v>4</v>
      </c>
      <c r="BE20" s="3">
        <v>5</v>
      </c>
      <c r="BF20" s="3">
        <v>7</v>
      </c>
      <c r="BG20" s="3">
        <f t="shared" si="15"/>
        <v>-87</v>
      </c>
      <c r="BH20" s="3" t="b">
        <f t="shared" si="16"/>
        <v>0</v>
      </c>
      <c r="BI20" s="3" t="str">
        <f t="shared" si="17"/>
        <v>False</v>
      </c>
      <c r="BJ20" s="3" t="str">
        <f t="shared" si="18"/>
        <v>True</v>
      </c>
      <c r="BK20" s="3" t="str">
        <f t="shared" si="19"/>
        <v>False</v>
      </c>
      <c r="BM20" s="31"/>
      <c r="BU20" s="3">
        <v>17</v>
      </c>
      <c r="BV20" s="3">
        <v>10253</v>
      </c>
      <c r="BW20" s="3" t="s">
        <v>165</v>
      </c>
      <c r="BX20" s="3">
        <v>16</v>
      </c>
      <c r="BY20" s="3">
        <v>40</v>
      </c>
      <c r="BZ20" s="29">
        <v>0</v>
      </c>
      <c r="CA20" s="6">
        <f t="shared" si="23"/>
        <v>16</v>
      </c>
    </row>
    <row r="21" spans="1:97" x14ac:dyDescent="0.3">
      <c r="A21" s="1"/>
      <c r="B21" s="1"/>
      <c r="C21" s="1"/>
      <c r="D21" s="1"/>
      <c r="E21" s="1"/>
      <c r="F21" s="3">
        <v>18</v>
      </c>
      <c r="G21" s="3" t="s">
        <v>24</v>
      </c>
      <c r="H21" s="3">
        <v>25</v>
      </c>
      <c r="I21" s="3">
        <v>25.61</v>
      </c>
      <c r="J21" s="3">
        <f t="shared" si="1"/>
        <v>640.25</v>
      </c>
      <c r="K21" s="3">
        <f t="shared" si="2"/>
        <v>12.805</v>
      </c>
      <c r="L21" s="3">
        <f t="shared" si="3"/>
        <v>653.05499999999995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U21" s="3">
        <v>17</v>
      </c>
      <c r="AV21" s="3" t="s">
        <v>99</v>
      </c>
      <c r="AW21" s="3" t="s">
        <v>119</v>
      </c>
      <c r="AX21" s="3" t="s">
        <v>99</v>
      </c>
      <c r="AY21" s="3" t="s">
        <v>119</v>
      </c>
      <c r="AZ21" s="3" t="b">
        <f t="shared" si="26"/>
        <v>1</v>
      </c>
      <c r="BA21" s="3" t="b">
        <f t="shared" si="27"/>
        <v>1</v>
      </c>
      <c r="BC21" s="3">
        <v>18</v>
      </c>
      <c r="BD21" s="3">
        <v>6</v>
      </c>
      <c r="BE21" s="3">
        <v>4</v>
      </c>
      <c r="BF21" s="3">
        <v>1</v>
      </c>
      <c r="BG21" s="3">
        <f t="shared" si="15"/>
        <v>-8</v>
      </c>
      <c r="BH21" s="3" t="b">
        <f t="shared" si="16"/>
        <v>0</v>
      </c>
      <c r="BI21" s="3" t="str">
        <f t="shared" si="17"/>
        <v>False</v>
      </c>
      <c r="BJ21" s="3" t="str">
        <f t="shared" si="18"/>
        <v>True</v>
      </c>
      <c r="BK21" s="3" t="str">
        <f t="shared" si="19"/>
        <v>False</v>
      </c>
      <c r="BM21" s="31"/>
      <c r="BU21" s="3">
        <v>18</v>
      </c>
      <c r="BV21" s="3">
        <v>10254</v>
      </c>
      <c r="BW21" s="3" t="s">
        <v>166</v>
      </c>
      <c r="BX21" s="3">
        <v>3.6</v>
      </c>
      <c r="BY21" s="3">
        <v>15</v>
      </c>
      <c r="BZ21" s="29">
        <v>0.15</v>
      </c>
      <c r="CA21" s="6">
        <f t="shared" si="23"/>
        <v>3.5985</v>
      </c>
    </row>
    <row r="22" spans="1:97" x14ac:dyDescent="0.3">
      <c r="A22" s="1"/>
      <c r="B22" s="1"/>
      <c r="C22" s="1"/>
      <c r="D22" s="1"/>
      <c r="E22" s="1"/>
      <c r="F22" s="3">
        <v>19</v>
      </c>
      <c r="G22" s="3" t="s">
        <v>25</v>
      </c>
      <c r="H22" s="3">
        <v>36</v>
      </c>
      <c r="I22" s="3">
        <v>30.01</v>
      </c>
      <c r="J22" s="3">
        <f t="shared" si="1"/>
        <v>1080.3600000000001</v>
      </c>
      <c r="K22" s="3">
        <f t="shared" si="2"/>
        <v>21.607200000000002</v>
      </c>
      <c r="L22" s="3">
        <f t="shared" si="3"/>
        <v>1101.9672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U22" s="3">
        <v>18</v>
      </c>
      <c r="AV22" s="3" t="s">
        <v>100</v>
      </c>
      <c r="AW22" s="3" t="s">
        <v>120</v>
      </c>
      <c r="AX22" s="3" t="s">
        <v>100</v>
      </c>
      <c r="AY22" s="3" t="s">
        <v>120</v>
      </c>
      <c r="AZ22" s="3" t="b">
        <f t="shared" si="26"/>
        <v>1</v>
      </c>
      <c r="BA22" s="3" t="b">
        <f t="shared" si="27"/>
        <v>1</v>
      </c>
      <c r="BC22" s="3">
        <v>19</v>
      </c>
      <c r="BD22" s="3">
        <v>2</v>
      </c>
      <c r="BE22" s="3">
        <v>8</v>
      </c>
      <c r="BF22" s="3">
        <v>2</v>
      </c>
      <c r="BG22" s="3">
        <f t="shared" si="15"/>
        <v>48</v>
      </c>
      <c r="BH22" s="3" t="b">
        <f t="shared" si="16"/>
        <v>0</v>
      </c>
      <c r="BI22" s="3" t="str">
        <f t="shared" si="17"/>
        <v>False</v>
      </c>
      <c r="BJ22" s="3" t="str">
        <f t="shared" si="18"/>
        <v>False</v>
      </c>
      <c r="BK22" s="3" t="str">
        <f t="shared" si="19"/>
        <v>True</v>
      </c>
      <c r="BM22" s="31"/>
      <c r="BU22" s="3">
        <v>19</v>
      </c>
      <c r="BV22" s="3">
        <v>10254</v>
      </c>
      <c r="BW22" s="3" t="s">
        <v>167</v>
      </c>
      <c r="BX22" s="3">
        <v>19.2</v>
      </c>
      <c r="BY22" s="3">
        <v>21</v>
      </c>
      <c r="BZ22" s="29">
        <v>0.15</v>
      </c>
      <c r="CA22" s="6">
        <f t="shared" si="23"/>
        <v>19.198499999999999</v>
      </c>
    </row>
    <row r="23" spans="1:97" x14ac:dyDescent="0.3">
      <c r="A23" s="1"/>
      <c r="B23" s="1"/>
      <c r="C23" s="1"/>
      <c r="D23" s="1"/>
      <c r="E23" s="1"/>
      <c r="F23" s="3"/>
      <c r="G23" s="3"/>
      <c r="H23" s="3"/>
      <c r="I23" s="3"/>
      <c r="J23" s="3"/>
      <c r="K23" s="3"/>
      <c r="L23" s="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U23" s="3">
        <v>19</v>
      </c>
      <c r="AV23" s="3" t="s">
        <v>101</v>
      </c>
      <c r="AW23" s="3" t="s">
        <v>121</v>
      </c>
      <c r="AX23" s="3" t="s">
        <v>101</v>
      </c>
      <c r="AY23" s="3" t="s">
        <v>121</v>
      </c>
      <c r="AZ23" s="3" t="b">
        <f t="shared" si="26"/>
        <v>1</v>
      </c>
      <c r="BA23" s="3" t="b">
        <f t="shared" si="27"/>
        <v>1</v>
      </c>
      <c r="BC23" s="3">
        <v>20</v>
      </c>
      <c r="BD23" s="3">
        <v>1</v>
      </c>
      <c r="BE23" s="3">
        <v>2</v>
      </c>
      <c r="BF23" s="3">
        <v>3</v>
      </c>
      <c r="BG23" s="3">
        <f t="shared" si="15"/>
        <v>-8</v>
      </c>
      <c r="BH23" s="3" t="b">
        <f t="shared" si="16"/>
        <v>0</v>
      </c>
      <c r="BI23" s="3" t="str">
        <f t="shared" si="17"/>
        <v>False</v>
      </c>
      <c r="BJ23" s="3" t="str">
        <f t="shared" si="18"/>
        <v>True</v>
      </c>
      <c r="BK23" s="3" t="str">
        <f t="shared" si="19"/>
        <v>False</v>
      </c>
      <c r="BM23" s="31"/>
      <c r="BU23" s="3">
        <v>20</v>
      </c>
      <c r="BV23" s="3">
        <v>10254</v>
      </c>
      <c r="BW23" s="3" t="s">
        <v>168</v>
      </c>
      <c r="BX23" s="3">
        <v>8</v>
      </c>
      <c r="BY23" s="3">
        <v>21</v>
      </c>
      <c r="BZ23" s="29">
        <v>0</v>
      </c>
      <c r="CA23" s="6">
        <f t="shared" si="23"/>
        <v>8</v>
      </c>
    </row>
    <row r="24" spans="1:97" x14ac:dyDescent="0.3">
      <c r="A24" s="1"/>
      <c r="B24" s="1"/>
      <c r="C24" s="1"/>
      <c r="D24" s="1"/>
      <c r="E24" s="1"/>
      <c r="F24" s="3"/>
      <c r="G24" s="3" t="s">
        <v>30</v>
      </c>
      <c r="H24" s="3"/>
      <c r="I24" s="3"/>
      <c r="J24" s="3"/>
      <c r="K24" s="3"/>
      <c r="L24" s="3">
        <f>SUM(L4:L22)</f>
        <v>9142.362000000001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U24" s="3">
        <v>20</v>
      </c>
      <c r="AV24" s="3" t="s">
        <v>102</v>
      </c>
      <c r="AW24" s="3" t="s">
        <v>122</v>
      </c>
      <c r="AX24" s="3" t="s">
        <v>102</v>
      </c>
      <c r="AY24" s="3" t="s">
        <v>126</v>
      </c>
      <c r="AZ24" s="3" t="b">
        <f t="shared" si="26"/>
        <v>1</v>
      </c>
      <c r="BA24" s="3" t="b">
        <f t="shared" si="27"/>
        <v>0</v>
      </c>
      <c r="BU24" s="3">
        <v>21</v>
      </c>
      <c r="BV24" s="3">
        <v>10255</v>
      </c>
      <c r="BW24" s="3" t="s">
        <v>169</v>
      </c>
      <c r="BX24" s="3">
        <v>15.2</v>
      </c>
      <c r="BY24" s="3">
        <v>20</v>
      </c>
      <c r="BZ24" s="29">
        <v>0</v>
      </c>
      <c r="CA24" s="6">
        <f t="shared" si="23"/>
        <v>15.2</v>
      </c>
    </row>
    <row r="25" spans="1:97" x14ac:dyDescent="0.3">
      <c r="BU25" s="3">
        <v>22</v>
      </c>
      <c r="BV25" s="3">
        <v>10255</v>
      </c>
      <c r="BW25" s="3" t="s">
        <v>170</v>
      </c>
      <c r="BX25" s="3">
        <v>13.9</v>
      </c>
      <c r="BY25" s="3">
        <v>35</v>
      </c>
      <c r="BZ25" s="29">
        <v>0</v>
      </c>
      <c r="CA25" s="6">
        <f t="shared" si="23"/>
        <v>13.9</v>
      </c>
    </row>
    <row r="26" spans="1:97" x14ac:dyDescent="0.3">
      <c r="BU26" s="3">
        <v>23</v>
      </c>
      <c r="BV26" s="3">
        <v>10255</v>
      </c>
      <c r="BW26" s="3" t="s">
        <v>171</v>
      </c>
      <c r="BX26" s="3">
        <v>15.2</v>
      </c>
      <c r="BY26" s="3">
        <v>25</v>
      </c>
      <c r="BZ26" s="29">
        <v>0</v>
      </c>
      <c r="CA26" s="6">
        <f t="shared" si="23"/>
        <v>15.2</v>
      </c>
    </row>
    <row r="27" spans="1:97" x14ac:dyDescent="0.3">
      <c r="BU27" s="3">
        <v>24</v>
      </c>
      <c r="BV27" s="3">
        <v>10255</v>
      </c>
      <c r="BW27" s="3" t="s">
        <v>172</v>
      </c>
      <c r="BX27" s="3">
        <v>44</v>
      </c>
      <c r="BY27" s="3">
        <v>30</v>
      </c>
      <c r="BZ27" s="29">
        <v>0</v>
      </c>
      <c r="CA27" s="6">
        <f t="shared" si="23"/>
        <v>44</v>
      </c>
    </row>
    <row r="28" spans="1:97" x14ac:dyDescent="0.3">
      <c r="BU28" s="3">
        <v>25</v>
      </c>
      <c r="BV28" s="3">
        <v>10256</v>
      </c>
      <c r="BW28" s="3" t="s">
        <v>173</v>
      </c>
      <c r="BX28" s="3">
        <v>26.2</v>
      </c>
      <c r="BY28" s="3">
        <v>15</v>
      </c>
      <c r="BZ28" s="29">
        <v>0</v>
      </c>
      <c r="CA28" s="6">
        <f t="shared" si="23"/>
        <v>26.2</v>
      </c>
    </row>
    <row r="29" spans="1:97" x14ac:dyDescent="0.3">
      <c r="BU29" s="3">
        <v>26</v>
      </c>
      <c r="BV29" s="3">
        <v>10256</v>
      </c>
      <c r="BW29" s="3" t="s">
        <v>174</v>
      </c>
      <c r="BX29" s="3">
        <v>10.4</v>
      </c>
      <c r="BY29" s="3">
        <v>12</v>
      </c>
      <c r="BZ29" s="29">
        <v>0</v>
      </c>
      <c r="CA29" s="6">
        <f t="shared" si="23"/>
        <v>10.4</v>
      </c>
    </row>
    <row r="30" spans="1:97" x14ac:dyDescent="0.3">
      <c r="BU30" s="3">
        <v>27</v>
      </c>
      <c r="BV30" s="3">
        <v>10257</v>
      </c>
      <c r="BW30" s="3" t="s">
        <v>175</v>
      </c>
      <c r="BX30" s="3">
        <v>35.1</v>
      </c>
      <c r="BY30" s="3">
        <v>25</v>
      </c>
      <c r="BZ30" s="29">
        <v>0</v>
      </c>
      <c r="CA30" s="6">
        <f t="shared" si="23"/>
        <v>35.1</v>
      </c>
    </row>
    <row r="31" spans="1:97" x14ac:dyDescent="0.3">
      <c r="BU31" s="3">
        <v>28</v>
      </c>
      <c r="BV31" s="3">
        <v>10257</v>
      </c>
      <c r="BW31" s="3" t="s">
        <v>164</v>
      </c>
      <c r="BX31" s="3">
        <v>14.4</v>
      </c>
      <c r="BY31" s="3">
        <v>6</v>
      </c>
      <c r="BZ31" s="29">
        <v>0</v>
      </c>
      <c r="CA31" s="6">
        <f t="shared" si="23"/>
        <v>14.4</v>
      </c>
    </row>
    <row r="32" spans="1:97" x14ac:dyDescent="0.3">
      <c r="BU32" s="3">
        <v>29</v>
      </c>
      <c r="BV32" s="3">
        <v>10257</v>
      </c>
      <c r="BW32" s="3" t="s">
        <v>174</v>
      </c>
      <c r="BX32" s="3">
        <v>10.4</v>
      </c>
      <c r="BY32" s="3">
        <v>15</v>
      </c>
      <c r="BZ32" s="29">
        <v>0</v>
      </c>
      <c r="CA32" s="6">
        <f t="shared" si="23"/>
        <v>10.4</v>
      </c>
    </row>
    <row r="33" spans="73:79" x14ac:dyDescent="0.3">
      <c r="BU33" s="3">
        <v>30</v>
      </c>
      <c r="BV33" s="3">
        <v>10258</v>
      </c>
      <c r="BW33" s="3" t="s">
        <v>169</v>
      </c>
      <c r="BX33" s="3">
        <v>15.2</v>
      </c>
      <c r="BY33" s="3">
        <v>50</v>
      </c>
      <c r="BZ33" s="29">
        <v>0.2</v>
      </c>
      <c r="CA33" s="6">
        <f t="shared" si="23"/>
        <v>15.197999999999999</v>
      </c>
    </row>
    <row r="34" spans="73:79" x14ac:dyDescent="0.3">
      <c r="BU34" s="3">
        <v>31</v>
      </c>
      <c r="BV34" s="3">
        <v>10258</v>
      </c>
      <c r="BW34" s="3" t="s">
        <v>176</v>
      </c>
      <c r="BX34" s="3">
        <v>17</v>
      </c>
      <c r="BY34" s="3">
        <v>65</v>
      </c>
      <c r="BZ34" s="29">
        <v>0.2</v>
      </c>
      <c r="CA34" s="6">
        <f t="shared" si="23"/>
        <v>16.998000000000001</v>
      </c>
    </row>
    <row r="35" spans="73:79" x14ac:dyDescent="0.3">
      <c r="BU35" s="3">
        <v>32</v>
      </c>
      <c r="BV35" s="3">
        <v>10258</v>
      </c>
      <c r="BW35" s="3" t="s">
        <v>177</v>
      </c>
      <c r="BX35" s="3">
        <v>25.6</v>
      </c>
      <c r="BY35" s="3">
        <v>6</v>
      </c>
      <c r="BZ35" s="29">
        <v>0.2</v>
      </c>
      <c r="CA35" s="6">
        <f t="shared" si="23"/>
        <v>25.598000000000003</v>
      </c>
    </row>
    <row r="36" spans="73:79" x14ac:dyDescent="0.3">
      <c r="BU36" s="3">
        <v>33</v>
      </c>
      <c r="BV36" s="3">
        <v>10259</v>
      </c>
      <c r="BW36" s="3" t="s">
        <v>178</v>
      </c>
      <c r="BX36" s="3">
        <v>8</v>
      </c>
      <c r="BY36" s="3">
        <v>10</v>
      </c>
      <c r="BZ36" s="29">
        <v>0</v>
      </c>
      <c r="CA36" s="6">
        <f t="shared" si="23"/>
        <v>8</v>
      </c>
    </row>
    <row r="37" spans="73:79" x14ac:dyDescent="0.3">
      <c r="BU37" s="3">
        <v>34</v>
      </c>
      <c r="BV37" s="3">
        <v>10259</v>
      </c>
      <c r="BW37" s="3" t="s">
        <v>179</v>
      </c>
      <c r="BX37" s="3">
        <v>20.8</v>
      </c>
      <c r="BY37" s="3">
        <v>1</v>
      </c>
      <c r="BZ37" s="29">
        <v>0</v>
      </c>
      <c r="CA37" s="6">
        <f t="shared" si="23"/>
        <v>20.8</v>
      </c>
    </row>
    <row r="38" spans="73:79" x14ac:dyDescent="0.3">
      <c r="BU38" s="3">
        <v>35</v>
      </c>
      <c r="BV38" s="3">
        <v>10260</v>
      </c>
      <c r="BW38" s="3" t="s">
        <v>156</v>
      </c>
      <c r="BX38" s="3">
        <v>7.7</v>
      </c>
      <c r="BY38" s="3">
        <v>16</v>
      </c>
      <c r="BZ38" s="29">
        <v>0.25</v>
      </c>
      <c r="CA38" s="6">
        <f t="shared" si="23"/>
        <v>7.6974999999999998</v>
      </c>
    </row>
    <row r="39" spans="73:79" x14ac:dyDescent="0.3">
      <c r="BU39" s="3">
        <v>36</v>
      </c>
      <c r="BV39" s="3">
        <v>10260</v>
      </c>
      <c r="BW39" s="3" t="s">
        <v>159</v>
      </c>
      <c r="BX39" s="3">
        <v>15.6</v>
      </c>
      <c r="BY39" s="3">
        <v>50</v>
      </c>
      <c r="BZ39" s="29">
        <v>0</v>
      </c>
      <c r="CA39" s="6">
        <f t="shared" si="23"/>
        <v>15.6</v>
      </c>
    </row>
    <row r="40" spans="73:79" x14ac:dyDescent="0.3">
      <c r="BU40" s="3">
        <v>37</v>
      </c>
      <c r="BV40" s="3">
        <v>10260</v>
      </c>
      <c r="BW40" s="3" t="s">
        <v>180</v>
      </c>
      <c r="BX40" s="3">
        <v>39.4</v>
      </c>
      <c r="BY40" s="3">
        <v>15</v>
      </c>
      <c r="BZ40" s="29">
        <v>0.25</v>
      </c>
      <c r="CA40" s="6">
        <f t="shared" si="23"/>
        <v>39.397500000000001</v>
      </c>
    </row>
    <row r="41" spans="73:79" x14ac:dyDescent="0.3">
      <c r="BU41" s="3">
        <v>38</v>
      </c>
      <c r="BV41" s="3">
        <v>10260</v>
      </c>
      <c r="BW41" s="3" t="s">
        <v>181</v>
      </c>
      <c r="BX41" s="3">
        <v>12</v>
      </c>
      <c r="BY41" s="3">
        <v>21</v>
      </c>
      <c r="BZ41" s="29">
        <v>0.25</v>
      </c>
      <c r="CA41" s="6">
        <f t="shared" si="23"/>
        <v>11.9975</v>
      </c>
    </row>
    <row r="42" spans="73:79" x14ac:dyDescent="0.3">
      <c r="BU42" s="3">
        <v>39</v>
      </c>
      <c r="BV42" s="3">
        <v>10261</v>
      </c>
      <c r="BW42" s="3" t="s">
        <v>178</v>
      </c>
      <c r="BX42" s="3">
        <v>8</v>
      </c>
      <c r="BY42" s="3">
        <v>20</v>
      </c>
      <c r="BZ42" s="29">
        <v>0</v>
      </c>
      <c r="CA42" s="6">
        <f t="shared" si="23"/>
        <v>8</v>
      </c>
    </row>
    <row r="43" spans="73:79" x14ac:dyDescent="0.3">
      <c r="BU43" s="3">
        <v>40</v>
      </c>
      <c r="BV43" s="3">
        <v>10261</v>
      </c>
      <c r="BW43" s="3" t="s">
        <v>182</v>
      </c>
      <c r="BX43" s="3">
        <v>14.4</v>
      </c>
      <c r="BY43" s="3">
        <v>20</v>
      </c>
      <c r="BZ43" s="29">
        <v>0</v>
      </c>
      <c r="CA43" s="6">
        <f>BX43-BZ43%</f>
        <v>14.4</v>
      </c>
    </row>
    <row r="44" spans="73:79" x14ac:dyDescent="0.3">
      <c r="BU44" s="3">
        <v>41</v>
      </c>
      <c r="BV44" s="3">
        <v>10262</v>
      </c>
      <c r="BW44" s="3" t="s">
        <v>176</v>
      </c>
      <c r="BX44" s="3">
        <v>17</v>
      </c>
      <c r="BY44" s="3">
        <v>12</v>
      </c>
      <c r="BZ44" s="29">
        <v>0.2</v>
      </c>
      <c r="CA44" s="6">
        <f>BX44-BZ44%</f>
        <v>16.998000000000001</v>
      </c>
    </row>
    <row r="45" spans="73:79" x14ac:dyDescent="0.3">
      <c r="BU45" s="3"/>
      <c r="BV45" s="32"/>
      <c r="BW45" s="3"/>
      <c r="BX45" s="3"/>
      <c r="BY45" s="3"/>
      <c r="BZ45" s="29"/>
      <c r="CA45" s="37"/>
    </row>
    <row r="46" spans="73:79" x14ac:dyDescent="0.3">
      <c r="BU46" s="3"/>
      <c r="BV46" s="32"/>
      <c r="BW46" s="27" t="s">
        <v>184</v>
      </c>
      <c r="BX46" s="3"/>
      <c r="BY46" s="3"/>
      <c r="BZ46" s="29"/>
      <c r="CA46" s="6" t="str">
        <f>INDEX(BW4:BW44, MATCH(MIN(CA4:CA44), CA4:CA44,CF30))</f>
        <v>Geitost</v>
      </c>
    </row>
    <row r="47" spans="73:79" x14ac:dyDescent="0.3">
      <c r="BU47" s="3"/>
      <c r="BV47" s="32"/>
      <c r="BW47" s="27" t="s">
        <v>185</v>
      </c>
      <c r="BX47" s="3"/>
      <c r="BY47" s="3"/>
      <c r="BZ47" s="29"/>
      <c r="CA47" s="6" t="str">
        <f>INDEX(BW4:BW44, MATCH(MAX(CA4:CA44), CA4:CA44,CF30))</f>
        <v>Sir Rodney's Marmalade</v>
      </c>
    </row>
    <row r="48" spans="73:79" x14ac:dyDescent="0.3">
      <c r="BU48" s="3"/>
      <c r="BV48" s="32"/>
      <c r="BW48" s="27" t="s">
        <v>187</v>
      </c>
      <c r="BX48" s="3"/>
      <c r="BY48" s="3"/>
      <c r="BZ48" s="29"/>
      <c r="CA48" s="6">
        <f>SUMIFS(BY4:BY44, BV4:BV44, 10260)</f>
        <v>102</v>
      </c>
    </row>
    <row r="49" spans="73:79" x14ac:dyDescent="0.3">
      <c r="BU49" s="3"/>
      <c r="BV49" s="32"/>
      <c r="BW49" s="3" t="s">
        <v>186</v>
      </c>
      <c r="BX49" s="3"/>
      <c r="BY49" s="3"/>
      <c r="BZ49" s="29"/>
      <c r="CA49" s="6">
        <f>COUNTIF(BV4:BV44, 10255)</f>
        <v>4</v>
      </c>
    </row>
    <row r="50" spans="73:79" ht="14.4" customHeight="1" x14ac:dyDescent="0.3">
      <c r="BU50" s="3"/>
      <c r="BV50" s="32"/>
      <c r="BW50" s="28" t="s">
        <v>188</v>
      </c>
      <c r="BX50" s="38"/>
      <c r="BY50" s="38"/>
      <c r="BZ50" s="38"/>
      <c r="CA50" s="41">
        <f>COUNTIFS(BV4:BV44, 10255, BY4:BY44, "&gt;"&amp;30, BY4:BY44, "&lt;"&amp;70)</f>
        <v>1</v>
      </c>
    </row>
    <row r="51" spans="73:79" x14ac:dyDescent="0.3">
      <c r="BU51" s="3"/>
      <c r="BV51" s="32"/>
      <c r="BW51" s="28"/>
      <c r="BX51" s="39"/>
      <c r="BY51" s="39"/>
      <c r="BZ51" s="39"/>
      <c r="CA51" s="42"/>
    </row>
    <row r="52" spans="73:79" x14ac:dyDescent="0.3">
      <c r="BU52" s="3"/>
      <c r="BV52" s="32"/>
      <c r="BW52" s="28"/>
      <c r="BX52" s="40"/>
      <c r="BY52" s="40"/>
      <c r="BZ52" s="40"/>
      <c r="CA52" s="43"/>
    </row>
    <row r="53" spans="73:79" ht="14.4" customHeight="1" x14ac:dyDescent="0.3">
      <c r="BU53" s="3"/>
      <c r="BV53" s="32"/>
      <c r="BW53" s="28" t="s">
        <v>189</v>
      </c>
      <c r="BX53" s="38"/>
      <c r="BY53" s="38"/>
      <c r="BZ53" s="38"/>
      <c r="CA53" s="44">
        <f>COUNTIF(BW4:BW44, "ch*")</f>
        <v>6</v>
      </c>
    </row>
    <row r="54" spans="73:79" x14ac:dyDescent="0.3">
      <c r="BU54" s="3"/>
      <c r="BV54" s="32"/>
      <c r="BW54" s="28"/>
      <c r="BX54" s="39"/>
      <c r="BY54" s="39"/>
      <c r="BZ54" s="39"/>
      <c r="CA54" s="45"/>
    </row>
    <row r="55" spans="73:79" x14ac:dyDescent="0.3">
      <c r="BU55" s="3"/>
      <c r="BV55" s="32"/>
      <c r="BW55" s="28"/>
      <c r="BX55" s="39"/>
      <c r="BY55" s="39"/>
      <c r="BZ55" s="39"/>
      <c r="CA55" s="45"/>
    </row>
    <row r="56" spans="73:79" x14ac:dyDescent="0.3">
      <c r="BU56" s="3"/>
      <c r="BV56" s="32"/>
      <c r="BW56" s="28"/>
      <c r="BX56" s="40"/>
      <c r="BY56" s="40"/>
      <c r="BZ56" s="40"/>
      <c r="CA56" s="46"/>
    </row>
    <row r="57" spans="73:79" x14ac:dyDescent="0.3">
      <c r="BU57" s="3"/>
      <c r="BV57" s="32"/>
      <c r="BW57" s="28" t="s">
        <v>190</v>
      </c>
      <c r="BX57" s="38"/>
      <c r="BY57" s="38"/>
      <c r="BZ57" s="38"/>
      <c r="CA57" s="44">
        <f>AVERAGEIF(BV4:BV44, 10255, BX4:BX44)</f>
        <v>22.074999999999999</v>
      </c>
    </row>
    <row r="58" spans="73:79" x14ac:dyDescent="0.3">
      <c r="BU58" s="3"/>
      <c r="BV58" s="32"/>
      <c r="BW58" s="28"/>
      <c r="BX58" s="40"/>
      <c r="BY58" s="40"/>
      <c r="BZ58" s="40"/>
      <c r="CA58" s="46"/>
    </row>
    <row r="59" spans="73:79" x14ac:dyDescent="0.3">
      <c r="BU59" s="36"/>
    </row>
    <row r="60" spans="73:79" x14ac:dyDescent="0.3">
      <c r="BU60" s="36"/>
    </row>
    <row r="61" spans="73:79" x14ac:dyDescent="0.3">
      <c r="BU61" s="36"/>
    </row>
    <row r="62" spans="73:79" x14ac:dyDescent="0.3">
      <c r="BU62" s="36"/>
    </row>
    <row r="63" spans="73:79" x14ac:dyDescent="0.3">
      <c r="BU63" s="36"/>
    </row>
    <row r="64" spans="73:79" x14ac:dyDescent="0.3">
      <c r="BU64" s="36"/>
    </row>
  </sheetData>
  <mergeCells count="31">
    <mergeCell ref="CL2:CV2"/>
    <mergeCell ref="BY57:BY58"/>
    <mergeCell ref="BZ57:BZ58"/>
    <mergeCell ref="CA57:CA58"/>
    <mergeCell ref="CC2:CJ2"/>
    <mergeCell ref="BW53:BW56"/>
    <mergeCell ref="BW57:BW58"/>
    <mergeCell ref="BM2:BS2"/>
    <mergeCell ref="BU2:CA2"/>
    <mergeCell ref="CA50:CA52"/>
    <mergeCell ref="BZ50:BZ52"/>
    <mergeCell ref="BY50:BY52"/>
    <mergeCell ref="BX50:BX52"/>
    <mergeCell ref="BX53:BX56"/>
    <mergeCell ref="BY53:BY56"/>
    <mergeCell ref="BZ53:BZ56"/>
    <mergeCell ref="CA53:CA56"/>
    <mergeCell ref="BX57:BX58"/>
    <mergeCell ref="A2:D2"/>
    <mergeCell ref="F2:L2"/>
    <mergeCell ref="BW50:BW52"/>
    <mergeCell ref="AU3:AU4"/>
    <mergeCell ref="AV3:AW3"/>
    <mergeCell ref="AX3:AY3"/>
    <mergeCell ref="AZ3:BA3"/>
    <mergeCell ref="AO2:AS2"/>
    <mergeCell ref="BC2:BK2"/>
    <mergeCell ref="P2:U2"/>
    <mergeCell ref="W2:AE2"/>
    <mergeCell ref="AG2:AM2"/>
    <mergeCell ref="AU2:BA2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D839-9746-433F-9E95-944038605446}">
  <dimension ref="LOM420753"/>
  <sheetViews>
    <sheetView workbookViewId="0"/>
  </sheetViews>
  <sheetFormatPr defaultRowHeight="14.4" x14ac:dyDescent="0.3"/>
  <sheetData>
    <row r="420753" spans="8515:8515" x14ac:dyDescent="0.3">
      <c r="LOM420753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Hariansh Singh</dc:creator>
  <cp:lastModifiedBy>Hariansh Singh</cp:lastModifiedBy>
  <dcterms:created xsi:type="dcterms:W3CDTF">2024-03-18T04:57:07Z</dcterms:created>
  <dcterms:modified xsi:type="dcterms:W3CDTF">2024-03-18T19:18:32Z</dcterms:modified>
</cp:coreProperties>
</file>