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Invoices" sheetId="2" r:id="rId5"/>
    <sheet state="visible" name="Invoice Summary" sheetId="3" r:id="rId6"/>
  </sheets>
  <definedNames>
    <definedName name="Opportunity_stage">Plan!$F$2:$F$39</definedName>
    <definedName name="Inv_Date">Invoices!$B$2:$B$30</definedName>
    <definedName name="First_name">Plan!$B$2:$B$39</definedName>
    <definedName name="Opportunity_id">Plan!$A$2:$A$39</definedName>
    <definedName name="Inv_OppID">Invoices!$D$2:$D$30</definedName>
    <definedName name="Deal_Amount">Plan!$H$2:$H$39</definedName>
    <definedName name="Inv_Amount">Invoices!$C$2:$C$30</definedName>
  </definedNames>
  <calcPr/>
</workbook>
</file>

<file path=xl/sharedStrings.xml><?xml version="1.0" encoding="utf-8"?>
<sst xmlns="http://schemas.openxmlformats.org/spreadsheetml/2006/main" count="323" uniqueCount="133">
  <si>
    <t>Opportunity_id</t>
  </si>
  <si>
    <t>first_name</t>
  </si>
  <si>
    <t>last_name</t>
  </si>
  <si>
    <t>Opportunity_owner_email</t>
  </si>
  <si>
    <t>Account</t>
  </si>
  <si>
    <t>Opportunity_stage</t>
  </si>
  <si>
    <t>Close_date</t>
  </si>
  <si>
    <t>Deal Amount</t>
  </si>
  <si>
    <t>OPP1212327</t>
  </si>
  <si>
    <t>Otis</t>
  </si>
  <si>
    <t>Milburn</t>
  </si>
  <si>
    <t>otis@test.com</t>
  </si>
  <si>
    <t>Twilio</t>
  </si>
  <si>
    <t>Closed_won</t>
  </si>
  <si>
    <t>OPP1212335</t>
  </si>
  <si>
    <t>UiPath SRL</t>
  </si>
  <si>
    <t>OPP1212329</t>
  </si>
  <si>
    <t>Eric</t>
  </si>
  <si>
    <t>Jackson</t>
  </si>
  <si>
    <t>eric@test.com</t>
  </si>
  <si>
    <t>Luno</t>
  </si>
  <si>
    <t>OPP1212344</t>
  </si>
  <si>
    <t>Sun Life Financial</t>
  </si>
  <si>
    <t>OPP1212331</t>
  </si>
  <si>
    <t>SimCorp</t>
  </si>
  <si>
    <t>Cold</t>
  </si>
  <si>
    <t>OPP1212351</t>
  </si>
  <si>
    <t>Point72 Asset Management</t>
  </si>
  <si>
    <t>OPP1212359</t>
  </si>
  <si>
    <t>TrustingSocial</t>
  </si>
  <si>
    <t>OPP1212333</t>
  </si>
  <si>
    <t>Kitestring Technical Services</t>
  </si>
  <si>
    <t>OPP1212342</t>
  </si>
  <si>
    <t>Aptiv Global Operations Limited</t>
  </si>
  <si>
    <t>OPP1212349</t>
  </si>
  <si>
    <t>Pintu</t>
  </si>
  <si>
    <t>OPP1212337</t>
  </si>
  <si>
    <t>MSX International</t>
  </si>
  <si>
    <t>Negotiation</t>
  </si>
  <si>
    <t>OPP1212356</t>
  </si>
  <si>
    <t>InnovAccer Analytics Private Limited</t>
  </si>
  <si>
    <t>OPP1212363</t>
  </si>
  <si>
    <t>Summit Group Solutions</t>
  </si>
  <si>
    <t>OPP1212340</t>
  </si>
  <si>
    <t>ROKT Pte. Ltd</t>
  </si>
  <si>
    <t>OPP1212341</t>
  </si>
  <si>
    <t>Technoserve</t>
  </si>
  <si>
    <t>OPP1212332</t>
  </si>
  <si>
    <t>Athena Capital</t>
  </si>
  <si>
    <t>OPP1212339</t>
  </si>
  <si>
    <t>Santander Tecnologia - Argentina</t>
  </si>
  <si>
    <t>OPP1212347</t>
  </si>
  <si>
    <t>GoLinks</t>
  </si>
  <si>
    <t>OPP1212355</t>
  </si>
  <si>
    <t>Yngen Datacom Corp</t>
  </si>
  <si>
    <t>OPP1212362</t>
  </si>
  <si>
    <t>PT Astra International Tbk</t>
  </si>
  <si>
    <t>OPP1212334</t>
  </si>
  <si>
    <t>Brevan Howard</t>
  </si>
  <si>
    <t>OPP1212348</t>
  </si>
  <si>
    <t>PT Bank Tabungan Pensiunan Nasional Tbk (BTPN)</t>
  </si>
  <si>
    <t>Prospecting</t>
  </si>
  <si>
    <t>OPP1212343</t>
  </si>
  <si>
    <t>Santander Technology UK</t>
  </si>
  <si>
    <t>OPP1212350</t>
  </si>
  <si>
    <t>Kanerai</t>
  </si>
  <si>
    <t>OPP1212357</t>
  </si>
  <si>
    <t>Marmalade Game Studio</t>
  </si>
  <si>
    <t>OPP1212364</t>
  </si>
  <si>
    <t>Canoo</t>
  </si>
  <si>
    <t>OPP1212353</t>
  </si>
  <si>
    <t>Braze</t>
  </si>
  <si>
    <t>Lost</t>
  </si>
  <si>
    <t>OPP1212328</t>
  </si>
  <si>
    <t>Atlas Evaluation &amp; Inspection Services</t>
  </si>
  <si>
    <t>OPP1212336</t>
  </si>
  <si>
    <t>Invitae</t>
  </si>
  <si>
    <t>OPP1212345</t>
  </si>
  <si>
    <t>Cresta</t>
  </si>
  <si>
    <t>OPP1212352</t>
  </si>
  <si>
    <t>Rocket Learning</t>
  </si>
  <si>
    <t>OPP1212358</t>
  </si>
  <si>
    <t>Inditex Lateral Hiring</t>
  </si>
  <si>
    <t>OPP1212360</t>
  </si>
  <si>
    <t>Callsign</t>
  </si>
  <si>
    <t>OPP1212330</t>
  </si>
  <si>
    <t>Bytedance</t>
  </si>
  <si>
    <t>OPP1212338</t>
  </si>
  <si>
    <t>Inspectorio,Australia</t>
  </si>
  <si>
    <t>OPP1212346</t>
  </si>
  <si>
    <t>iHeartMedia, Inc.</t>
  </si>
  <si>
    <t>OPP1212354</t>
  </si>
  <si>
    <t>Trenchant Employee Services, DBA G-Research</t>
  </si>
  <si>
    <t>OPP1212361</t>
  </si>
  <si>
    <t>Amplitude</t>
  </si>
  <si>
    <t>Invoice ID</t>
  </si>
  <si>
    <t>Invoice Date</t>
  </si>
  <si>
    <t>Invoice Amount</t>
  </si>
  <si>
    <t>Opportunity ID</t>
  </si>
  <si>
    <t>Opportunity Commission</t>
  </si>
  <si>
    <t>Total Invoice Amount</t>
  </si>
  <si>
    <t>Commission per Invoice</t>
  </si>
  <si>
    <t>Month</t>
  </si>
  <si>
    <t>Total Commision</t>
  </si>
  <si>
    <t>INV2938423</t>
  </si>
  <si>
    <t>INV2938424</t>
  </si>
  <si>
    <t>INV2938425</t>
  </si>
  <si>
    <t>INV2938426</t>
  </si>
  <si>
    <t>INV2938427</t>
  </si>
  <si>
    <t>INV2938428</t>
  </si>
  <si>
    <t>INV2938429</t>
  </si>
  <si>
    <t>INV2938430</t>
  </si>
  <si>
    <t>INV2938431</t>
  </si>
  <si>
    <t>INV2938432</t>
  </si>
  <si>
    <t>INV2938433</t>
  </si>
  <si>
    <t>INV2938434</t>
  </si>
  <si>
    <t>INV2938435</t>
  </si>
  <si>
    <t>INV2938436</t>
  </si>
  <si>
    <t>INV2938437</t>
  </si>
  <si>
    <t>INV2938438</t>
  </si>
  <si>
    <t>INV2938439</t>
  </si>
  <si>
    <t>INV2938440</t>
  </si>
  <si>
    <t>INV2938441</t>
  </si>
  <si>
    <t>INV2938442</t>
  </si>
  <si>
    <t>INV2938443</t>
  </si>
  <si>
    <t>INV2938444</t>
  </si>
  <si>
    <t>INV2938445</t>
  </si>
  <si>
    <t>INV2938446</t>
  </si>
  <si>
    <t>INV2938447</t>
  </si>
  <si>
    <t>INV2938448</t>
  </si>
  <si>
    <t>INV2938449</t>
  </si>
  <si>
    <t>INV2938450</t>
  </si>
  <si>
    <t>INV2938451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</si>
</sst>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m/yyyy"/>
    <numFmt numFmtId="165" formatCode="d/mmm/yyyy"/>
    <numFmt numFmtId="166" formatCode="d-mmm-yyyy"/>
    <numFmt numFmtId="167" formatCode="dd-mmm-yyyy"/>
  </numFmts>
  <fonts count="7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b/>
      <i/>
      <color rgb="FF000000"/>
      <name val="Arial"/>
    </font>
    <font>
      <color rgb="FF000000"/>
      <name val="Calibri"/>
    </font>
    <font>
      <color theme="1"/>
      <name val="Arial"/>
      <scheme val="minor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2" numFmtId="3" xfId="0" applyAlignment="1" applyFill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4" numFmtId="164" xfId="0" applyAlignment="1" applyFont="1" applyNumberFormat="1">
      <alignment horizontal="right"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0" fontId="5" numFmtId="9" xfId="0" applyFont="1" applyNumberFormat="1"/>
    <xf borderId="0" fillId="5" fontId="1" numFmtId="0" xfId="0" applyAlignment="1" applyFill="1" applyFont="1">
      <alignment readingOrder="0" shrinkToFit="0" vertical="bottom" wrapText="0"/>
    </xf>
    <xf borderId="0" fillId="5" fontId="1" numFmtId="3" xfId="0" applyAlignment="1" applyFont="1" applyNumberFormat="1">
      <alignment horizontal="right" readingOrder="0" shrinkToFit="0" vertical="bottom" wrapText="0"/>
    </xf>
    <xf borderId="0" fillId="2" fontId="4" numFmtId="165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horizontal="left" shrinkToFit="0" vertical="bottom" wrapText="0"/>
    </xf>
    <xf borderId="0" fillId="2" fontId="6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5" numFmtId="0" xfId="0" applyFont="1"/>
    <xf borderId="0" fillId="0" fontId="5" numFmtId="14" xfId="0" applyFont="1" applyNumberFormat="1"/>
    <xf borderId="0" fillId="0" fontId="2" numFmtId="167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>
        <v>45511.0</v>
      </c>
      <c r="H2" s="7">
        <v>10000.0</v>
      </c>
      <c r="I2" s="4">
        <f t="shared" ref="I2:I39" si="1">IF(AND(F2="Closed_won",B2="Otis"),H2*$K$9,"")</f>
        <v>2000</v>
      </c>
      <c r="J2" s="8">
        <f>SUMIFS(Deal_Amount, Opportunity_stage, "Closed_won", First_name, "Otis")</f>
        <v>200000</v>
      </c>
      <c r="K2" s="9"/>
      <c r="L2" s="4"/>
      <c r="M2" s="8"/>
      <c r="N2" s="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>
      <c r="A3" s="5" t="s">
        <v>14</v>
      </c>
      <c r="B3" s="5" t="s">
        <v>9</v>
      </c>
      <c r="C3" s="5" t="s">
        <v>10</v>
      </c>
      <c r="D3" s="5" t="s">
        <v>11</v>
      </c>
      <c r="E3" s="5" t="s">
        <v>15</v>
      </c>
      <c r="F3" s="5" t="s">
        <v>13</v>
      </c>
      <c r="G3" s="6">
        <v>45511.0</v>
      </c>
      <c r="H3" s="7">
        <v>5000.0</v>
      </c>
      <c r="I3" s="4">
        <f t="shared" si="1"/>
        <v>1000</v>
      </c>
      <c r="J3" s="8">
        <v>10000.0</v>
      </c>
      <c r="K3" s="10"/>
      <c r="L3" s="4"/>
      <c r="M3" s="8"/>
      <c r="N3" s="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13</v>
      </c>
      <c r="G4" s="11">
        <v>45519.0</v>
      </c>
      <c r="H4" s="7">
        <v>4000.0</v>
      </c>
      <c r="I4" s="4" t="str">
        <f t="shared" si="1"/>
        <v/>
      </c>
      <c r="J4" s="8">
        <v>150000.0</v>
      </c>
      <c r="K4" s="12"/>
      <c r="L4" s="4"/>
      <c r="M4" s="8"/>
      <c r="N4" s="8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>
      <c r="A5" s="5" t="s">
        <v>21</v>
      </c>
      <c r="B5" s="5" t="s">
        <v>9</v>
      </c>
      <c r="C5" s="5" t="s">
        <v>10</v>
      </c>
      <c r="D5" s="5" t="s">
        <v>11</v>
      </c>
      <c r="E5" s="5" t="s">
        <v>22</v>
      </c>
      <c r="F5" s="5" t="s">
        <v>13</v>
      </c>
      <c r="G5" s="6">
        <v>45511.0</v>
      </c>
      <c r="H5" s="7">
        <v>3000.0</v>
      </c>
      <c r="I5" s="4">
        <f t="shared" si="1"/>
        <v>600</v>
      </c>
      <c r="J5" s="8"/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>
      <c r="A6" s="5" t="s">
        <v>23</v>
      </c>
      <c r="B6" s="5" t="s">
        <v>9</v>
      </c>
      <c r="C6" s="5" t="s">
        <v>10</v>
      </c>
      <c r="D6" s="5" t="s">
        <v>11</v>
      </c>
      <c r="E6" s="5" t="s">
        <v>24</v>
      </c>
      <c r="F6" s="5" t="s">
        <v>25</v>
      </c>
      <c r="G6" s="11">
        <v>45519.0</v>
      </c>
      <c r="H6" s="7">
        <v>3000.0</v>
      </c>
      <c r="I6" s="4" t="str">
        <f t="shared" si="1"/>
        <v/>
      </c>
      <c r="J6" s="13"/>
      <c r="K6" s="9">
        <f>J2/J4</f>
        <v>1.333333333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>
      <c r="A7" s="5" t="s">
        <v>26</v>
      </c>
      <c r="B7" s="5" t="s">
        <v>9</v>
      </c>
      <c r="C7" s="5" t="s">
        <v>10</v>
      </c>
      <c r="D7" s="5" t="s">
        <v>11</v>
      </c>
      <c r="E7" s="5" t="s">
        <v>27</v>
      </c>
      <c r="F7" s="5" t="s">
        <v>13</v>
      </c>
      <c r="G7" s="6">
        <v>45511.0</v>
      </c>
      <c r="H7" s="7">
        <v>3000.0</v>
      </c>
      <c r="I7" s="4">
        <f t="shared" si="1"/>
        <v>600</v>
      </c>
      <c r="J7" s="13"/>
      <c r="K7" s="14">
        <f>IF(K6&lt;1,1,IF(K6&lt;1.25,2,3))</f>
        <v>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>
      <c r="A8" s="15" t="s">
        <v>28</v>
      </c>
      <c r="B8" s="15" t="s">
        <v>9</v>
      </c>
      <c r="C8" s="15" t="s">
        <v>10</v>
      </c>
      <c r="D8" s="15" t="s">
        <v>11</v>
      </c>
      <c r="E8" s="15" t="s">
        <v>29</v>
      </c>
      <c r="F8" s="15" t="s">
        <v>13</v>
      </c>
      <c r="G8" s="16">
        <v>45511.0</v>
      </c>
      <c r="H8" s="17">
        <v>4000.0</v>
      </c>
      <c r="I8" s="4">
        <f t="shared" si="1"/>
        <v>800</v>
      </c>
      <c r="J8" s="13"/>
      <c r="K8" s="14">
        <f>J3/J4</f>
        <v>0.06666666667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5" t="s">
        <v>30</v>
      </c>
      <c r="B9" s="5" t="s">
        <v>9</v>
      </c>
      <c r="C9" s="5" t="s">
        <v>10</v>
      </c>
      <c r="D9" s="5" t="s">
        <v>11</v>
      </c>
      <c r="E9" s="5" t="s">
        <v>31</v>
      </c>
      <c r="F9" s="5" t="s">
        <v>13</v>
      </c>
      <c r="G9" s="11">
        <v>45514.0</v>
      </c>
      <c r="H9" s="7">
        <v>7000.0</v>
      </c>
      <c r="I9" s="4">
        <f t="shared" si="1"/>
        <v>1400</v>
      </c>
      <c r="J9" s="4"/>
      <c r="K9" s="18">
        <f>K8*K7</f>
        <v>0.2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>
      <c r="A10" s="5" t="s">
        <v>32</v>
      </c>
      <c r="B10" s="5" t="s">
        <v>9</v>
      </c>
      <c r="C10" s="5" t="s">
        <v>10</v>
      </c>
      <c r="D10" s="5" t="s">
        <v>11</v>
      </c>
      <c r="E10" s="5" t="s">
        <v>33</v>
      </c>
      <c r="F10" s="5" t="s">
        <v>13</v>
      </c>
      <c r="G10" s="11">
        <v>45514.0</v>
      </c>
      <c r="H10" s="7">
        <v>3500.0</v>
      </c>
      <c r="I10" s="4">
        <f t="shared" si="1"/>
        <v>700</v>
      </c>
      <c r="J10" s="19"/>
      <c r="K10" s="2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>
      <c r="A11" s="5" t="s">
        <v>34</v>
      </c>
      <c r="B11" s="5" t="s">
        <v>9</v>
      </c>
      <c r="C11" s="5" t="s">
        <v>10</v>
      </c>
      <c r="D11" s="5" t="s">
        <v>11</v>
      </c>
      <c r="E11" s="5" t="s">
        <v>35</v>
      </c>
      <c r="F11" s="5" t="s">
        <v>13</v>
      </c>
      <c r="G11" s="11">
        <v>45514.0</v>
      </c>
      <c r="H11" s="7">
        <v>2000.0</v>
      </c>
      <c r="I11" s="4">
        <f t="shared" si="1"/>
        <v>400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>
      <c r="A12" s="5" t="s">
        <v>36</v>
      </c>
      <c r="B12" s="5" t="s">
        <v>9</v>
      </c>
      <c r="C12" s="5" t="s">
        <v>10</v>
      </c>
      <c r="D12" s="5" t="s">
        <v>11</v>
      </c>
      <c r="E12" s="5" t="s">
        <v>37</v>
      </c>
      <c r="F12" s="5" t="s">
        <v>38</v>
      </c>
      <c r="G12" s="11">
        <v>45524.0</v>
      </c>
      <c r="H12" s="7">
        <v>1000.0</v>
      </c>
      <c r="I12" s="4" t="str">
        <f t="shared" si="1"/>
        <v/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>
      <c r="A13" s="5" t="s">
        <v>39</v>
      </c>
      <c r="B13" s="5" t="s">
        <v>9</v>
      </c>
      <c r="C13" s="5" t="s">
        <v>10</v>
      </c>
      <c r="D13" s="5" t="s">
        <v>11</v>
      </c>
      <c r="E13" s="5" t="s">
        <v>40</v>
      </c>
      <c r="F13" s="5" t="s">
        <v>13</v>
      </c>
      <c r="G13" s="11">
        <v>45514.0</v>
      </c>
      <c r="H13" s="7">
        <v>3500.0</v>
      </c>
      <c r="I13" s="4">
        <f t="shared" si="1"/>
        <v>700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>
      <c r="A14" s="15" t="s">
        <v>41</v>
      </c>
      <c r="B14" s="15" t="s">
        <v>9</v>
      </c>
      <c r="C14" s="15" t="s">
        <v>10</v>
      </c>
      <c r="D14" s="15" t="s">
        <v>11</v>
      </c>
      <c r="E14" s="15" t="s">
        <v>42</v>
      </c>
      <c r="F14" s="15" t="s">
        <v>13</v>
      </c>
      <c r="G14" s="21">
        <v>45514.0</v>
      </c>
      <c r="H14" s="17">
        <v>5000.0</v>
      </c>
      <c r="I14" s="4">
        <f t="shared" si="1"/>
        <v>1000</v>
      </c>
      <c r="J14" s="2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5" t="s">
        <v>43</v>
      </c>
      <c r="B15" s="5" t="s">
        <v>17</v>
      </c>
      <c r="C15" s="5" t="s">
        <v>18</v>
      </c>
      <c r="D15" s="5" t="s">
        <v>19</v>
      </c>
      <c r="E15" s="5" t="s">
        <v>44</v>
      </c>
      <c r="F15" s="5" t="s">
        <v>13</v>
      </c>
      <c r="G15" s="11">
        <v>45524.0</v>
      </c>
      <c r="H15" s="7">
        <v>6000.0</v>
      </c>
      <c r="I15" s="4" t="str">
        <f t="shared" si="1"/>
        <v/>
      </c>
      <c r="J15" s="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>
      <c r="A16" s="5" t="s">
        <v>45</v>
      </c>
      <c r="B16" s="5" t="s">
        <v>17</v>
      </c>
      <c r="C16" s="5" t="s">
        <v>18</v>
      </c>
      <c r="D16" s="5" t="s">
        <v>19</v>
      </c>
      <c r="E16" s="5" t="s">
        <v>46</v>
      </c>
      <c r="F16" s="5" t="s">
        <v>13</v>
      </c>
      <c r="G16" s="11">
        <v>45526.0</v>
      </c>
      <c r="H16" s="7">
        <v>9000.0</v>
      </c>
      <c r="I16" s="4" t="str">
        <f t="shared" si="1"/>
        <v/>
      </c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>
      <c r="A17" s="5" t="s">
        <v>47</v>
      </c>
      <c r="B17" s="5" t="s">
        <v>9</v>
      </c>
      <c r="C17" s="5" t="s">
        <v>10</v>
      </c>
      <c r="D17" s="5" t="s">
        <v>11</v>
      </c>
      <c r="E17" s="5" t="s">
        <v>48</v>
      </c>
      <c r="F17" s="5" t="s">
        <v>13</v>
      </c>
      <c r="G17" s="11">
        <v>45516.0</v>
      </c>
      <c r="H17" s="7">
        <v>2000.0</v>
      </c>
      <c r="I17" s="4">
        <f t="shared" si="1"/>
        <v>400</v>
      </c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>
      <c r="A18" s="5" t="s">
        <v>49</v>
      </c>
      <c r="B18" s="5" t="s">
        <v>9</v>
      </c>
      <c r="C18" s="5" t="s">
        <v>10</v>
      </c>
      <c r="D18" s="5" t="s">
        <v>11</v>
      </c>
      <c r="E18" s="5" t="s">
        <v>50</v>
      </c>
      <c r="F18" s="5" t="s">
        <v>13</v>
      </c>
      <c r="G18" s="11">
        <v>45516.0</v>
      </c>
      <c r="H18" s="7">
        <v>2500.0</v>
      </c>
      <c r="I18" s="4">
        <f t="shared" si="1"/>
        <v>500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>
      <c r="A19" s="5" t="s">
        <v>51</v>
      </c>
      <c r="B19" s="5" t="s">
        <v>9</v>
      </c>
      <c r="C19" s="5" t="s">
        <v>10</v>
      </c>
      <c r="D19" s="5" t="s">
        <v>11</v>
      </c>
      <c r="E19" s="5" t="s">
        <v>52</v>
      </c>
      <c r="F19" s="5" t="s">
        <v>13</v>
      </c>
      <c r="G19" s="11">
        <v>45516.0</v>
      </c>
      <c r="H19" s="7">
        <v>9000.0</v>
      </c>
      <c r="I19" s="4">
        <f t="shared" si="1"/>
        <v>1800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>
      <c r="A20" s="5" t="s">
        <v>53</v>
      </c>
      <c r="B20" s="5" t="s">
        <v>9</v>
      </c>
      <c r="C20" s="5" t="s">
        <v>10</v>
      </c>
      <c r="D20" s="5" t="s">
        <v>11</v>
      </c>
      <c r="E20" s="5" t="s">
        <v>54</v>
      </c>
      <c r="F20" s="5" t="s">
        <v>13</v>
      </c>
      <c r="G20" s="11">
        <v>45516.0</v>
      </c>
      <c r="H20" s="7">
        <v>20000.0</v>
      </c>
      <c r="I20" s="4">
        <f t="shared" si="1"/>
        <v>4000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>
      <c r="A21" s="5" t="s">
        <v>55</v>
      </c>
      <c r="B21" s="5" t="s">
        <v>9</v>
      </c>
      <c r="C21" s="5" t="s">
        <v>10</v>
      </c>
      <c r="D21" s="5" t="s">
        <v>11</v>
      </c>
      <c r="E21" s="5" t="s">
        <v>56</v>
      </c>
      <c r="F21" s="5" t="s">
        <v>13</v>
      </c>
      <c r="G21" s="11">
        <v>45516.0</v>
      </c>
      <c r="H21" s="7">
        <v>15000.0</v>
      </c>
      <c r="I21" s="4">
        <f t="shared" si="1"/>
        <v>3000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>
      <c r="A22" s="5" t="s">
        <v>57</v>
      </c>
      <c r="B22" s="5" t="s">
        <v>9</v>
      </c>
      <c r="C22" s="5" t="s">
        <v>10</v>
      </c>
      <c r="D22" s="5" t="s">
        <v>11</v>
      </c>
      <c r="E22" s="5" t="s">
        <v>58</v>
      </c>
      <c r="F22" s="5" t="s">
        <v>13</v>
      </c>
      <c r="G22" s="11">
        <v>45519.0</v>
      </c>
      <c r="H22" s="7">
        <v>10000.0</v>
      </c>
      <c r="I22" s="4">
        <f t="shared" si="1"/>
        <v>2000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>
      <c r="A23" s="5" t="s">
        <v>59</v>
      </c>
      <c r="B23" s="5" t="s">
        <v>9</v>
      </c>
      <c r="C23" s="5" t="s">
        <v>10</v>
      </c>
      <c r="D23" s="5" t="s">
        <v>11</v>
      </c>
      <c r="E23" s="5" t="s">
        <v>60</v>
      </c>
      <c r="F23" s="5" t="s">
        <v>61</v>
      </c>
      <c r="G23" s="11">
        <v>45526.0</v>
      </c>
      <c r="H23" s="7">
        <v>5000.0</v>
      </c>
      <c r="I23" s="4" t="str">
        <f t="shared" si="1"/>
        <v/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>
      <c r="A24" s="5" t="s">
        <v>62</v>
      </c>
      <c r="B24" s="5" t="s">
        <v>9</v>
      </c>
      <c r="C24" s="5" t="s">
        <v>10</v>
      </c>
      <c r="D24" s="5" t="s">
        <v>11</v>
      </c>
      <c r="E24" s="5" t="s">
        <v>63</v>
      </c>
      <c r="F24" s="5" t="s">
        <v>13</v>
      </c>
      <c r="G24" s="11">
        <v>45519.0</v>
      </c>
      <c r="H24" s="7">
        <v>4000.0</v>
      </c>
      <c r="I24" s="4">
        <f t="shared" si="1"/>
        <v>800</v>
      </c>
      <c r="J24" s="4"/>
      <c r="K24" s="2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>
      <c r="A25" s="5" t="s">
        <v>64</v>
      </c>
      <c r="B25" s="5" t="s">
        <v>9</v>
      </c>
      <c r="C25" s="5" t="s">
        <v>10</v>
      </c>
      <c r="D25" s="5" t="s">
        <v>11</v>
      </c>
      <c r="E25" s="5" t="s">
        <v>65</v>
      </c>
      <c r="F25" s="5" t="s">
        <v>13</v>
      </c>
      <c r="G25" s="11">
        <v>45519.0</v>
      </c>
      <c r="H25" s="7">
        <v>15000.0</v>
      </c>
      <c r="I25" s="4">
        <f t="shared" si="1"/>
        <v>3000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>
      <c r="A26" s="5" t="s">
        <v>66</v>
      </c>
      <c r="B26" s="5" t="s">
        <v>9</v>
      </c>
      <c r="C26" s="5" t="s">
        <v>10</v>
      </c>
      <c r="D26" s="5" t="s">
        <v>11</v>
      </c>
      <c r="E26" s="5" t="s">
        <v>67</v>
      </c>
      <c r="F26" s="5" t="s">
        <v>13</v>
      </c>
      <c r="G26" s="11">
        <v>45519.0</v>
      </c>
      <c r="H26" s="7">
        <v>7500.0</v>
      </c>
      <c r="I26" s="4">
        <f t="shared" si="1"/>
        <v>1500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>
      <c r="A27" s="5" t="s">
        <v>68</v>
      </c>
      <c r="B27" s="5" t="s">
        <v>9</v>
      </c>
      <c r="C27" s="5" t="s">
        <v>10</v>
      </c>
      <c r="D27" s="5" t="s">
        <v>11</v>
      </c>
      <c r="E27" s="5" t="s">
        <v>69</v>
      </c>
      <c r="F27" s="5" t="s">
        <v>13</v>
      </c>
      <c r="G27" s="11">
        <v>45519.0</v>
      </c>
      <c r="H27" s="7">
        <v>10000.0</v>
      </c>
      <c r="I27" s="4">
        <f t="shared" si="1"/>
        <v>2000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>
      <c r="A28" s="5" t="s">
        <v>70</v>
      </c>
      <c r="B28" s="5" t="s">
        <v>9</v>
      </c>
      <c r="C28" s="5" t="s">
        <v>10</v>
      </c>
      <c r="D28" s="5" t="s">
        <v>11</v>
      </c>
      <c r="E28" s="5" t="s">
        <v>71</v>
      </c>
      <c r="F28" s="5" t="s">
        <v>72</v>
      </c>
      <c r="G28" s="11">
        <v>45514.0</v>
      </c>
      <c r="H28" s="7">
        <v>2000.0</v>
      </c>
      <c r="I28" s="4" t="str">
        <f t="shared" si="1"/>
        <v/>
      </c>
      <c r="J28" s="4"/>
      <c r="K28" s="2"/>
      <c r="L28" s="2"/>
      <c r="M28" s="2"/>
      <c r="N28" s="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>
      <c r="A29" s="5" t="s">
        <v>73</v>
      </c>
      <c r="B29" s="5" t="s">
        <v>9</v>
      </c>
      <c r="C29" s="5" t="s">
        <v>10</v>
      </c>
      <c r="D29" s="5" t="s">
        <v>11</v>
      </c>
      <c r="E29" s="5" t="s">
        <v>74</v>
      </c>
      <c r="F29" s="5" t="s">
        <v>13</v>
      </c>
      <c r="G29" s="11">
        <v>45524.0</v>
      </c>
      <c r="H29" s="7">
        <v>1000.0</v>
      </c>
      <c r="I29" s="4">
        <f t="shared" si="1"/>
        <v>200</v>
      </c>
      <c r="J29" s="4"/>
      <c r="K29" s="2"/>
      <c r="L29" s="2"/>
      <c r="M29" s="2"/>
      <c r="N29" s="2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>
      <c r="A30" s="5" t="s">
        <v>75</v>
      </c>
      <c r="B30" s="5" t="s">
        <v>9</v>
      </c>
      <c r="C30" s="5" t="s">
        <v>10</v>
      </c>
      <c r="D30" s="5" t="s">
        <v>11</v>
      </c>
      <c r="E30" s="5" t="s">
        <v>76</v>
      </c>
      <c r="F30" s="5" t="s">
        <v>13</v>
      </c>
      <c r="G30" s="11">
        <v>45524.0</v>
      </c>
      <c r="H30" s="7">
        <v>6000.0</v>
      </c>
      <c r="I30" s="4">
        <f t="shared" si="1"/>
        <v>1200</v>
      </c>
      <c r="J30" s="4"/>
      <c r="K30" s="2"/>
      <c r="L30" s="2"/>
      <c r="M30" s="2"/>
      <c r="N30" s="2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>
      <c r="A31" s="5" t="s">
        <v>77</v>
      </c>
      <c r="B31" s="5" t="s">
        <v>9</v>
      </c>
      <c r="C31" s="5" t="s">
        <v>10</v>
      </c>
      <c r="D31" s="5" t="s">
        <v>11</v>
      </c>
      <c r="E31" s="5" t="s">
        <v>78</v>
      </c>
      <c r="F31" s="5" t="s">
        <v>13</v>
      </c>
      <c r="G31" s="11">
        <v>45524.0</v>
      </c>
      <c r="H31" s="7">
        <v>2000.0</v>
      </c>
      <c r="I31" s="4">
        <f t="shared" si="1"/>
        <v>400</v>
      </c>
      <c r="J31" s="4"/>
      <c r="K31" s="2"/>
      <c r="L31" s="2"/>
      <c r="M31" s="2"/>
      <c r="N31" s="2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>
      <c r="A32" s="5" t="s">
        <v>79</v>
      </c>
      <c r="B32" s="5" t="s">
        <v>9</v>
      </c>
      <c r="C32" s="5" t="s">
        <v>10</v>
      </c>
      <c r="D32" s="5" t="s">
        <v>11</v>
      </c>
      <c r="E32" s="5" t="s">
        <v>80</v>
      </c>
      <c r="F32" s="5" t="s">
        <v>13</v>
      </c>
      <c r="G32" s="11">
        <v>45524.0</v>
      </c>
      <c r="H32" s="7">
        <v>4000.0</v>
      </c>
      <c r="I32" s="4">
        <f t="shared" si="1"/>
        <v>800</v>
      </c>
      <c r="J32" s="4"/>
      <c r="K32" s="2"/>
      <c r="L32" s="2"/>
      <c r="M32" s="2"/>
      <c r="N32" s="2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>
      <c r="A33" s="5" t="s">
        <v>81</v>
      </c>
      <c r="B33" s="5" t="s">
        <v>17</v>
      </c>
      <c r="C33" s="5" t="s">
        <v>18</v>
      </c>
      <c r="D33" s="5" t="s">
        <v>19</v>
      </c>
      <c r="E33" s="5" t="s">
        <v>82</v>
      </c>
      <c r="F33" s="5" t="s">
        <v>13</v>
      </c>
      <c r="G33" s="11">
        <v>45514.0</v>
      </c>
      <c r="H33" s="7">
        <v>5000.0</v>
      </c>
      <c r="I33" s="4" t="str">
        <f t="shared" si="1"/>
        <v/>
      </c>
      <c r="J33" s="4"/>
      <c r="K33" s="2"/>
      <c r="L33" s="2"/>
      <c r="M33" s="2"/>
      <c r="N33" s="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>
      <c r="A34" s="5" t="s">
        <v>83</v>
      </c>
      <c r="B34" s="5" t="s">
        <v>9</v>
      </c>
      <c r="C34" s="5" t="s">
        <v>10</v>
      </c>
      <c r="D34" s="5" t="s">
        <v>11</v>
      </c>
      <c r="E34" s="5" t="s">
        <v>84</v>
      </c>
      <c r="F34" s="5" t="s">
        <v>13</v>
      </c>
      <c r="G34" s="11">
        <v>45524.0</v>
      </c>
      <c r="H34" s="7">
        <v>30000.0</v>
      </c>
      <c r="I34" s="4">
        <f t="shared" si="1"/>
        <v>6000</v>
      </c>
      <c r="J34" s="4"/>
      <c r="K34" s="2"/>
      <c r="L34" s="2"/>
      <c r="M34" s="2"/>
      <c r="N34" s="2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>
      <c r="A35" s="5" t="s">
        <v>85</v>
      </c>
      <c r="B35" s="5" t="s">
        <v>9</v>
      </c>
      <c r="C35" s="5" t="s">
        <v>10</v>
      </c>
      <c r="D35" s="5" t="s">
        <v>11</v>
      </c>
      <c r="E35" s="5" t="s">
        <v>86</v>
      </c>
      <c r="F35" s="5" t="s">
        <v>13</v>
      </c>
      <c r="G35" s="11">
        <v>45526.0</v>
      </c>
      <c r="H35" s="7">
        <v>3000.0</v>
      </c>
      <c r="I35" s="4">
        <f t="shared" si="1"/>
        <v>600</v>
      </c>
      <c r="J35" s="4"/>
      <c r="K35" s="2"/>
      <c r="L35" s="2"/>
      <c r="M35" s="23"/>
      <c r="N35" s="2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>
      <c r="A36" s="5" t="s">
        <v>87</v>
      </c>
      <c r="B36" s="5" t="s">
        <v>9</v>
      </c>
      <c r="C36" s="5" t="s">
        <v>10</v>
      </c>
      <c r="D36" s="5" t="s">
        <v>11</v>
      </c>
      <c r="E36" s="5" t="s">
        <v>88</v>
      </c>
      <c r="F36" s="5" t="s">
        <v>13</v>
      </c>
      <c r="G36" s="11">
        <v>45526.0</v>
      </c>
      <c r="H36" s="7">
        <v>4000.0</v>
      </c>
      <c r="I36" s="4">
        <f t="shared" si="1"/>
        <v>800</v>
      </c>
      <c r="J36" s="4"/>
      <c r="K36" s="2"/>
      <c r="L36" s="22"/>
      <c r="M36" s="2"/>
      <c r="N36" s="2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>
      <c r="A37" s="5" t="s">
        <v>89</v>
      </c>
      <c r="B37" s="5" t="s">
        <v>9</v>
      </c>
      <c r="C37" s="5" t="s">
        <v>10</v>
      </c>
      <c r="D37" s="5" t="s">
        <v>11</v>
      </c>
      <c r="E37" s="5" t="s">
        <v>90</v>
      </c>
      <c r="F37" s="5" t="s">
        <v>13</v>
      </c>
      <c r="G37" s="11">
        <v>45526.0</v>
      </c>
      <c r="H37" s="7">
        <v>1000.0</v>
      </c>
      <c r="I37" s="4">
        <f t="shared" si="1"/>
        <v>200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>
      <c r="A38" s="5" t="s">
        <v>91</v>
      </c>
      <c r="B38" s="5" t="s">
        <v>9</v>
      </c>
      <c r="C38" s="5" t="s">
        <v>10</v>
      </c>
      <c r="D38" s="5" t="s">
        <v>11</v>
      </c>
      <c r="E38" s="5" t="s">
        <v>92</v>
      </c>
      <c r="F38" s="5" t="s">
        <v>13</v>
      </c>
      <c r="G38" s="11">
        <v>45526.0</v>
      </c>
      <c r="H38" s="7">
        <v>5000.0</v>
      </c>
      <c r="I38" s="4">
        <f t="shared" si="1"/>
        <v>1000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>
      <c r="A39" s="5" t="s">
        <v>93</v>
      </c>
      <c r="B39" s="5" t="s">
        <v>9</v>
      </c>
      <c r="C39" s="5" t="s">
        <v>10</v>
      </c>
      <c r="D39" s="5" t="s">
        <v>11</v>
      </c>
      <c r="E39" s="5" t="s">
        <v>94</v>
      </c>
      <c r="F39" s="5" t="s">
        <v>13</v>
      </c>
      <c r="G39" s="11">
        <v>45526.0</v>
      </c>
      <c r="H39" s="7">
        <v>3000.0</v>
      </c>
      <c r="I39" s="4">
        <f t="shared" si="1"/>
        <v>600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</sheetData>
  <mergeCells count="1">
    <mergeCell ref="J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  <col customWidth="1" min="6" max="6" width="17.25"/>
    <col customWidth="1" min="7" max="7" width="20.0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24" t="s">
        <v>99</v>
      </c>
      <c r="F1" s="24" t="s">
        <v>100</v>
      </c>
      <c r="G1" s="24" t="s">
        <v>101</v>
      </c>
      <c r="H1" s="24" t="s">
        <v>102</v>
      </c>
      <c r="I1" s="24" t="s">
        <v>103</v>
      </c>
    </row>
    <row r="2">
      <c r="A2" s="8" t="s">
        <v>104</v>
      </c>
      <c r="B2" s="25">
        <v>45576.0</v>
      </c>
      <c r="C2" s="9">
        <v>3450.0</v>
      </c>
      <c r="D2" s="5" t="s">
        <v>14</v>
      </c>
      <c r="E2" s="24">
        <f>VLOOKUP(D2,Plan!A:I,9,FALSE)</f>
        <v>1000</v>
      </c>
      <c r="F2" s="26">
        <f>VLOOKUP(D2,'Invoice Summary'!A:B,2,FALSE)</f>
        <v>3450</v>
      </c>
      <c r="G2" s="26">
        <f t="shared" ref="G2:G30" si="1">IF(F2=0,"",(C2/F2)*E2)</f>
        <v>1000</v>
      </c>
      <c r="H2" s="27">
        <f t="shared" ref="H2:H30" si="2">DATE(YEAR(B2), MONTH(B2),1)</f>
        <v>45566</v>
      </c>
      <c r="I2" s="26">
        <f t="shared" ref="I2:I5" si="3">SUMIF(H:H, J2, G:G)</f>
        <v>4009.921178</v>
      </c>
      <c r="J2" s="27">
        <f t="array" ref="J2:J5">UNIQUE(H2:H30)</f>
        <v>45566</v>
      </c>
    </row>
    <row r="3">
      <c r="A3" s="8" t="s">
        <v>105</v>
      </c>
      <c r="B3" s="25">
        <v>45583.0</v>
      </c>
      <c r="C3" s="9">
        <v>1560.0</v>
      </c>
      <c r="D3" s="5" t="s">
        <v>16</v>
      </c>
      <c r="E3" s="24" t="str">
        <f>VLOOKUP(D3,Plan!A:I,9,FALSE)</f>
        <v/>
      </c>
      <c r="F3" s="26">
        <f>VLOOKUP(D3,'Invoice Summary'!A:B,2,FALSE)</f>
        <v>1560</v>
      </c>
      <c r="G3" s="26">
        <f t="shared" si="1"/>
        <v>0</v>
      </c>
      <c r="H3" s="27">
        <f t="shared" si="2"/>
        <v>45566</v>
      </c>
      <c r="I3" s="26">
        <f t="shared" si="3"/>
        <v>3749.456671</v>
      </c>
      <c r="J3" s="27">
        <v>45536.0</v>
      </c>
    </row>
    <row r="4">
      <c r="A4" s="8" t="s">
        <v>106</v>
      </c>
      <c r="B4" s="28">
        <v>45570.0</v>
      </c>
      <c r="C4" s="9">
        <v>1830.0</v>
      </c>
      <c r="D4" s="5" t="s">
        <v>21</v>
      </c>
      <c r="E4" s="24">
        <f>VLOOKUP(D4,Plan!A:I,9,FALSE)</f>
        <v>600</v>
      </c>
      <c r="F4" s="26">
        <f>VLOOKUP(D4,'Invoice Summary'!A:B,2,FALSE)</f>
        <v>1830</v>
      </c>
      <c r="G4" s="26">
        <f t="shared" si="1"/>
        <v>600</v>
      </c>
      <c r="H4" s="27">
        <f t="shared" si="2"/>
        <v>45566</v>
      </c>
      <c r="I4" s="26">
        <f t="shared" si="3"/>
        <v>5462.539959</v>
      </c>
      <c r="J4" s="27">
        <v>45597.0</v>
      </c>
    </row>
    <row r="5">
      <c r="A5" s="8" t="s">
        <v>107</v>
      </c>
      <c r="B5" s="25">
        <v>45549.0</v>
      </c>
      <c r="C5" s="9">
        <v>1800.0</v>
      </c>
      <c r="D5" s="5" t="s">
        <v>26</v>
      </c>
      <c r="E5" s="24">
        <f>VLOOKUP(D5,Plan!A:I,9,FALSE)</f>
        <v>600</v>
      </c>
      <c r="F5" s="26">
        <f>VLOOKUP(D5,'Invoice Summary'!A:B,2,FALSE)</f>
        <v>3600</v>
      </c>
      <c r="G5" s="26">
        <f t="shared" si="1"/>
        <v>300</v>
      </c>
      <c r="H5" s="27">
        <f t="shared" si="2"/>
        <v>45536</v>
      </c>
      <c r="I5" s="26">
        <f t="shared" si="3"/>
        <v>6478.082192</v>
      </c>
      <c r="J5" s="27">
        <v>45627.0</v>
      </c>
    </row>
    <row r="6">
      <c r="A6" s="8" t="s">
        <v>108</v>
      </c>
      <c r="B6" s="25">
        <v>45611.0</v>
      </c>
      <c r="C6" s="9">
        <v>920.0</v>
      </c>
      <c r="D6" s="15" t="s">
        <v>28</v>
      </c>
      <c r="E6" s="24">
        <f>VLOOKUP(D6,Plan!A:I,9,FALSE)</f>
        <v>800</v>
      </c>
      <c r="F6" s="26">
        <f>VLOOKUP(D6,'Invoice Summary'!A:B,2,FALSE)</f>
        <v>2480</v>
      </c>
      <c r="G6" s="26">
        <f t="shared" si="1"/>
        <v>296.7741935</v>
      </c>
      <c r="H6" s="27">
        <f t="shared" si="2"/>
        <v>45597</v>
      </c>
    </row>
    <row r="7">
      <c r="A7" s="8" t="s">
        <v>109</v>
      </c>
      <c r="B7" s="25">
        <v>45584.0</v>
      </c>
      <c r="C7" s="9">
        <v>5180.0</v>
      </c>
      <c r="D7" s="5" t="s">
        <v>30</v>
      </c>
      <c r="E7" s="24">
        <f>VLOOKUP(D7,Plan!A:I,9,FALSE)</f>
        <v>1400</v>
      </c>
      <c r="F7" s="26">
        <f>VLOOKUP(D7,'Invoice Summary'!A:B,2,FALSE)</f>
        <v>9170</v>
      </c>
      <c r="G7" s="26">
        <f t="shared" si="1"/>
        <v>790.8396947</v>
      </c>
      <c r="H7" s="27">
        <f t="shared" si="2"/>
        <v>45566</v>
      </c>
    </row>
    <row r="8">
      <c r="A8" s="8" t="s">
        <v>110</v>
      </c>
      <c r="B8" s="25">
        <v>45643.0</v>
      </c>
      <c r="C8" s="9">
        <v>1015.0</v>
      </c>
      <c r="D8" s="5" t="s">
        <v>32</v>
      </c>
      <c r="E8" s="24">
        <f>VLOOKUP(D8,Plan!A:I,9,FALSE)</f>
        <v>700</v>
      </c>
      <c r="F8" s="26">
        <f>VLOOKUP(D8,'Invoice Summary'!A:B,2,FALSE)</f>
        <v>2555</v>
      </c>
      <c r="G8" s="26">
        <f t="shared" si="1"/>
        <v>278.0821918</v>
      </c>
      <c r="H8" s="27">
        <f t="shared" si="2"/>
        <v>45627</v>
      </c>
    </row>
    <row r="9">
      <c r="A9" s="8" t="s">
        <v>111</v>
      </c>
      <c r="B9" s="25">
        <v>45553.0</v>
      </c>
      <c r="C9" s="9">
        <v>5900.0</v>
      </c>
      <c r="D9" s="5" t="s">
        <v>57</v>
      </c>
      <c r="E9" s="24">
        <f>VLOOKUP(D9,Plan!A:I,9,FALSE)</f>
        <v>2000</v>
      </c>
      <c r="F9" s="26">
        <f>VLOOKUP(D9,'Invoice Summary'!A:B,2,FALSE)</f>
        <v>11400</v>
      </c>
      <c r="G9" s="26">
        <f t="shared" si="1"/>
        <v>1035.087719</v>
      </c>
      <c r="H9" s="27">
        <f t="shared" si="2"/>
        <v>45536</v>
      </c>
    </row>
    <row r="10">
      <c r="A10" s="8" t="s">
        <v>112</v>
      </c>
      <c r="B10" s="25">
        <v>45614.0</v>
      </c>
      <c r="C10" s="9">
        <v>1000.0</v>
      </c>
      <c r="D10" s="5" t="s">
        <v>62</v>
      </c>
      <c r="E10" s="24">
        <f>VLOOKUP(D10,Plan!A:I,9,FALSE)</f>
        <v>800</v>
      </c>
      <c r="F10" s="26">
        <f>VLOOKUP(D10,'Invoice Summary'!A:B,2,FALSE)</f>
        <v>2560</v>
      </c>
      <c r="G10" s="26">
        <f t="shared" si="1"/>
        <v>312.5</v>
      </c>
      <c r="H10" s="27">
        <f t="shared" si="2"/>
        <v>45597</v>
      </c>
    </row>
    <row r="11">
      <c r="A11" s="8" t="s">
        <v>113</v>
      </c>
      <c r="B11" s="25">
        <v>45549.0</v>
      </c>
      <c r="C11" s="9">
        <v>1800.0</v>
      </c>
      <c r="D11" s="5" t="s">
        <v>26</v>
      </c>
      <c r="E11" s="24">
        <f>VLOOKUP(D11,Plan!A:I,9,FALSE)</f>
        <v>600</v>
      </c>
      <c r="F11" s="26">
        <f>VLOOKUP(D11,'Invoice Summary'!A:B,2,FALSE)</f>
        <v>3600</v>
      </c>
      <c r="G11" s="26">
        <f t="shared" si="1"/>
        <v>300</v>
      </c>
      <c r="H11" s="27">
        <f t="shared" si="2"/>
        <v>45536</v>
      </c>
    </row>
    <row r="12">
      <c r="A12" s="8" t="s">
        <v>114</v>
      </c>
      <c r="B12" s="25">
        <v>45583.0</v>
      </c>
      <c r="C12" s="9">
        <v>1560.0</v>
      </c>
      <c r="D12" s="15" t="s">
        <v>28</v>
      </c>
      <c r="E12" s="24">
        <f>VLOOKUP(D12,Plan!A:I,9,FALSE)</f>
        <v>800</v>
      </c>
      <c r="F12" s="26">
        <f>VLOOKUP(D12,'Invoice Summary'!A:B,2,FALSE)</f>
        <v>2480</v>
      </c>
      <c r="G12" s="26">
        <f t="shared" si="1"/>
        <v>503.2258065</v>
      </c>
      <c r="H12" s="27">
        <f t="shared" si="2"/>
        <v>45566</v>
      </c>
    </row>
    <row r="13">
      <c r="A13" s="8" t="s">
        <v>115</v>
      </c>
      <c r="B13" s="28">
        <v>45541.0</v>
      </c>
      <c r="C13" s="9">
        <v>3990.0</v>
      </c>
      <c r="D13" s="5" t="s">
        <v>30</v>
      </c>
      <c r="E13" s="24">
        <f>VLOOKUP(D13,Plan!A:I,9,FALSE)</f>
        <v>1400</v>
      </c>
      <c r="F13" s="26">
        <f>VLOOKUP(D13,'Invoice Summary'!A:B,2,FALSE)</f>
        <v>9170</v>
      </c>
      <c r="G13" s="26">
        <f t="shared" si="1"/>
        <v>609.1603053</v>
      </c>
      <c r="H13" s="27">
        <f t="shared" si="2"/>
        <v>45536</v>
      </c>
    </row>
    <row r="14">
      <c r="A14" s="8" t="s">
        <v>116</v>
      </c>
      <c r="B14" s="25">
        <v>45550.0</v>
      </c>
      <c r="C14" s="9">
        <v>1540.0</v>
      </c>
      <c r="D14" s="5" t="s">
        <v>32</v>
      </c>
      <c r="E14" s="24">
        <f>VLOOKUP(D14,Plan!A:I,9,FALSE)</f>
        <v>700</v>
      </c>
      <c r="F14" s="26">
        <f>VLOOKUP(D14,'Invoice Summary'!A:B,2,FALSE)</f>
        <v>2555</v>
      </c>
      <c r="G14" s="26">
        <f t="shared" si="1"/>
        <v>421.9178082</v>
      </c>
      <c r="H14" s="27">
        <f t="shared" si="2"/>
        <v>45536</v>
      </c>
    </row>
    <row r="15">
      <c r="A15" s="8" t="s">
        <v>117</v>
      </c>
      <c r="B15" s="25">
        <v>45578.0</v>
      </c>
      <c r="C15" s="9">
        <v>5500.0</v>
      </c>
      <c r="D15" s="5" t="s">
        <v>57</v>
      </c>
      <c r="E15" s="24">
        <f>VLOOKUP(D15,Plan!A:I,9,FALSE)</f>
        <v>2000</v>
      </c>
      <c r="F15" s="26">
        <f>VLOOKUP(D15,'Invoice Summary'!A:B,2,FALSE)</f>
        <v>11400</v>
      </c>
      <c r="G15" s="26">
        <f t="shared" si="1"/>
        <v>964.9122807</v>
      </c>
      <c r="H15" s="27">
        <f t="shared" si="2"/>
        <v>45566</v>
      </c>
    </row>
    <row r="16">
      <c r="A16" s="8" t="s">
        <v>118</v>
      </c>
      <c r="B16" s="28">
        <v>45603.0</v>
      </c>
      <c r="C16" s="9">
        <v>1560.0</v>
      </c>
      <c r="D16" s="5" t="s">
        <v>62</v>
      </c>
      <c r="E16" s="24">
        <f>VLOOKUP(D16,Plan!A:I,9,FALSE)</f>
        <v>800</v>
      </c>
      <c r="F16" s="26">
        <f>VLOOKUP(D16,'Invoice Summary'!A:B,2,FALSE)</f>
        <v>2560</v>
      </c>
      <c r="G16" s="26">
        <f t="shared" si="1"/>
        <v>487.5</v>
      </c>
      <c r="H16" s="27">
        <f t="shared" si="2"/>
        <v>45597</v>
      </c>
    </row>
    <row r="17">
      <c r="A17" s="8" t="s">
        <v>119</v>
      </c>
      <c r="B17" s="25">
        <v>45576.0</v>
      </c>
      <c r="C17" s="9">
        <v>400.0</v>
      </c>
      <c r="D17" s="5" t="s">
        <v>34</v>
      </c>
      <c r="E17" s="24">
        <f>VLOOKUP(D17,Plan!A:I,9,FALSE)</f>
        <v>400</v>
      </c>
      <c r="F17" s="26">
        <f>VLOOKUP(D17,'Invoice Summary'!A:B,2,FALSE)</f>
        <v>1060</v>
      </c>
      <c r="G17" s="26">
        <f t="shared" si="1"/>
        <v>150.9433962</v>
      </c>
      <c r="H17" s="27">
        <f t="shared" si="2"/>
        <v>45566</v>
      </c>
    </row>
    <row r="18">
      <c r="A18" s="8" t="s">
        <v>120</v>
      </c>
      <c r="B18" s="28">
        <v>45599.0</v>
      </c>
      <c r="C18" s="9">
        <v>2030.0</v>
      </c>
      <c r="D18" s="5" t="s">
        <v>39</v>
      </c>
      <c r="E18" s="24">
        <f>VLOOKUP(D18,Plan!A:I,9,FALSE)</f>
        <v>700</v>
      </c>
      <c r="F18" s="26">
        <f>VLOOKUP(D18,'Invoice Summary'!A:B,2,FALSE)</f>
        <v>3885</v>
      </c>
      <c r="G18" s="26">
        <f t="shared" si="1"/>
        <v>365.7657658</v>
      </c>
      <c r="H18" s="27">
        <f t="shared" si="2"/>
        <v>45597</v>
      </c>
    </row>
    <row r="19">
      <c r="A19" s="8" t="s">
        <v>121</v>
      </c>
      <c r="B19" s="25">
        <v>45645.0</v>
      </c>
      <c r="C19" s="9">
        <v>3200.0</v>
      </c>
      <c r="D19" s="15" t="s">
        <v>41</v>
      </c>
      <c r="E19" s="24">
        <f>VLOOKUP(D19,Plan!A:I,9,FALSE)</f>
        <v>1000</v>
      </c>
      <c r="F19" s="26">
        <f>VLOOKUP(D19,'Invoice Summary'!A:B,2,FALSE)</f>
        <v>5400</v>
      </c>
      <c r="G19" s="26">
        <f t="shared" si="1"/>
        <v>592.5925926</v>
      </c>
      <c r="H19" s="27">
        <f t="shared" si="2"/>
        <v>45627</v>
      </c>
    </row>
    <row r="20">
      <c r="A20" s="8" t="s">
        <v>122</v>
      </c>
      <c r="B20" s="25">
        <v>45640.0</v>
      </c>
      <c r="C20" s="9">
        <v>3600.0</v>
      </c>
      <c r="D20" s="5" t="s">
        <v>43</v>
      </c>
      <c r="E20" s="24" t="str">
        <f>VLOOKUP(D20,Plan!A:I,9,FALSE)</f>
        <v/>
      </c>
      <c r="F20" s="26">
        <f>VLOOKUP(D20,'Invoice Summary'!A:B,2,FALSE)</f>
        <v>7860</v>
      </c>
      <c r="G20" s="26">
        <f t="shared" si="1"/>
        <v>0</v>
      </c>
      <c r="H20" s="27">
        <f t="shared" si="2"/>
        <v>45627</v>
      </c>
    </row>
    <row r="21">
      <c r="A21" s="8" t="s">
        <v>123</v>
      </c>
      <c r="B21" s="25">
        <v>45552.0</v>
      </c>
      <c r="C21" s="9">
        <v>660.0</v>
      </c>
      <c r="D21" s="5" t="s">
        <v>34</v>
      </c>
      <c r="E21" s="24">
        <f>VLOOKUP(D21,Plan!A:I,9,FALSE)</f>
        <v>400</v>
      </c>
      <c r="F21" s="26">
        <f>VLOOKUP(D21,'Invoice Summary'!A:B,2,FALSE)</f>
        <v>1060</v>
      </c>
      <c r="G21" s="26">
        <f t="shared" si="1"/>
        <v>249.0566038</v>
      </c>
      <c r="H21" s="27">
        <f t="shared" si="2"/>
        <v>45536</v>
      </c>
    </row>
    <row r="22">
      <c r="A22" s="8" t="s">
        <v>124</v>
      </c>
      <c r="B22" s="28">
        <v>45540.0</v>
      </c>
      <c r="C22" s="9">
        <v>1855.0</v>
      </c>
      <c r="D22" s="5" t="s">
        <v>39</v>
      </c>
      <c r="E22" s="24">
        <f>VLOOKUP(D22,Plan!A:I,9,FALSE)</f>
        <v>700</v>
      </c>
      <c r="F22" s="26">
        <f>VLOOKUP(D22,'Invoice Summary'!A:B,2,FALSE)</f>
        <v>3885</v>
      </c>
      <c r="G22" s="26">
        <f t="shared" si="1"/>
        <v>334.2342342</v>
      </c>
      <c r="H22" s="27">
        <f t="shared" si="2"/>
        <v>45536</v>
      </c>
    </row>
    <row r="23">
      <c r="A23" s="8" t="s">
        <v>125</v>
      </c>
      <c r="B23" s="25">
        <v>45639.0</v>
      </c>
      <c r="C23" s="9">
        <v>2200.0</v>
      </c>
      <c r="D23" s="15" t="s">
        <v>41</v>
      </c>
      <c r="E23" s="24">
        <f>VLOOKUP(D23,Plan!A:I,9,FALSE)</f>
        <v>1000</v>
      </c>
      <c r="F23" s="26">
        <f>VLOOKUP(D23,'Invoice Summary'!A:B,2,FALSE)</f>
        <v>5400</v>
      </c>
      <c r="G23" s="26">
        <f t="shared" si="1"/>
        <v>407.4074074</v>
      </c>
      <c r="H23" s="27">
        <f t="shared" si="2"/>
        <v>45627</v>
      </c>
    </row>
    <row r="24">
      <c r="A24" s="8" t="s">
        <v>126</v>
      </c>
      <c r="B24" s="28">
        <v>45634.0</v>
      </c>
      <c r="C24" s="9">
        <v>4260.0</v>
      </c>
      <c r="D24" s="5" t="s">
        <v>43</v>
      </c>
      <c r="E24" s="24" t="str">
        <f>VLOOKUP(D24,Plan!A:I,9,FALSE)</f>
        <v/>
      </c>
      <c r="F24" s="26">
        <f>VLOOKUP(D24,'Invoice Summary'!A:B,2,FALSE)</f>
        <v>7860</v>
      </c>
      <c r="G24" s="26">
        <f t="shared" si="1"/>
        <v>0</v>
      </c>
      <c r="H24" s="27">
        <f t="shared" si="2"/>
        <v>45627</v>
      </c>
    </row>
    <row r="25">
      <c r="A25" s="8" t="s">
        <v>127</v>
      </c>
      <c r="B25" s="28">
        <v>45632.0</v>
      </c>
      <c r="C25" s="9">
        <v>3330.0</v>
      </c>
      <c r="D25" s="5" t="s">
        <v>45</v>
      </c>
      <c r="E25" s="24" t="str">
        <f>VLOOKUP(D25,Plan!A:I,9,FALSE)</f>
        <v/>
      </c>
      <c r="F25" s="26">
        <f>VLOOKUP(D25,'Invoice Summary'!A:B,2,FALSE)</f>
        <v>3330</v>
      </c>
      <c r="G25" s="26">
        <f t="shared" si="1"/>
        <v>0</v>
      </c>
      <c r="H25" s="27">
        <f t="shared" si="2"/>
        <v>45627</v>
      </c>
    </row>
    <row r="26">
      <c r="A26" s="8" t="s">
        <v>128</v>
      </c>
      <c r="B26" s="25">
        <v>45639.0</v>
      </c>
      <c r="C26" s="9">
        <v>1500.0</v>
      </c>
      <c r="D26" s="5" t="s">
        <v>47</v>
      </c>
      <c r="E26" s="24">
        <f>VLOOKUP(D26,Plan!A:I,9,FALSE)</f>
        <v>400</v>
      </c>
      <c r="F26" s="26">
        <f>VLOOKUP(D26,'Invoice Summary'!A:B,2,FALSE)</f>
        <v>1500</v>
      </c>
      <c r="G26" s="26">
        <f t="shared" si="1"/>
        <v>400</v>
      </c>
      <c r="H26" s="27">
        <f t="shared" si="2"/>
        <v>45627</v>
      </c>
    </row>
    <row r="27">
      <c r="A27" s="8" t="s">
        <v>129</v>
      </c>
      <c r="B27" s="28">
        <v>45536.0</v>
      </c>
      <c r="C27" s="9">
        <v>950.0</v>
      </c>
      <c r="D27" s="5" t="s">
        <v>49</v>
      </c>
      <c r="E27" s="24">
        <f>VLOOKUP(D27,Plan!A:I,9,FALSE)</f>
        <v>500</v>
      </c>
      <c r="F27" s="26">
        <f>VLOOKUP(D27,'Invoice Summary'!A:B,2,FALSE)</f>
        <v>950</v>
      </c>
      <c r="G27" s="26">
        <f t="shared" si="1"/>
        <v>500</v>
      </c>
      <c r="H27" s="27">
        <f t="shared" si="2"/>
        <v>45536</v>
      </c>
    </row>
    <row r="28">
      <c r="A28" s="8" t="s">
        <v>130</v>
      </c>
      <c r="B28" s="28">
        <v>45630.0</v>
      </c>
      <c r="C28" s="9">
        <v>3690.0</v>
      </c>
      <c r="D28" s="5" t="s">
        <v>51</v>
      </c>
      <c r="E28" s="24">
        <f>VLOOKUP(D28,Plan!A:I,9,FALSE)</f>
        <v>1800</v>
      </c>
      <c r="F28" s="26">
        <f>VLOOKUP(D28,'Invoice Summary'!A:B,2,FALSE)</f>
        <v>3690</v>
      </c>
      <c r="G28" s="26">
        <f t="shared" si="1"/>
        <v>1800</v>
      </c>
      <c r="H28" s="27">
        <f t="shared" si="2"/>
        <v>45627</v>
      </c>
    </row>
    <row r="29">
      <c r="A29" s="8" t="s">
        <v>131</v>
      </c>
      <c r="B29" s="25">
        <v>45614.0</v>
      </c>
      <c r="C29" s="9">
        <v>14000.0</v>
      </c>
      <c r="D29" s="5" t="s">
        <v>53</v>
      </c>
      <c r="E29" s="24">
        <f>VLOOKUP(D29,Plan!A:I,9,FALSE)</f>
        <v>4000</v>
      </c>
      <c r="F29" s="26">
        <f>VLOOKUP(D29,'Invoice Summary'!A:B,2,FALSE)</f>
        <v>14000</v>
      </c>
      <c r="G29" s="26">
        <f t="shared" si="1"/>
        <v>4000</v>
      </c>
      <c r="H29" s="27">
        <f t="shared" si="2"/>
        <v>45597</v>
      </c>
    </row>
    <row r="30">
      <c r="A30" s="8" t="s">
        <v>132</v>
      </c>
      <c r="B30" s="25">
        <v>45642.0</v>
      </c>
      <c r="C30" s="9">
        <v>10200.0</v>
      </c>
      <c r="D30" s="5" t="s">
        <v>55</v>
      </c>
      <c r="E30" s="24">
        <f>VLOOKUP(D30,Plan!A:I,9,FALSE)</f>
        <v>3000</v>
      </c>
      <c r="F30" s="26">
        <f>VLOOKUP(D30,'Invoice Summary'!A:B,2,FALSE)</f>
        <v>10200</v>
      </c>
      <c r="G30" s="26">
        <f t="shared" si="1"/>
        <v>3000</v>
      </c>
      <c r="H30" s="27">
        <f t="shared" si="2"/>
        <v>45627</v>
      </c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0.25"/>
  </cols>
  <sheetData>
    <row r="1">
      <c r="A1" s="24" t="s">
        <v>98</v>
      </c>
      <c r="B1" s="24" t="s">
        <v>100</v>
      </c>
    </row>
    <row r="2">
      <c r="A2" s="24" t="str">
        <f t="array" ref="A2:A20">UNIQUE(Invoices!D2:D30)</f>
        <v>OPP1212335</v>
      </c>
      <c r="B2" s="26">
        <f>SUMIF(Inv_OppID, A2, Inv_Amount)</f>
        <v>3450</v>
      </c>
    </row>
    <row r="3">
      <c r="A3" s="26" t="s">
        <v>16</v>
      </c>
      <c r="B3" s="26">
        <f>SUMIF(Inv_OppID, A3, Inv_Amount)</f>
        <v>1560</v>
      </c>
    </row>
    <row r="4">
      <c r="A4" s="26" t="s">
        <v>21</v>
      </c>
      <c r="B4" s="26">
        <f>SUMIF(Inv_OppID, A4, Inv_Amount)</f>
        <v>1830</v>
      </c>
    </row>
    <row r="5">
      <c r="A5" s="26" t="s">
        <v>26</v>
      </c>
      <c r="B5" s="26">
        <f>SUMIF(Inv_OppID, A5, Inv_Amount)</f>
        <v>3600</v>
      </c>
    </row>
    <row r="6">
      <c r="A6" s="26" t="s">
        <v>28</v>
      </c>
      <c r="B6" s="26">
        <f>SUMIF(Inv_OppID, A6, Inv_Amount)</f>
        <v>2480</v>
      </c>
    </row>
    <row r="7">
      <c r="A7" s="26" t="s">
        <v>30</v>
      </c>
      <c r="B7" s="26">
        <f>SUMIF(Inv_OppID, A7, Inv_Amount)</f>
        <v>9170</v>
      </c>
    </row>
    <row r="8">
      <c r="A8" s="26" t="s">
        <v>32</v>
      </c>
      <c r="B8" s="26">
        <f>SUMIF(Inv_OppID, A8, Inv_Amount)</f>
        <v>2555</v>
      </c>
    </row>
    <row r="9">
      <c r="A9" s="26" t="s">
        <v>57</v>
      </c>
      <c r="B9" s="26">
        <f>SUMIF(Inv_OppID, A9, Inv_Amount)</f>
        <v>11400</v>
      </c>
    </row>
    <row r="10">
      <c r="A10" s="26" t="s">
        <v>62</v>
      </c>
      <c r="B10" s="26">
        <f>SUMIF(Inv_OppID, A10, Inv_Amount)</f>
        <v>2560</v>
      </c>
    </row>
    <row r="11">
      <c r="A11" s="26" t="s">
        <v>34</v>
      </c>
      <c r="B11" s="26">
        <f>SUMIF(Inv_OppID, A11, Inv_Amount)</f>
        <v>1060</v>
      </c>
    </row>
    <row r="12">
      <c r="A12" s="26" t="s">
        <v>39</v>
      </c>
      <c r="B12" s="26">
        <f>SUMIF(Inv_OppID, A12, Inv_Amount)</f>
        <v>3885</v>
      </c>
    </row>
    <row r="13">
      <c r="A13" s="26" t="s">
        <v>41</v>
      </c>
      <c r="B13" s="26">
        <f>SUMIF(Inv_OppID, A13, Inv_Amount)</f>
        <v>5400</v>
      </c>
    </row>
    <row r="14">
      <c r="A14" s="26" t="s">
        <v>43</v>
      </c>
      <c r="B14" s="26">
        <f>SUMIF(Inv_OppID, A14, Inv_Amount)</f>
        <v>7860</v>
      </c>
    </row>
    <row r="15">
      <c r="A15" s="26" t="s">
        <v>45</v>
      </c>
      <c r="B15" s="26">
        <f>SUMIF(Inv_OppID, A15, Inv_Amount)</f>
        <v>3330</v>
      </c>
    </row>
    <row r="16">
      <c r="A16" s="26" t="s">
        <v>47</v>
      </c>
      <c r="B16" s="26">
        <f>SUMIF(Inv_OppID, A16, Inv_Amount)</f>
        <v>1500</v>
      </c>
    </row>
    <row r="17">
      <c r="A17" s="26" t="s">
        <v>49</v>
      </c>
      <c r="B17" s="26">
        <f>SUMIF(Inv_OppID, A17, Inv_Amount)</f>
        <v>950</v>
      </c>
    </row>
    <row r="18">
      <c r="A18" s="26" t="s">
        <v>51</v>
      </c>
      <c r="B18" s="26">
        <f>SUMIF(Inv_OppID, A18, Inv_Amount)</f>
        <v>3690</v>
      </c>
    </row>
    <row r="19">
      <c r="A19" s="26" t="s">
        <v>53</v>
      </c>
      <c r="B19" s="26">
        <f>SUMIF(Inv_OppID, A19, Inv_Amount)</f>
        <v>14000</v>
      </c>
    </row>
    <row r="20">
      <c r="A20" s="26" t="s">
        <v>55</v>
      </c>
      <c r="B20" s="26">
        <f>SUMIF(Inv_OppID, A20, Inv_Amount)</f>
        <v>10200</v>
      </c>
    </row>
  </sheetData>
  <drawing r:id="rId1"/>
</worksheet>
</file>