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1341AB21-B2AC-4CFE-8E0F-064D08A7917E}" xr6:coauthVersionLast="47" xr6:coauthVersionMax="47" xr10:uidLastSave="{00000000-0000-0000-0000-000000000000}"/>
  <bookViews>
    <workbookView xWindow="-108" yWindow="-108" windowWidth="23256" windowHeight="12456" tabRatio="983" firstSheet="6" activeTab="10"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 name="Background 1" sheetId="3" r:id="rId11"/>
  </sheets>
  <definedNames>
    <definedName name="_xlchart.v1.0" hidden="1">'Attrition By Job Role'!$E$4:$E$12</definedName>
    <definedName name="_xlchart.v1.1" hidden="1">'Attrition By Job Role'!$F$3</definedName>
    <definedName name="_xlchart.v1.2" hidden="1">'Attrition By Job Role'!$F$4:$F$12</definedName>
    <definedName name="_xlchart.v1.7" hidden="1">'Attrition By Job Role'!$E$4:$E$12</definedName>
    <definedName name="_xlchart.v1.8" hidden="1">'Attrition By Job Role'!$F$3</definedName>
    <definedName name="_xlchart.v1.9" hidden="1">'Attrition By Job Role'!$F$4:$F$12</definedName>
    <definedName name="_xlchart.v2.3" hidden="1">'Attrition By Marriage Status'!$D$4:$D$6</definedName>
    <definedName name="_xlchart.v2.4" hidden="1">'Attrition By Marriage Status'!$E$4:$E$6</definedName>
    <definedName name="_xlchart.v2.5" hidden="1">'Attrition By Marriage Status'!$D$4:$D$6</definedName>
    <definedName name="_xlchart.v2.6" hidden="1">'Attrition By Marriage Status'!$E$4:$E$6</definedName>
    <definedName name="Slicer_Department">#N/A</definedName>
    <definedName name="Slicer_Education_Field2">#N/A</definedName>
    <definedName name="Slicer_Gender2">#N/A</definedName>
    <definedName name="Slicer_Marital_Status">#N/A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472" i="1" l="1"/>
  <c r="D5" i="16"/>
  <c r="D6" i="16"/>
  <c r="D4" i="16"/>
  <c r="D5" i="14"/>
  <c r="D6" i="14"/>
  <c r="D4" i="14"/>
  <c r="E5" i="13"/>
  <c r="E6" i="13"/>
  <c r="E7" i="13"/>
  <c r="E8" i="13"/>
  <c r="E9" i="13"/>
  <c r="E10" i="13"/>
  <c r="E11" i="13"/>
  <c r="E12" i="13"/>
  <c r="E4" i="13"/>
  <c r="C7" i="7"/>
  <c r="F4" i="13"/>
  <c r="F6" i="13"/>
  <c r="B7" i="7"/>
  <c r="F10" i="13"/>
  <c r="E6" i="16"/>
  <c r="F7" i="13"/>
  <c r="E4" i="16"/>
  <c r="E5" i="14"/>
  <c r="E6" i="14"/>
  <c r="D7" i="7"/>
  <c r="E5" i="16"/>
  <c r="E4" i="14"/>
  <c r="F9" i="13"/>
  <c r="F12" i="13"/>
  <c r="F11" i="13"/>
  <c r="A7" i="7"/>
  <c r="F8" i="13"/>
  <c r="F5" i="13"/>
  <c r="B12" i="10"/>
  <c r="B11" i="10"/>
  <c r="B6" i="9"/>
  <c r="E7" i="7"/>
  <c r="C11" i="10" l="1"/>
  <c r="C12" i="10"/>
  <c r="C6" i="9"/>
  <c r="B7" i="9"/>
  <c r="C7" i="9" s="1"/>
  <c r="F4" i="14"/>
  <c r="F6" i="14"/>
  <c r="F5" i="14"/>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<sst xmlns="http://schemas.openxmlformats.org/spreadsheetml/2006/main" count="19219" uniqueCount="1569">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</sst>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Fill="1"/>
  </cellXfs>
  <cellStyles count="2">
    <cellStyle name="Normal" xfId="0" builtinId="0"/>
    <cellStyle name="Percent" xfId="1" builtinId="5"/>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Male</a:t>
            </a:r>
            <a:r>
              <a:rPr lang="en-IN" baseline="0"/>
              <a:t> Employees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0" i="0" u="none" strike="noStrike" kern="1200" spc="0" baseline="0">
                <a:solidFill>
                  <a:sysClr val="windowText" lastClr="000000">
                    <a:lumMod val="65000"/>
                    <a:lumOff val="35000"/>
                  </a:sysClr>
                </a:solidFill>
              </a:rPr>
              <a:t>Female Employees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5F5D728F-3537-4527-A0CA-865AC14D1316}" type="CELLRANGE">
                      <a:rPr lang="en-US"/>
                      <a:pPr/>
                      <a:t>[CELLRANGE]</a:t>
                    </a:fld>
                    <a:r>
                      <a:rPr lang="en-US" baseline="0"/>
                      <a:t>, </a:t>
                    </a:r>
                    <a:fld id="{3D27B544-16CA-475F-B8A5-24B9CB1DB351}"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27B10E76-78AA-4114-9D04-5EA7FF0BAE66}" type="CELLRANGE">
                      <a:rPr lang="en-US"/>
                      <a:pPr/>
                      <a:t>[CELLRANGE]</a:t>
                    </a:fld>
                    <a:r>
                      <a:rPr lang="en-US" baseline="0"/>
                      <a:t>, </a:t>
                    </a:r>
                    <a:fld id="{8D5D4222-784F-46F9-A440-1C1CAD2FCF17}"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BE5A1006-8B47-48B1-905D-ACB999DDAD46}" type="CELLRANGE">
                      <a:rPr lang="en-US"/>
                      <a:pPr/>
                      <a:t>[CELLRANGE]</a:t>
                    </a:fld>
                    <a:r>
                      <a:rPr lang="en-US" baseline="0"/>
                      <a:t>, </a:t>
                    </a:r>
                    <a:fld id="{D4B4C42C-37FC-4295-A29A-1C4D815AF5D5}"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5B901A17-F547-482F-9F97-F5832BF3A742}" type="CELLRANGE">
                      <a:rPr lang="en-US"/>
                      <a:pPr/>
                      <a:t>[CELLRANGE]</a:t>
                    </a:fld>
                    <a:r>
                      <a:rPr lang="en-US" baseline="0"/>
                      <a:t>, </a:t>
                    </a:r>
                    <a:fld id="{7A123FD4-176F-447A-8D0F-539D7648A8D4}"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4108CF5B-DB3C-4E9A-8C71-F50BCA9EF4E5}" type="CELLRANGE">
                      <a:rPr lang="en-US"/>
                      <a:pPr/>
                      <a:t>[CELLRANGE]</a:t>
                    </a:fld>
                    <a:r>
                      <a:rPr lang="en-US" baseline="0"/>
                      <a:t>, </a:t>
                    </a:r>
                    <a:fld id="{53C3931B-378A-4AAE-9CE8-57E61252C870}"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8CC26628-788F-4837-ADD5-7AA4052DA3EA}" type="CELLRANGE">
                      <a:rPr lang="en-US"/>
                      <a:pPr/>
                      <a:t>[CELLRANGE]</a:t>
                    </a:fld>
                    <a:r>
                      <a:rPr lang="en-US" baseline="0"/>
                      <a:t>, </a:t>
                    </a:r>
                    <a:fld id="{65DFCADC-BFF5-4B34-BA5F-49EEFFF0399C}"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E7725989-8B5B-D341-8478-E6A4692692CA}">
          <cx:tx>
            <cx:txData>
              <cx:f>_xlchart.v1.8</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14</xdr:row>
      <xdr:rowOff>12700</xdr:rowOff>
    </xdr:from>
    <xdr:to>
      <xdr:col>11</xdr:col>
      <xdr:colOff>647700</xdr:colOff>
      <xdr:row>33</xdr:row>
      <xdr:rowOff>76200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1043940</xdr:colOff>
      <xdr:row>15</xdr:row>
      <xdr:rowOff>76201</xdr:rowOff>
    </xdr:from>
    <xdr:to>
      <xdr:col>1</xdr:col>
      <xdr:colOff>1653540</xdr:colOff>
      <xdr:row>21</xdr:row>
      <xdr:rowOff>83821</xdr:rowOff>
    </xdr:to>
    <mc:AlternateContent xmlns:mc="http://schemas.openxmlformats.org/markup-compatibility/2006">
      <mc:Choice xmlns:a14="http://schemas.microsoft.com/office/drawing/2010/main" Requires="a14">
        <xdr:graphicFrame macro="">
          <xdr:nvGraphicFramePr>
            <xdr:cNvPr id="2" name="Gender 4">
              <a:extLst>
                <a:ext uri="{FF2B5EF4-FFF2-40B4-BE49-F238E27FC236}">
                  <a16:creationId xmlns:a16="http://schemas.microsoft.com/office/drawing/2014/main" id="{E3E073DF-90FF-2379-7C9A-88AAD7F43E9D}"/>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1043940" y="3048001"/>
              <a:ext cx="1828800" cy="1196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88260" y="2786380"/>
              <a:ext cx="10370820" cy="39039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467360</xdr:colOff>
      <xdr:row>4</xdr:row>
      <xdr:rowOff>27940</xdr:rowOff>
    </xdr:from>
    <xdr:to>
      <xdr:col>9</xdr:col>
      <xdr:colOff>86360</xdr:colOff>
      <xdr:row>17</xdr:row>
      <xdr:rowOff>129540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392430</xdr:colOff>
      <xdr:row>3</xdr:row>
      <xdr:rowOff>134620</xdr:rowOff>
    </xdr:from>
    <xdr:to>
      <xdr:col>12</xdr:col>
      <xdr:colOff>11430</xdr:colOff>
      <xdr:row>17</xdr:row>
      <xdr:rowOff>38100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17030" y="728980"/>
              <a:ext cx="4739640" cy="2677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988060</xdr:colOff>
      <xdr:row>13</xdr:row>
      <xdr:rowOff>53340</xdr:rowOff>
    </xdr:from>
    <xdr:to>
      <xdr:col>3</xdr:col>
      <xdr:colOff>111760</xdr:colOff>
      <xdr:row>26</xdr:row>
      <xdr:rowOff>31112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925320" y="2628900"/>
              <a:ext cx="1828800" cy="25533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172720</xdr:colOff>
      <xdr:row>13</xdr:row>
      <xdr:rowOff>104140</xdr:rowOff>
    </xdr:from>
    <xdr:to>
      <xdr:col>5</xdr:col>
      <xdr:colOff>198120</xdr:colOff>
      <xdr:row>26</xdr:row>
      <xdr:rowOff>81912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15080" y="2679700"/>
              <a:ext cx="1854200" cy="25533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22860</xdr:rowOff>
    </xdr:from>
    <xdr:to>
      <xdr:col>1</xdr:col>
      <xdr:colOff>916940</xdr:colOff>
      <xdr:row>26</xdr:row>
      <xdr:rowOff>632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0" y="2598420"/>
              <a:ext cx="1854200" cy="25533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7641404" cy="7995545"/>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240260" y="2677160"/>
              <a:ext cx="5923280" cy="2550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634980" y="5648960"/>
              <a:ext cx="3743960" cy="23647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2.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89529" y="322729"/>
          <a:ext cx="13504209" cy="774103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8EDC6297-EDBE-4A23-81B7-546E26C622EC}" cache="Slicer_Gender2" caption="Gender"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2" totalsRowCount="1">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otalsRowFunction="custom">
      <totalsRowFormula>COUNTIF(R2:R1471,"=1")</totalsRowFormula>
    </tableColumn>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accent2">
            <a:lumMod val="40000"/>
            <a:lumOff val="60000"/>
            <a:alpha val="95000"/>
          </a:schemeClr>
        </a:solidFill>
        <a:ln>
          <a:solidFill>
            <a:schemeClr val="bg1">
              <a:lumMod val="50000"/>
            </a:schemeClr>
          </a:solidFill>
        </a:ln>
      </a:spPr>
      <a:bodyPr wrap="square"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2"/>
  <sheetViews>
    <sheetView topLeftCell="B1" workbookViewId="0">
      <pane ySplit="1" topLeftCell="A1382" activePane="bottomLeft" state="frozen"/>
      <selection pane="bottomLeft" activeCell="R1472" sqref="R1472"/>
    </sheetView>
  </sheetViews>
  <sheetFormatPr defaultColWidth="8.796875" defaultRowHeight="15.6" x14ac:dyDescent="0.3"/>
  <cols>
    <col min="1" max="1" width="10.5" bestFit="1" customWidth="1"/>
    <col min="2" max="2" width="16.5" bestFit="1" customWidth="1"/>
    <col min="3" max="3" width="14.19921875" bestFit="1" customWidth="1"/>
    <col min="4" max="4" width="17.796875" bestFit="1" customWidth="1"/>
    <col min="5" max="5" width="13.69921875" bestFit="1" customWidth="1"/>
    <col min="6" max="6" width="16.19921875" bestFit="1" customWidth="1"/>
    <col min="7" max="7" width="11" bestFit="1" customWidth="1"/>
    <col min="8" max="8" width="19.19921875" bestFit="1" customWidth="1"/>
    <col min="9" max="9" width="9.69921875" bestFit="1" customWidth="1"/>
    <col min="10" max="10" width="23.19921875" bestFit="1" customWidth="1"/>
    <col min="11" max="11" width="15.296875" bestFit="1" customWidth="1"/>
    <col min="12" max="12" width="12.296875" bestFit="1" customWidth="1"/>
    <col min="13" max="13" width="9.69921875" bestFit="1" customWidth="1"/>
    <col min="14" max="14" width="24.19921875" bestFit="1" customWidth="1"/>
    <col min="15" max="15" width="5.296875" bestFit="1" customWidth="1"/>
    <col min="16" max="16" width="4.69921875" bestFit="1" customWidth="1"/>
    <col min="17" max="17" width="6.796875" bestFit="1" customWidth="1"/>
    <col min="18" max="18" width="18.296875" bestFit="1" customWidth="1"/>
    <col min="19" max="19" width="19.296875" bestFit="1" customWidth="1"/>
    <col min="20" max="20" width="17.19921875" bestFit="1" customWidth="1"/>
    <col min="21" max="21" width="21.296875" bestFit="1" customWidth="1"/>
    <col min="22" max="22" width="12.296875" bestFit="1" customWidth="1"/>
    <col min="23" max="23" width="21.296875" bestFit="1" customWidth="1"/>
    <col min="24" max="24" width="16.296875" bestFit="1" customWidth="1"/>
    <col min="25" max="25" width="17" bestFit="1" customWidth="1"/>
    <col min="26" max="26" width="24.69921875" bestFit="1" customWidth="1"/>
    <col min="27" max="27" width="13.5" bestFit="1" customWidth="1"/>
    <col min="28" max="28" width="17.19921875" bestFit="1" customWidth="1"/>
    <col min="29" max="29" width="11.19921875" bestFit="1" customWidth="1"/>
    <col min="30" max="30" width="16.5" bestFit="1" customWidth="1"/>
    <col min="31" max="31" width="17" bestFit="1" customWidth="1"/>
    <col min="32" max="32" width="14.796875" bestFit="1" customWidth="1"/>
    <col min="33" max="33" width="24.5" bestFit="1" customWidth="1"/>
    <col min="34" max="34" width="20" bestFit="1" customWidth="1"/>
    <col min="35" max="35" width="20.19921875" bestFit="1" customWidth="1"/>
    <col min="36" max="36" width="24.296875" bestFit="1" customWidth="1"/>
    <col min="37" max="37" width="16.296875" bestFit="1" customWidth="1"/>
    <col min="38" max="38" width="19.19921875" bestFit="1" customWidth="1"/>
    <col min="39" max="39" width="20.5" bestFit="1" customWidth="1"/>
    <col min="40" max="41" width="18.796875" bestFit="1" customWidth="1"/>
    <col min="42" max="42" width="21" bestFit="1" customWidth="1"/>
    <col min="43" max="43" width="26.19921875" bestFit="1" customWidth="1"/>
    <col min="44" max="44" width="24.69921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row r="1472" spans="1:44" x14ac:dyDescent="0.3">
      <c r="R1472">
        <f>COUNTIF(R2:R1471,"=1")</f>
        <v>237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A3" sqref="A3"/>
    </sheetView>
  </sheetViews>
  <sheetFormatPr defaultColWidth="11.19921875" defaultRowHeight="15.6" x14ac:dyDescent="0.3"/>
  <cols>
    <col min="1" max="1" width="24.5" bestFit="1" customWidth="1"/>
    <col min="2" max="2" width="22.796875" bestFit="1" customWidth="1"/>
    <col min="3" max="3" width="13.5" bestFit="1" customWidth="1"/>
    <col min="4" max="4" width="15.5" bestFit="1" customWidth="1"/>
    <col min="5" max="5" width="12.296875" bestFit="1" customWidth="1"/>
  </cols>
  <sheetData>
    <row r="3" spans="1:5" x14ac:dyDescent="0.3">
      <c r="A3" t="s">
        <v>1554</v>
      </c>
      <c r="B3" t="s">
        <v>1555</v>
      </c>
      <c r="C3" t="s">
        <v>1556</v>
      </c>
    </row>
    <row r="4" spans="1:5" x14ac:dyDescent="0.3">
      <c r="A4" s="7">
        <v>1470</v>
      </c>
      <c r="B4" s="7">
        <v>237</v>
      </c>
      <c r="C4" s="7">
        <v>36.923809523809524</v>
      </c>
    </row>
    <row r="6" spans="1:5" x14ac:dyDescent="0.3">
      <c r="A6" s="1" t="s">
        <v>1557</v>
      </c>
      <c r="B6" s="1" t="s">
        <v>1558</v>
      </c>
      <c r="C6" s="1" t="s">
        <v>1559</v>
      </c>
      <c r="D6" s="1" t="s">
        <v>1560</v>
      </c>
      <c r="E6" s="1" t="s">
        <v>1561</v>
      </c>
    </row>
    <row r="7" spans="1:5" x14ac:dyDescent="0.3">
      <c r="A7">
        <f>GETPIVOTDATA("Count of Employee Number",$A$3)</f>
        <v>1470</v>
      </c>
      <c r="B7">
        <f>GETPIVOTDATA("Sum of CF_attrition count",$A$3)</f>
        <v>237</v>
      </c>
      <c r="C7" s="4">
        <f>GETPIVOTDATA("Average of Age",$A$3)</f>
        <v>36.923809523809524</v>
      </c>
      <c r="D7">
        <f>GETPIVOTDATA("Count of Employee Number",$A$3)-GETPIVOTDATA("Sum of CF_attrition count",$A$3)</f>
        <v>1233</v>
      </c>
      <c r="E7" s="3">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A4" sqref="A4"/>
    </sheetView>
  </sheetViews>
  <sheetFormatPr defaultColWidth="11.19921875" defaultRowHeight="15.6" x14ac:dyDescent="0.3"/>
  <cols>
    <col min="1" max="1" width="23.69921875" bestFit="1" customWidth="1"/>
  </cols>
  <sheetData>
    <row r="3" spans="1:3" x14ac:dyDescent="0.3">
      <c r="A3" t="s">
        <v>1562</v>
      </c>
    </row>
    <row r="4" spans="1:3" x14ac:dyDescent="0.3">
      <c r="A4" s="4">
        <v>2.6265306122448981</v>
      </c>
    </row>
    <row r="6" spans="1:3" x14ac:dyDescent="0.3">
      <c r="A6" t="s">
        <v>1563</v>
      </c>
      <c r="B6" s="4">
        <f>GETPIVOTDATA("Job Satisfaction",$A$3)</f>
        <v>2.6265306122448981</v>
      </c>
      <c r="C6" s="3">
        <f>B6/4</f>
        <v>0.65663265306122454</v>
      </c>
    </row>
    <row r="7" spans="1:3" x14ac:dyDescent="0.3">
      <c r="A7" s="4" t="s">
        <v>1564</v>
      </c>
      <c r="B7" s="4">
        <f>4-B6</f>
        <v>1.3734693877551019</v>
      </c>
      <c r="C7" s="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topLeftCell="A2" zoomScaleNormal="100" workbookViewId="0">
      <selection activeCell="A3" sqref="A3:B6"/>
    </sheetView>
  </sheetViews>
  <sheetFormatPr defaultColWidth="11.19921875" defaultRowHeight="15.6" x14ac:dyDescent="0.3"/>
  <cols>
    <col min="1" max="1" width="12.296875" bestFit="1" customWidth="1"/>
    <col min="2" max="2" width="24.5" bestFit="1" customWidth="1"/>
    <col min="3" max="3" width="12.19921875" bestFit="1" customWidth="1"/>
    <col min="4" max="7" width="2.19921875" bestFit="1" customWidth="1"/>
    <col min="8" max="77" width="3.19921875" bestFit="1" customWidth="1"/>
    <col min="78" max="718" width="4.19921875" bestFit="1" customWidth="1"/>
    <col min="719" max="1471" width="5.19921875" bestFit="1" customWidth="1"/>
  </cols>
  <sheetData>
    <row r="3" spans="1:3" x14ac:dyDescent="0.3">
      <c r="A3" s="5" t="s">
        <v>1565</v>
      </c>
      <c r="B3" t="s">
        <v>1554</v>
      </c>
    </row>
    <row r="4" spans="1:3" x14ac:dyDescent="0.3">
      <c r="A4" s="6" t="s">
        <v>51</v>
      </c>
      <c r="B4" s="7">
        <v>588</v>
      </c>
    </row>
    <row r="5" spans="1:3" x14ac:dyDescent="0.3">
      <c r="A5" s="6" t="s">
        <v>62</v>
      </c>
      <c r="B5" s="7">
        <v>882</v>
      </c>
    </row>
    <row r="6" spans="1:3" x14ac:dyDescent="0.3">
      <c r="A6" s="6" t="s">
        <v>1566</v>
      </c>
      <c r="B6" s="7">
        <v>1470</v>
      </c>
    </row>
    <row r="11" spans="1:3" x14ac:dyDescent="0.3">
      <c r="A11" t="s">
        <v>51</v>
      </c>
      <c r="B11">
        <f>IFERROR(GETPIVOTDATA("Employee Number",$A$3,"Gender","Female"),0)</f>
        <v>588</v>
      </c>
      <c r="C11" s="2">
        <f>IFERROR(B11/($B$11+$B$12),0)</f>
        <v>0.4</v>
      </c>
    </row>
    <row r="12" spans="1:3" x14ac:dyDescent="0.3">
      <c r="A12" t="s">
        <v>62</v>
      </c>
      <c r="B12">
        <f>IFERROR(GETPIVOTDATA("Employee Number",$A$3,"Gender","Male"),0)</f>
        <v>882</v>
      </c>
      <c r="C12" s="2">
        <f>IFERROR(B12/($B$11+$B$12),0)</f>
        <v>0.6</v>
      </c>
    </row>
    <row r="13" spans="1:3" x14ac:dyDescent="0.3">
      <c r="C13" s="3"/>
    </row>
    <row r="16" spans="1:3" x14ac:dyDescent="0.3">
      <c r="C16" s="3"/>
    </row>
    <row r="17" spans="3:3" x14ac:dyDescent="0.3">
      <c r="C1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A12" workbookViewId="0">
      <selection activeCell="C19" sqref="C19"/>
    </sheetView>
  </sheetViews>
  <sheetFormatPr defaultColWidth="11.19921875" defaultRowHeight="15.6" x14ac:dyDescent="0.3"/>
  <cols>
    <col min="1" max="1" width="16" bestFit="1" customWidth="1"/>
    <col min="2" max="2" width="22.796875" bestFit="1" customWidth="1"/>
    <col min="3" max="3" width="22.5" bestFit="1" customWidth="1"/>
  </cols>
  <sheetData>
    <row r="3" spans="1:2" x14ac:dyDescent="0.3">
      <c r="A3" s="5" t="s">
        <v>1565</v>
      </c>
      <c r="B3" t="s">
        <v>1555</v>
      </c>
    </row>
    <row r="4" spans="1:2" x14ac:dyDescent="0.3">
      <c r="A4" s="6" t="s">
        <v>134</v>
      </c>
      <c r="B4" s="7">
        <v>5</v>
      </c>
    </row>
    <row r="5" spans="1:2" x14ac:dyDescent="0.3">
      <c r="A5" s="6" t="s">
        <v>65</v>
      </c>
      <c r="B5" s="7">
        <v>31</v>
      </c>
    </row>
    <row r="6" spans="1:2" x14ac:dyDescent="0.3">
      <c r="A6" s="6" t="s">
        <v>55</v>
      </c>
      <c r="B6" s="7">
        <v>44</v>
      </c>
    </row>
    <row r="7" spans="1:2" x14ac:dyDescent="0.3">
      <c r="A7" s="6" t="s">
        <v>71</v>
      </c>
      <c r="B7" s="7">
        <v>58</v>
      </c>
    </row>
    <row r="8" spans="1:2" x14ac:dyDescent="0.3">
      <c r="A8" s="6" t="s">
        <v>77</v>
      </c>
      <c r="B8" s="7">
        <v>99</v>
      </c>
    </row>
    <row r="9" spans="1:2" x14ac:dyDescent="0.3">
      <c r="A9" s="6" t="s">
        <v>1566</v>
      </c>
      <c r="B9" s="7">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zoomScale="67" workbookViewId="0">
      <selection activeCell="G4" sqref="G4"/>
    </sheetView>
  </sheetViews>
  <sheetFormatPr defaultColWidth="11.19921875" defaultRowHeight="15.6" x14ac:dyDescent="0.3"/>
  <cols>
    <col min="1" max="1" width="23.296875" bestFit="1" customWidth="1"/>
    <col min="2" max="2" width="24.296875" bestFit="1" customWidth="1"/>
    <col min="5" max="5" width="23.19921875" bestFit="1" customWidth="1"/>
  </cols>
  <sheetData>
    <row r="3" spans="1:6" x14ac:dyDescent="0.3">
      <c r="A3" s="5" t="s">
        <v>1565</v>
      </c>
      <c r="B3" t="s">
        <v>1567</v>
      </c>
      <c r="E3" t="s">
        <v>9</v>
      </c>
      <c r="F3" t="s">
        <v>0</v>
      </c>
    </row>
    <row r="4" spans="1:6" x14ac:dyDescent="0.3">
      <c r="A4" s="6" t="s">
        <v>83</v>
      </c>
      <c r="B4" s="7">
        <v>131</v>
      </c>
      <c r="E4" t="str">
        <f>A4</f>
        <v>Healthcare Representative</v>
      </c>
      <c r="F4">
        <f>GETPIVOTDATA("CF_attrition count",$A$3,"Job Role","Healthcare Representative")</f>
        <v>131</v>
      </c>
    </row>
    <row r="5" spans="1:6" x14ac:dyDescent="0.3">
      <c r="A5" s="6" t="s">
        <v>163</v>
      </c>
      <c r="B5" s="7">
        <v>52</v>
      </c>
      <c r="E5" t="str">
        <f t="shared" ref="E5:E12" si="0">A5</f>
        <v>Human Resources</v>
      </c>
      <c r="F5">
        <f>GETPIVOTDATA("CF_attrition count",$A$3,"Job Role","Human Resources")</f>
        <v>52</v>
      </c>
    </row>
    <row r="6" spans="1:6" x14ac:dyDescent="0.3">
      <c r="A6" s="6" t="s">
        <v>68</v>
      </c>
      <c r="B6" s="7">
        <v>259</v>
      </c>
      <c r="E6" t="str">
        <f t="shared" si="0"/>
        <v>Laboratory Technician</v>
      </c>
      <c r="F6">
        <f>GETPIVOTDATA("CF_attrition count",$A$3,"Job Role","Laboratory Technician")</f>
        <v>259</v>
      </c>
    </row>
    <row r="7" spans="1:6" x14ac:dyDescent="0.3">
      <c r="A7" s="6" t="s">
        <v>95</v>
      </c>
      <c r="B7" s="7">
        <v>102</v>
      </c>
      <c r="E7" t="str">
        <f t="shared" si="0"/>
        <v>Manager</v>
      </c>
      <c r="F7">
        <f>GETPIVOTDATA("CF_attrition count",$A$3,"Job Role","Manager")</f>
        <v>102</v>
      </c>
    </row>
    <row r="8" spans="1:6" x14ac:dyDescent="0.3">
      <c r="A8" s="6" t="s">
        <v>81</v>
      </c>
      <c r="B8" s="7">
        <v>145</v>
      </c>
      <c r="E8" t="str">
        <f t="shared" si="0"/>
        <v>Manufacturing Director</v>
      </c>
      <c r="F8">
        <f>GETPIVOTDATA("CF_attrition count",$A$3,"Job Role","Manufacturing Director")</f>
        <v>145</v>
      </c>
    </row>
    <row r="9" spans="1:6" x14ac:dyDescent="0.3">
      <c r="A9" s="6" t="s">
        <v>101</v>
      </c>
      <c r="B9" s="7">
        <v>80</v>
      </c>
      <c r="E9" t="str">
        <f t="shared" si="0"/>
        <v>Research Director</v>
      </c>
      <c r="F9">
        <f>GETPIVOTDATA("CF_attrition count",$A$3,"Job Role","Research Director")</f>
        <v>80</v>
      </c>
    </row>
    <row r="10" spans="1:6" x14ac:dyDescent="0.3">
      <c r="A10" s="6" t="s">
        <v>63</v>
      </c>
      <c r="B10" s="7">
        <v>292</v>
      </c>
      <c r="E10" t="str">
        <f t="shared" si="0"/>
        <v>Research Scientist</v>
      </c>
      <c r="F10">
        <f>GETPIVOTDATA("CF_attrition count",$A$3,"Job Role","Research Scientist")</f>
        <v>292</v>
      </c>
    </row>
    <row r="11" spans="1:6" x14ac:dyDescent="0.3">
      <c r="A11" s="6" t="s">
        <v>52</v>
      </c>
      <c r="B11" s="7">
        <v>326</v>
      </c>
      <c r="E11" t="str">
        <f t="shared" si="0"/>
        <v>Sales Executive</v>
      </c>
      <c r="F11">
        <f>GETPIVOTDATA("CF_attrition count",$A$3,"Job Role","Sales Executive")</f>
        <v>326</v>
      </c>
    </row>
    <row r="12" spans="1:6" x14ac:dyDescent="0.3">
      <c r="A12" s="6" t="s">
        <v>99</v>
      </c>
      <c r="B12" s="7">
        <v>83</v>
      </c>
      <c r="E12" t="str">
        <f t="shared" si="0"/>
        <v>Sales Representative</v>
      </c>
      <c r="F12">
        <f>GETPIVOTDATA("CF_attrition count",$A$3,"Job Role","Sales Representative")</f>
        <v>83</v>
      </c>
    </row>
    <row r="13" spans="1:6" x14ac:dyDescent="0.3">
      <c r="A13" s="6" t="s">
        <v>1566</v>
      </c>
      <c r="B13" s="7">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F5" sqref="F5"/>
    </sheetView>
  </sheetViews>
  <sheetFormatPr defaultColWidth="11.19921875" defaultRowHeight="15.6" x14ac:dyDescent="0.3"/>
  <cols>
    <col min="1" max="1" width="12.296875" bestFit="1" customWidth="1"/>
    <col min="2" max="2" width="22.796875" bestFit="1" customWidth="1"/>
    <col min="4" max="4" width="11" bestFit="1" customWidth="1"/>
  </cols>
  <sheetData>
    <row r="3" spans="1:6" x14ac:dyDescent="0.3">
      <c r="A3" s="5" t="s">
        <v>1565</v>
      </c>
      <c r="B3" t="s">
        <v>1555</v>
      </c>
      <c r="D3" t="s">
        <v>4</v>
      </c>
      <c r="E3" t="s">
        <v>0</v>
      </c>
      <c r="F3" t="s">
        <v>1568</v>
      </c>
    </row>
    <row r="4" spans="1:6" x14ac:dyDescent="0.3">
      <c r="A4" s="6" t="s">
        <v>161</v>
      </c>
      <c r="B4" s="7">
        <v>12</v>
      </c>
      <c r="D4" t="str">
        <f>A4</f>
        <v>HR</v>
      </c>
      <c r="E4">
        <f>GETPIVOTDATA("CF_attrition count",$A$3,"Department",A4)</f>
        <v>12</v>
      </c>
      <c r="F4" s="3">
        <f>E4/GETPIVOTDATA("CF_attrition count",$A$3)</f>
        <v>5.0632911392405063E-2</v>
      </c>
    </row>
    <row r="5" spans="1:6" x14ac:dyDescent="0.3">
      <c r="A5" s="6" t="s">
        <v>60</v>
      </c>
      <c r="B5" s="7">
        <v>133</v>
      </c>
      <c r="D5" t="str">
        <f t="shared" ref="D5:D6" si="0">A5</f>
        <v>R&amp;D</v>
      </c>
      <c r="E5">
        <f t="shared" ref="E5:E6" si="1">GETPIVOTDATA("CF_attrition count",$A$3,"Department",A5)</f>
        <v>133</v>
      </c>
      <c r="F5" s="3">
        <f>E5/GETPIVOTDATA("CF_attrition count",$A$3)</f>
        <v>0.56118143459915615</v>
      </c>
    </row>
    <row r="6" spans="1:6" x14ac:dyDescent="0.3">
      <c r="A6" s="6" t="s">
        <v>48</v>
      </c>
      <c r="B6" s="7">
        <v>92</v>
      </c>
      <c r="D6" t="str">
        <f t="shared" si="0"/>
        <v>Sales</v>
      </c>
      <c r="E6">
        <f t="shared" si="1"/>
        <v>92</v>
      </c>
      <c r="F6" s="3">
        <f>E6/GETPIVOTDATA("CF_attrition count",$A$3)</f>
        <v>0.3881856540084388</v>
      </c>
    </row>
    <row r="7" spans="1:6" x14ac:dyDescent="0.3">
      <c r="A7" s="6" t="s">
        <v>1566</v>
      </c>
      <c r="B7" s="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C13" sqref="C13"/>
    </sheetView>
  </sheetViews>
  <sheetFormatPr defaultColWidth="11.19921875" defaultRowHeight="15.6" x14ac:dyDescent="0.3"/>
  <cols>
    <col min="1" max="1" width="12.296875" bestFit="1" customWidth="1"/>
    <col min="2" max="2" width="24.296875" bestFit="1" customWidth="1"/>
    <col min="3" max="3" width="19.19921875" bestFit="1" customWidth="1"/>
  </cols>
  <sheetData>
    <row r="3" spans="1:2" x14ac:dyDescent="0.3">
      <c r="A3" s="5" t="s">
        <v>1565</v>
      </c>
      <c r="B3" t="s">
        <v>1567</v>
      </c>
    </row>
    <row r="4" spans="1:2" x14ac:dyDescent="0.3">
      <c r="A4" s="6" t="s">
        <v>69</v>
      </c>
      <c r="B4" s="7">
        <v>554</v>
      </c>
    </row>
    <row r="5" spans="1:2" x14ac:dyDescent="0.3">
      <c r="A5" s="6" t="s">
        <v>46</v>
      </c>
      <c r="B5" s="7">
        <v>505</v>
      </c>
    </row>
    <row r="6" spans="1:2" x14ac:dyDescent="0.3">
      <c r="A6" s="6" t="s">
        <v>58</v>
      </c>
      <c r="B6" s="7">
        <v>245</v>
      </c>
    </row>
    <row r="7" spans="1:2" x14ac:dyDescent="0.3">
      <c r="A7" s="6" t="s">
        <v>92</v>
      </c>
      <c r="B7" s="7">
        <v>97</v>
      </c>
    </row>
    <row r="8" spans="1:2" x14ac:dyDescent="0.3">
      <c r="A8" s="6" t="s">
        <v>75</v>
      </c>
      <c r="B8" s="7">
        <v>69</v>
      </c>
    </row>
    <row r="9" spans="1:2" x14ac:dyDescent="0.3">
      <c r="A9" s="6" t="s">
        <v>1566</v>
      </c>
      <c r="B9" s="7">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N12" sqref="N12"/>
    </sheetView>
  </sheetViews>
  <sheetFormatPr defaultColWidth="11.19921875" defaultRowHeight="15.6" x14ac:dyDescent="0.3"/>
  <cols>
    <col min="1" max="1" width="12.296875" bestFit="1" customWidth="1"/>
    <col min="2" max="2" width="24.296875" bestFit="1" customWidth="1"/>
    <col min="4" max="4" width="12.796875" bestFit="1" customWidth="1"/>
  </cols>
  <sheetData>
    <row r="3" spans="1:5" x14ac:dyDescent="0.3">
      <c r="A3" s="5" t="s">
        <v>1565</v>
      </c>
      <c r="B3" t="s">
        <v>1567</v>
      </c>
      <c r="D3" t="s">
        <v>10</v>
      </c>
      <c r="E3" t="s">
        <v>0</v>
      </c>
    </row>
    <row r="4" spans="1:5" x14ac:dyDescent="0.3">
      <c r="A4" s="6" t="s">
        <v>79</v>
      </c>
      <c r="B4" s="7">
        <v>327</v>
      </c>
      <c r="D4" t="str">
        <f>A4</f>
        <v>Divorced</v>
      </c>
      <c r="E4">
        <f>GETPIVOTDATA("CF_attrition count",$A$3,"Marital Status",A4)</f>
        <v>327</v>
      </c>
    </row>
    <row r="5" spans="1:5" x14ac:dyDescent="0.3">
      <c r="A5" s="6" t="s">
        <v>53</v>
      </c>
      <c r="B5" s="7">
        <v>470</v>
      </c>
      <c r="D5" t="str">
        <f t="shared" ref="D5:D6" si="0">A5</f>
        <v>Single</v>
      </c>
      <c r="E5">
        <f t="shared" ref="E5:E6" si="1">GETPIVOTDATA("CF_attrition count",$A$3,"Marital Status",A5)</f>
        <v>470</v>
      </c>
    </row>
    <row r="6" spans="1:5" x14ac:dyDescent="0.3">
      <c r="A6" s="6" t="s">
        <v>64</v>
      </c>
      <c r="B6" s="7">
        <v>673</v>
      </c>
      <c r="D6" t="str">
        <f t="shared" si="0"/>
        <v>Married</v>
      </c>
      <c r="E6">
        <f t="shared" si="1"/>
        <v>673</v>
      </c>
    </row>
    <row r="7" spans="1:5" x14ac:dyDescent="0.3">
      <c r="A7" s="6" t="s">
        <v>1566</v>
      </c>
      <c r="B7" s="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
  <sheetViews>
    <sheetView showGridLines="0" zoomScale="69" zoomScaleNormal="100" workbookViewId="0">
      <selection activeCell="A4" sqref="A4"/>
    </sheetView>
  </sheetViews>
  <sheetFormatPr defaultColWidth="11.19921875" defaultRowHeight="15.6" x14ac:dyDescent="0.3"/>
  <cols>
    <col min="1" max="16384" width="11.1992187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tabSelected="1" zoomScale="85" zoomScaleNormal="85" workbookViewId="0">
      <selection activeCell="W16" sqref="W16"/>
    </sheetView>
  </sheetViews>
  <sheetFormatPr defaultColWidth="8.796875"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lpstr>Background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vinod kumar</cp:lastModifiedBy>
  <dcterms:created xsi:type="dcterms:W3CDTF">2022-12-29T16:02:46Z</dcterms:created>
  <dcterms:modified xsi:type="dcterms:W3CDTF">2025-04-24T05:41:06Z</dcterms:modified>
</cp:coreProperties>
</file>