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H@r!$H\1.Astate\1.A-state\1.Pred decision\Final Project\"/>
    </mc:Choice>
  </mc:AlternateContent>
  <xr:revisionPtr revIDLastSave="0" documentId="13_ncr:1_{7C0A0F34-0D69-433C-BE02-5BB83ED05BED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Salary Growth" sheetId="2" r:id="rId1"/>
    <sheet name="vanguard Small Cap" sheetId="6" r:id="rId2"/>
    <sheet name="S &amp; P 500" sheetId="5" r:id="rId3"/>
    <sheet name="Bonds inflation protected" sheetId="9" r:id="rId4"/>
    <sheet name="Amazon" sheetId="20" r:id="rId5"/>
    <sheet name="MC Simulation" sheetId="10" r:id="rId6"/>
    <sheet name="Static" sheetId="13" r:id="rId7"/>
    <sheet name="Q1" sheetId="11" r:id="rId8"/>
    <sheet name="Q2" sheetId="14" r:id="rId9"/>
    <sheet name="Q3" sheetId="15" r:id="rId10"/>
    <sheet name="Q4" sheetId="19" r:id="rId11"/>
    <sheet name="Q5" sheetId="23" r:id="rId12"/>
    <sheet name="HW" sheetId="24" r:id="rId13"/>
  </sheets>
  <externalReferences>
    <externalReference r:id="rId14"/>
  </externalReferences>
  <definedNames>
    <definedName name="_xlnm._FilterDatabase" localSheetId="5" hidden="1">'MC Simulation'!$T$9:$T$1008</definedName>
    <definedName name="_xlnm._FilterDatabase" localSheetId="11" hidden="1">'Q5'!$A$26:$H$86</definedName>
    <definedName name="_xlnm._FilterDatabase" localSheetId="6" hidden="1">Static!$B$2:$M$32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0" l="1"/>
  <c r="L59" i="10" s="1"/>
  <c r="L4" i="10"/>
  <c r="D5" i="10"/>
  <c r="B11" i="10" s="1"/>
  <c r="G5" i="10"/>
  <c r="P11" i="10" s="1"/>
  <c r="F5" i="10"/>
  <c r="L11" i="10" s="1"/>
  <c r="E5" i="10"/>
  <c r="G11" i="10" s="1"/>
  <c r="G8" i="10"/>
  <c r="P37" i="10" s="1"/>
  <c r="T6" i="10"/>
  <c r="N36" i="13" s="1"/>
  <c r="L2" i="10"/>
  <c r="K36" i="13" s="1"/>
  <c r="L57" i="10"/>
  <c r="L56" i="10"/>
  <c r="L80" i="10"/>
  <c r="B21" i="20"/>
  <c r="B20" i="20"/>
  <c r="I5" i="19"/>
  <c r="J5" i="19"/>
  <c r="I6" i="19"/>
  <c r="J6" i="19"/>
  <c r="I7" i="19"/>
  <c r="J7" i="19"/>
  <c r="I8" i="19"/>
  <c r="J8" i="19"/>
  <c r="I9" i="19"/>
  <c r="J9" i="19"/>
  <c r="I10" i="19"/>
  <c r="J10" i="19"/>
  <c r="I11" i="19"/>
  <c r="J11" i="19"/>
  <c r="I12" i="19"/>
  <c r="J12" i="19"/>
  <c r="I13" i="19"/>
  <c r="J13" i="19"/>
  <c r="I14" i="19"/>
  <c r="J14" i="19"/>
  <c r="I15" i="19"/>
  <c r="J15" i="19"/>
  <c r="I16" i="19"/>
  <c r="J16" i="19"/>
  <c r="I17" i="19"/>
  <c r="J17" i="19"/>
  <c r="I18" i="19"/>
  <c r="J18" i="19"/>
  <c r="I19" i="19"/>
  <c r="J19" i="19"/>
  <c r="I20" i="19"/>
  <c r="J20" i="19"/>
  <c r="I21" i="19"/>
  <c r="J21" i="19"/>
  <c r="I22" i="19"/>
  <c r="J22" i="19"/>
  <c r="I23" i="19"/>
  <c r="J23" i="19"/>
  <c r="I24" i="19"/>
  <c r="J24" i="19"/>
  <c r="I25" i="19"/>
  <c r="J25" i="19"/>
  <c r="I26" i="19"/>
  <c r="J26" i="19"/>
  <c r="I27" i="19"/>
  <c r="J27" i="19"/>
  <c r="I28" i="19"/>
  <c r="J28" i="19"/>
  <c r="I29" i="19"/>
  <c r="J29" i="19"/>
  <c r="I30" i="19"/>
  <c r="J30" i="19"/>
  <c r="I31" i="19"/>
  <c r="J31" i="19"/>
  <c r="I32" i="19"/>
  <c r="J32" i="19"/>
  <c r="I33" i="19"/>
  <c r="J33" i="19"/>
  <c r="I34" i="19"/>
  <c r="J34" i="19"/>
  <c r="H6" i="19"/>
  <c r="H7" i="19"/>
  <c r="H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5" i="19"/>
  <c r="F77" i="10"/>
  <c r="D7" i="2"/>
  <c r="G40" i="13"/>
  <c r="L1" i="10"/>
  <c r="C4" i="5"/>
  <c r="D4" i="5" s="1"/>
  <c r="L8" i="10" s="1"/>
  <c r="M36" i="13"/>
  <c r="L36" i="13"/>
  <c r="J36" i="13"/>
  <c r="I36" i="13"/>
  <c r="B6" i="10"/>
  <c r="C15" i="10"/>
  <c r="D8" i="2"/>
  <c r="P9" i="10"/>
  <c r="P8" i="10"/>
  <c r="F12" i="6"/>
  <c r="F11" i="6"/>
  <c r="E12" i="6"/>
  <c r="E11" i="6"/>
  <c r="C5" i="5"/>
  <c r="D5" i="5" s="1"/>
  <c r="L9" i="10" s="1"/>
  <c r="G9" i="10"/>
  <c r="F6" i="9"/>
  <c r="F5" i="9"/>
  <c r="E6" i="9"/>
  <c r="E5" i="9"/>
  <c r="B5" i="10"/>
  <c r="C3" i="2"/>
  <c r="D13" i="10" l="1"/>
  <c r="L91" i="10"/>
  <c r="F36" i="13"/>
  <c r="B39" i="10"/>
  <c r="L92" i="10"/>
  <c r="L82" i="10"/>
  <c r="L69" i="10"/>
  <c r="L81" i="10"/>
  <c r="L93" i="10"/>
  <c r="L70" i="10"/>
  <c r="L71" i="10"/>
  <c r="L83" i="10"/>
  <c r="L72" i="10"/>
  <c r="L84" i="10"/>
  <c r="L68" i="10"/>
  <c r="L73" i="10"/>
  <c r="L85" i="10"/>
  <c r="B42" i="10"/>
  <c r="L74" i="10"/>
  <c r="L86" i="10"/>
  <c r="L75" i="10"/>
  <c r="L87" i="10"/>
  <c r="L64" i="10"/>
  <c r="L76" i="10"/>
  <c r="L88" i="10"/>
  <c r="L65" i="10"/>
  <c r="L77" i="10"/>
  <c r="L89" i="10"/>
  <c r="L66" i="10"/>
  <c r="L78" i="10"/>
  <c r="L90" i="10"/>
  <c r="L67" i="10"/>
  <c r="L79" i="10"/>
  <c r="O3" i="10"/>
  <c r="N3" i="10"/>
  <c r="G16" i="10"/>
  <c r="B19" i="10"/>
  <c r="B20" i="10"/>
  <c r="B43" i="10"/>
  <c r="D15" i="10"/>
  <c r="M63" i="10" s="1"/>
  <c r="B38" i="10"/>
  <c r="B16" i="10"/>
  <c r="C16" i="10" s="1"/>
  <c r="D16" i="10" s="1"/>
  <c r="M64" i="10" s="1"/>
  <c r="B31" i="10"/>
  <c r="B27" i="10"/>
  <c r="B30" i="10"/>
  <c r="B26" i="10"/>
  <c r="B18" i="10"/>
  <c r="H36" i="13"/>
  <c r="B41" i="10"/>
  <c r="B29" i="10"/>
  <c r="B17" i="10"/>
  <c r="B40" i="10"/>
  <c r="B28" i="10"/>
  <c r="B24" i="10"/>
  <c r="B35" i="10"/>
  <c r="B23" i="10"/>
  <c r="B36" i="10"/>
  <c r="B34" i="10"/>
  <c r="B22" i="10"/>
  <c r="B37" i="10"/>
  <c r="B45" i="10"/>
  <c r="B33" i="10"/>
  <c r="B21" i="10"/>
  <c r="B25" i="10"/>
  <c r="B44" i="10"/>
  <c r="B32" i="10"/>
  <c r="L43" i="10"/>
  <c r="L18" i="10"/>
  <c r="L19" i="10"/>
  <c r="P39" i="10"/>
  <c r="L41" i="10"/>
  <c r="P40" i="10"/>
  <c r="P41" i="10"/>
  <c r="L29" i="10"/>
  <c r="P16" i="10"/>
  <c r="P42" i="10"/>
  <c r="L40" i="10"/>
  <c r="L42" i="10"/>
  <c r="P17" i="10"/>
  <c r="P27" i="10"/>
  <c r="L16" i="10"/>
  <c r="P18" i="10"/>
  <c r="L27" i="10"/>
  <c r="L28" i="10"/>
  <c r="L30" i="10"/>
  <c r="L31" i="10"/>
  <c r="L39" i="10"/>
  <c r="P26" i="10"/>
  <c r="P29" i="10"/>
  <c r="P28" i="10"/>
  <c r="L17" i="10"/>
  <c r="P30" i="10"/>
  <c r="P38" i="10"/>
  <c r="L20" i="10"/>
  <c r="L32" i="10"/>
  <c r="L44" i="10"/>
  <c r="P19" i="10"/>
  <c r="P31" i="10"/>
  <c r="P43" i="10"/>
  <c r="L21" i="10"/>
  <c r="L33" i="10"/>
  <c r="L45" i="10"/>
  <c r="P20" i="10"/>
  <c r="P32" i="10"/>
  <c r="P44" i="10"/>
  <c r="L22" i="10"/>
  <c r="L34" i="10"/>
  <c r="P21" i="10"/>
  <c r="P33" i="10"/>
  <c r="P45" i="10"/>
  <c r="L23" i="10"/>
  <c r="L35" i="10"/>
  <c r="P22" i="10"/>
  <c r="P34" i="10"/>
  <c r="L24" i="10"/>
  <c r="L36" i="10"/>
  <c r="P23" i="10"/>
  <c r="P35" i="10"/>
  <c r="L25" i="10"/>
  <c r="L37" i="10"/>
  <c r="P24" i="10"/>
  <c r="P36" i="10"/>
  <c r="L26" i="10"/>
  <c r="L38" i="10"/>
  <c r="P25" i="10"/>
  <c r="G27" i="10"/>
  <c r="G35" i="10"/>
  <c r="G23" i="10"/>
  <c r="G38" i="10"/>
  <c r="G26" i="10"/>
  <c r="G37" i="10"/>
  <c r="G25" i="10"/>
  <c r="G36" i="10"/>
  <c r="G24" i="10"/>
  <c r="G33" i="10"/>
  <c r="G45" i="10"/>
  <c r="G21" i="10"/>
  <c r="G44" i="10"/>
  <c r="G32" i="10"/>
  <c r="G20" i="10"/>
  <c r="G22" i="10"/>
  <c r="G43" i="10"/>
  <c r="G31" i="10"/>
  <c r="G19" i="10"/>
  <c r="G34" i="10"/>
  <c r="G42" i="10"/>
  <c r="G30" i="10"/>
  <c r="G18" i="10"/>
  <c r="G41" i="10"/>
  <c r="G29" i="10"/>
  <c r="G17" i="10"/>
  <c r="G40" i="10"/>
  <c r="G28" i="10"/>
  <c r="G39" i="10"/>
  <c r="L47" i="10" l="1"/>
  <c r="P47" i="10"/>
  <c r="G47" i="10"/>
  <c r="D12" i="10"/>
  <c r="H15" i="10"/>
  <c r="H16" i="10" s="1"/>
  <c r="Q15" i="10"/>
  <c r="Q16" i="10" s="1"/>
  <c r="C17" i="10"/>
  <c r="D17" i="10" s="1"/>
  <c r="M65" i="10" s="1"/>
  <c r="M15" i="10"/>
  <c r="C18" i="10" l="1"/>
  <c r="D18" i="10" s="1"/>
  <c r="M66" i="10" s="1"/>
  <c r="M16" i="10"/>
  <c r="C19" i="10" l="1"/>
  <c r="D19" i="10" s="1"/>
  <c r="M67" i="10" s="1"/>
  <c r="M17" i="10"/>
  <c r="H17" i="10"/>
  <c r="Q17" i="10"/>
  <c r="C20" i="10" l="1"/>
  <c r="D20" i="10" s="1"/>
  <c r="M68" i="10" s="1"/>
  <c r="H18" i="10"/>
  <c r="M18" i="10"/>
  <c r="Q18" i="10"/>
  <c r="C21" i="10" l="1"/>
  <c r="D21" i="10" s="1"/>
  <c r="M69" i="10" s="1"/>
  <c r="M19" i="10"/>
  <c r="Q19" i="10"/>
  <c r="H19" i="10"/>
  <c r="C22" i="10" l="1"/>
  <c r="D22" i="10" s="1"/>
  <c r="M70" i="10" s="1"/>
  <c r="Q20" i="10"/>
  <c r="M20" i="10"/>
  <c r="H20" i="10"/>
  <c r="C23" i="10" l="1"/>
  <c r="D23" i="10" s="1"/>
  <c r="M71" i="10" s="1"/>
  <c r="H21" i="10"/>
  <c r="Q21" i="10"/>
  <c r="M21" i="10"/>
  <c r="C24" i="10" l="1"/>
  <c r="D24" i="10" s="1"/>
  <c r="M72" i="10" s="1"/>
  <c r="H22" i="10"/>
  <c r="M22" i="10"/>
  <c r="Q22" i="10"/>
  <c r="C25" i="10" l="1"/>
  <c r="D25" i="10" s="1"/>
  <c r="M73" i="10" s="1"/>
  <c r="M23" i="10"/>
  <c r="Q23" i="10"/>
  <c r="H23" i="10"/>
  <c r="C26" i="10" l="1"/>
  <c r="D26" i="10" s="1"/>
  <c r="M74" i="10" s="1"/>
  <c r="Q24" i="10"/>
  <c r="M24" i="10"/>
  <c r="H24" i="10"/>
  <c r="C27" i="10" l="1"/>
  <c r="D27" i="10" s="1"/>
  <c r="M75" i="10" s="1"/>
  <c r="Q25" i="10"/>
  <c r="H25" i="10"/>
  <c r="M25" i="10"/>
  <c r="C28" i="10" l="1"/>
  <c r="D28" i="10" s="1"/>
  <c r="M76" i="10" s="1"/>
  <c r="H26" i="10"/>
  <c r="Q26" i="10"/>
  <c r="M26" i="10"/>
  <c r="C29" i="10" l="1"/>
  <c r="D29" i="10" s="1"/>
  <c r="M77" i="10" s="1"/>
  <c r="H27" i="10"/>
  <c r="Q27" i="10"/>
  <c r="M27" i="10"/>
  <c r="C30" i="10" l="1"/>
  <c r="D30" i="10" s="1"/>
  <c r="M78" i="10" s="1"/>
  <c r="M28" i="10"/>
  <c r="Q28" i="10"/>
  <c r="H28" i="10"/>
  <c r="C31" i="10" l="1"/>
  <c r="D31" i="10" s="1"/>
  <c r="M79" i="10" s="1"/>
  <c r="Q29" i="10"/>
  <c r="H29" i="10"/>
  <c r="M29" i="10"/>
  <c r="C32" i="10" l="1"/>
  <c r="D32" i="10" s="1"/>
  <c r="M80" i="10" s="1"/>
  <c r="M30" i="10"/>
  <c r="Q30" i="10"/>
  <c r="H30" i="10"/>
  <c r="C33" i="10" l="1"/>
  <c r="D33" i="10" s="1"/>
  <c r="M81" i="10" s="1"/>
  <c r="H31" i="10"/>
  <c r="M31" i="10"/>
  <c r="Q31" i="10"/>
  <c r="C34" i="10" l="1"/>
  <c r="D34" i="10" s="1"/>
  <c r="M82" i="10" s="1"/>
  <c r="Q32" i="10"/>
  <c r="H32" i="10"/>
  <c r="M32" i="10"/>
  <c r="C35" i="10" l="1"/>
  <c r="D35" i="10" s="1"/>
  <c r="M83" i="10" s="1"/>
  <c r="Q33" i="10"/>
  <c r="M33" i="10"/>
  <c r="H33" i="10"/>
  <c r="C36" i="10" l="1"/>
  <c r="D36" i="10" s="1"/>
  <c r="M84" i="10" s="1"/>
  <c r="H34" i="10"/>
  <c r="Q34" i="10"/>
  <c r="M34" i="10"/>
  <c r="C37" i="10" l="1"/>
  <c r="D37" i="10" s="1"/>
  <c r="M85" i="10" s="1"/>
  <c r="M35" i="10"/>
  <c r="H35" i="10"/>
  <c r="Q35" i="10"/>
  <c r="C38" i="10" l="1"/>
  <c r="D38" i="10" s="1"/>
  <c r="M86" i="10" s="1"/>
  <c r="H36" i="10"/>
  <c r="Q36" i="10"/>
  <c r="M36" i="10"/>
  <c r="C39" i="10" l="1"/>
  <c r="D39" i="10" s="1"/>
  <c r="M87" i="10" s="1"/>
  <c r="H37" i="10"/>
  <c r="M37" i="10"/>
  <c r="Q37" i="10"/>
  <c r="C40" i="10" l="1"/>
  <c r="D40" i="10" s="1"/>
  <c r="M88" i="10" s="1"/>
  <c r="H38" i="10"/>
  <c r="M38" i="10"/>
  <c r="Q38" i="10"/>
  <c r="C41" i="10" l="1"/>
  <c r="D41" i="10" s="1"/>
  <c r="M89" i="10" s="1"/>
  <c r="H39" i="10"/>
  <c r="M39" i="10"/>
  <c r="Q39" i="10"/>
  <c r="C42" i="10" l="1"/>
  <c r="D42" i="10" s="1"/>
  <c r="M90" i="10" s="1"/>
  <c r="M40" i="10"/>
  <c r="Q40" i="10"/>
  <c r="H40" i="10"/>
  <c r="C43" i="10" l="1"/>
  <c r="D43" i="10" s="1"/>
  <c r="M91" i="10" s="1"/>
  <c r="M41" i="10"/>
  <c r="H41" i="10"/>
  <c r="Q41" i="10"/>
  <c r="C44" i="10" l="1"/>
  <c r="D44" i="10" s="1"/>
  <c r="M92" i="10" s="1"/>
  <c r="Q42" i="10"/>
  <c r="M42" i="10"/>
  <c r="H42" i="10"/>
  <c r="C45" i="10" l="1"/>
  <c r="D45" i="10" s="1"/>
  <c r="M93" i="10" s="1"/>
  <c r="Q43" i="10"/>
  <c r="H43" i="10"/>
  <c r="M43" i="10"/>
  <c r="H44" i="10" l="1"/>
  <c r="M44" i="10"/>
  <c r="M45" i="10" s="1"/>
  <c r="Q44" i="10"/>
  <c r="Q45" i="10" s="1"/>
  <c r="H45" i="10" l="1"/>
  <c r="T8" i="10" s="1"/>
  <c r="G36" i="13" l="1"/>
</calcChain>
</file>

<file path=xl/sharedStrings.xml><?xml version="1.0" encoding="utf-8"?>
<sst xmlns="http://schemas.openxmlformats.org/spreadsheetml/2006/main" count="192" uniqueCount="91">
  <si>
    <t>Year</t>
  </si>
  <si>
    <t>Salary Growth Rate</t>
  </si>
  <si>
    <t>salary Growth Rate for the past 20 years</t>
  </si>
  <si>
    <t>Vanguard Small-Cap Growth ETF (VBK):</t>
  </si>
  <si>
    <r>
      <t xml:space="preserve">VBK was established in </t>
    </r>
    <r>
      <rPr>
        <b/>
        <sz val="11"/>
        <color theme="1"/>
        <rFont val="Calibri"/>
        <family val="2"/>
        <scheme val="minor"/>
      </rPr>
      <t>2004</t>
    </r>
    <r>
      <rPr>
        <sz val="11"/>
        <color theme="1"/>
        <rFont val="Calibri"/>
        <family val="2"/>
        <scheme val="minor"/>
      </rPr>
      <t>. Here are its annual total returns:​</t>
    </r>
  </si>
  <si>
    <t>VBK Return (%)</t>
  </si>
  <si>
    <t>TIPS Return (%)</t>
  </si>
  <si>
    <t>Treasury Inflation Protected Securities</t>
  </si>
  <si>
    <t>Investment Portfolio</t>
  </si>
  <si>
    <t>Salary</t>
  </si>
  <si>
    <t>Years</t>
  </si>
  <si>
    <t>End Value</t>
  </si>
  <si>
    <t>std dev</t>
  </si>
  <si>
    <t>Avg Returns</t>
  </si>
  <si>
    <t>Bonds(Low Investment)</t>
  </si>
  <si>
    <t>Std Dev</t>
  </si>
  <si>
    <t>Return(MC)</t>
  </si>
  <si>
    <t>S&amp;P(Medium Investment)</t>
  </si>
  <si>
    <t xml:space="preserve">Year </t>
  </si>
  <si>
    <t>avg return</t>
  </si>
  <si>
    <t>Vanguad Small Cap(High Investment)</t>
  </si>
  <si>
    <t>Avg Growth rate</t>
  </si>
  <si>
    <t>Std dev</t>
  </si>
  <si>
    <t>Percetage of Contribution</t>
  </si>
  <si>
    <t>Annual Contribution</t>
  </si>
  <si>
    <t>Portfolio Value</t>
  </si>
  <si>
    <t>Mean</t>
  </si>
  <si>
    <t>Fifth Percentile</t>
  </si>
  <si>
    <t>Employee contribution</t>
  </si>
  <si>
    <t>Growth Rate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</si>
  <si>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For the minimum contribution, what asset allocation gives me the highest chance of satisfying objective 1?</t>
    </r>
  </si>
  <si>
    <t>TIPS</t>
  </si>
  <si>
    <t>S&amp;P</t>
  </si>
  <si>
    <t>Vanguard Small Cap</t>
  </si>
  <si>
    <t>Median</t>
  </si>
  <si>
    <t>Final Value</t>
  </si>
  <si>
    <t>Max value</t>
  </si>
  <si>
    <t>Min Value</t>
  </si>
  <si>
    <t>Probability of Reaching Target</t>
  </si>
  <si>
    <t>Live Values</t>
  </si>
  <si>
    <t xml:space="preserve">How many years does it take to reach an objective one if I contribute 15% of my salary for various asset allocations? </t>
  </si>
  <si>
    <t>How many years does it take to reach objective one if I contribute 20% of my salary for various asset allocations?</t>
  </si>
  <si>
    <t>std.dev</t>
  </si>
  <si>
    <t>StdDev</t>
  </si>
  <si>
    <t>low</t>
  </si>
  <si>
    <t>med</t>
  </si>
  <si>
    <t>high</t>
  </si>
  <si>
    <t>contribution</t>
  </si>
  <si>
    <t>28 years</t>
  </si>
  <si>
    <t>tips</t>
  </si>
  <si>
    <t>s&amp;p</t>
  </si>
  <si>
    <t>Vanguard</t>
  </si>
  <si>
    <t>Contribution</t>
  </si>
  <si>
    <t>scenarios</t>
  </si>
  <si>
    <t xml:space="preserve">Withdraw 50K </t>
  </si>
  <si>
    <t xml:space="preserve">Withdraw 40K </t>
  </si>
  <si>
    <t xml:space="preserve">Withdraw 30K </t>
  </si>
  <si>
    <t>Probabilty of reaching the target</t>
  </si>
  <si>
    <t>Portfolio Target</t>
  </si>
  <si>
    <t>$1,000,000</t>
  </si>
  <si>
    <t>=</t>
  </si>
  <si>
    <t>30 Years</t>
  </si>
  <si>
    <t>Annual Return</t>
  </si>
  <si>
    <t>avg</t>
  </si>
  <si>
    <t>Amazon</t>
  </si>
  <si>
    <t>Portfolio value</t>
  </si>
  <si>
    <t>Probability</t>
  </si>
  <si>
    <t>Scenario</t>
  </si>
  <si>
    <t>A (%)</t>
  </si>
  <si>
    <t>B (%)</t>
  </si>
  <si>
    <t>C (%)</t>
  </si>
  <si>
    <t>D (%)</t>
  </si>
  <si>
    <t>LOW</t>
  </si>
  <si>
    <t>MED</t>
  </si>
  <si>
    <t>HIGH</t>
  </si>
  <si>
    <t>AMAZON</t>
  </si>
  <si>
    <t>mean</t>
  </si>
  <si>
    <t xml:space="preserve">median </t>
  </si>
  <si>
    <t>stddev</t>
  </si>
  <si>
    <t>min</t>
  </si>
  <si>
    <t>max</t>
  </si>
  <si>
    <t xml:space="preserve">Scenario </t>
  </si>
  <si>
    <t>Weighed return</t>
  </si>
  <si>
    <t>10% Contribution</t>
  </si>
  <si>
    <t>Avg return</t>
  </si>
  <si>
    <t>Std.dev 10%</t>
  </si>
  <si>
    <t>20% Contribution</t>
  </si>
  <si>
    <t>Std.dev 15%</t>
  </si>
  <si>
    <t>30% Contribution</t>
  </si>
  <si>
    <t>Std.dev 20%</t>
  </si>
  <si>
    <t xml:space="preserve">If she has a 4th option to invest in the Amazon then, Sceario 44 has the highest prabability of 99.7% reaching the portfolio value greater than $1M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</si>
</sst>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-[$$-409]* #,##0.00_ ;_-[$$-409]* \-#,##0.00\ ;_-[$$-409]* &quot;-&quot;??_ ;_-@_ "/>
    <numFmt numFmtId="166" formatCode="0.0000%"/>
    <numFmt numFmtId="167" formatCode="0.000000"/>
    <numFmt numFmtId="168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67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64" fontId="0" fillId="0" borderId="0" xfId="1" applyNumberFormat="1" applyFont="1"/>
    <xf numFmtId="165" fontId="0" fillId="0" borderId="0" xfId="0" applyNumberFormat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8" xfId="1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0" xfId="0" applyNumberFormat="1" applyBorder="1" applyAlignment="1">
      <alignment horizontal="center"/>
    </xf>
    <xf numFmtId="10" fontId="0" fillId="0" borderId="0" xfId="0" applyNumberFormat="1"/>
    <xf numFmtId="0" fontId="0" fillId="0" borderId="14" xfId="0" applyBorder="1"/>
    <xf numFmtId="0" fontId="0" fillId="0" borderId="15" xfId="0" applyBorder="1"/>
    <xf numFmtId="165" fontId="0" fillId="0" borderId="16" xfId="0" applyNumberFormat="1" applyBorder="1"/>
    <xf numFmtId="165" fontId="0" fillId="0" borderId="4" xfId="0" applyNumberFormat="1" applyBorder="1"/>
    <xf numFmtId="165" fontId="0" fillId="0" borderId="1" xfId="0" applyNumberFormat="1" applyBorder="1"/>
    <xf numFmtId="165" fontId="0" fillId="0" borderId="10" xfId="0" applyNumberFormat="1" applyBorder="1"/>
    <xf numFmtId="0" fontId="8" fillId="0" borderId="17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0" xfId="0" applyFont="1"/>
    <xf numFmtId="0" fontId="8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65" fontId="9" fillId="2" borderId="8" xfId="0" applyNumberFormat="1" applyFont="1" applyFill="1" applyBorder="1"/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13" fillId="0" borderId="0" xfId="0" applyFont="1"/>
    <xf numFmtId="15" fontId="0" fillId="0" borderId="11" xfId="0" applyNumberFormat="1" applyBorder="1"/>
    <xf numFmtId="10" fontId="14" fillId="0" borderId="0" xfId="0" applyNumberFormat="1" applyFont="1"/>
    <xf numFmtId="165" fontId="14" fillId="0" borderId="0" xfId="0" applyNumberFormat="1" applyFont="1"/>
    <xf numFmtId="165" fontId="14" fillId="0" borderId="10" xfId="0" applyNumberFormat="1" applyFont="1" applyBorder="1"/>
    <xf numFmtId="0" fontId="8" fillId="0" borderId="0" xfId="0" applyFont="1" applyAlignment="1">
      <alignment horizontal="center"/>
    </xf>
    <xf numFmtId="9" fontId="10" fillId="0" borderId="0" xfId="1" applyFont="1" applyAlignment="1">
      <alignment horizontal="center"/>
    </xf>
    <xf numFmtId="9" fontId="0" fillId="5" borderId="0" xfId="1" applyFont="1" applyFill="1"/>
    <xf numFmtId="9" fontId="0" fillId="0" borderId="0" xfId="1" applyFont="1" applyFill="1" applyAlignment="1">
      <alignment horizontal="center"/>
    </xf>
    <xf numFmtId="9" fontId="0" fillId="0" borderId="0" xfId="1" applyFont="1" applyFill="1"/>
    <xf numFmtId="9" fontId="0" fillId="4" borderId="0" xfId="1" applyFont="1" applyFill="1" applyAlignment="1">
      <alignment horizontal="center"/>
    </xf>
    <xf numFmtId="2" fontId="0" fillId="0" borderId="0" xfId="1" applyNumberFormat="1" applyFont="1"/>
    <xf numFmtId="10" fontId="0" fillId="0" borderId="0" xfId="1" applyNumberFormat="1" applyFont="1" applyFill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0" xfId="0" applyAlignment="1">
      <alignment horizontal="left"/>
    </xf>
    <xf numFmtId="165" fontId="0" fillId="0" borderId="0" xfId="1" applyNumberFormat="1" applyFont="1"/>
    <xf numFmtId="9" fontId="0" fillId="0" borderId="23" xfId="1" applyFont="1" applyBorder="1"/>
    <xf numFmtId="9" fontId="0" fillId="0" borderId="24" xfId="1" applyFont="1" applyBorder="1"/>
    <xf numFmtId="9" fontId="0" fillId="0" borderId="3" xfId="1" applyFont="1" applyBorder="1"/>
    <xf numFmtId="9" fontId="0" fillId="0" borderId="24" xfId="1" applyFont="1" applyFill="1" applyBorder="1"/>
    <xf numFmtId="0" fontId="0" fillId="0" borderId="25" xfId="0" applyBorder="1"/>
    <xf numFmtId="0" fontId="0" fillId="0" borderId="26" xfId="0" applyBorder="1"/>
    <xf numFmtId="9" fontId="0" fillId="0" borderId="27" xfId="1" applyFont="1" applyFill="1" applyBorder="1" applyAlignment="1">
      <alignment horizontal="center"/>
    </xf>
    <xf numFmtId="9" fontId="0" fillId="0" borderId="28" xfId="1" applyFont="1" applyFill="1" applyBorder="1" applyAlignment="1">
      <alignment horizontal="center"/>
    </xf>
    <xf numFmtId="9" fontId="0" fillId="0" borderId="4" xfId="1" applyFont="1" applyFill="1" applyBorder="1" applyAlignment="1">
      <alignment horizontal="center"/>
    </xf>
    <xf numFmtId="0" fontId="10" fillId="6" borderId="0" xfId="0" applyFont="1" applyFill="1"/>
    <xf numFmtId="168" fontId="0" fillId="0" borderId="0" xfId="0" applyNumberFormat="1"/>
    <xf numFmtId="0" fontId="12" fillId="0" borderId="0" xfId="0" applyFont="1"/>
    <xf numFmtId="15" fontId="0" fillId="0" borderId="7" xfId="0" applyNumberFormat="1" applyBorder="1"/>
    <xf numFmtId="10" fontId="13" fillId="0" borderId="12" xfId="0" applyNumberFormat="1" applyFont="1" applyBorder="1"/>
    <xf numFmtId="165" fontId="13" fillId="0" borderId="12" xfId="0" applyNumberFormat="1" applyFont="1" applyBorder="1"/>
    <xf numFmtId="165" fontId="13" fillId="0" borderId="8" xfId="0" applyNumberFormat="1" applyFont="1" applyBorder="1"/>
    <xf numFmtId="0" fontId="13" fillId="0" borderId="12" xfId="0" applyFont="1" applyBorder="1"/>
    <xf numFmtId="15" fontId="13" fillId="0" borderId="7" xfId="0" applyNumberFormat="1" applyFont="1" applyBorder="1"/>
    <xf numFmtId="164" fontId="13" fillId="0" borderId="12" xfId="0" applyNumberFormat="1" applyFont="1" applyBorder="1" applyAlignment="1">
      <alignment horizontal="center"/>
    </xf>
    <xf numFmtId="165" fontId="13" fillId="0" borderId="8" xfId="0" applyNumberFormat="1" applyFont="1" applyBorder="1" applyAlignment="1">
      <alignment horizontal="center"/>
    </xf>
    <xf numFmtId="164" fontId="0" fillId="0" borderId="0" xfId="1" applyNumberFormat="1" applyFont="1" applyBorder="1"/>
    <xf numFmtId="166" fontId="0" fillId="0" borderId="0" xfId="0" applyNumberFormat="1"/>
    <xf numFmtId="167" fontId="0" fillId="0" borderId="0" xfId="0" applyNumberFormat="1"/>
    <xf numFmtId="9" fontId="12" fillId="0" borderId="18" xfId="1" applyFont="1" applyBorder="1" applyAlignment="1"/>
    <xf numFmtId="165" fontId="15" fillId="0" borderId="6" xfId="0" applyNumberFormat="1" applyFont="1" applyBorder="1"/>
    <xf numFmtId="165" fontId="12" fillId="0" borderId="6" xfId="0" applyNumberFormat="1" applyFont="1" applyBorder="1"/>
    <xf numFmtId="168" fontId="0" fillId="3" borderId="0" xfId="0" applyNumberFormat="1" applyFill="1"/>
    <xf numFmtId="9" fontId="0" fillId="3" borderId="0" xfId="1" applyFont="1" applyFill="1" applyAlignment="1">
      <alignment horizontal="center"/>
    </xf>
    <xf numFmtId="9" fontId="10" fillId="4" borderId="0" xfId="1" applyFont="1" applyFill="1" applyAlignment="1">
      <alignment horizontal="center"/>
    </xf>
    <xf numFmtId="168" fontId="0" fillId="4" borderId="0" xfId="0" applyNumberFormat="1" applyFill="1"/>
    <xf numFmtId="0" fontId="7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0" fillId="0" borderId="0" xfId="0" applyNumberFormat="1" applyAlignment="1">
      <alignment vertical="center" wrapText="1"/>
    </xf>
    <xf numFmtId="0" fontId="12" fillId="0" borderId="18" xfId="0" applyFont="1" applyBorder="1"/>
    <xf numFmtId="9" fontId="0" fillId="0" borderId="0" xfId="1" applyFont="1" applyBorder="1"/>
    <xf numFmtId="9" fontId="0" fillId="4" borderId="0" xfId="1" applyFont="1" applyFill="1" applyBorder="1"/>
    <xf numFmtId="9" fontId="0" fillId="0" borderId="12" xfId="1" applyFont="1" applyBorder="1"/>
    <xf numFmtId="165" fontId="0" fillId="0" borderId="12" xfId="0" applyNumberFormat="1" applyBorder="1"/>
    <xf numFmtId="9" fontId="0" fillId="0" borderId="0" xfId="1" applyFont="1" applyFill="1" applyBorder="1"/>
    <xf numFmtId="10" fontId="0" fillId="0" borderId="0" xfId="1" applyNumberFormat="1" applyFont="1" applyBorder="1"/>
    <xf numFmtId="165" fontId="13" fillId="0" borderId="0" xfId="0" applyNumberFormat="1" applyFont="1" applyAlignment="1">
      <alignment horizontal="center"/>
    </xf>
    <xf numFmtId="10" fontId="12" fillId="0" borderId="18" xfId="1" applyNumberFormat="1" applyFont="1" applyBorder="1" applyAlignment="1"/>
    <xf numFmtId="9" fontId="0" fillId="3" borderId="25" xfId="1" applyFont="1" applyFill="1" applyBorder="1"/>
    <xf numFmtId="9" fontId="0" fillId="3" borderId="0" xfId="1" applyFont="1" applyFill="1" applyBorder="1"/>
    <xf numFmtId="9" fontId="0" fillId="3" borderId="26" xfId="1" applyFont="1" applyFill="1" applyBorder="1"/>
    <xf numFmtId="9" fontId="0" fillId="3" borderId="16" xfId="1" applyFont="1" applyFill="1" applyBorder="1"/>
    <xf numFmtId="9" fontId="0" fillId="0" borderId="14" xfId="1" applyFont="1" applyBorder="1"/>
    <xf numFmtId="9" fontId="0" fillId="0" borderId="15" xfId="1" applyFont="1" applyBorder="1"/>
    <xf numFmtId="0" fontId="0" fillId="0" borderId="15" xfId="1" applyNumberFormat="1" applyFont="1" applyBorder="1"/>
    <xf numFmtId="0" fontId="0" fillId="0" borderId="0" xfId="1" applyNumberFormat="1" applyFont="1" applyBorder="1"/>
    <xf numFmtId="10" fontId="0" fillId="0" borderId="16" xfId="0" applyNumberFormat="1" applyBorder="1"/>
    <xf numFmtId="9" fontId="0" fillId="0" borderId="16" xfId="1" applyFont="1" applyBorder="1"/>
    <xf numFmtId="9" fontId="0" fillId="0" borderId="27" xfId="1" applyFont="1" applyBorder="1"/>
    <xf numFmtId="165" fontId="0" fillId="0" borderId="28" xfId="0" applyNumberFormat="1" applyBorder="1"/>
    <xf numFmtId="0" fontId="8" fillId="0" borderId="0" xfId="1" applyNumberFormat="1" applyFont="1" applyBorder="1" applyAlignment="1">
      <alignment horizontal="center"/>
    </xf>
    <xf numFmtId="9" fontId="8" fillId="0" borderId="0" xfId="1" applyFont="1" applyBorder="1" applyAlignment="1">
      <alignment horizontal="center"/>
    </xf>
    <xf numFmtId="0" fontId="0" fillId="0" borderId="5" xfId="1" applyNumberFormat="1" applyFont="1" applyBorder="1"/>
    <xf numFmtId="10" fontId="0" fillId="0" borderId="9" xfId="0" applyNumberFormat="1" applyBorder="1"/>
    <xf numFmtId="165" fontId="0" fillId="0" borderId="6" xfId="0" applyNumberFormat="1" applyBorder="1"/>
    <xf numFmtId="0" fontId="0" fillId="0" borderId="11" xfId="1" applyNumberFormat="1" applyFont="1" applyBorder="1"/>
    <xf numFmtId="0" fontId="0" fillId="0" borderId="7" xfId="1" applyNumberFormat="1" applyFont="1" applyBorder="1"/>
    <xf numFmtId="10" fontId="0" fillId="0" borderId="12" xfId="0" applyNumberFormat="1" applyBorder="1"/>
    <xf numFmtId="165" fontId="0" fillId="0" borderId="8" xfId="0" applyNumberFormat="1" applyBorder="1"/>
    <xf numFmtId="9" fontId="0" fillId="0" borderId="9" xfId="1" applyFont="1" applyBorder="1"/>
    <xf numFmtId="0" fontId="0" fillId="5" borderId="11" xfId="1" applyNumberFormat="1" applyFont="1" applyFill="1" applyBorder="1"/>
    <xf numFmtId="9" fontId="0" fillId="4" borderId="25" xfId="1" applyFont="1" applyFill="1" applyBorder="1"/>
    <xf numFmtId="0" fontId="0" fillId="4" borderId="0" xfId="1" applyNumberFormat="1" applyFont="1" applyFill="1" applyBorder="1"/>
    <xf numFmtId="9" fontId="0" fillId="3" borderId="0" xfId="0" applyNumberFormat="1" applyFill="1"/>
    <xf numFmtId="0" fontId="0" fillId="3" borderId="0" xfId="0" applyFill="1"/>
    <xf numFmtId="10" fontId="0" fillId="0" borderId="0" xfId="1" applyNumberFormat="1" applyFont="1"/>
    <xf numFmtId="9" fontId="0" fillId="0" borderId="5" xfId="1" applyFont="1" applyBorder="1"/>
    <xf numFmtId="0" fontId="0" fillId="0" borderId="9" xfId="0" applyBorder="1"/>
    <xf numFmtId="0" fontId="0" fillId="0" borderId="6" xfId="0" applyBorder="1"/>
    <xf numFmtId="9" fontId="0" fillId="0" borderId="11" xfId="1" applyFont="1" applyFill="1" applyBorder="1"/>
    <xf numFmtId="0" fontId="0" fillId="0" borderId="0" xfId="1" applyNumberFormat="1" applyFont="1" applyFill="1" applyBorder="1"/>
    <xf numFmtId="0" fontId="0" fillId="0" borderId="10" xfId="1" applyNumberFormat="1" applyFont="1" applyFill="1" applyBorder="1"/>
    <xf numFmtId="164" fontId="0" fillId="0" borderId="0" xfId="1" applyNumberFormat="1" applyFont="1" applyFill="1" applyBorder="1"/>
    <xf numFmtId="164" fontId="0" fillId="0" borderId="10" xfId="1" applyNumberFormat="1" applyFont="1" applyFill="1" applyBorder="1"/>
    <xf numFmtId="9" fontId="0" fillId="0" borderId="7" xfId="1" applyFont="1" applyFill="1" applyBorder="1"/>
    <xf numFmtId="165" fontId="0" fillId="0" borderId="12" xfId="1" applyNumberFormat="1" applyFont="1" applyFill="1" applyBorder="1"/>
    <xf numFmtId="165" fontId="0" fillId="0" borderId="8" xfId="1" applyNumberFormat="1" applyFont="1" applyFill="1" applyBorder="1"/>
    <xf numFmtId="9" fontId="0" fillId="0" borderId="5" xfId="1" applyFont="1" applyFill="1" applyBorder="1"/>
    <xf numFmtId="9" fontId="0" fillId="0" borderId="9" xfId="1" applyFont="1" applyFill="1" applyBorder="1"/>
    <xf numFmtId="9" fontId="0" fillId="0" borderId="9" xfId="0" applyNumberFormat="1" applyBorder="1"/>
    <xf numFmtId="9" fontId="0" fillId="0" borderId="6" xfId="1" applyFont="1" applyFill="1" applyBorder="1"/>
    <xf numFmtId="9" fontId="0" fillId="0" borderId="0" xfId="0" applyNumberFormat="1"/>
    <xf numFmtId="0" fontId="8" fillId="0" borderId="5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'Salary Growth'!$B$4</c:f>
              <c:strCache>
                <c:ptCount val="1"/>
                <c:pt idx="0">
                  <c:v>Salary Growth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'Salary Growth'!$B$5:$B$24</c:f>
              <c:numCache>
                <c:formatCode>General</c:formatCode>
                <c:ptCount val="20"/>
                <c:pt idx="0">
                  <c:v>0.06</c:v>
                </c:pt>
                <c:pt idx="1">
                  <c:v>0</c:v>
                </c:pt>
                <c:pt idx="2">
                  <c:v>0.06</c:v>
                </c:pt>
                <c:pt idx="3">
                  <c:v>0.02</c:v>
                </c:pt>
                <c:pt idx="4">
                  <c:v>0.04</c:v>
                </c:pt>
                <c:pt idx="5">
                  <c:v>0.03</c:v>
                </c:pt>
                <c:pt idx="6">
                  <c:v>0.03</c:v>
                </c:pt>
                <c:pt idx="7">
                  <c:v>0.06</c:v>
                </c:pt>
                <c:pt idx="8">
                  <c:v>0.03</c:v>
                </c:pt>
                <c:pt idx="9">
                  <c:v>0.02</c:v>
                </c:pt>
                <c:pt idx="10">
                  <c:v>0.04</c:v>
                </c:pt>
                <c:pt idx="11">
                  <c:v>0.01</c:v>
                </c:pt>
                <c:pt idx="12">
                  <c:v>0</c:v>
                </c:pt>
                <c:pt idx="13">
                  <c:v>0.06</c:v>
                </c:pt>
                <c:pt idx="14">
                  <c:v>0.05</c:v>
                </c:pt>
                <c:pt idx="15">
                  <c:v>0.04</c:v>
                </c:pt>
                <c:pt idx="16">
                  <c:v>0.02</c:v>
                </c:pt>
                <c:pt idx="17">
                  <c:v>0.01</c:v>
                </c:pt>
                <c:pt idx="18">
                  <c:v>0.04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B-4A9B-B96D-29267C4F9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51888"/>
        <c:axId val="205748688"/>
      </c:lineChart>
      <c:catAx>
        <c:axId val="20875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8688"/>
        <c:crosses val="autoZero"/>
        <c:auto val="1"/>
        <c:lblAlgn val="ctr"/>
        <c:lblOffset val="100"/>
        <c:noMultiLvlLbl val="0"/>
      </c:catAx>
      <c:valAx>
        <c:axId val="2057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5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801468227568669E-2"/>
          <c:y val="2.7261462205700124E-2"/>
          <c:w val="0.89406612319739986"/>
          <c:h val="0.80600142454312174"/>
        </c:manualLayout>
      </c:layout>
      <c:barChart>
        <c:barDir val="col"/>
        <c:grouping val="clustered"/>
        <c:varyColors val="0"/>
        <c:ser>
          <c:idx val="3"/>
          <c:order val="1"/>
          <c:tx>
            <c:strRef>
              <c:f>'Q4'!$H$4</c:f>
              <c:strCache>
                <c:ptCount val="1"/>
                <c:pt idx="0">
                  <c:v>Withdraw 50K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'Q4'!$H$5:$H$34</c:f>
              <c:numCache>
                <c:formatCode>0.0</c:formatCode>
                <c:ptCount val="30"/>
                <c:pt idx="0">
                  <c:v>14.727537539119483</c:v>
                </c:pt>
                <c:pt idx="1">
                  <c:v>14.588718810955827</c:v>
                </c:pt>
                <c:pt idx="2">
                  <c:v>14.798077994069583</c:v>
                </c:pt>
                <c:pt idx="3">
                  <c:v>13.592771206661146</c:v>
                </c:pt>
                <c:pt idx="4">
                  <c:v>14.72612043421028</c:v>
                </c:pt>
                <c:pt idx="5">
                  <c:v>14.801556943236488</c:v>
                </c:pt>
                <c:pt idx="6">
                  <c:v>13.680533616077662</c:v>
                </c:pt>
                <c:pt idx="7">
                  <c:v>14.158553767623291</c:v>
                </c:pt>
                <c:pt idx="8">
                  <c:v>14.448703693734354</c:v>
                </c:pt>
                <c:pt idx="9">
                  <c:v>13.156721139895739</c:v>
                </c:pt>
                <c:pt idx="10">
                  <c:v>18.06906206167157</c:v>
                </c:pt>
                <c:pt idx="11">
                  <c:v>18.392794361731099</c:v>
                </c:pt>
                <c:pt idx="12">
                  <c:v>17.089786158337418</c:v>
                </c:pt>
                <c:pt idx="13">
                  <c:v>18.627550957991041</c:v>
                </c:pt>
                <c:pt idx="14">
                  <c:v>19.13862242296641</c:v>
                </c:pt>
                <c:pt idx="15">
                  <c:v>17.746638640682267</c:v>
                </c:pt>
                <c:pt idx="16">
                  <c:v>19.096935757522072</c:v>
                </c:pt>
                <c:pt idx="17">
                  <c:v>17.000645083676513</c:v>
                </c:pt>
                <c:pt idx="18">
                  <c:v>27.176839815779225</c:v>
                </c:pt>
                <c:pt idx="19">
                  <c:v>15.406750065079606</c:v>
                </c:pt>
                <c:pt idx="20">
                  <c:v>22.508988440381664</c:v>
                </c:pt>
                <c:pt idx="21">
                  <c:v>23.062210550247851</c:v>
                </c:pt>
                <c:pt idx="22">
                  <c:v>22.894456533463675</c:v>
                </c:pt>
                <c:pt idx="23">
                  <c:v>21.468611912902979</c:v>
                </c:pt>
                <c:pt idx="24">
                  <c:v>23.27621299026573</c:v>
                </c:pt>
                <c:pt idx="25">
                  <c:v>22.98982948795739</c:v>
                </c:pt>
                <c:pt idx="26">
                  <c:v>21.10184587481292</c:v>
                </c:pt>
                <c:pt idx="27">
                  <c:v>20.304405543599444</c:v>
                </c:pt>
                <c:pt idx="28">
                  <c:v>22.576030480908202</c:v>
                </c:pt>
                <c:pt idx="29">
                  <c:v>21.732506197910048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FA-445E-A536-6EDD3DB13BC7}"/>
            </c:ext>
          </c:extLst>
        </c:ser>
        <c:ser>
          <c:idx val="2"/>
          <c:order val="2"/>
          <c:tx>
            <c:strRef>
              <c:f>'Q4'!$I$4</c:f>
              <c:strCache>
                <c:ptCount val="1"/>
                <c:pt idx="0">
                  <c:v>Withdraw 40K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'Q4'!$I$5:$I$34</c:f>
              <c:numCache>
                <c:formatCode>0.0</c:formatCode>
                <c:ptCount val="30"/>
                <c:pt idx="0">
                  <c:v>18.409421923899355</c:v>
                </c:pt>
                <c:pt idx="1">
                  <c:v>18.235898513694782</c:v>
                </c:pt>
                <c:pt idx="2">
                  <c:v>18.49759749258698</c:v>
                </c:pt>
                <c:pt idx="3">
                  <c:v>16.990964008326433</c:v>
                </c:pt>
                <c:pt idx="4">
                  <c:v>18.407650542762848</c:v>
                </c:pt>
                <c:pt idx="5">
                  <c:v>18.501946179045607</c:v>
                </c:pt>
                <c:pt idx="6">
                  <c:v>17.100667020097077</c:v>
                </c:pt>
                <c:pt idx="7">
                  <c:v>17.698192209529115</c:v>
                </c:pt>
                <c:pt idx="8">
                  <c:v>18.060879617167942</c:v>
                </c:pt>
                <c:pt idx="9">
                  <c:v>16.445901424869675</c:v>
                </c:pt>
                <c:pt idx="10">
                  <c:v>22.586327577089463</c:v>
                </c:pt>
                <c:pt idx="11">
                  <c:v>22.990992952163872</c:v>
                </c:pt>
                <c:pt idx="12">
                  <c:v>21.362232697921772</c:v>
                </c:pt>
                <c:pt idx="13">
                  <c:v>23.284438697488802</c:v>
                </c:pt>
                <c:pt idx="14">
                  <c:v>23.923278028708012</c:v>
                </c:pt>
                <c:pt idx="15">
                  <c:v>22.183298300852837</c:v>
                </c:pt>
                <c:pt idx="16">
                  <c:v>23.871169696902591</c:v>
                </c:pt>
                <c:pt idx="17">
                  <c:v>21.250806354595642</c:v>
                </c:pt>
                <c:pt idx="18">
                  <c:v>33.971049769724033</c:v>
                </c:pt>
                <c:pt idx="19">
                  <c:v>19.258437581349508</c:v>
                </c:pt>
                <c:pt idx="20">
                  <c:v>28.136235550477082</c:v>
                </c:pt>
                <c:pt idx="21">
                  <c:v>28.827763187809811</c:v>
                </c:pt>
                <c:pt idx="22">
                  <c:v>28.618070666829595</c:v>
                </c:pt>
                <c:pt idx="23">
                  <c:v>26.835764891128726</c:v>
                </c:pt>
                <c:pt idx="24">
                  <c:v>29.095266237832163</c:v>
                </c:pt>
                <c:pt idx="25">
                  <c:v>28.737286859946739</c:v>
                </c:pt>
                <c:pt idx="26">
                  <c:v>26.377307343516151</c:v>
                </c:pt>
                <c:pt idx="27">
                  <c:v>25.380506929499305</c:v>
                </c:pt>
                <c:pt idx="28">
                  <c:v>28.220038101135252</c:v>
                </c:pt>
                <c:pt idx="29">
                  <c:v>27.165632747387559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FA-445E-A536-6EDD3DB13BC7}"/>
            </c:ext>
          </c:extLst>
        </c:ser>
        <c:ser>
          <c:idx val="0"/>
          <c:order val="3"/>
          <c:tx>
            <c:strRef>
              <c:f>'Q4'!$J$4</c:f>
              <c:strCache>
                <c:ptCount val="1"/>
                <c:pt idx="0">
                  <c:v>Withdraw 30K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'Q4'!$J$5:$J$34</c:f>
              <c:numCache>
                <c:formatCode>0.0</c:formatCode>
                <c:ptCount val="30"/>
                <c:pt idx="0">
                  <c:v>24.545895898532471</c:v>
                </c:pt>
                <c:pt idx="1">
                  <c:v>24.314531351593043</c:v>
                </c:pt>
                <c:pt idx="2">
                  <c:v>24.663463323449303</c:v>
                </c:pt>
                <c:pt idx="3">
                  <c:v>22.654618677768578</c:v>
                </c:pt>
                <c:pt idx="4">
                  <c:v>24.543534057017133</c:v>
                </c:pt>
                <c:pt idx="5">
                  <c:v>24.669261572060812</c:v>
                </c:pt>
                <c:pt idx="6">
                  <c:v>22.800889360129439</c:v>
                </c:pt>
                <c:pt idx="7">
                  <c:v>23.597589612705484</c:v>
                </c:pt>
                <c:pt idx="8">
                  <c:v>24.08117282289059</c:v>
                </c:pt>
                <c:pt idx="9">
                  <c:v>21.927868566492897</c:v>
                </c:pt>
                <c:pt idx="10">
                  <c:v>30.115103436119284</c:v>
                </c:pt>
                <c:pt idx="11">
                  <c:v>30.65465726955183</c:v>
                </c:pt>
                <c:pt idx="12">
                  <c:v>28.482976930562366</c:v>
                </c:pt>
                <c:pt idx="13">
                  <c:v>31.045918263318402</c:v>
                </c:pt>
                <c:pt idx="14">
                  <c:v>31.89770403827735</c:v>
                </c:pt>
                <c:pt idx="15">
                  <c:v>29.577731067803782</c:v>
                </c:pt>
                <c:pt idx="16">
                  <c:v>31.828226262536788</c:v>
                </c:pt>
                <c:pt idx="17">
                  <c:v>28.334408472794191</c:v>
                </c:pt>
                <c:pt idx="18">
                  <c:v>45.294733026298708</c:v>
                </c:pt>
                <c:pt idx="19">
                  <c:v>25.677916775132676</c:v>
                </c:pt>
                <c:pt idx="20">
                  <c:v>37.514980733969445</c:v>
                </c:pt>
                <c:pt idx="21">
                  <c:v>38.437017583746417</c:v>
                </c:pt>
                <c:pt idx="22">
                  <c:v>38.157427555772792</c:v>
                </c:pt>
                <c:pt idx="23">
                  <c:v>35.781019854838298</c:v>
                </c:pt>
                <c:pt idx="24">
                  <c:v>38.793688317109549</c:v>
                </c:pt>
                <c:pt idx="25">
                  <c:v>38.316382479928983</c:v>
                </c:pt>
                <c:pt idx="26">
                  <c:v>35.169743124688196</c:v>
                </c:pt>
                <c:pt idx="27">
                  <c:v>33.84067590599907</c:v>
                </c:pt>
                <c:pt idx="28">
                  <c:v>37.626717468180338</c:v>
                </c:pt>
                <c:pt idx="29">
                  <c:v>36.220843663183416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A-445E-A536-6EDD3DB13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245359"/>
        <c:axId val="1209242479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'Q4'!$K$4</c15:sqref>
                        </c15:formulaRef>
                      </c:ext>
                    </c:extLst>
                    <c:strCache>
                      <c:ptCount val="1"/>
                      <c:pt idx="0">
                        <c:v>scenarios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'Q4'!$K$5:$K$14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0AFA-445E-A536-6EDD3DB13BC7}"/>
                  </c:ext>
                </c:extLst>
              </c15:ser>
            </c15:filteredBarSeries>
          </c:ext>
        </c:extLst>
      </c:barChart>
      <c:catAx>
        <c:axId val="120924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242479"/>
        <c:crosses val="autoZero"/>
        <c:auto val="1"/>
        <c:lblAlgn val="ctr"/>
        <c:lblOffset val="100"/>
        <c:noMultiLvlLbl val="0"/>
      </c:catAx>
      <c:valAx>
        <c:axId val="120924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Duration in Yeras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24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Std</a:t>
            </a:r>
            <a:r>
              <a:rPr lang="en-IN" baseline="0"/>
              <a:t> Dev Vs Return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[1]Sheet2!$A$19</c:f>
              <c:strCache>
                <c:ptCount val="1"/>
                <c:pt idx="0">
                  <c:v>10% Contribution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[1]Sheet2!$B$21:$K$21</c:f>
              <c:numCache>
                <c:formatCode>General</c:formatCode>
                <c:ptCount val="10"/>
                <c:pt idx="0">
                  <c:v>2.1112252695128699E-2</c:v>
                </c:pt>
                <c:pt idx="1">
                  <c:v>4.2422863465154774E-2</c:v>
                </c:pt>
                <c:pt idx="2">
                  <c:v>3.5396507064581681E-2</c:v>
                </c:pt>
                <c:pt idx="3">
                  <c:v>3.5396507064581681E-2</c:v>
                </c:pt>
                <c:pt idx="4">
                  <c:v>4.4143729571513482E-2</c:v>
                </c:pt>
                <c:pt idx="5">
                  <c:v>2.1899832371727625E-2</c:v>
                </c:pt>
                <c:pt idx="6">
                  <c:v>4.1040692427973598E-2</c:v>
                </c:pt>
                <c:pt idx="7">
                  <c:v>2.0373773613316111E-2</c:v>
                </c:pt>
                <c:pt idx="8">
                  <c:v>3.5529256981508092E-2</c:v>
                </c:pt>
                <c:pt idx="9">
                  <c:v>2.6863573065951628E-2</c:v>
                </c:pt>
              </c:numCache>
            </c:numRef>
          </c:xVal>
          <c:yVal>
            <c:numRef>
              <c:f>[1]Sheet2!$B$22:$K$22</c:f>
              <c:numCache>
                <c:formatCode>General</c:formatCode>
                <c:ptCount val="10"/>
                <c:pt idx="0">
                  <c:v>152466.63393162782</c:v>
                </c:pt>
                <c:pt idx="1">
                  <c:v>137209.95472077053</c:v>
                </c:pt>
                <c:pt idx="2">
                  <c:v>136424.00968253353</c:v>
                </c:pt>
                <c:pt idx="3">
                  <c:v>136424.00968253353</c:v>
                </c:pt>
                <c:pt idx="4">
                  <c:v>133284.41624130146</c:v>
                </c:pt>
                <c:pt idx="5">
                  <c:v>125154.53691616058</c:v>
                </c:pt>
                <c:pt idx="6">
                  <c:v>104764.50095120198</c:v>
                </c:pt>
                <c:pt idx="7">
                  <c:v>153798.60103062968</c:v>
                </c:pt>
                <c:pt idx="8">
                  <c:v>137749.94213003141</c:v>
                </c:pt>
                <c:pt idx="9">
                  <c:v>180132.33737884989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68-4B0C-993D-8ABD7F1ED38F}"/>
            </c:ext>
          </c:extLst>
        </c:ser>
        <c:ser>
          <c:idx val="1"/>
          <c:order val="1"/>
          <c:tx>
            <c:strRef>
              <c:f>[1]Sheet2!$A$24</c:f>
              <c:strCache>
                <c:ptCount val="1"/>
                <c:pt idx="0">
                  <c:v>20% Contribution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[1]Sheet2!$B$26:$K$26</c:f>
              <c:numCache>
                <c:formatCode>General</c:formatCode>
                <c:ptCount val="10"/>
                <c:pt idx="0">
                  <c:v>3.7377700150610191E-2</c:v>
                </c:pt>
                <c:pt idx="1">
                  <c:v>3.0010266615629701E-2</c:v>
                </c:pt>
                <c:pt idx="2">
                  <c:v>4.3117979405071331E-2</c:v>
                </c:pt>
                <c:pt idx="3">
                  <c:v>3.2061560894547363E-2</c:v>
                </c:pt>
                <c:pt idx="4">
                  <c:v>3.0996593347999049E-2</c:v>
                </c:pt>
                <c:pt idx="5">
                  <c:v>2.8614188386907984E-2</c:v>
                </c:pt>
                <c:pt idx="6">
                  <c:v>4.3315722344838249E-2</c:v>
                </c:pt>
                <c:pt idx="7">
                  <c:v>3.3042423527009757E-2</c:v>
                </c:pt>
                <c:pt idx="8">
                  <c:v>3.2123778651669335E-2</c:v>
                </c:pt>
                <c:pt idx="9">
                  <c:v>4.8202142385248635E-2</c:v>
                </c:pt>
              </c:numCache>
            </c:numRef>
          </c:xVal>
          <c:yVal>
            <c:numRef>
              <c:f>[1]Sheet2!$B$27:$K$27</c:f>
              <c:numCache>
                <c:formatCode>General</c:formatCode>
                <c:ptCount val="10"/>
                <c:pt idx="0">
                  <c:v>184049.97058188193</c:v>
                </c:pt>
                <c:pt idx="1">
                  <c:v>183160.49736281511</c:v>
                </c:pt>
                <c:pt idx="2">
                  <c:v>151187.9741584482</c:v>
                </c:pt>
                <c:pt idx="3">
                  <c:v>178457.0598803942</c:v>
                </c:pt>
                <c:pt idx="4">
                  <c:v>182509.31373211232</c:v>
                </c:pt>
                <c:pt idx="5">
                  <c:v>166698.05849690511</c:v>
                </c:pt>
                <c:pt idx="6">
                  <c:v>182816.10555880354</c:v>
                </c:pt>
                <c:pt idx="7">
                  <c:v>228650.48411725656</c:v>
                </c:pt>
                <c:pt idx="8">
                  <c:v>193067.14891449246</c:v>
                </c:pt>
                <c:pt idx="9">
                  <c:v>259279.54014979085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68-4B0C-993D-8ABD7F1ED38F}"/>
            </c:ext>
          </c:extLst>
        </c:ser>
        <c:ser>
          <c:idx val="2"/>
          <c:order val="2"/>
          <c:tx>
            <c:strRef>
              <c:f>[1]Sheet2!$A$29</c:f>
              <c:strCache>
                <c:ptCount val="1"/>
                <c:pt idx="0">
                  <c:v>30% Contribution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[1]Sheet2!$B$31:$K$31</c:f>
              <c:numCache>
                <c:formatCode>General</c:formatCode>
                <c:ptCount val="10"/>
                <c:pt idx="0">
                  <c:v>2.8497890441264877E-2</c:v>
                </c:pt>
                <c:pt idx="1">
                  <c:v>3.6631102206987037E-2</c:v>
                </c:pt>
                <c:pt idx="2">
                  <c:v>4.9588357419343067E-2</c:v>
                </c:pt>
                <c:pt idx="3">
                  <c:v>4.4369548836779724E-2</c:v>
                </c:pt>
                <c:pt idx="4">
                  <c:v>3.3318920273038843E-2</c:v>
                </c:pt>
                <c:pt idx="5">
                  <c:v>3.2869104198677897E-2</c:v>
                </c:pt>
                <c:pt idx="6">
                  <c:v>3.9537304382766758E-2</c:v>
                </c:pt>
                <c:pt idx="7">
                  <c:v>3.3518951137004649E-2</c:v>
                </c:pt>
                <c:pt idx="8">
                  <c:v>2.1550750887746627E-2</c:v>
                </c:pt>
                <c:pt idx="9">
                  <c:v>5.0885157797962259E-2</c:v>
                </c:pt>
              </c:numCache>
            </c:numRef>
          </c:xVal>
          <c:yVal>
            <c:numRef>
              <c:f>[1]Sheet2!$B$32:$K$32</c:f>
              <c:numCache>
                <c:formatCode>General</c:formatCode>
                <c:ptCount val="10"/>
                <c:pt idx="0">
                  <c:v>239856.33840853488</c:v>
                </c:pt>
                <c:pt idx="1">
                  <c:v>234499.58204770344</c:v>
                </c:pt>
                <c:pt idx="2">
                  <c:v>197956.00935611629</c:v>
                </c:pt>
                <c:pt idx="3">
                  <c:v>171838.92908853802</c:v>
                </c:pt>
                <c:pt idx="4">
                  <c:v>188823.40632380615</c:v>
                </c:pt>
                <c:pt idx="5">
                  <c:v>239517.13653260554</c:v>
                </c:pt>
                <c:pt idx="6">
                  <c:v>191122.87331289993</c:v>
                </c:pt>
                <c:pt idx="7">
                  <c:v>257698.84830778194</c:v>
                </c:pt>
                <c:pt idx="8">
                  <c:v>242828.92353319528</c:v>
                </c:pt>
                <c:pt idx="9">
                  <c:v>273646.89965207427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68-4B0C-993D-8ABD7F1ED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0576255"/>
        <c:axId val="1320576735"/>
      </c:scatterChart>
      <c:valAx>
        <c:axId val="132057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76735"/>
        <c:crosses val="autoZero"/>
        <c:crossBetween val="midCat"/>
      </c:valAx>
      <c:valAx>
        <c:axId val="13205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057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15169</xdr:colOff>
      <xdr:row>6</xdr:row>
      <xdr:rowOff>3351</xdr:rowOff>
    </xdr:from>
    <xdr:to>
      <xdr:col>16</xdr:col>
      <xdr:colOff>319969</xdr:colOff>
      <xdr:row>19</xdr:row>
      <xdr:rowOff>143757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E1D2C-FB5C-47D0-A4AF-DA7490F3C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473834</xdr:colOff>
      <xdr:row>0</xdr:row>
      <xdr:rowOff>0</xdr:rowOff>
    </xdr:from>
    <xdr:to>
      <xdr:col>25</xdr:col>
      <xdr:colOff>281954</xdr:colOff>
      <xdr:row>75</xdr:row>
      <xdr:rowOff>130036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779FF6-1B1F-412D-BB67-36E6E1E7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3108464" y="1689720"/>
          <a:ext cx="14417536" cy="11038095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0</xdr:row>
      <xdr:rowOff>76200</xdr:rowOff>
    </xdr:from>
    <xdr:ext cx="3051028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6E970A1-E1F2-4B3E-B4AC-1A8F159D4043}"/>
            </a:ext>
          </a:extLst>
        </xdr:cNvPr>
        <xdr:cNvSpPr txBox="1"/>
      </xdr:nvSpPr>
      <xdr:spPr>
        <a:xfrm>
          <a:off x="695325" y="76200"/>
          <a:ext cx="305102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Consider the last 50 years only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209551</xdr:colOff>
      <xdr:row>21</xdr:row>
      <xdr:rowOff>161923</xdr:rowOff>
    </xdr:from>
    <xdr:ext cx="3886200" cy="14859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9593234-770E-4FF4-5273-673D5729C866}"/>
            </a:ext>
          </a:extLst>
        </xdr:cNvPr>
        <xdr:cNvSpPr txBox="1"/>
      </xdr:nvSpPr>
      <xdr:spPr>
        <a:xfrm>
          <a:off x="1428751" y="4162423"/>
          <a:ext cx="3886200" cy="14859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with miniumum contribution of 10%, the best allocation</a:t>
          </a:r>
          <a:r>
            <a:rPr lang="en-IN" sz="1600" baseline="0"/>
            <a:t> is 75% tips, 0% is S&amp;P, Vanguard 25% with a higest probability </a:t>
          </a:r>
          <a:endParaRPr lang="en-IN" sz="16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361950</xdr:colOff>
      <xdr:row>23</xdr:row>
      <xdr:rowOff>133350</xdr:rowOff>
    </xdr:from>
    <xdr:ext cx="3886200" cy="14859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5CF77F4-F828-478D-B67F-425C014C2E23}"/>
            </a:ext>
          </a:extLst>
        </xdr:cNvPr>
        <xdr:cNvSpPr txBox="1"/>
      </xdr:nvSpPr>
      <xdr:spPr>
        <a:xfrm>
          <a:off x="2800350" y="4514850"/>
          <a:ext cx="3886200" cy="14859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With 15% contribution, it takes 30 years to take reach</a:t>
          </a:r>
          <a:r>
            <a:rPr lang="en-IN" sz="1600" baseline="0"/>
            <a:t> my target of a million dollars.</a:t>
          </a:r>
          <a:endParaRPr lang="en-IN" sz="16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</xdr:colOff>
      <xdr:row>17</xdr:row>
      <xdr:rowOff>57150</xdr:rowOff>
    </xdr:from>
    <xdr:ext cx="3886200" cy="14859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B48B43-158D-4EFD-BE1D-812E3AA3511C}"/>
            </a:ext>
          </a:extLst>
        </xdr:cNvPr>
        <xdr:cNvSpPr txBox="1"/>
      </xdr:nvSpPr>
      <xdr:spPr>
        <a:xfrm>
          <a:off x="4276725" y="3314700"/>
          <a:ext cx="3886200" cy="148590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With 20% contribution, it takes 28 years to take reach</a:t>
          </a:r>
          <a:r>
            <a:rPr lang="en-IN" sz="1600" baseline="0"/>
            <a:t> my target of a million dollar with the above portfolio allocation.</a:t>
          </a:r>
          <a:endParaRPr lang="en-IN" sz="16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342899</xdr:colOff>
      <xdr:row>3</xdr:row>
      <xdr:rowOff>123826</xdr:rowOff>
    </xdr:from>
    <xdr:to>
      <xdr:col>25</xdr:col>
      <xdr:colOff>466725</xdr:colOff>
      <xdr:row>23</xdr:row>
      <xdr:rowOff>180976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425B9A-A476-37FB-8EF7-18140DF75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352425</xdr:colOff>
      <xdr:row>23</xdr:row>
      <xdr:rowOff>114300</xdr:rowOff>
    </xdr:from>
    <xdr:ext cx="7772400" cy="9810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FA99ED-03A6-4DD4-83B5-D9A43072E8CF}"/>
            </a:ext>
          </a:extLst>
        </xdr:cNvPr>
        <xdr:cNvSpPr txBox="1"/>
      </xdr:nvSpPr>
      <xdr:spPr>
        <a:xfrm>
          <a:off x="8801100" y="4514850"/>
          <a:ext cx="7772400" cy="981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Assuming you</a:t>
          </a:r>
          <a:r>
            <a:rPr lang="en-IN" sz="1600" baseline="0"/>
            <a:t> had</a:t>
          </a:r>
          <a:r>
            <a:rPr lang="en-IN" sz="1600"/>
            <a:t> wors</a:t>
          </a:r>
          <a:r>
            <a:rPr lang="en-IN" sz="1600" baseline="0"/>
            <a:t>t profits with 95% confidence i.e. the scenario 10, </a:t>
          </a:r>
          <a:r>
            <a:rPr lang="en-IN" sz="1600"/>
            <a:t>it takes 13.2</a:t>
          </a:r>
          <a:r>
            <a:rPr lang="en-IN" sz="1600" baseline="0"/>
            <a:t> years withdrawing 50K/year,  16.4 years withdrawing 40K/year, 21.9 years withdrawing 30K/year.</a:t>
          </a:r>
          <a:endParaRPr lang="en-IN" sz="1600"/>
        </a:p>
      </xdr:txBody>
    </xdr:sp>
    <xdr:clientData/>
  </xdr:oneCellAnchor>
  <xdr:oneCellAnchor>
    <xdr:from>
      <xdr:col>11</xdr:col>
      <xdr:colOff>371475</xdr:colOff>
      <xdr:row>28</xdr:row>
      <xdr:rowOff>161925</xdr:rowOff>
    </xdr:from>
    <xdr:ext cx="7772400" cy="9810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2264D34-F222-4E0A-95D4-86C458925BAD}"/>
            </a:ext>
          </a:extLst>
        </xdr:cNvPr>
        <xdr:cNvSpPr txBox="1"/>
      </xdr:nvSpPr>
      <xdr:spPr>
        <a:xfrm>
          <a:off x="8820150" y="5524500"/>
          <a:ext cx="7772400" cy="9810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Assuming you perform best</a:t>
          </a:r>
          <a:r>
            <a:rPr lang="en-IN" sz="1600" baseline="0"/>
            <a:t> profits with 95% confidence , the scenario 19, </a:t>
          </a:r>
          <a:r>
            <a:rPr lang="en-IN" sz="1600"/>
            <a:t>it takes 27.2</a:t>
          </a:r>
          <a:r>
            <a:rPr lang="en-IN" sz="1600" baseline="0"/>
            <a:t> years withdrawing 50K/year,  34.0 years withdrawing 40K/year, 45.3 years withdrawing 30K/year.</a:t>
          </a:r>
          <a:endParaRPr lang="en-IN" sz="16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598102</xdr:colOff>
      <xdr:row>18</xdr:row>
      <xdr:rowOff>57640</xdr:rowOff>
    </xdr:from>
    <xdr:to>
      <xdr:col>17</xdr:col>
      <xdr:colOff>188776</xdr:colOff>
      <xdr:row>33</xdr:row>
      <xdr:rowOff>32325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5BA7B-7339-46E5-AB25-9B7099297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int\Desktop\temp.xlsx" TargetMode="External"/><Relationship Id="rId1" Type="http://schemas.openxmlformats.org/officeDocument/2006/relationships/externalLinkPath" Target="file:///C:\Users\chint\Desktop\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Q5,HW"/>
      <sheetName val="Sheet2"/>
    </sheetNames>
    <sheetDataSet>
      <sheetData sheetId="0" refreshError="1"/>
      <sheetData sheetId="1">
        <row r="19">
          <cell r="A19" t="str">
            <v>10% Contribution</v>
          </cell>
        </row>
        <row r="21">
          <cell r="B21">
            <v>2.1112252695128699E-2</v>
          </cell>
          <cell r="C21">
            <v>4.2422863465154774E-2</v>
          </cell>
          <cell r="D21">
            <v>3.5396507064581681E-2</v>
          </cell>
          <cell r="E21">
            <v>3.5396507064581681E-2</v>
          </cell>
          <cell r="F21">
            <v>4.4143729571513482E-2</v>
          </cell>
          <cell r="G21">
            <v>2.1899832371727625E-2</v>
          </cell>
          <cell r="H21">
            <v>4.1040692427973598E-2</v>
          </cell>
          <cell r="I21">
            <v>2.0373773613316111E-2</v>
          </cell>
          <cell r="J21">
            <v>3.5529256981508092E-2</v>
          </cell>
          <cell r="K21">
            <v>2.6863573065951628E-2</v>
          </cell>
        </row>
        <row r="22">
          <cell r="B22">
            <v>152466.63393162782</v>
          </cell>
          <cell r="C22">
            <v>137209.95472077053</v>
          </cell>
          <cell r="D22">
            <v>136424.00968253353</v>
          </cell>
          <cell r="E22">
            <v>136424.00968253353</v>
          </cell>
          <cell r="F22">
            <v>133284.41624130146</v>
          </cell>
          <cell r="G22">
            <v>125154.53691616058</v>
          </cell>
          <cell r="H22">
            <v>104764.50095120198</v>
          </cell>
          <cell r="I22">
            <v>153798.60103062968</v>
          </cell>
          <cell r="J22">
            <v>137749.94213003141</v>
          </cell>
          <cell r="K22">
            <v>180132.33737884989</v>
          </cell>
        </row>
        <row r="24">
          <cell r="A24" t="str">
            <v>20% Contribution</v>
          </cell>
        </row>
        <row r="26">
          <cell r="B26">
            <v>3.7377700150610191E-2</v>
          </cell>
          <cell r="C26">
            <v>3.0010266615629701E-2</v>
          </cell>
          <cell r="D26">
            <v>4.3117979405071331E-2</v>
          </cell>
          <cell r="E26">
            <v>3.2061560894547363E-2</v>
          </cell>
          <cell r="F26">
            <v>3.0996593347999049E-2</v>
          </cell>
          <cell r="G26">
            <v>2.8614188386907984E-2</v>
          </cell>
          <cell r="H26">
            <v>4.3315722344838249E-2</v>
          </cell>
          <cell r="I26">
            <v>3.3042423527009757E-2</v>
          </cell>
          <cell r="J26">
            <v>3.2123778651669335E-2</v>
          </cell>
          <cell r="K26">
            <v>4.8202142385248635E-2</v>
          </cell>
        </row>
        <row r="27">
          <cell r="B27">
            <v>184049.97058188193</v>
          </cell>
          <cell r="C27">
            <v>183160.49736281511</v>
          </cell>
          <cell r="D27">
            <v>151187.9741584482</v>
          </cell>
          <cell r="E27">
            <v>178457.0598803942</v>
          </cell>
          <cell r="F27">
            <v>182509.31373211232</v>
          </cell>
          <cell r="G27">
            <v>166698.05849690511</v>
          </cell>
          <cell r="H27">
            <v>182816.10555880354</v>
          </cell>
          <cell r="I27">
            <v>228650.48411725656</v>
          </cell>
          <cell r="J27">
            <v>193067.14891449246</v>
          </cell>
          <cell r="K27">
            <v>259279.54014979085</v>
          </cell>
        </row>
        <row r="29">
          <cell r="A29" t="str">
            <v>30% Contribution</v>
          </cell>
        </row>
        <row r="31">
          <cell r="B31">
            <v>2.8497890441264877E-2</v>
          </cell>
          <cell r="C31">
            <v>3.6631102206987037E-2</v>
          </cell>
          <cell r="D31">
            <v>4.9588357419343067E-2</v>
          </cell>
          <cell r="E31">
            <v>4.4369548836779724E-2</v>
          </cell>
          <cell r="F31">
            <v>3.3318920273038843E-2</v>
          </cell>
          <cell r="G31">
            <v>3.2869104198677897E-2</v>
          </cell>
          <cell r="H31">
            <v>3.9537304382766758E-2</v>
          </cell>
          <cell r="I31">
            <v>3.3518951137004649E-2</v>
          </cell>
          <cell r="J31">
            <v>2.1550750887746627E-2</v>
          </cell>
          <cell r="K31">
            <v>5.0885157797962259E-2</v>
          </cell>
        </row>
        <row r="32">
          <cell r="B32">
            <v>239856.33840853488</v>
          </cell>
          <cell r="C32">
            <v>234499.58204770344</v>
          </cell>
          <cell r="D32">
            <v>197956.00935611629</v>
          </cell>
          <cell r="E32">
            <v>171838.92908853802</v>
          </cell>
          <cell r="F32">
            <v>188823.40632380615</v>
          </cell>
          <cell r="G32">
            <v>239517.13653260554</v>
          </cell>
          <cell r="H32">
            <v>191122.87331289993</v>
          </cell>
          <cell r="I32">
            <v>257698.84830778194</v>
          </cell>
          <cell r="J32">
            <v>242828.92353319528</v>
          </cell>
          <cell r="K32">
            <v>273646.89965207427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4"/>
  <sheetViews>
    <sheetView zoomScale="135" workbookViewId="0">
      <selection activeCell="D7" sqref="D7"/>
    </sheetView>
  </sheetViews>
  <sheetFormatPr defaultRowHeight="15" x14ac:dyDescent="0.25"/>
  <cols>
    <col min="2" max="2" width="18.140625" bestFit="1" customWidth="1"/>
    <col min="3" max="3" width="15.5703125" bestFit="1" customWidth="1"/>
  </cols>
  <sheetData>
    <row r="1" spans="1:4" s="5" customFormat="1" ht="18.75" x14ac:dyDescent="0.3">
      <c r="A1" s="6" t="s">
        <v>2</v>
      </c>
    </row>
    <row r="3" spans="1:4" ht="15.75" thickBot="1" x14ac:dyDescent="0.3">
      <c r="C3" s="10">
        <f>AVERAGE(B5:B24)</f>
        <v>3.1000000000000007E-2</v>
      </c>
    </row>
    <row r="4" spans="1:4" ht="15.75" thickBot="1" x14ac:dyDescent="0.3">
      <c r="A4" s="1" t="s">
        <v>0</v>
      </c>
      <c r="B4" s="2" t="s">
        <v>1</v>
      </c>
    </row>
    <row r="5" spans="1:4" ht="15.75" thickBot="1" x14ac:dyDescent="0.3">
      <c r="A5" s="3">
        <v>1</v>
      </c>
      <c r="B5" s="4">
        <v>0.06</v>
      </c>
    </row>
    <row r="6" spans="1:4" ht="15.75" thickBot="1" x14ac:dyDescent="0.3">
      <c r="A6" s="3">
        <v>2</v>
      </c>
      <c r="B6" s="4">
        <v>0</v>
      </c>
    </row>
    <row r="7" spans="1:4" ht="15.75" thickBot="1" x14ac:dyDescent="0.3">
      <c r="A7" s="3">
        <v>3</v>
      </c>
      <c r="B7" s="4">
        <v>0.06</v>
      </c>
      <c r="C7" t="s">
        <v>21</v>
      </c>
      <c r="D7" s="10">
        <f>AVERAGE(B5:B24)</f>
        <v>3.1000000000000007E-2</v>
      </c>
    </row>
    <row r="8" spans="1:4" ht="15.75" thickBot="1" x14ac:dyDescent="0.3">
      <c r="A8" s="3">
        <v>4</v>
      </c>
      <c r="B8" s="4">
        <v>0.02</v>
      </c>
      <c r="C8" t="s">
        <v>22</v>
      </c>
      <c r="D8" s="10">
        <f>_xlfn.STDEV.P(B5:B24)</f>
        <v>2.0223748416156678E-2</v>
      </c>
    </row>
    <row r="9" spans="1:4" ht="15.75" thickBot="1" x14ac:dyDescent="0.3">
      <c r="A9" s="3">
        <v>5</v>
      </c>
      <c r="B9" s="4">
        <v>0.04</v>
      </c>
    </row>
    <row r="10" spans="1:4" ht="15.75" thickBot="1" x14ac:dyDescent="0.3">
      <c r="A10" s="3">
        <v>6</v>
      </c>
      <c r="B10" s="4">
        <v>0.03</v>
      </c>
    </row>
    <row r="11" spans="1:4" ht="15.75" thickBot="1" x14ac:dyDescent="0.3">
      <c r="A11" s="3">
        <v>7</v>
      </c>
      <c r="B11" s="4">
        <v>0.03</v>
      </c>
    </row>
    <row r="12" spans="1:4" ht="15.75" thickBot="1" x14ac:dyDescent="0.3">
      <c r="A12" s="3">
        <v>8</v>
      </c>
      <c r="B12" s="4">
        <v>0.06</v>
      </c>
    </row>
    <row r="13" spans="1:4" ht="15.75" thickBot="1" x14ac:dyDescent="0.3">
      <c r="A13" s="3">
        <v>9</v>
      </c>
      <c r="B13" s="4">
        <v>0.03</v>
      </c>
    </row>
    <row r="14" spans="1:4" ht="15.75" thickBot="1" x14ac:dyDescent="0.3">
      <c r="A14" s="3">
        <v>10</v>
      </c>
      <c r="B14" s="4">
        <v>0.02</v>
      </c>
    </row>
    <row r="15" spans="1:4" ht="15.75" thickBot="1" x14ac:dyDescent="0.3">
      <c r="A15" s="3">
        <v>11</v>
      </c>
      <c r="B15" s="4">
        <v>0.04</v>
      </c>
    </row>
    <row r="16" spans="1:4" ht="15.75" thickBot="1" x14ac:dyDescent="0.3">
      <c r="A16" s="3">
        <v>12</v>
      </c>
      <c r="B16" s="4">
        <v>0.01</v>
      </c>
    </row>
    <row r="17" spans="1:2" ht="15.75" thickBot="1" x14ac:dyDescent="0.3">
      <c r="A17" s="3">
        <v>13</v>
      </c>
      <c r="B17" s="4">
        <v>0</v>
      </c>
    </row>
    <row r="18" spans="1:2" ht="15.75" thickBot="1" x14ac:dyDescent="0.3">
      <c r="A18" s="3">
        <v>14</v>
      </c>
      <c r="B18" s="4">
        <v>0.06</v>
      </c>
    </row>
    <row r="19" spans="1:2" ht="15.75" thickBot="1" x14ac:dyDescent="0.3">
      <c r="A19" s="3">
        <v>15</v>
      </c>
      <c r="B19" s="4">
        <v>0.05</v>
      </c>
    </row>
    <row r="20" spans="1:2" ht="15.75" thickBot="1" x14ac:dyDescent="0.3">
      <c r="A20" s="3">
        <v>16</v>
      </c>
      <c r="B20" s="4">
        <v>0.04</v>
      </c>
    </row>
    <row r="21" spans="1:2" ht="15.75" thickBot="1" x14ac:dyDescent="0.3">
      <c r="A21" s="3">
        <v>17</v>
      </c>
      <c r="B21" s="4">
        <v>0.02</v>
      </c>
    </row>
    <row r="22" spans="1:2" ht="15.75" thickBot="1" x14ac:dyDescent="0.3">
      <c r="A22" s="3">
        <v>18</v>
      </c>
      <c r="B22" s="4">
        <v>0.01</v>
      </c>
    </row>
    <row r="23" spans="1:2" ht="15.75" thickBot="1" x14ac:dyDescent="0.3">
      <c r="A23" s="3">
        <v>19</v>
      </c>
      <c r="B23" s="4">
        <v>0.04</v>
      </c>
    </row>
    <row r="24" spans="1:2" ht="15.75" thickBot="1" x14ac:dyDescent="0.3">
      <c r="A24" s="3">
        <v>20</v>
      </c>
      <c r="B24" s="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19584-D781-48E1-B882-305568851E4D}">
  <sheetPr codeName="Sheet2"/>
  <dimension ref="A3:F27"/>
  <sheetViews>
    <sheetView workbookViewId="0">
      <selection activeCell="F12" sqref="F12"/>
    </sheetView>
  </sheetViews>
  <sheetFormatPr defaultRowHeight="15" x14ac:dyDescent="0.25"/>
  <cols>
    <col min="5" max="5" width="12" bestFit="1" customWidth="1"/>
    <col min="6" max="6" width="8.140625" bestFit="1" customWidth="1"/>
  </cols>
  <sheetData>
    <row r="3" spans="1:6" x14ac:dyDescent="0.25">
      <c r="A3" s="5" t="s">
        <v>3</v>
      </c>
    </row>
    <row r="5" spans="1:6" x14ac:dyDescent="0.25">
      <c r="A5" t="s">
        <v>4</v>
      </c>
    </row>
    <row r="7" spans="1:6" ht="45" x14ac:dyDescent="0.25">
      <c r="A7" s="7" t="s">
        <v>0</v>
      </c>
      <c r="B7" s="7" t="s">
        <v>5</v>
      </c>
    </row>
    <row r="8" spans="1:6" x14ac:dyDescent="0.25">
      <c r="A8" s="8">
        <v>2005</v>
      </c>
      <c r="B8" s="8">
        <v>8.66</v>
      </c>
    </row>
    <row r="9" spans="1:6" x14ac:dyDescent="0.25">
      <c r="A9" s="8">
        <v>2006</v>
      </c>
      <c r="B9" s="8">
        <v>12.19</v>
      </c>
    </row>
    <row r="10" spans="1:6" x14ac:dyDescent="0.25">
      <c r="A10" s="8">
        <v>2007</v>
      </c>
      <c r="B10" s="8">
        <v>9.9</v>
      </c>
    </row>
    <row r="11" spans="1:6" x14ac:dyDescent="0.25">
      <c r="A11" s="8">
        <v>2008</v>
      </c>
      <c r="B11" s="8">
        <v>-40.32</v>
      </c>
      <c r="D11" t="s">
        <v>13</v>
      </c>
      <c r="E11">
        <f>AVERAGE(B8:B27)</f>
        <v>11.520500000000002</v>
      </c>
      <c r="F11" s="10">
        <f>E11/100</f>
        <v>0.11520500000000002</v>
      </c>
    </row>
    <row r="12" spans="1:6" x14ac:dyDescent="0.25">
      <c r="A12" s="8">
        <v>2009</v>
      </c>
      <c r="B12" s="8">
        <v>42.79</v>
      </c>
      <c r="D12" t="s">
        <v>15</v>
      </c>
      <c r="E12">
        <f>_xlfn.STDEV.P(B8:B27)</f>
        <v>20.516473740630968</v>
      </c>
      <c r="F12" s="10">
        <f>E12/100</f>
        <v>0.20516473740630967</v>
      </c>
    </row>
    <row r="13" spans="1:6" x14ac:dyDescent="0.25">
      <c r="A13" s="8">
        <v>2010</v>
      </c>
      <c r="B13" s="8">
        <v>30.95</v>
      </c>
    </row>
    <row r="14" spans="1:6" x14ac:dyDescent="0.25">
      <c r="A14" s="8">
        <v>2011</v>
      </c>
      <c r="B14" s="8">
        <v>-1.62</v>
      </c>
    </row>
    <row r="15" spans="1:6" x14ac:dyDescent="0.25">
      <c r="A15" s="8">
        <v>2012</v>
      </c>
      <c r="B15" s="8">
        <v>17.809999999999999</v>
      </c>
    </row>
    <row r="16" spans="1:6" x14ac:dyDescent="0.25">
      <c r="A16" s="8">
        <v>2013</v>
      </c>
      <c r="B16" s="8">
        <v>38.26</v>
      </c>
    </row>
    <row r="17" spans="1:2" x14ac:dyDescent="0.25">
      <c r="A17" s="8">
        <v>2014</v>
      </c>
      <c r="B17" s="8">
        <v>4.01</v>
      </c>
    </row>
    <row r="18" spans="1:2" x14ac:dyDescent="0.25">
      <c r="A18" s="8">
        <v>2015</v>
      </c>
      <c r="B18" s="8">
        <v>-2.63</v>
      </c>
    </row>
    <row r="19" spans="1:2" x14ac:dyDescent="0.25">
      <c r="A19" s="8">
        <v>2016</v>
      </c>
      <c r="B19" s="8">
        <v>10.88</v>
      </c>
    </row>
    <row r="20" spans="1:2" x14ac:dyDescent="0.25">
      <c r="A20" s="8">
        <v>2017</v>
      </c>
      <c r="B20" s="8">
        <v>21.87</v>
      </c>
    </row>
    <row r="21" spans="1:2" x14ac:dyDescent="0.25">
      <c r="A21" s="8">
        <v>2018</v>
      </c>
      <c r="B21" s="8">
        <v>-5.69</v>
      </c>
    </row>
    <row r="22" spans="1:2" x14ac:dyDescent="0.25">
      <c r="A22" s="8">
        <v>2019</v>
      </c>
      <c r="B22" s="8">
        <v>32.75</v>
      </c>
    </row>
    <row r="23" spans="1:2" x14ac:dyDescent="0.25">
      <c r="A23" s="8">
        <v>2020</v>
      </c>
      <c r="B23" s="8">
        <v>35.43</v>
      </c>
    </row>
    <row r="24" spans="1:2" x14ac:dyDescent="0.25">
      <c r="A24" s="8">
        <v>2021</v>
      </c>
      <c r="B24" s="8">
        <v>5.66</v>
      </c>
    </row>
    <row r="25" spans="1:2" x14ac:dyDescent="0.25">
      <c r="A25" s="8">
        <v>2022</v>
      </c>
      <c r="B25" s="8">
        <v>-28.44</v>
      </c>
    </row>
    <row r="26" spans="1:2" x14ac:dyDescent="0.25">
      <c r="A26" s="8">
        <v>2023</v>
      </c>
      <c r="B26" s="8">
        <v>21.45</v>
      </c>
    </row>
    <row r="27" spans="1:2" x14ac:dyDescent="0.25">
      <c r="A27" s="8">
        <v>2024</v>
      </c>
      <c r="B27" s="8">
        <v>16.5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B09F9-495F-4171-A408-57C6CC177694}">
  <sheetPr codeName="Sheet3"/>
  <dimension ref="B4:AA68"/>
  <sheetViews>
    <sheetView topLeftCell="A41" zoomScaleNormal="100" workbookViewId="0">
      <selection activeCell="G50" sqref="G50"/>
    </sheetView>
  </sheetViews>
  <sheetFormatPr defaultRowHeight="15" x14ac:dyDescent="0.25"/>
  <cols>
    <col min="2" max="2" width="10" bestFit="1" customWidth="1"/>
    <col min="24" max="24" width="13" customWidth="1"/>
    <col min="26" max="26" width="6.7109375" customWidth="1"/>
  </cols>
  <sheetData>
    <row r="4" spans="2:7" x14ac:dyDescent="0.25">
      <c r="B4" t="s">
        <v>19</v>
      </c>
      <c r="C4">
        <f>AVERAGE(G4:G53)</f>
        <v>10.586159999999998</v>
      </c>
      <c r="D4" s="10">
        <f>C4/100</f>
        <v>0.10586159999999997</v>
      </c>
      <c r="F4">
        <v>1975</v>
      </c>
      <c r="G4">
        <v>31.6</v>
      </c>
    </row>
    <row r="5" spans="2:7" x14ac:dyDescent="0.25">
      <c r="B5" t="s">
        <v>12</v>
      </c>
      <c r="C5">
        <f>_xlfn.STDEV.P(G4:G53)</f>
        <v>15.864292059036227</v>
      </c>
      <c r="D5" s="10">
        <f>C5/100</f>
        <v>0.15864292059036228</v>
      </c>
      <c r="F5">
        <v>1976</v>
      </c>
      <c r="G5">
        <v>19.100000000000001</v>
      </c>
    </row>
    <row r="6" spans="2:7" x14ac:dyDescent="0.25">
      <c r="F6">
        <v>1977</v>
      </c>
      <c r="G6">
        <v>-11.5</v>
      </c>
    </row>
    <row r="7" spans="2:7" x14ac:dyDescent="0.25">
      <c r="F7">
        <v>1978</v>
      </c>
      <c r="G7">
        <v>1.1000000000000001</v>
      </c>
    </row>
    <row r="8" spans="2:7" x14ac:dyDescent="0.25">
      <c r="F8">
        <v>1979</v>
      </c>
      <c r="G8">
        <v>12.3</v>
      </c>
    </row>
    <row r="9" spans="2:7" x14ac:dyDescent="0.25">
      <c r="F9">
        <v>1980</v>
      </c>
      <c r="G9">
        <v>25.8</v>
      </c>
    </row>
    <row r="10" spans="2:7" x14ac:dyDescent="0.25">
      <c r="F10">
        <v>1981</v>
      </c>
      <c r="G10">
        <v>-9.6999999999999993</v>
      </c>
    </row>
    <row r="11" spans="2:7" x14ac:dyDescent="0.25">
      <c r="F11">
        <v>1982</v>
      </c>
      <c r="G11">
        <v>14.8</v>
      </c>
    </row>
    <row r="12" spans="2:7" x14ac:dyDescent="0.25">
      <c r="F12">
        <v>1983</v>
      </c>
      <c r="G12">
        <v>17.3</v>
      </c>
    </row>
    <row r="13" spans="2:7" x14ac:dyDescent="0.25">
      <c r="F13">
        <v>1984</v>
      </c>
      <c r="G13">
        <v>1.4</v>
      </c>
    </row>
    <row r="14" spans="2:7" x14ac:dyDescent="0.25">
      <c r="F14">
        <v>1985</v>
      </c>
      <c r="G14">
        <v>26.3</v>
      </c>
    </row>
    <row r="15" spans="2:7" x14ac:dyDescent="0.25">
      <c r="F15">
        <v>1986</v>
      </c>
      <c r="G15">
        <v>14.6</v>
      </c>
    </row>
    <row r="16" spans="2:7" x14ac:dyDescent="0.25">
      <c r="F16">
        <v>1987</v>
      </c>
      <c r="G16">
        <v>2</v>
      </c>
    </row>
    <row r="17" spans="6:7" x14ac:dyDescent="0.25">
      <c r="F17">
        <v>1988</v>
      </c>
      <c r="G17">
        <v>12.4</v>
      </c>
    </row>
    <row r="18" spans="6:7" x14ac:dyDescent="0.25">
      <c r="F18">
        <v>1989</v>
      </c>
      <c r="G18">
        <v>27.2</v>
      </c>
    </row>
    <row r="19" spans="6:7" x14ac:dyDescent="0.25">
      <c r="F19">
        <v>1990</v>
      </c>
      <c r="G19">
        <v>-6.6</v>
      </c>
    </row>
    <row r="20" spans="6:7" x14ac:dyDescent="0.25">
      <c r="F20">
        <v>1991</v>
      </c>
      <c r="G20">
        <v>26.3</v>
      </c>
    </row>
    <row r="21" spans="6:7" x14ac:dyDescent="0.25">
      <c r="F21">
        <v>1992</v>
      </c>
      <c r="G21">
        <v>4.5</v>
      </c>
    </row>
    <row r="22" spans="6:7" x14ac:dyDescent="0.25">
      <c r="F22">
        <v>1993</v>
      </c>
      <c r="G22">
        <v>7.1</v>
      </c>
    </row>
    <row r="23" spans="6:7" x14ac:dyDescent="0.25">
      <c r="F23">
        <v>1994</v>
      </c>
      <c r="G23">
        <v>-1.5</v>
      </c>
    </row>
    <row r="24" spans="6:7" x14ac:dyDescent="0.25">
      <c r="F24">
        <v>1995</v>
      </c>
      <c r="G24">
        <v>34.1</v>
      </c>
    </row>
    <row r="25" spans="6:7" x14ac:dyDescent="0.25">
      <c r="F25">
        <v>1996</v>
      </c>
      <c r="G25">
        <v>20.3</v>
      </c>
    </row>
    <row r="26" spans="6:7" x14ac:dyDescent="0.25">
      <c r="F26">
        <v>1997</v>
      </c>
      <c r="G26">
        <v>31</v>
      </c>
    </row>
    <row r="27" spans="6:7" x14ac:dyDescent="0.25">
      <c r="F27">
        <v>1998</v>
      </c>
      <c r="G27">
        <v>26.7</v>
      </c>
    </row>
    <row r="28" spans="6:7" x14ac:dyDescent="0.25">
      <c r="F28">
        <v>1999</v>
      </c>
      <c r="G28">
        <v>19.5</v>
      </c>
    </row>
    <row r="29" spans="6:7" x14ac:dyDescent="0.25">
      <c r="F29">
        <v>2000</v>
      </c>
      <c r="G29">
        <v>-10.1</v>
      </c>
    </row>
    <row r="30" spans="6:7" x14ac:dyDescent="0.25">
      <c r="F30">
        <v>2001</v>
      </c>
      <c r="G30">
        <v>-13</v>
      </c>
    </row>
    <row r="31" spans="6:7" x14ac:dyDescent="0.25">
      <c r="F31">
        <v>2002</v>
      </c>
      <c r="G31">
        <v>-23.4</v>
      </c>
    </row>
    <row r="32" spans="6:7" x14ac:dyDescent="0.25">
      <c r="F32">
        <v>2003</v>
      </c>
      <c r="G32">
        <v>26.4</v>
      </c>
    </row>
    <row r="33" spans="6:7" x14ac:dyDescent="0.25">
      <c r="F33">
        <v>2004</v>
      </c>
      <c r="G33">
        <v>9</v>
      </c>
    </row>
    <row r="34" spans="6:7" x14ac:dyDescent="0.25">
      <c r="F34">
        <v>2005</v>
      </c>
      <c r="G34">
        <v>3</v>
      </c>
    </row>
    <row r="35" spans="6:7" x14ac:dyDescent="0.25">
      <c r="F35">
        <v>2006</v>
      </c>
      <c r="G35">
        <v>13.6</v>
      </c>
    </row>
    <row r="36" spans="6:7" x14ac:dyDescent="0.25">
      <c r="F36">
        <v>2007</v>
      </c>
      <c r="G36">
        <v>3.5</v>
      </c>
    </row>
    <row r="37" spans="6:7" x14ac:dyDescent="0.25">
      <c r="F37">
        <v>2008</v>
      </c>
      <c r="G37">
        <v>-38.5</v>
      </c>
    </row>
    <row r="38" spans="6:7" x14ac:dyDescent="0.25">
      <c r="F38">
        <v>2009</v>
      </c>
      <c r="G38">
        <v>23.4</v>
      </c>
    </row>
    <row r="39" spans="6:7" x14ac:dyDescent="0.25">
      <c r="F39">
        <v>2010</v>
      </c>
      <c r="G39">
        <v>12.8</v>
      </c>
    </row>
    <row r="40" spans="6:7" x14ac:dyDescent="0.25">
      <c r="F40">
        <v>2011</v>
      </c>
      <c r="G40">
        <v>-2E-3</v>
      </c>
    </row>
    <row r="41" spans="6:7" x14ac:dyDescent="0.25">
      <c r="F41">
        <v>2012</v>
      </c>
      <c r="G41">
        <v>13.4</v>
      </c>
    </row>
    <row r="42" spans="6:7" x14ac:dyDescent="0.25">
      <c r="F42">
        <v>2013</v>
      </c>
      <c r="G42">
        <v>29.6</v>
      </c>
    </row>
    <row r="43" spans="6:7" x14ac:dyDescent="0.25">
      <c r="F43">
        <v>2014</v>
      </c>
      <c r="G43">
        <v>11.39</v>
      </c>
    </row>
    <row r="44" spans="6:7" x14ac:dyDescent="0.25">
      <c r="F44">
        <v>2015</v>
      </c>
      <c r="G44">
        <v>-0.73</v>
      </c>
    </row>
    <row r="45" spans="6:7" x14ac:dyDescent="0.25">
      <c r="F45">
        <v>2016</v>
      </c>
      <c r="G45">
        <v>9.5399999999999991</v>
      </c>
    </row>
    <row r="46" spans="6:7" x14ac:dyDescent="0.25">
      <c r="F46">
        <v>2017</v>
      </c>
      <c r="G46">
        <v>19.420000000000002</v>
      </c>
    </row>
    <row r="47" spans="6:7" x14ac:dyDescent="0.25">
      <c r="F47">
        <v>2018</v>
      </c>
      <c r="G47">
        <v>-6.24</v>
      </c>
    </row>
    <row r="48" spans="6:7" x14ac:dyDescent="0.25">
      <c r="F48">
        <v>2019</v>
      </c>
      <c r="G48">
        <v>28.88</v>
      </c>
    </row>
    <row r="49" spans="6:7" x14ac:dyDescent="0.25">
      <c r="F49">
        <v>2020</v>
      </c>
      <c r="G49">
        <v>16.260000000000002</v>
      </c>
    </row>
    <row r="50" spans="6:7" x14ac:dyDescent="0.25">
      <c r="F50">
        <v>2021</v>
      </c>
      <c r="G50">
        <v>26.89</v>
      </c>
    </row>
    <row r="51" spans="6:7" x14ac:dyDescent="0.25">
      <c r="F51">
        <v>2022</v>
      </c>
      <c r="G51">
        <v>-19.440000000000001</v>
      </c>
    </row>
    <row r="52" spans="6:7" x14ac:dyDescent="0.25">
      <c r="F52">
        <v>2023</v>
      </c>
      <c r="G52">
        <v>24.23</v>
      </c>
    </row>
    <row r="53" spans="6:7" x14ac:dyDescent="0.25">
      <c r="F53">
        <v>2024</v>
      </c>
      <c r="G53">
        <v>23.31</v>
      </c>
    </row>
    <row r="68" spans="27:27" x14ac:dyDescent="0.25">
      <c r="AA6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F54F-E914-4272-AB11-42D09220307C}">
  <sheetPr codeName="Sheet4"/>
  <dimension ref="A3:F25"/>
  <sheetViews>
    <sheetView topLeftCell="A5" zoomScale="175" zoomScaleNormal="175" workbookViewId="0">
      <selection activeCell="B25" sqref="B5:B25"/>
    </sheetView>
  </sheetViews>
  <sheetFormatPr defaultRowHeight="15" x14ac:dyDescent="0.25"/>
  <cols>
    <col min="2" max="2" width="12.140625" customWidth="1"/>
    <col min="4" max="4" width="11.5703125" bestFit="1" customWidth="1"/>
    <col min="5" max="5" width="12" bestFit="1" customWidth="1"/>
  </cols>
  <sheetData>
    <row r="3" spans="1:6" ht="15.75" x14ac:dyDescent="0.25">
      <c r="A3" s="9" t="s">
        <v>7</v>
      </c>
    </row>
    <row r="4" spans="1:6" ht="30" x14ac:dyDescent="0.25">
      <c r="A4" s="7" t="s">
        <v>0</v>
      </c>
      <c r="B4" s="7" t="s">
        <v>6</v>
      </c>
    </row>
    <row r="5" spans="1:6" x14ac:dyDescent="0.25">
      <c r="A5" s="8">
        <v>2004</v>
      </c>
      <c r="B5" s="8">
        <v>7.86</v>
      </c>
      <c r="D5" t="s">
        <v>13</v>
      </c>
      <c r="E5">
        <f>AVERAGE(B5:B25)</f>
        <v>3.6571428571428575</v>
      </c>
      <c r="F5" s="10">
        <f>E5/100</f>
        <v>3.6571428571428574E-2</v>
      </c>
    </row>
    <row r="6" spans="1:6" x14ac:dyDescent="0.25">
      <c r="A6" s="8">
        <v>2005</v>
      </c>
      <c r="B6" s="8">
        <v>2.84</v>
      </c>
      <c r="D6" t="s">
        <v>12</v>
      </c>
      <c r="E6">
        <f>_xlfn.STDEV.P(B5:B25)</f>
        <v>6.3366899447410479</v>
      </c>
      <c r="F6" s="10">
        <f>E6/100</f>
        <v>6.3366899447410474E-2</v>
      </c>
    </row>
    <row r="7" spans="1:6" x14ac:dyDescent="0.25">
      <c r="A7" s="8">
        <v>2006</v>
      </c>
      <c r="B7" s="8">
        <v>0.41</v>
      </c>
    </row>
    <row r="8" spans="1:6" x14ac:dyDescent="0.25">
      <c r="A8" s="8">
        <v>2007</v>
      </c>
      <c r="B8" s="8">
        <v>11.64</v>
      </c>
    </row>
    <row r="9" spans="1:6" x14ac:dyDescent="0.25">
      <c r="A9" s="8">
        <v>2008</v>
      </c>
      <c r="B9" s="8">
        <v>-2.35</v>
      </c>
    </row>
    <row r="10" spans="1:6" x14ac:dyDescent="0.25">
      <c r="A10" s="8">
        <v>2009</v>
      </c>
      <c r="B10" s="8">
        <v>11.41</v>
      </c>
    </row>
    <row r="11" spans="1:6" x14ac:dyDescent="0.25">
      <c r="A11" s="8">
        <v>2010</v>
      </c>
      <c r="B11" s="8">
        <v>6.31</v>
      </c>
    </row>
    <row r="12" spans="1:6" x14ac:dyDescent="0.25">
      <c r="A12" s="8">
        <v>2011</v>
      </c>
      <c r="B12" s="8">
        <v>13.56</v>
      </c>
    </row>
    <row r="13" spans="1:6" x14ac:dyDescent="0.25">
      <c r="A13" s="8">
        <v>2012</v>
      </c>
      <c r="B13" s="8">
        <v>6.98</v>
      </c>
    </row>
    <row r="14" spans="1:6" x14ac:dyDescent="0.25">
      <c r="A14" s="8">
        <v>2013</v>
      </c>
      <c r="B14" s="8">
        <v>-8.65</v>
      </c>
    </row>
    <row r="15" spans="1:6" x14ac:dyDescent="0.25">
      <c r="A15" s="8">
        <v>2014</v>
      </c>
      <c r="B15" s="8">
        <v>3.64</v>
      </c>
    </row>
    <row r="16" spans="1:6" x14ac:dyDescent="0.25">
      <c r="A16" s="8">
        <v>2015</v>
      </c>
      <c r="B16" s="8">
        <v>-1.44</v>
      </c>
    </row>
    <row r="17" spans="1:2" x14ac:dyDescent="0.25">
      <c r="A17" s="8">
        <v>2016</v>
      </c>
      <c r="B17" s="8">
        <v>4.68</v>
      </c>
    </row>
    <row r="18" spans="1:2" x14ac:dyDescent="0.25">
      <c r="A18" s="8">
        <v>2017</v>
      </c>
      <c r="B18" s="8">
        <v>3.01</v>
      </c>
    </row>
    <row r="19" spans="1:2" x14ac:dyDescent="0.25">
      <c r="A19" s="8">
        <v>2018</v>
      </c>
      <c r="B19" s="8">
        <v>-1.26</v>
      </c>
    </row>
    <row r="20" spans="1:2" x14ac:dyDescent="0.25">
      <c r="A20" s="8">
        <v>2019</v>
      </c>
      <c r="B20" s="8">
        <v>8.43</v>
      </c>
    </row>
    <row r="21" spans="1:2" x14ac:dyDescent="0.25">
      <c r="A21" s="8">
        <v>2020</v>
      </c>
      <c r="B21" s="8">
        <v>10.84</v>
      </c>
    </row>
    <row r="22" spans="1:2" x14ac:dyDescent="0.25">
      <c r="A22" s="8">
        <v>2021</v>
      </c>
      <c r="B22" s="8">
        <v>5.67</v>
      </c>
    </row>
    <row r="23" spans="1:2" x14ac:dyDescent="0.25">
      <c r="A23" s="8">
        <v>2022</v>
      </c>
      <c r="B23" s="8">
        <v>-12.24</v>
      </c>
    </row>
    <row r="24" spans="1:2" x14ac:dyDescent="0.25">
      <c r="A24" s="8">
        <v>2023</v>
      </c>
      <c r="B24" s="8">
        <v>3.81</v>
      </c>
    </row>
    <row r="25" spans="1:2" x14ac:dyDescent="0.25">
      <c r="A25" s="8">
        <v>2024</v>
      </c>
      <c r="B25" s="8">
        <v>1.65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FD2D-543C-407B-9202-887173A92951}">
  <dimension ref="A1:B21"/>
  <sheetViews>
    <sheetView workbookViewId="0">
      <selection activeCell="F20" sqref="F20"/>
    </sheetView>
  </sheetViews>
  <sheetFormatPr defaultRowHeight="15" x14ac:dyDescent="0.25"/>
  <sheetData>
    <row r="1" spans="1:2" ht="30" x14ac:dyDescent="0.25">
      <c r="A1" s="7" t="s">
        <v>0</v>
      </c>
      <c r="B1" s="7" t="s">
        <v>62</v>
      </c>
    </row>
    <row r="2" spans="1:2" x14ac:dyDescent="0.25">
      <c r="A2" s="8">
        <v>2010</v>
      </c>
      <c r="B2" s="94">
        <v>0.3211</v>
      </c>
    </row>
    <row r="3" spans="1:2" x14ac:dyDescent="0.25">
      <c r="A3" s="8">
        <v>2011</v>
      </c>
      <c r="B3" s="94">
        <v>-4.5600000000000002E-2</v>
      </c>
    </row>
    <row r="4" spans="1:2" x14ac:dyDescent="0.25">
      <c r="A4" s="8">
        <v>2012</v>
      </c>
      <c r="B4" s="94">
        <v>0.42630000000000001</v>
      </c>
    </row>
    <row r="5" spans="1:2" x14ac:dyDescent="0.25">
      <c r="A5" s="8">
        <v>2013</v>
      </c>
      <c r="B5" s="94">
        <v>0.55730000000000002</v>
      </c>
    </row>
    <row r="6" spans="1:2" x14ac:dyDescent="0.25">
      <c r="A6" s="8">
        <v>2014</v>
      </c>
      <c r="B6" s="94">
        <v>-0.2218</v>
      </c>
    </row>
    <row r="7" spans="1:2" x14ac:dyDescent="0.25">
      <c r="A7" s="8">
        <v>2015</v>
      </c>
      <c r="B7" s="94">
        <v>1.1623000000000001</v>
      </c>
    </row>
    <row r="8" spans="1:2" x14ac:dyDescent="0.25">
      <c r="A8" s="8">
        <v>2016</v>
      </c>
      <c r="B8" s="94">
        <v>0.1426</v>
      </c>
    </row>
    <row r="9" spans="1:2" x14ac:dyDescent="0.25">
      <c r="A9" s="8">
        <v>2017</v>
      </c>
      <c r="B9" s="94">
        <v>0.54300000000000004</v>
      </c>
    </row>
    <row r="10" spans="1:2" x14ac:dyDescent="0.25">
      <c r="A10" s="8">
        <v>2018</v>
      </c>
      <c r="B10" s="94">
        <v>0.28149999999999997</v>
      </c>
    </row>
    <row r="11" spans="1:2" x14ac:dyDescent="0.25">
      <c r="A11" s="8">
        <v>2019</v>
      </c>
      <c r="B11" s="94">
        <v>0.26119999999999999</v>
      </c>
    </row>
    <row r="12" spans="1:2" x14ac:dyDescent="0.25">
      <c r="A12" s="8">
        <v>2020</v>
      </c>
      <c r="B12" s="94">
        <v>0.73699999999999999</v>
      </c>
    </row>
    <row r="13" spans="1:2" x14ac:dyDescent="0.25">
      <c r="A13" s="8">
        <v>2021</v>
      </c>
      <c r="B13" s="94">
        <v>1.9699999999999999E-2</v>
      </c>
    </row>
    <row r="14" spans="1:2" x14ac:dyDescent="0.25">
      <c r="A14" s="8">
        <v>2022</v>
      </c>
      <c r="B14" s="94">
        <v>-0.49869999999999998</v>
      </c>
    </row>
    <row r="15" spans="1:2" x14ac:dyDescent="0.25">
      <c r="A15" s="8">
        <v>2023</v>
      </c>
      <c r="B15" s="94">
        <v>0.77790000000000004</v>
      </c>
    </row>
    <row r="16" spans="1:2" x14ac:dyDescent="0.25">
      <c r="A16" s="8">
        <v>2024</v>
      </c>
      <c r="B16" s="94">
        <v>0.44769999999999999</v>
      </c>
    </row>
    <row r="20" spans="1:2" x14ac:dyDescent="0.25">
      <c r="A20" t="s">
        <v>63</v>
      </c>
      <c r="B20" s="14">
        <f>AVERAGE(B2:B16)</f>
        <v>0.32743333333333341</v>
      </c>
    </row>
    <row r="21" spans="1:2" x14ac:dyDescent="0.25">
      <c r="A21" t="s">
        <v>42</v>
      </c>
      <c r="B21" s="10">
        <f>_xlfn.STDEV.P(B2:B16)</f>
        <v>0.4041386885161522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121-D2D8-435F-B52A-DD859B74A26E}">
  <sheetPr codeName="Sheet5"/>
  <dimension ref="A1:W1008"/>
  <sheetViews>
    <sheetView tabSelected="1" topLeftCell="G1" zoomScale="130" zoomScaleNormal="130" workbookViewId="0">
      <selection activeCell="J11" sqref="J11"/>
    </sheetView>
  </sheetViews>
  <sheetFormatPr defaultRowHeight="15" x14ac:dyDescent="0.25"/>
  <cols>
    <col min="1" max="1" width="27.42578125" bestFit="1" customWidth="1"/>
    <col min="2" max="2" width="25.42578125" customWidth="1"/>
    <col min="3" max="3" width="19.42578125" bestFit="1" customWidth="1"/>
    <col min="4" max="4" width="24.5703125" bestFit="1" customWidth="1"/>
    <col min="5" max="5" width="13.140625" bestFit="1" customWidth="1"/>
    <col min="6" max="6" width="25.85546875" bestFit="1" customWidth="1"/>
    <col min="7" max="7" width="30.140625" bestFit="1" customWidth="1"/>
    <col min="8" max="9" width="19.5703125" customWidth="1"/>
    <col min="10" max="10" width="41.85546875" bestFit="1" customWidth="1"/>
    <col min="11" max="11" width="24.28515625" bestFit="1" customWidth="1"/>
    <col min="12" max="12" width="30.140625" bestFit="1" customWidth="1"/>
    <col min="13" max="13" width="18.7109375" bestFit="1" customWidth="1"/>
    <col min="14" max="14" width="20.42578125" customWidth="1"/>
    <col min="15" max="15" width="33.28515625" bestFit="1" customWidth="1"/>
    <col min="16" max="16" width="14.42578125" bestFit="1" customWidth="1"/>
    <col min="17" max="17" width="18.7109375" bestFit="1" customWidth="1"/>
    <col min="18" max="18" width="21.85546875" bestFit="1" customWidth="1"/>
    <col min="19" max="19" width="14" bestFit="1" customWidth="1"/>
    <col min="20" max="20" width="17.140625" bestFit="1" customWidth="1"/>
    <col min="21" max="21" width="14.85546875" bestFit="1" customWidth="1"/>
    <col min="23" max="23" width="14" bestFit="1" customWidth="1"/>
  </cols>
  <sheetData>
    <row r="1" spans="1:23" ht="15" customHeight="1" x14ac:dyDescent="0.45">
      <c r="D1" s="151" t="s">
        <v>8</v>
      </c>
      <c r="E1" s="152"/>
      <c r="F1" s="152"/>
      <c r="G1" s="152"/>
      <c r="H1" s="153"/>
      <c r="I1" s="92"/>
      <c r="J1" s="157" t="s">
        <v>25</v>
      </c>
      <c r="K1" s="158"/>
      <c r="L1" s="86">
        <f>AVERAGE(T9:T108)</f>
        <v>1425374.9639958693</v>
      </c>
      <c r="M1" t="s">
        <v>26</v>
      </c>
    </row>
    <row r="2" spans="1:23" ht="28.5" x14ac:dyDescent="0.45">
      <c r="D2" s="154"/>
      <c r="E2" s="155"/>
      <c r="F2" s="155"/>
      <c r="G2" s="155"/>
      <c r="H2" s="156"/>
      <c r="I2" s="93"/>
      <c r="J2" s="159"/>
      <c r="K2" s="160"/>
      <c r="L2" s="38">
        <f>PERCENTILE(T9:T108, 0.05)</f>
        <v>1038309.5278080315</v>
      </c>
      <c r="M2" t="s">
        <v>27</v>
      </c>
      <c r="N2" t="s">
        <v>65</v>
      </c>
      <c r="O2" t="s">
        <v>66</v>
      </c>
    </row>
    <row r="3" spans="1:23" ht="21" x14ac:dyDescent="0.35">
      <c r="J3" s="161" t="s">
        <v>58</v>
      </c>
      <c r="K3" s="161"/>
      <c r="L3" s="87" t="s">
        <v>59</v>
      </c>
      <c r="M3" s="73"/>
      <c r="N3" s="11">
        <f>L2</f>
        <v>1038309.5278080315</v>
      </c>
      <c r="O3" s="83">
        <f>L4</f>
        <v>0.95</v>
      </c>
    </row>
    <row r="4" spans="1:23" ht="26.25" customHeight="1" x14ac:dyDescent="0.35">
      <c r="A4" t="s">
        <v>9</v>
      </c>
      <c r="B4" s="11">
        <v>60000</v>
      </c>
      <c r="D4" t="s">
        <v>47</v>
      </c>
      <c r="E4" t="s">
        <v>44</v>
      </c>
      <c r="F4" t="s">
        <v>45</v>
      </c>
      <c r="G4" t="s">
        <v>46</v>
      </c>
      <c r="H4" t="s">
        <v>64</v>
      </c>
      <c r="K4" s="95" t="s">
        <v>57</v>
      </c>
      <c r="L4" s="103">
        <f>COUNTIF(T9:T1008,"&gt;1000000")/1000</f>
        <v>0.95</v>
      </c>
      <c r="M4" s="85"/>
    </row>
    <row r="5" spans="1:23" x14ac:dyDescent="0.25">
      <c r="A5" t="s">
        <v>1</v>
      </c>
      <c r="B5" s="82">
        <f>'Salary Growth'!C3</f>
        <v>3.1000000000000007E-2</v>
      </c>
      <c r="D5" s="100">
        <f>D7</f>
        <v>0.2</v>
      </c>
      <c r="E5" s="100">
        <f>D8</f>
        <v>1</v>
      </c>
      <c r="F5" s="100">
        <f>D9</f>
        <v>0</v>
      </c>
      <c r="G5" s="100">
        <f>D10</f>
        <v>0</v>
      </c>
      <c r="H5" s="100">
        <f>D11</f>
        <v>0</v>
      </c>
      <c r="I5" s="100"/>
    </row>
    <row r="6" spans="1:23" ht="15.75" thickBot="1" x14ac:dyDescent="0.3">
      <c r="A6" t="s">
        <v>15</v>
      </c>
      <c r="B6" s="82">
        <f>'Salary Growth'!D8</f>
        <v>2.0223748416156678E-2</v>
      </c>
      <c r="S6" t="s">
        <v>42</v>
      </c>
      <c r="T6" s="11">
        <f>_xlfn.STDEV.P(T9:T108)</f>
        <v>290945.60380641604</v>
      </c>
    </row>
    <row r="7" spans="1:23" ht="15.75" thickBot="1" x14ac:dyDescent="0.3">
      <c r="A7" s="15"/>
      <c r="B7" s="21"/>
      <c r="C7" s="57" t="s">
        <v>47</v>
      </c>
      <c r="D7" s="129">
        <v>0.2</v>
      </c>
      <c r="F7" s="148" t="s">
        <v>14</v>
      </c>
      <c r="G7" s="149"/>
      <c r="H7" s="150"/>
      <c r="I7" s="42"/>
      <c r="J7" s="24"/>
      <c r="K7" s="148" t="s">
        <v>17</v>
      </c>
      <c r="L7" s="149"/>
      <c r="M7" s="150"/>
      <c r="O7" s="148" t="s">
        <v>20</v>
      </c>
      <c r="P7" s="149"/>
      <c r="Q7" s="150"/>
      <c r="S7" s="34"/>
      <c r="W7" s="42"/>
    </row>
    <row r="8" spans="1:23" ht="15.75" thickBot="1" x14ac:dyDescent="0.3">
      <c r="A8" s="15"/>
      <c r="B8" s="22"/>
      <c r="C8" s="58" t="s">
        <v>44</v>
      </c>
      <c r="D8" s="42">
        <v>1</v>
      </c>
      <c r="F8" s="16" t="s">
        <v>13</v>
      </c>
      <c r="G8" s="17">
        <f>'Bonds inflation protected'!F5</f>
        <v>3.6571428571428574E-2</v>
      </c>
      <c r="H8" s="18"/>
      <c r="I8" s="42"/>
      <c r="J8" s="11"/>
      <c r="K8" s="16" t="s">
        <v>13</v>
      </c>
      <c r="L8" s="17">
        <f>'S &amp; P 500'!D4</f>
        <v>0.10586159999999997</v>
      </c>
      <c r="M8" s="18"/>
      <c r="O8" s="16" t="s">
        <v>13</v>
      </c>
      <c r="P8" s="17">
        <f>'vanguard Small Cap'!F11</f>
        <v>0.11520500000000002</v>
      </c>
      <c r="Q8" s="18"/>
      <c r="S8" s="25"/>
      <c r="T8" s="29">
        <f ca="1">SUM(H45,M45,Q45,M93)</f>
        <v>1342240.3968581217</v>
      </c>
    </row>
    <row r="9" spans="1:23" ht="15.75" thickBot="1" x14ac:dyDescent="0.3">
      <c r="A9" s="15"/>
      <c r="B9" s="22"/>
      <c r="C9" s="58" t="s">
        <v>45</v>
      </c>
      <c r="D9" s="42">
        <v>0</v>
      </c>
      <c r="F9" s="13" t="s">
        <v>15</v>
      </c>
      <c r="G9" s="19">
        <f>'Bonds inflation protected'!F6</f>
        <v>6.3366899447410474E-2</v>
      </c>
      <c r="H9" s="18"/>
      <c r="I9" s="42"/>
      <c r="J9" s="11"/>
      <c r="K9" s="13" t="s">
        <v>15</v>
      </c>
      <c r="L9" s="19">
        <f>'S &amp; P 500'!D5</f>
        <v>0.15864292059036228</v>
      </c>
      <c r="M9" s="18"/>
      <c r="O9" s="13" t="s">
        <v>15</v>
      </c>
      <c r="P9" s="19">
        <f>'vanguard Small Cap'!F12</f>
        <v>0.20516473740630967</v>
      </c>
      <c r="Q9" s="18"/>
      <c r="R9" s="71"/>
      <c r="S9" s="26">
        <v>1</v>
      </c>
      <c r="T9" s="27">
        <f t="dataTable" ref="T9:T1008" dt2D="0" dtr="0" r1="R9" ca="1"/>
        <v>1341755.719595524</v>
      </c>
    </row>
    <row r="10" spans="1:23" ht="15.75" thickBot="1" x14ac:dyDescent="0.3">
      <c r="C10" s="59" t="s">
        <v>46</v>
      </c>
      <c r="D10" s="42">
        <v>0</v>
      </c>
      <c r="F10" s="20"/>
      <c r="G10" s="21"/>
      <c r="H10" s="18"/>
      <c r="I10" s="42"/>
      <c r="J10" s="11"/>
      <c r="K10" s="20"/>
      <c r="L10" s="21"/>
      <c r="M10" s="18"/>
      <c r="O10" s="20"/>
      <c r="P10" s="21"/>
      <c r="Q10" s="18"/>
      <c r="S10" s="26">
        <v>2</v>
      </c>
      <c r="T10" s="27">
        <v>1520212.548170106</v>
      </c>
      <c r="W10" s="11"/>
    </row>
    <row r="11" spans="1:23" x14ac:dyDescent="0.25">
      <c r="A11" s="15" t="s">
        <v>28</v>
      </c>
      <c r="B11" s="83">
        <f>D5</f>
        <v>0.2</v>
      </c>
      <c r="C11" s="59" t="s">
        <v>64</v>
      </c>
      <c r="D11" s="42">
        <v>0</v>
      </c>
      <c r="F11" s="20" t="s">
        <v>23</v>
      </c>
      <c r="G11" s="56">
        <f>E5</f>
        <v>1</v>
      </c>
      <c r="H11" s="18"/>
      <c r="I11" s="42"/>
      <c r="J11" s="11"/>
      <c r="K11" s="20" t="s">
        <v>23</v>
      </c>
      <c r="L11" s="56">
        <f>F5</f>
        <v>0</v>
      </c>
      <c r="M11" s="18"/>
      <c r="O11" s="20" t="s">
        <v>23</v>
      </c>
      <c r="P11" s="56">
        <f>G5</f>
        <v>0</v>
      </c>
      <c r="Q11" s="18"/>
      <c r="S11" s="26">
        <v>3</v>
      </c>
      <c r="T11" s="27">
        <v>1451198.5941293039</v>
      </c>
    </row>
    <row r="12" spans="1:23" x14ac:dyDescent="0.25">
      <c r="C12" s="130" t="s">
        <v>82</v>
      </c>
      <c r="D12" s="10">
        <f ca="1">D8*AVERAGE(G16:G45)+D9*AVERAGE(L16:L45)+D10*AVERAGE(P16:P45)</f>
        <v>3.1743010221783628E-2</v>
      </c>
      <c r="F12" s="20"/>
      <c r="G12" s="22"/>
      <c r="H12" s="18"/>
      <c r="I12" s="42"/>
      <c r="J12" s="11"/>
      <c r="K12" s="20"/>
      <c r="L12" s="22"/>
      <c r="M12" s="18"/>
      <c r="O12" s="20"/>
      <c r="P12" s="22"/>
      <c r="Q12" s="18"/>
      <c r="S12" s="26">
        <v>4</v>
      </c>
      <c r="T12" s="27">
        <v>1373259.4073562771</v>
      </c>
    </row>
    <row r="13" spans="1:23" x14ac:dyDescent="0.25">
      <c r="C13" s="130" t="s">
        <v>42</v>
      </c>
      <c r="D13" s="11">
        <f>T6</f>
        <v>290945.60380641604</v>
      </c>
      <c r="F13" s="12"/>
      <c r="G13" s="15"/>
      <c r="H13" s="18"/>
      <c r="I13" s="42"/>
      <c r="J13" s="11"/>
      <c r="K13" s="12"/>
      <c r="L13" s="15"/>
      <c r="M13" s="18"/>
      <c r="O13" s="12"/>
      <c r="P13" s="15"/>
      <c r="Q13" s="18"/>
      <c r="S13" s="26">
        <v>5</v>
      </c>
      <c r="T13" s="27">
        <v>1775232.3240677281</v>
      </c>
    </row>
    <row r="14" spans="1:23" x14ac:dyDescent="0.25">
      <c r="A14" s="31" t="s">
        <v>18</v>
      </c>
      <c r="B14" s="32" t="s">
        <v>29</v>
      </c>
      <c r="C14" s="32" t="s">
        <v>9</v>
      </c>
      <c r="D14" s="33" t="s">
        <v>24</v>
      </c>
      <c r="F14" s="35" t="s">
        <v>18</v>
      </c>
      <c r="G14" s="36" t="s">
        <v>16</v>
      </c>
      <c r="H14" s="37" t="s">
        <v>11</v>
      </c>
      <c r="K14" s="35" t="s">
        <v>10</v>
      </c>
      <c r="L14" s="36" t="s">
        <v>16</v>
      </c>
      <c r="M14" s="37" t="s">
        <v>11</v>
      </c>
      <c r="N14" s="49" t="s">
        <v>60</v>
      </c>
      <c r="O14" s="35" t="s">
        <v>10</v>
      </c>
      <c r="P14" s="36" t="s">
        <v>16</v>
      </c>
      <c r="Q14" s="37" t="s">
        <v>11</v>
      </c>
      <c r="R14" s="49"/>
      <c r="S14" s="26">
        <v>6</v>
      </c>
      <c r="T14" s="27">
        <v>1654238.6080061153</v>
      </c>
    </row>
    <row r="15" spans="1:23" x14ac:dyDescent="0.25">
      <c r="A15" s="45">
        <v>36891</v>
      </c>
      <c r="B15" s="24"/>
      <c r="C15" s="11">
        <f>B4</f>
        <v>60000</v>
      </c>
      <c r="D15" s="30">
        <f t="shared" ref="D15:D45" si="0">0.08*C15+$B$11*C15</f>
        <v>16800</v>
      </c>
      <c r="F15" s="45">
        <v>36891</v>
      </c>
      <c r="G15" s="40"/>
      <c r="H15" s="41">
        <f>D15*$G$11</f>
        <v>16800</v>
      </c>
      <c r="K15" s="45">
        <v>36891</v>
      </c>
      <c r="L15" s="40"/>
      <c r="M15" s="41">
        <f>$L$11*D15</f>
        <v>0</v>
      </c>
      <c r="O15" s="45">
        <v>36891</v>
      </c>
      <c r="P15" s="40"/>
      <c r="Q15" s="41">
        <f>P11*D15</f>
        <v>0</v>
      </c>
      <c r="R15" s="84"/>
      <c r="S15" s="26">
        <v>7</v>
      </c>
      <c r="T15" s="27">
        <v>1507783.4927134556</v>
      </c>
    </row>
    <row r="16" spans="1:23" x14ac:dyDescent="0.25">
      <c r="A16" s="45">
        <v>37256</v>
      </c>
      <c r="B16" s="24">
        <f t="shared" ref="B16:B45" ca="1" si="1">MAX(_xlfn.NORM.INV(RAND(),$B$5,$B$6),0)</f>
        <v>4.3122180483939163E-2</v>
      </c>
      <c r="C16" s="11">
        <f ca="1">C15*(1+B16)</f>
        <v>62587.330829036357</v>
      </c>
      <c r="D16" s="30">
        <f t="shared" ca="1" si="0"/>
        <v>17524.452632130182</v>
      </c>
      <c r="F16" s="45">
        <v>37256</v>
      </c>
      <c r="G16" s="39">
        <f t="shared" ref="G16:G45" ca="1" si="2">_xlfn.NORM.INV(RAND(),$G$8,$G$9)</f>
        <v>7.8083882640843719E-2</v>
      </c>
      <c r="H16" s="23">
        <f ca="1">(1+G16)*H15+$G$11*D16</f>
        <v>35636.26186049635</v>
      </c>
      <c r="K16" s="45">
        <v>37256</v>
      </c>
      <c r="L16" s="39">
        <f t="shared" ref="L16:L45" ca="1" si="3">_xlfn.NORM.INV(RAND(),$G$8,$G$9)</f>
        <v>1.4721433552446053E-2</v>
      </c>
      <c r="M16" s="23">
        <f t="shared" ref="M16:M45" ca="1" si="4">(1+L16)*M15+$L$11*D16</f>
        <v>0</v>
      </c>
      <c r="O16" s="45">
        <v>37256</v>
      </c>
      <c r="P16" s="39">
        <f t="shared" ref="P16:P45" ca="1" si="5">_xlfn.NORM.INV(RAND(),$G$8,$G$9)</f>
        <v>0.13372355053325871</v>
      </c>
      <c r="Q16" s="23">
        <f t="shared" ref="Q16:Q45" ca="1" si="6">(1+P16)*Q15+$P$11*D16</f>
        <v>0</v>
      </c>
      <c r="R16" s="84"/>
      <c r="S16" s="26">
        <v>8</v>
      </c>
      <c r="T16" s="27">
        <v>1445702.8777351456</v>
      </c>
      <c r="U16" s="11"/>
    </row>
    <row r="17" spans="1:20" x14ac:dyDescent="0.25">
      <c r="A17" s="45">
        <v>37621</v>
      </c>
      <c r="B17" s="24">
        <f t="shared" ca="1" si="1"/>
        <v>1.9623956304205992E-2</v>
      </c>
      <c r="C17" s="11">
        <f t="shared" ref="C17:C45" ca="1" si="7">C16*(1+B17)</f>
        <v>63815.541874422248</v>
      </c>
      <c r="D17" s="30">
        <f t="shared" ca="1" si="0"/>
        <v>17868.35172483823</v>
      </c>
      <c r="F17" s="45">
        <v>37621</v>
      </c>
      <c r="G17" s="39">
        <f t="shared" ca="1" si="2"/>
        <v>4.9832652065892651E-2</v>
      </c>
      <c r="H17" s="23">
        <f t="shared" ref="H17:H45" ca="1" si="8">(1+G17)*H16+$G$11*D17</f>
        <v>55280.463023557735</v>
      </c>
      <c r="K17" s="45">
        <v>37621</v>
      </c>
      <c r="L17" s="39">
        <f t="shared" ca="1" si="3"/>
        <v>-7.9192170678934914E-2</v>
      </c>
      <c r="M17" s="23">
        <f t="shared" ca="1" si="4"/>
        <v>0</v>
      </c>
      <c r="O17" s="45">
        <v>37621</v>
      </c>
      <c r="P17" s="39">
        <f t="shared" ca="1" si="5"/>
        <v>0.12510242013350126</v>
      </c>
      <c r="Q17" s="23">
        <f t="shared" ca="1" si="6"/>
        <v>0</v>
      </c>
      <c r="S17" s="26">
        <v>9</v>
      </c>
      <c r="T17" s="27">
        <v>1542484.4919382064</v>
      </c>
    </row>
    <row r="18" spans="1:20" x14ac:dyDescent="0.25">
      <c r="A18" s="45">
        <v>37986</v>
      </c>
      <c r="B18" s="24">
        <f t="shared" ca="1" si="1"/>
        <v>4.9177654824882983E-2</v>
      </c>
      <c r="C18" s="11">
        <f t="shared" ca="1" si="7"/>
        <v>66953.840565185455</v>
      </c>
      <c r="D18" s="30">
        <f t="shared" ca="1" si="0"/>
        <v>18747.075358251928</v>
      </c>
      <c r="F18" s="45">
        <v>37986</v>
      </c>
      <c r="G18" s="39">
        <f t="shared" ca="1" si="2"/>
        <v>-0.1026408197289727</v>
      </c>
      <c r="H18" s="23">
        <f t="shared" ca="1" si="8"/>
        <v>68353.506342074528</v>
      </c>
      <c r="K18" s="45">
        <v>37986</v>
      </c>
      <c r="L18" s="39">
        <f t="shared" ca="1" si="3"/>
        <v>3.3912765397479012E-2</v>
      </c>
      <c r="M18" s="23">
        <f t="shared" ca="1" si="4"/>
        <v>0</v>
      </c>
      <c r="O18" s="45">
        <v>37986</v>
      </c>
      <c r="P18" s="39">
        <f t="shared" ca="1" si="5"/>
        <v>4.9264795426801226E-2</v>
      </c>
      <c r="Q18" s="23">
        <f t="shared" ca="1" si="6"/>
        <v>0</v>
      </c>
      <c r="S18" s="26">
        <v>10</v>
      </c>
      <c r="T18" s="27">
        <v>2047021.4564307432</v>
      </c>
    </row>
    <row r="19" spans="1:20" x14ac:dyDescent="0.25">
      <c r="A19" s="45">
        <v>38352</v>
      </c>
      <c r="B19" s="24">
        <f t="shared" ca="1" si="1"/>
        <v>9.3055428727507015E-3</v>
      </c>
      <c r="C19" s="11">
        <f t="shared" ca="1" si="7"/>
        <v>67576.882399060094</v>
      </c>
      <c r="D19" s="30">
        <f t="shared" ca="1" si="0"/>
        <v>18921.527071736826</v>
      </c>
      <c r="F19" s="45">
        <v>38352</v>
      </c>
      <c r="G19" s="39">
        <f t="shared" ca="1" si="2"/>
        <v>1.1892787685391541E-2</v>
      </c>
      <c r="H19" s="23">
        <f t="shared" ca="1" si="8"/>
        <v>88087.947152289707</v>
      </c>
      <c r="K19" s="45">
        <v>38352</v>
      </c>
      <c r="L19" s="39">
        <f t="shared" ca="1" si="3"/>
        <v>6.9149213024698897E-2</v>
      </c>
      <c r="M19" s="23">
        <f t="shared" ca="1" si="4"/>
        <v>0</v>
      </c>
      <c r="O19" s="45">
        <v>38352</v>
      </c>
      <c r="P19" s="39">
        <f t="shared" ca="1" si="5"/>
        <v>-0.1072728147708286</v>
      </c>
      <c r="Q19" s="23">
        <f t="shared" ca="1" si="6"/>
        <v>0</v>
      </c>
      <c r="S19" s="26">
        <v>11</v>
      </c>
      <c r="T19" s="27">
        <v>1387525.4581895922</v>
      </c>
    </row>
    <row r="20" spans="1:20" x14ac:dyDescent="0.25">
      <c r="A20" s="45">
        <v>38717</v>
      </c>
      <c r="B20" s="24">
        <f t="shared" ca="1" si="1"/>
        <v>2.9778625312333107E-2</v>
      </c>
      <c r="C20" s="11">
        <f t="shared" ca="1" si="7"/>
        <v>69589.229059797304</v>
      </c>
      <c r="D20" s="30">
        <f t="shared" ca="1" si="0"/>
        <v>19484.984136743245</v>
      </c>
      <c r="F20" s="45">
        <v>38717</v>
      </c>
      <c r="G20" s="39">
        <f t="shared" ca="1" si="2"/>
        <v>2.083345925224999E-2</v>
      </c>
      <c r="H20" s="23">
        <f t="shared" ca="1" si="8"/>
        <v>109408.10794664451</v>
      </c>
      <c r="K20" s="45">
        <v>38717</v>
      </c>
      <c r="L20" s="39">
        <f t="shared" ca="1" si="3"/>
        <v>0.15345834759001348</v>
      </c>
      <c r="M20" s="23">
        <f t="shared" ca="1" si="4"/>
        <v>0</v>
      </c>
      <c r="O20" s="45">
        <v>38717</v>
      </c>
      <c r="P20" s="39">
        <f t="shared" ca="1" si="5"/>
        <v>8.9874225106300887E-2</v>
      </c>
      <c r="Q20" s="23">
        <f t="shared" ca="1" si="6"/>
        <v>0</v>
      </c>
      <c r="S20" s="26">
        <v>12</v>
      </c>
      <c r="T20" s="27">
        <v>1214660.7159504469</v>
      </c>
    </row>
    <row r="21" spans="1:20" x14ac:dyDescent="0.25">
      <c r="A21" s="45">
        <v>39082</v>
      </c>
      <c r="B21" s="24">
        <f t="shared" ca="1" si="1"/>
        <v>5.3059214636360652E-2</v>
      </c>
      <c r="C21" s="11">
        <f t="shared" ca="1" si="7"/>
        <v>73281.578900859953</v>
      </c>
      <c r="D21" s="30">
        <f t="shared" ca="1" si="0"/>
        <v>20518.842092240789</v>
      </c>
      <c r="F21" s="45">
        <v>39082</v>
      </c>
      <c r="G21" s="39">
        <f t="shared" ca="1" si="2"/>
        <v>-6.1105854833654077E-2</v>
      </c>
      <c r="H21" s="23">
        <f t="shared" ca="1" si="8"/>
        <v>123241.4740770729</v>
      </c>
      <c r="I21" s="22"/>
      <c r="K21" s="45">
        <v>39082</v>
      </c>
      <c r="L21" s="39">
        <f t="shared" ca="1" si="3"/>
        <v>-1.7243503557479931E-2</v>
      </c>
      <c r="M21" s="23">
        <f t="shared" ca="1" si="4"/>
        <v>0</v>
      </c>
      <c r="O21" s="45">
        <v>39082</v>
      </c>
      <c r="P21" s="39">
        <f t="shared" ca="1" si="5"/>
        <v>5.3336663587638528E-3</v>
      </c>
      <c r="Q21" s="23">
        <f t="shared" ca="1" si="6"/>
        <v>0</v>
      </c>
      <c r="S21" s="26">
        <v>13</v>
      </c>
      <c r="T21" s="27">
        <v>1099948.0402824297</v>
      </c>
    </row>
    <row r="22" spans="1:20" x14ac:dyDescent="0.25">
      <c r="A22" s="45">
        <v>39447</v>
      </c>
      <c r="B22" s="24">
        <f t="shared" ca="1" si="1"/>
        <v>4.8120159463589718E-2</v>
      </c>
      <c r="C22" s="11">
        <f t="shared" ca="1" si="7"/>
        <v>76807.900163312981</v>
      </c>
      <c r="D22" s="30">
        <f t="shared" ca="1" si="0"/>
        <v>21506.212045727636</v>
      </c>
      <c r="F22" s="45">
        <v>39447</v>
      </c>
      <c r="G22" s="39">
        <f t="shared" ca="1" si="2"/>
        <v>0.10682785377699781</v>
      </c>
      <c r="H22" s="23">
        <f t="shared" ca="1" si="8"/>
        <v>157913.30829476775</v>
      </c>
      <c r="I22" s="22"/>
      <c r="K22" s="45">
        <v>39447</v>
      </c>
      <c r="L22" s="39">
        <f t="shared" ca="1" si="3"/>
        <v>-3.5170777699615269E-2</v>
      </c>
      <c r="M22" s="23">
        <f t="shared" ca="1" si="4"/>
        <v>0</v>
      </c>
      <c r="O22" s="45">
        <v>39447</v>
      </c>
      <c r="P22" s="39">
        <f t="shared" ca="1" si="5"/>
        <v>5.3786363498933495E-2</v>
      </c>
      <c r="Q22" s="23">
        <f t="shared" ca="1" si="6"/>
        <v>0</v>
      </c>
      <c r="S22" s="26">
        <v>14</v>
      </c>
      <c r="T22" s="27">
        <v>1322555.9394184828</v>
      </c>
    </row>
    <row r="23" spans="1:20" x14ac:dyDescent="0.25">
      <c r="A23" s="45">
        <v>39813</v>
      </c>
      <c r="B23" s="24">
        <f t="shared" ca="1" si="1"/>
        <v>2.8608593730020542E-2</v>
      </c>
      <c r="C23" s="11">
        <f t="shared" ca="1" si="7"/>
        <v>79005.266174341174</v>
      </c>
      <c r="D23" s="30">
        <f t="shared" ca="1" si="0"/>
        <v>22121.474528815528</v>
      </c>
      <c r="F23" s="45">
        <v>39813</v>
      </c>
      <c r="G23" s="39">
        <f t="shared" ca="1" si="2"/>
        <v>0.1526549632760964</v>
      </c>
      <c r="H23" s="23">
        <f t="shared" ca="1" si="8"/>
        <v>204141.03310212793</v>
      </c>
      <c r="I23" s="22"/>
      <c r="K23" s="45">
        <v>39813</v>
      </c>
      <c r="L23" s="39">
        <f t="shared" ca="1" si="3"/>
        <v>0.14615305505179313</v>
      </c>
      <c r="M23" s="23">
        <f t="shared" ca="1" si="4"/>
        <v>0</v>
      </c>
      <c r="O23" s="45">
        <v>39813</v>
      </c>
      <c r="P23" s="39">
        <f t="shared" ca="1" si="5"/>
        <v>-3.8670006947059798E-2</v>
      </c>
      <c r="Q23" s="23">
        <f t="shared" ca="1" si="6"/>
        <v>0</v>
      </c>
      <c r="S23" s="26">
        <v>15</v>
      </c>
      <c r="T23" s="27">
        <v>1338113.1854205918</v>
      </c>
    </row>
    <row r="24" spans="1:20" x14ac:dyDescent="0.25">
      <c r="A24" s="45">
        <v>40178</v>
      </c>
      <c r="B24" s="24">
        <f t="shared" ca="1" si="1"/>
        <v>2.5845385901892916E-2</v>
      </c>
      <c r="C24" s="11">
        <f t="shared" ca="1" si="7"/>
        <v>81047.187766898802</v>
      </c>
      <c r="D24" s="30">
        <f t="shared" ca="1" si="0"/>
        <v>22693.212574731664</v>
      </c>
      <c r="F24" s="45">
        <v>40178</v>
      </c>
      <c r="G24" s="39">
        <f t="shared" ca="1" si="2"/>
        <v>2.4856425879803808E-2</v>
      </c>
      <c r="H24" s="23">
        <f t="shared" ca="1" si="8"/>
        <v>231908.46213518924</v>
      </c>
      <c r="I24" s="22"/>
      <c r="K24" s="45">
        <v>40178</v>
      </c>
      <c r="L24" s="39">
        <f t="shared" ca="1" si="3"/>
        <v>7.5584175408720256E-2</v>
      </c>
      <c r="M24" s="23">
        <f t="shared" ca="1" si="4"/>
        <v>0</v>
      </c>
      <c r="O24" s="45">
        <v>40178</v>
      </c>
      <c r="P24" s="39">
        <f t="shared" ca="1" si="5"/>
        <v>1.3552574721676626E-2</v>
      </c>
      <c r="Q24" s="23">
        <f t="shared" ca="1" si="6"/>
        <v>0</v>
      </c>
      <c r="S24" s="26">
        <v>16</v>
      </c>
      <c r="T24" s="27">
        <v>1527136.684508627</v>
      </c>
    </row>
    <row r="25" spans="1:20" x14ac:dyDescent="0.25">
      <c r="A25" s="45">
        <v>40543</v>
      </c>
      <c r="B25" s="24">
        <f t="shared" ca="1" si="1"/>
        <v>6.7834649445605286E-2</v>
      </c>
      <c r="C25" s="11">
        <f t="shared" ca="1" si="7"/>
        <v>86544.995337618529</v>
      </c>
      <c r="D25" s="30">
        <f t="shared" ca="1" si="0"/>
        <v>24232.59869453319</v>
      </c>
      <c r="F25" s="45">
        <v>40543</v>
      </c>
      <c r="G25" s="39">
        <f t="shared" ca="1" si="2"/>
        <v>8.8129446497781816E-2</v>
      </c>
      <c r="H25" s="23">
        <f t="shared" ca="1" si="8"/>
        <v>276579.02523584844</v>
      </c>
      <c r="I25" s="22"/>
      <c r="K25" s="45">
        <v>40543</v>
      </c>
      <c r="L25" s="39">
        <f t="shared" ca="1" si="3"/>
        <v>5.9362353573377394E-2</v>
      </c>
      <c r="M25" s="23">
        <f t="shared" ca="1" si="4"/>
        <v>0</v>
      </c>
      <c r="O25" s="45">
        <v>40543</v>
      </c>
      <c r="P25" s="39">
        <f t="shared" ca="1" si="5"/>
        <v>2.0508387764747161E-2</v>
      </c>
      <c r="Q25" s="23">
        <f t="shared" ca="1" si="6"/>
        <v>0</v>
      </c>
      <c r="S25" s="26">
        <v>17</v>
      </c>
      <c r="T25" s="27">
        <v>1020216.4709582697</v>
      </c>
    </row>
    <row r="26" spans="1:20" x14ac:dyDescent="0.25">
      <c r="A26" s="45">
        <v>40908</v>
      </c>
      <c r="B26" s="24">
        <f t="shared" ca="1" si="1"/>
        <v>3.8107661243949806E-2</v>
      </c>
      <c r="C26" s="11">
        <f t="shared" ca="1" si="7"/>
        <v>89843.0227023037</v>
      </c>
      <c r="D26" s="30">
        <f t="shared" ca="1" si="0"/>
        <v>25156.046356645034</v>
      </c>
      <c r="F26" s="45">
        <v>40908</v>
      </c>
      <c r="G26" s="39">
        <f t="shared" ca="1" si="2"/>
        <v>-0.11577652563373116</v>
      </c>
      <c r="H26" s="23">
        <f t="shared" ca="1" si="8"/>
        <v>269713.71298752289</v>
      </c>
      <c r="I26" s="22"/>
      <c r="K26" s="45">
        <v>40908</v>
      </c>
      <c r="L26" s="39">
        <f t="shared" ca="1" si="3"/>
        <v>7.352835292757301E-2</v>
      </c>
      <c r="M26" s="23">
        <f t="shared" ca="1" si="4"/>
        <v>0</v>
      </c>
      <c r="O26" s="45">
        <v>40908</v>
      </c>
      <c r="P26" s="39">
        <f t="shared" ca="1" si="5"/>
        <v>0.11069342797299221</v>
      </c>
      <c r="Q26" s="23">
        <f t="shared" ca="1" si="6"/>
        <v>0</v>
      </c>
      <c r="S26" s="26">
        <v>18</v>
      </c>
      <c r="T26" s="27">
        <v>2069486.6170104642</v>
      </c>
    </row>
    <row r="27" spans="1:20" x14ac:dyDescent="0.25">
      <c r="A27" s="45">
        <v>41274</v>
      </c>
      <c r="B27" s="24">
        <f t="shared" ca="1" si="1"/>
        <v>7.2269340103654316E-3</v>
      </c>
      <c r="C27" s="11">
        <f t="shared" ca="1" si="7"/>
        <v>90492.312298665012</v>
      </c>
      <c r="D27" s="30">
        <f t="shared" ca="1" si="0"/>
        <v>25337.847443626204</v>
      </c>
      <c r="F27" s="45">
        <v>41274</v>
      </c>
      <c r="G27" s="39">
        <f t="shared" ca="1" si="2"/>
        <v>-3.1800672347835651E-2</v>
      </c>
      <c r="H27" s="23">
        <f t="shared" ca="1" si="8"/>
        <v>286474.48301671469</v>
      </c>
      <c r="I27" s="22"/>
      <c r="K27" s="45">
        <v>41274</v>
      </c>
      <c r="L27" s="39">
        <f t="shared" ca="1" si="3"/>
        <v>2.3917827383503065E-4</v>
      </c>
      <c r="M27" s="23">
        <f t="shared" ca="1" si="4"/>
        <v>0</v>
      </c>
      <c r="O27" s="45">
        <v>41274</v>
      </c>
      <c r="P27" s="39">
        <f t="shared" ca="1" si="5"/>
        <v>-3.7608187402772941E-2</v>
      </c>
      <c r="Q27" s="23">
        <f t="shared" ca="1" si="6"/>
        <v>0</v>
      </c>
      <c r="S27" s="26">
        <v>19</v>
      </c>
      <c r="T27" s="27">
        <v>1026438.5699509979</v>
      </c>
    </row>
    <row r="28" spans="1:20" x14ac:dyDescent="0.25">
      <c r="A28" s="45">
        <v>41639</v>
      </c>
      <c r="B28" s="24">
        <f t="shared" ca="1" si="1"/>
        <v>9.2499155952267993E-3</v>
      </c>
      <c r="C28" s="11">
        <f t="shared" ca="1" si="7"/>
        <v>91329.358549444572</v>
      </c>
      <c r="D28" s="30">
        <f t="shared" ca="1" si="0"/>
        <v>25572.22039384448</v>
      </c>
      <c r="F28" s="45">
        <v>41639</v>
      </c>
      <c r="G28" s="39">
        <f t="shared" ca="1" si="2"/>
        <v>-5.3930174189655705E-2</v>
      </c>
      <c r="H28" s="23">
        <f t="shared" ca="1" si="8"/>
        <v>296597.08464057615</v>
      </c>
      <c r="I28" s="22"/>
      <c r="K28" s="45">
        <v>41639</v>
      </c>
      <c r="L28" s="39">
        <f t="shared" ca="1" si="3"/>
        <v>-1.6564493111003643E-2</v>
      </c>
      <c r="M28" s="23">
        <f t="shared" ca="1" si="4"/>
        <v>0</v>
      </c>
      <c r="O28" s="45">
        <v>41639</v>
      </c>
      <c r="P28" s="39">
        <f t="shared" ca="1" si="5"/>
        <v>6.4742604373966062E-2</v>
      </c>
      <c r="Q28" s="23">
        <f t="shared" ca="1" si="6"/>
        <v>0</v>
      </c>
      <c r="S28" s="26">
        <v>20</v>
      </c>
      <c r="T28" s="27">
        <v>1558988.590127836</v>
      </c>
    </row>
    <row r="29" spans="1:20" x14ac:dyDescent="0.25">
      <c r="A29" s="45">
        <v>42004</v>
      </c>
      <c r="B29" s="24">
        <f t="shared" ca="1" si="1"/>
        <v>6.1696320215698895E-3</v>
      </c>
      <c r="C29" s="11">
        <f t="shared" ca="1" si="7"/>
        <v>91892.82708446066</v>
      </c>
      <c r="D29" s="30">
        <f t="shared" ca="1" si="0"/>
        <v>25729.991583648985</v>
      </c>
      <c r="F29" s="45">
        <v>42004</v>
      </c>
      <c r="G29" s="39">
        <f t="shared" ca="1" si="2"/>
        <v>0.13088947792115405</v>
      </c>
      <c r="H29" s="23">
        <f t="shared" ca="1" si="8"/>
        <v>361148.5137857665</v>
      </c>
      <c r="I29" s="22"/>
      <c r="K29" s="45">
        <v>42004</v>
      </c>
      <c r="L29" s="39">
        <f t="shared" ca="1" si="3"/>
        <v>0.10787260219385762</v>
      </c>
      <c r="M29" s="23">
        <f t="shared" ca="1" si="4"/>
        <v>0</v>
      </c>
      <c r="O29" s="45">
        <v>42004</v>
      </c>
      <c r="P29" s="39">
        <f t="shared" ca="1" si="5"/>
        <v>0.18654060577710435</v>
      </c>
      <c r="Q29" s="23">
        <f t="shared" ca="1" si="6"/>
        <v>0</v>
      </c>
      <c r="S29" s="26">
        <v>21</v>
      </c>
      <c r="T29" s="27">
        <v>1115553.6577122838</v>
      </c>
    </row>
    <row r="30" spans="1:20" x14ac:dyDescent="0.25">
      <c r="A30" s="45">
        <v>42369</v>
      </c>
      <c r="B30" s="24">
        <f t="shared" ca="1" si="1"/>
        <v>0</v>
      </c>
      <c r="C30" s="11">
        <f t="shared" ca="1" si="7"/>
        <v>91892.82708446066</v>
      </c>
      <c r="D30" s="30">
        <f t="shared" ca="1" si="0"/>
        <v>25729.991583648985</v>
      </c>
      <c r="F30" s="45">
        <v>42369</v>
      </c>
      <c r="G30" s="39">
        <f t="shared" ca="1" si="2"/>
        <v>0.10452447781655579</v>
      </c>
      <c r="H30" s="23">
        <f t="shared" ca="1" si="8"/>
        <v>424627.36518709792</v>
      </c>
      <c r="I30" s="22"/>
      <c r="K30" s="45">
        <v>42369</v>
      </c>
      <c r="L30" s="39">
        <f t="shared" ca="1" si="3"/>
        <v>2.6826623630885924E-2</v>
      </c>
      <c r="M30" s="23">
        <f t="shared" ca="1" si="4"/>
        <v>0</v>
      </c>
      <c r="O30" s="45">
        <v>42369</v>
      </c>
      <c r="P30" s="39">
        <f t="shared" ca="1" si="5"/>
        <v>0.15262984128408252</v>
      </c>
      <c r="Q30" s="23">
        <f t="shared" ca="1" si="6"/>
        <v>0</v>
      </c>
      <c r="S30" s="26">
        <v>22</v>
      </c>
      <c r="T30" s="27">
        <v>1513246.9712831986</v>
      </c>
    </row>
    <row r="31" spans="1:20" x14ac:dyDescent="0.25">
      <c r="A31" s="45">
        <v>42735</v>
      </c>
      <c r="B31" s="24">
        <f t="shared" ca="1" si="1"/>
        <v>2.2953168151359692E-2</v>
      </c>
      <c r="C31" s="11">
        <f t="shared" ca="1" si="7"/>
        <v>94002.058596434115</v>
      </c>
      <c r="D31" s="30">
        <f t="shared" ca="1" si="0"/>
        <v>26320.576407001554</v>
      </c>
      <c r="F31" s="45">
        <v>42735</v>
      </c>
      <c r="G31" s="39">
        <f t="shared" ca="1" si="2"/>
        <v>7.9395083790732984E-2</v>
      </c>
      <c r="H31" s="23">
        <f t="shared" ca="1" si="8"/>
        <v>484661.26683296723</v>
      </c>
      <c r="I31" s="22"/>
      <c r="K31" s="45">
        <v>42735</v>
      </c>
      <c r="L31" s="39">
        <f t="shared" ca="1" si="3"/>
        <v>-6.0849535458839185E-3</v>
      </c>
      <c r="M31" s="23">
        <f t="shared" ca="1" si="4"/>
        <v>0</v>
      </c>
      <c r="O31" s="45">
        <v>42735</v>
      </c>
      <c r="P31" s="39">
        <f t="shared" ca="1" si="5"/>
        <v>-4.424583499254095E-2</v>
      </c>
      <c r="Q31" s="23">
        <f t="shared" ca="1" si="6"/>
        <v>0</v>
      </c>
      <c r="S31" s="26">
        <v>23</v>
      </c>
      <c r="T31" s="27">
        <v>1954260.0217017506</v>
      </c>
    </row>
    <row r="32" spans="1:20" x14ac:dyDescent="0.25">
      <c r="A32" s="45">
        <v>43100</v>
      </c>
      <c r="B32" s="24">
        <f t="shared" ca="1" si="1"/>
        <v>3.0236110878207937E-2</v>
      </c>
      <c r="C32" s="11">
        <f t="shared" ca="1" si="7"/>
        <v>96844.315262935692</v>
      </c>
      <c r="D32" s="30">
        <f t="shared" ca="1" si="0"/>
        <v>27116.408273621993</v>
      </c>
      <c r="F32" s="45">
        <v>43100</v>
      </c>
      <c r="G32" s="39">
        <f t="shared" ca="1" si="2"/>
        <v>5.7925653652776132E-2</v>
      </c>
      <c r="H32" s="23">
        <f t="shared" ca="1" si="8"/>
        <v>539851.99578807142</v>
      </c>
      <c r="I32" s="22"/>
      <c r="K32" s="45">
        <v>43100</v>
      </c>
      <c r="L32" s="39">
        <f t="shared" ca="1" si="3"/>
        <v>8.9603331320226576E-2</v>
      </c>
      <c r="M32" s="23">
        <f t="shared" ca="1" si="4"/>
        <v>0</v>
      </c>
      <c r="O32" s="45">
        <v>43100</v>
      </c>
      <c r="P32" s="39">
        <f t="shared" ca="1" si="5"/>
        <v>6.6836397695828123E-2</v>
      </c>
      <c r="Q32" s="23">
        <f t="shared" ca="1" si="6"/>
        <v>0</v>
      </c>
      <c r="S32" s="26">
        <v>24</v>
      </c>
      <c r="T32" s="27">
        <v>1883062.1353746981</v>
      </c>
    </row>
    <row r="33" spans="1:20" x14ac:dyDescent="0.25">
      <c r="A33" s="45">
        <v>43465</v>
      </c>
      <c r="B33" s="24">
        <f t="shared" ca="1" si="1"/>
        <v>8.0488639546198143E-2</v>
      </c>
      <c r="C33" s="11">
        <f t="shared" ca="1" si="7"/>
        <v>104639.1824462325</v>
      </c>
      <c r="D33" s="30">
        <f t="shared" ca="1" si="0"/>
        <v>29298.971084945104</v>
      </c>
      <c r="F33" s="45">
        <v>43465</v>
      </c>
      <c r="G33" s="39">
        <f t="shared" ca="1" si="2"/>
        <v>-1.5830806971497961E-2</v>
      </c>
      <c r="H33" s="23">
        <f t="shared" ca="1" si="8"/>
        <v>560604.67413451767</v>
      </c>
      <c r="I33" s="22"/>
      <c r="K33" s="45">
        <v>43465</v>
      </c>
      <c r="L33" s="39">
        <f t="shared" ca="1" si="3"/>
        <v>-6.3509020575900008E-3</v>
      </c>
      <c r="M33" s="23">
        <f t="shared" ca="1" si="4"/>
        <v>0</v>
      </c>
      <c r="O33" s="45">
        <v>43465</v>
      </c>
      <c r="P33" s="39">
        <f t="shared" ca="1" si="5"/>
        <v>0.1796235741837976</v>
      </c>
      <c r="Q33" s="23">
        <f t="shared" ca="1" si="6"/>
        <v>0</v>
      </c>
      <c r="S33" s="26">
        <v>25</v>
      </c>
      <c r="T33" s="27">
        <v>1730078.7639268267</v>
      </c>
    </row>
    <row r="34" spans="1:20" x14ac:dyDescent="0.25">
      <c r="A34" s="45">
        <v>43830</v>
      </c>
      <c r="B34" s="24">
        <f t="shared" ca="1" si="1"/>
        <v>8.0393456762884244E-2</v>
      </c>
      <c r="C34" s="11">
        <f t="shared" ca="1" si="7"/>
        <v>113051.48803592726</v>
      </c>
      <c r="D34" s="30">
        <f t="shared" ca="1" si="0"/>
        <v>31654.416650059633</v>
      </c>
      <c r="F34" s="45">
        <v>43830</v>
      </c>
      <c r="G34" s="39">
        <f t="shared" ca="1" si="2"/>
        <v>6.1027097696382648E-2</v>
      </c>
      <c r="H34" s="23">
        <f t="shared" ca="1" si="8"/>
        <v>626471.16700203333</v>
      </c>
      <c r="I34" s="22"/>
      <c r="K34" s="45">
        <v>43830</v>
      </c>
      <c r="L34" s="39">
        <f t="shared" ca="1" si="3"/>
        <v>-4.8370715579740362E-2</v>
      </c>
      <c r="M34" s="23">
        <f t="shared" ca="1" si="4"/>
        <v>0</v>
      </c>
      <c r="O34" s="45">
        <v>43830</v>
      </c>
      <c r="P34" s="39">
        <f t="shared" ca="1" si="5"/>
        <v>0.15516547848352621</v>
      </c>
      <c r="Q34" s="23">
        <f t="shared" ca="1" si="6"/>
        <v>0</v>
      </c>
      <c r="S34" s="26">
        <v>26</v>
      </c>
      <c r="T34" s="27">
        <v>2058957.6936935759</v>
      </c>
    </row>
    <row r="35" spans="1:20" x14ac:dyDescent="0.25">
      <c r="A35" s="45">
        <v>44196</v>
      </c>
      <c r="B35" s="24">
        <f t="shared" ca="1" si="1"/>
        <v>4.0909504007425129E-2</v>
      </c>
      <c r="C35" s="11">
        <f t="shared" ca="1" si="7"/>
        <v>117676.36833877841</v>
      </c>
      <c r="D35" s="30">
        <f t="shared" ca="1" si="0"/>
        <v>32949.383134857955</v>
      </c>
      <c r="F35" s="45">
        <v>44196</v>
      </c>
      <c r="G35" s="39">
        <f t="shared" ca="1" si="2"/>
        <v>-1.3938861564606747E-3</v>
      </c>
      <c r="H35" s="23">
        <f t="shared" ca="1" si="8"/>
        <v>658547.32064978546</v>
      </c>
      <c r="I35" s="22"/>
      <c r="K35" s="45">
        <v>44196</v>
      </c>
      <c r="L35" s="39">
        <f t="shared" ca="1" si="3"/>
        <v>3.5728122647994472E-2</v>
      </c>
      <c r="M35" s="23">
        <f t="shared" ca="1" si="4"/>
        <v>0</v>
      </c>
      <c r="O35" s="45">
        <v>44196</v>
      </c>
      <c r="P35" s="39">
        <f t="shared" ca="1" si="5"/>
        <v>-3.2811988170885778E-2</v>
      </c>
      <c r="Q35" s="23">
        <f t="shared" ca="1" si="6"/>
        <v>0</v>
      </c>
      <c r="S35" s="26">
        <v>27</v>
      </c>
      <c r="T35" s="27">
        <v>1073650.3222441333</v>
      </c>
    </row>
    <row r="36" spans="1:20" x14ac:dyDescent="0.25">
      <c r="A36" s="45">
        <v>44561</v>
      </c>
      <c r="B36" s="24">
        <f t="shared" ca="1" si="1"/>
        <v>6.6433618205070641E-2</v>
      </c>
      <c r="C36" s="11">
        <f t="shared" ca="1" si="7"/>
        <v>125494.03526475608</v>
      </c>
      <c r="D36" s="30">
        <f t="shared" ca="1" si="0"/>
        <v>35138.329874131705</v>
      </c>
      <c r="F36" s="45">
        <v>44561</v>
      </c>
      <c r="G36" s="39">
        <f t="shared" ca="1" si="2"/>
        <v>0.12899246866990843</v>
      </c>
      <c r="H36" s="23">
        <f t="shared" ca="1" si="8"/>
        <v>778633.29515048675</v>
      </c>
      <c r="I36" s="22"/>
      <c r="K36" s="45">
        <v>44561</v>
      </c>
      <c r="L36" s="39">
        <f t="shared" ca="1" si="3"/>
        <v>4.5828695097790431E-2</v>
      </c>
      <c r="M36" s="23">
        <f t="shared" ca="1" si="4"/>
        <v>0</v>
      </c>
      <c r="O36" s="45">
        <v>44561</v>
      </c>
      <c r="P36" s="39">
        <f t="shared" ca="1" si="5"/>
        <v>0.11099268202703069</v>
      </c>
      <c r="Q36" s="23">
        <f t="shared" ca="1" si="6"/>
        <v>0</v>
      </c>
      <c r="S36" s="26">
        <v>28</v>
      </c>
      <c r="T36" s="27">
        <v>1448674.2562951637</v>
      </c>
    </row>
    <row r="37" spans="1:20" x14ac:dyDescent="0.25">
      <c r="A37" s="45">
        <v>44926</v>
      </c>
      <c r="B37" s="24">
        <f t="shared" ca="1" si="1"/>
        <v>2.6662164995879145E-2</v>
      </c>
      <c r="C37" s="11">
        <f t="shared" ca="1" si="7"/>
        <v>128839.97793898368</v>
      </c>
      <c r="D37" s="30">
        <f t="shared" ca="1" si="0"/>
        <v>36075.193822915433</v>
      </c>
      <c r="F37" s="45">
        <v>44926</v>
      </c>
      <c r="G37" s="39">
        <f t="shared" ca="1" si="2"/>
        <v>6.5240667188186177E-2</v>
      </c>
      <c r="H37" s="23">
        <f t="shared" ca="1" si="8"/>
        <v>865507.04464395589</v>
      </c>
      <c r="I37" s="22"/>
      <c r="K37" s="45">
        <v>44926</v>
      </c>
      <c r="L37" s="39">
        <f t="shared" ca="1" si="3"/>
        <v>8.5932560765325086E-2</v>
      </c>
      <c r="M37" s="23">
        <f t="shared" ca="1" si="4"/>
        <v>0</v>
      </c>
      <c r="O37" s="45">
        <v>44926</v>
      </c>
      <c r="P37" s="39">
        <f t="shared" ca="1" si="5"/>
        <v>3.4583438101647823E-2</v>
      </c>
      <c r="Q37" s="23">
        <f t="shared" ca="1" si="6"/>
        <v>0</v>
      </c>
      <c r="S37" s="26">
        <v>29</v>
      </c>
      <c r="T37" s="27">
        <v>1333641.362795902</v>
      </c>
    </row>
    <row r="38" spans="1:20" x14ac:dyDescent="0.25">
      <c r="A38" s="45">
        <v>45291</v>
      </c>
      <c r="B38" s="24">
        <f t="shared" ca="1" si="1"/>
        <v>3.5075535111274661E-2</v>
      </c>
      <c r="C38" s="11">
        <f t="shared" ca="1" si="7"/>
        <v>133359.10910891835</v>
      </c>
      <c r="D38" s="30">
        <f t="shared" ca="1" si="0"/>
        <v>37340.550550497137</v>
      </c>
      <c r="F38" s="45">
        <v>45291</v>
      </c>
      <c r="G38" s="39">
        <f t="shared" ca="1" si="2"/>
        <v>4.5426173167942285E-4</v>
      </c>
      <c r="H38" s="23">
        <f t="shared" ca="1" si="8"/>
        <v>903240.76192333375</v>
      </c>
      <c r="I38" s="22"/>
      <c r="K38" s="45">
        <v>45291</v>
      </c>
      <c r="L38" s="39">
        <f t="shared" ca="1" si="3"/>
        <v>6.3662469594788329E-2</v>
      </c>
      <c r="M38" s="23">
        <f t="shared" ca="1" si="4"/>
        <v>0</v>
      </c>
      <c r="O38" s="45">
        <v>45291</v>
      </c>
      <c r="P38" s="39">
        <f t="shared" ca="1" si="5"/>
        <v>0.10072624530742069</v>
      </c>
      <c r="Q38" s="23">
        <f t="shared" ca="1" si="6"/>
        <v>0</v>
      </c>
      <c r="S38" s="26">
        <v>30</v>
      </c>
      <c r="T38" s="27">
        <v>1662600.865256256</v>
      </c>
    </row>
    <row r="39" spans="1:20" x14ac:dyDescent="0.25">
      <c r="A39" s="45">
        <v>45657</v>
      </c>
      <c r="B39" s="24">
        <f t="shared" ca="1" si="1"/>
        <v>4.1168008545030971E-2</v>
      </c>
      <c r="C39" s="11">
        <f t="shared" ca="1" si="7"/>
        <v>138849.23805227201</v>
      </c>
      <c r="D39" s="30">
        <f t="shared" ca="1" si="0"/>
        <v>38877.786654636162</v>
      </c>
      <c r="F39" s="45">
        <v>45657</v>
      </c>
      <c r="G39" s="39">
        <f t="shared" ca="1" si="2"/>
        <v>0.11167721179910345</v>
      </c>
      <c r="H39" s="23">
        <f t="shared" ca="1" si="8"/>
        <v>1042989.9584528656</v>
      </c>
      <c r="I39" s="22"/>
      <c r="K39" s="45">
        <v>45657</v>
      </c>
      <c r="L39" s="39">
        <f t="shared" ca="1" si="3"/>
        <v>-4.5255980034094923E-2</v>
      </c>
      <c r="M39" s="23">
        <f t="shared" ca="1" si="4"/>
        <v>0</v>
      </c>
      <c r="O39" s="45">
        <v>45657</v>
      </c>
      <c r="P39" s="39">
        <f t="shared" ca="1" si="5"/>
        <v>-8.4922795868986573E-2</v>
      </c>
      <c r="Q39" s="23">
        <f t="shared" ca="1" si="6"/>
        <v>0</v>
      </c>
      <c r="S39" s="26">
        <v>31</v>
      </c>
      <c r="T39" s="27">
        <v>1591860.8234400523</v>
      </c>
    </row>
    <row r="40" spans="1:20" x14ac:dyDescent="0.25">
      <c r="A40" s="45">
        <v>46022</v>
      </c>
      <c r="B40" s="24">
        <f t="shared" ca="1" si="1"/>
        <v>2.9678998560252419E-2</v>
      </c>
      <c r="C40" s="11">
        <f t="shared" ca="1" si="7"/>
        <v>142970.14438851751</v>
      </c>
      <c r="D40" s="30">
        <f t="shared" ca="1" si="0"/>
        <v>40031.6404287849</v>
      </c>
      <c r="F40" s="45">
        <v>46022</v>
      </c>
      <c r="G40" s="39">
        <f t="shared" ca="1" si="2"/>
        <v>0.11921864805205282</v>
      </c>
      <c r="H40" s="23">
        <f t="shared" ca="1" si="8"/>
        <v>1207365.4516602678</v>
      </c>
      <c r="I40" s="22"/>
      <c r="K40" s="45">
        <v>46022</v>
      </c>
      <c r="L40" s="39">
        <f t="shared" ca="1" si="3"/>
        <v>3.4884594460963744E-3</v>
      </c>
      <c r="M40" s="23">
        <f t="shared" ca="1" si="4"/>
        <v>0</v>
      </c>
      <c r="O40" s="45">
        <v>46022</v>
      </c>
      <c r="P40" s="39">
        <f t="shared" ca="1" si="5"/>
        <v>-8.8049573541316997E-2</v>
      </c>
      <c r="Q40" s="23">
        <f t="shared" ca="1" si="6"/>
        <v>0</v>
      </c>
      <c r="S40" s="26">
        <v>32</v>
      </c>
      <c r="T40" s="27">
        <v>1075518.8994275224</v>
      </c>
    </row>
    <row r="41" spans="1:20" x14ac:dyDescent="0.25">
      <c r="A41" s="45">
        <v>46387</v>
      </c>
      <c r="B41" s="24">
        <f t="shared" ca="1" si="1"/>
        <v>4.0689039404559327E-2</v>
      </c>
      <c r="C41" s="11">
        <f t="shared" ca="1" si="7"/>
        <v>148787.46222721745</v>
      </c>
      <c r="D41" s="30">
        <f t="shared" ca="1" si="0"/>
        <v>41660.489423620886</v>
      </c>
      <c r="F41" s="45">
        <v>46387</v>
      </c>
      <c r="G41" s="39">
        <f t="shared" ca="1" si="2"/>
        <v>8.2324069986053114E-2</v>
      </c>
      <c r="H41" s="23">
        <f t="shared" ca="1" si="8"/>
        <v>1348421.1790251113</v>
      </c>
      <c r="I41" s="22"/>
      <c r="K41" s="45">
        <v>46387</v>
      </c>
      <c r="L41" s="39">
        <f t="shared" ca="1" si="3"/>
        <v>-6.9482226600391009E-2</v>
      </c>
      <c r="M41" s="23">
        <f t="shared" ca="1" si="4"/>
        <v>0</v>
      </c>
      <c r="O41" s="45">
        <v>46387</v>
      </c>
      <c r="P41" s="39">
        <f t="shared" ca="1" si="5"/>
        <v>9.5216189250023911E-2</v>
      </c>
      <c r="Q41" s="23">
        <f t="shared" ca="1" si="6"/>
        <v>0</v>
      </c>
      <c r="S41" s="26">
        <v>33</v>
      </c>
      <c r="T41" s="27">
        <v>1249674.448805097</v>
      </c>
    </row>
    <row r="42" spans="1:20" x14ac:dyDescent="0.25">
      <c r="A42" s="45">
        <v>46752</v>
      </c>
      <c r="B42" s="24">
        <f t="shared" ca="1" si="1"/>
        <v>4.8864449818655079E-2</v>
      </c>
      <c r="C42" s="11">
        <f t="shared" ca="1" si="7"/>
        <v>156057.87970886435</v>
      </c>
      <c r="D42" s="30">
        <f t="shared" ca="1" si="0"/>
        <v>43696.206318482014</v>
      </c>
      <c r="F42" s="45">
        <v>46752</v>
      </c>
      <c r="G42" s="39">
        <f t="shared" ca="1" si="2"/>
        <v>-2.6515406051983131E-2</v>
      </c>
      <c r="H42" s="23">
        <f t="shared" ca="1" si="8"/>
        <v>1356363.4502526487</v>
      </c>
      <c r="I42" s="22"/>
      <c r="K42" s="45">
        <v>46752</v>
      </c>
      <c r="L42" s="39">
        <f t="shared" ca="1" si="3"/>
        <v>0.10167700621298786</v>
      </c>
      <c r="M42" s="23">
        <f t="shared" ca="1" si="4"/>
        <v>0</v>
      </c>
      <c r="O42" s="45">
        <v>46752</v>
      </c>
      <c r="P42" s="39">
        <f t="shared" ca="1" si="5"/>
        <v>3.48295267245202E-2</v>
      </c>
      <c r="Q42" s="23">
        <f t="shared" ca="1" si="6"/>
        <v>0</v>
      </c>
      <c r="S42" s="26">
        <v>34</v>
      </c>
      <c r="T42" s="27">
        <v>1705033.0416901095</v>
      </c>
    </row>
    <row r="43" spans="1:20" x14ac:dyDescent="0.25">
      <c r="A43" s="45">
        <v>47118</v>
      </c>
      <c r="B43" s="24">
        <f t="shared" ca="1" si="1"/>
        <v>3.6189768932826702E-2</v>
      </c>
      <c r="C43" s="11">
        <f t="shared" ca="1" si="7"/>
        <v>161705.57831567503</v>
      </c>
      <c r="D43" s="30">
        <f t="shared" ca="1" si="0"/>
        <v>45277.561928389012</v>
      </c>
      <c r="F43" s="45">
        <v>47118</v>
      </c>
      <c r="G43" s="39">
        <f t="shared" ca="1" si="2"/>
        <v>-4.5873388111328794E-2</v>
      </c>
      <c r="H43" s="23">
        <f t="shared" ca="1" si="8"/>
        <v>1339420.0252075768</v>
      </c>
      <c r="I43" s="22"/>
      <c r="K43" s="45">
        <v>47118</v>
      </c>
      <c r="L43" s="39">
        <f t="shared" ca="1" si="3"/>
        <v>4.1654813925361904E-2</v>
      </c>
      <c r="M43" s="23">
        <f t="shared" ca="1" si="4"/>
        <v>0</v>
      </c>
      <c r="O43" s="45">
        <v>47118</v>
      </c>
      <c r="P43" s="39">
        <f t="shared" ca="1" si="5"/>
        <v>8.241387680478228E-2</v>
      </c>
      <c r="Q43" s="23">
        <f t="shared" ca="1" si="6"/>
        <v>0</v>
      </c>
      <c r="S43" s="26">
        <v>35</v>
      </c>
      <c r="T43" s="27">
        <v>1460905.6751084377</v>
      </c>
    </row>
    <row r="44" spans="1:20" x14ac:dyDescent="0.25">
      <c r="A44" s="45">
        <v>47483</v>
      </c>
      <c r="B44" s="46">
        <f t="shared" ca="1" si="1"/>
        <v>6.8254394240546933E-3</v>
      </c>
      <c r="C44" s="47">
        <f t="shared" ca="1" si="7"/>
        <v>162809.2899450004</v>
      </c>
      <c r="D44" s="48">
        <f t="shared" ca="1" si="0"/>
        <v>45586.60118460012</v>
      </c>
      <c r="F44" s="45">
        <v>47483</v>
      </c>
      <c r="G44" s="39">
        <f t="shared" ca="1" si="2"/>
        <v>-4.7269423102191011E-2</v>
      </c>
      <c r="H44" s="23">
        <f t="shared" ca="1" si="8"/>
        <v>1321693.0145090926</v>
      </c>
      <c r="I44" s="22"/>
      <c r="K44" s="45">
        <v>47483</v>
      </c>
      <c r="L44" s="39">
        <f t="shared" ca="1" si="3"/>
        <v>-3.3388030109080993E-2</v>
      </c>
      <c r="M44" s="23">
        <f t="shared" ca="1" si="4"/>
        <v>0</v>
      </c>
      <c r="O44" s="45">
        <v>47483</v>
      </c>
      <c r="P44" s="39">
        <f t="shared" ca="1" si="5"/>
        <v>8.6491552487448317E-2</v>
      </c>
      <c r="Q44" s="23">
        <f t="shared" ca="1" si="6"/>
        <v>0</v>
      </c>
      <c r="S44" s="26">
        <v>36</v>
      </c>
      <c r="T44" s="27">
        <v>1977066.5339240243</v>
      </c>
    </row>
    <row r="45" spans="1:20" x14ac:dyDescent="0.25">
      <c r="A45" s="74">
        <v>47848</v>
      </c>
      <c r="B45" s="75">
        <f t="shared" ca="1" si="1"/>
        <v>4.0837206153700144E-2</v>
      </c>
      <c r="C45" s="76">
        <f t="shared" ca="1" si="7"/>
        <v>169457.96648222193</v>
      </c>
      <c r="D45" s="77">
        <f t="shared" ca="1" si="0"/>
        <v>47448.230615022141</v>
      </c>
      <c r="E45" s="78"/>
      <c r="F45" s="79">
        <v>47848</v>
      </c>
      <c r="G45" s="80">
        <f t="shared" ca="1" si="2"/>
        <v>-2.0353325598822664E-2</v>
      </c>
      <c r="H45" s="81">
        <f t="shared" ca="1" si="8"/>
        <v>1342240.3968581217</v>
      </c>
      <c r="I45" s="102"/>
      <c r="J45" s="44"/>
      <c r="K45" s="79">
        <v>47848</v>
      </c>
      <c r="L45" s="80">
        <f t="shared" ca="1" si="3"/>
        <v>7.7778493419841388E-3</v>
      </c>
      <c r="M45" s="81">
        <f t="shared" ca="1" si="4"/>
        <v>0</v>
      </c>
      <c r="N45" s="78"/>
      <c r="O45" s="79">
        <v>47848</v>
      </c>
      <c r="P45" s="80">
        <f t="shared" ca="1" si="5"/>
        <v>0.16323632549984879</v>
      </c>
      <c r="Q45" s="81">
        <f t="shared" ca="1" si="6"/>
        <v>0</v>
      </c>
      <c r="R45" s="11"/>
      <c r="S45" s="26">
        <v>37</v>
      </c>
      <c r="T45" s="27">
        <v>1548943.3261881329</v>
      </c>
    </row>
    <row r="46" spans="1:20" x14ac:dyDescent="0.25">
      <c r="B46" s="24"/>
      <c r="C46" s="11"/>
      <c r="D46" s="11"/>
      <c r="E46" s="14"/>
      <c r="F46" s="15"/>
      <c r="G46" s="39"/>
      <c r="H46" s="22"/>
      <c r="I46" s="22"/>
      <c r="K46" s="15"/>
      <c r="L46" s="39"/>
      <c r="M46" s="22"/>
      <c r="O46" s="15"/>
      <c r="P46" s="39"/>
      <c r="Q46" s="22"/>
      <c r="S46" s="26">
        <v>38</v>
      </c>
      <c r="T46" s="27">
        <v>1293241.7710150385</v>
      </c>
    </row>
    <row r="47" spans="1:20" x14ac:dyDescent="0.25">
      <c r="B47" s="24"/>
      <c r="C47" s="11"/>
      <c r="D47" s="11"/>
      <c r="E47" s="14"/>
      <c r="F47" s="15"/>
      <c r="G47" s="39">
        <f ca="1">AVERAGE(G16:G45)</f>
        <v>3.1743010221783628E-2</v>
      </c>
      <c r="H47" s="22"/>
      <c r="I47" s="22"/>
      <c r="K47" s="15"/>
      <c r="L47" s="39">
        <f ca="1">AVERAGE(L16:L45)</f>
        <v>2.9301921866780656E-2</v>
      </c>
      <c r="M47" s="22"/>
      <c r="O47" s="15"/>
      <c r="P47" s="39">
        <f ca="1">AVERAGE(P16:P45)</f>
        <v>5.6076218260787035E-2</v>
      </c>
      <c r="Q47" s="22"/>
      <c r="S47" s="26">
        <v>39</v>
      </c>
      <c r="T47" s="27">
        <v>1019087.0411154868</v>
      </c>
    </row>
    <row r="48" spans="1:20" x14ac:dyDescent="0.25">
      <c r="B48" s="24"/>
      <c r="C48" s="11"/>
      <c r="D48" s="11"/>
      <c r="E48" s="14"/>
      <c r="F48" s="15"/>
      <c r="G48" s="39"/>
      <c r="H48" s="22"/>
      <c r="I48" s="22"/>
      <c r="K48" s="15"/>
      <c r="L48" s="39"/>
      <c r="M48" s="22"/>
      <c r="O48" s="15"/>
      <c r="P48" s="39"/>
      <c r="Q48" s="22"/>
      <c r="S48" s="26">
        <v>40</v>
      </c>
      <c r="T48" s="27">
        <v>1755973.3641205407</v>
      </c>
    </row>
    <row r="49" spans="2:20" x14ac:dyDescent="0.25">
      <c r="B49" s="24"/>
      <c r="C49" s="11"/>
      <c r="D49" s="11"/>
      <c r="E49" s="14"/>
      <c r="F49" s="15"/>
      <c r="G49" s="39"/>
      <c r="H49" s="22"/>
      <c r="I49" s="22"/>
      <c r="K49" s="15"/>
      <c r="L49" s="39"/>
      <c r="M49" s="22"/>
      <c r="O49" s="15"/>
      <c r="P49" s="39"/>
      <c r="Q49" s="22"/>
      <c r="S49" s="26">
        <v>41</v>
      </c>
      <c r="T49" s="27">
        <v>1266255.7040292204</v>
      </c>
    </row>
    <row r="50" spans="2:20" x14ac:dyDescent="0.25">
      <c r="B50" s="24"/>
      <c r="C50" s="11"/>
      <c r="D50" s="11"/>
      <c r="E50" s="14"/>
      <c r="F50" s="15"/>
      <c r="G50" s="39"/>
      <c r="H50" s="22"/>
      <c r="I50" s="22"/>
      <c r="K50" s="15"/>
      <c r="L50" s="39"/>
      <c r="M50" s="22"/>
      <c r="O50" s="15"/>
      <c r="P50" s="39"/>
      <c r="Q50" s="22"/>
      <c r="S50" s="26">
        <v>42</v>
      </c>
      <c r="T50" s="27">
        <v>1137346.6402241853</v>
      </c>
    </row>
    <row r="51" spans="2:20" x14ac:dyDescent="0.25">
      <c r="B51" s="24"/>
      <c r="C51" s="11"/>
      <c r="D51" s="11"/>
      <c r="E51" s="14"/>
      <c r="F51" s="15"/>
      <c r="G51" s="39"/>
      <c r="H51" s="22"/>
      <c r="I51" s="22"/>
      <c r="K51" s="15"/>
      <c r="L51" s="39"/>
      <c r="M51" s="22"/>
      <c r="O51" s="15"/>
      <c r="P51" s="39"/>
      <c r="Q51" s="22"/>
      <c r="S51" s="26">
        <v>43</v>
      </c>
      <c r="T51" s="27">
        <v>1091366.6767809894</v>
      </c>
    </row>
    <row r="52" spans="2:20" x14ac:dyDescent="0.25">
      <c r="B52" s="24"/>
      <c r="C52" s="11"/>
      <c r="D52" s="11"/>
      <c r="E52" s="14"/>
      <c r="F52" s="15"/>
      <c r="G52" s="39"/>
      <c r="H52" s="22"/>
      <c r="I52" s="22"/>
      <c r="K52" s="15"/>
      <c r="L52" s="39"/>
      <c r="M52" s="22"/>
      <c r="O52" s="15"/>
      <c r="P52" s="39"/>
      <c r="Q52" s="22"/>
      <c r="S52" s="26">
        <v>44</v>
      </c>
      <c r="T52" s="27">
        <v>1260724.4320031072</v>
      </c>
    </row>
    <row r="53" spans="2:20" x14ac:dyDescent="0.25">
      <c r="B53" s="24"/>
      <c r="C53" s="11"/>
      <c r="D53" s="11"/>
      <c r="E53" s="14"/>
      <c r="F53" s="15"/>
      <c r="G53" s="39"/>
      <c r="H53" s="22"/>
      <c r="I53" s="22"/>
      <c r="K53" s="15"/>
      <c r="L53" s="39"/>
      <c r="M53" s="22"/>
      <c r="O53" s="15"/>
      <c r="P53" s="39"/>
      <c r="Q53" s="22"/>
      <c r="S53" s="26">
        <v>45</v>
      </c>
      <c r="T53" s="27">
        <v>1670751.9802418449</v>
      </c>
    </row>
    <row r="54" spans="2:20" x14ac:dyDescent="0.25">
      <c r="B54" s="24"/>
      <c r="C54" s="11"/>
      <c r="D54" s="11"/>
      <c r="E54" s="14"/>
      <c r="F54" s="15"/>
      <c r="G54" s="39"/>
      <c r="H54" s="22"/>
      <c r="I54" s="22"/>
      <c r="K54" s="15"/>
      <c r="L54" s="39"/>
      <c r="M54" s="22"/>
      <c r="O54" s="15"/>
      <c r="P54" s="39"/>
      <c r="Q54" s="22"/>
      <c r="S54" s="26">
        <v>46</v>
      </c>
      <c r="T54" s="27">
        <v>1615650.4772791143</v>
      </c>
    </row>
    <row r="55" spans="2:20" x14ac:dyDescent="0.25">
      <c r="B55" s="24"/>
      <c r="C55" s="11"/>
      <c r="D55" s="11"/>
      <c r="E55" s="14"/>
      <c r="F55" s="15"/>
      <c r="G55" s="39"/>
      <c r="H55" s="22"/>
      <c r="I55" s="22"/>
      <c r="K55" s="148" t="s">
        <v>20</v>
      </c>
      <c r="L55" s="149"/>
      <c r="M55" s="150"/>
      <c r="O55" s="15"/>
      <c r="P55" s="39"/>
      <c r="Q55" s="22"/>
      <c r="S55" s="26">
        <v>47</v>
      </c>
      <c r="T55" s="27">
        <v>1395241.6452672221</v>
      </c>
    </row>
    <row r="56" spans="2:20" x14ac:dyDescent="0.25">
      <c r="B56" s="24"/>
      <c r="C56" s="11"/>
      <c r="D56" s="11"/>
      <c r="E56" s="14"/>
      <c r="F56" s="15"/>
      <c r="G56" s="39"/>
      <c r="H56" s="22"/>
      <c r="I56" s="22"/>
      <c r="K56" s="16" t="s">
        <v>13</v>
      </c>
      <c r="L56" s="17">
        <f>Amazon!B20</f>
        <v>0.32743333333333341</v>
      </c>
      <c r="M56" s="18"/>
      <c r="O56" s="15"/>
      <c r="P56" s="39"/>
      <c r="Q56" s="22"/>
      <c r="S56" s="26">
        <v>48</v>
      </c>
      <c r="T56" s="27">
        <v>1976232.1476174842</v>
      </c>
    </row>
    <row r="57" spans="2:20" x14ac:dyDescent="0.25">
      <c r="B57" s="24"/>
      <c r="C57" s="11"/>
      <c r="D57" s="11"/>
      <c r="E57" s="14"/>
      <c r="F57" s="15"/>
      <c r="G57" s="39"/>
      <c r="H57" s="22"/>
      <c r="I57" s="22"/>
      <c r="K57" s="13" t="s">
        <v>15</v>
      </c>
      <c r="L57" s="19">
        <f>Amazon!B21</f>
        <v>0.4041386885161522</v>
      </c>
      <c r="M57" s="18"/>
      <c r="O57" s="15"/>
      <c r="P57" s="39"/>
      <c r="Q57" s="22"/>
      <c r="S57" s="26">
        <v>49</v>
      </c>
      <c r="T57" s="27">
        <v>1410107.3882130515</v>
      </c>
    </row>
    <row r="58" spans="2:20" x14ac:dyDescent="0.25">
      <c r="B58" s="24"/>
      <c r="C58" s="11"/>
      <c r="D58" s="11"/>
      <c r="E58" s="14"/>
      <c r="F58" s="15"/>
      <c r="G58" s="39"/>
      <c r="H58" s="22"/>
      <c r="I58" s="22"/>
      <c r="K58" s="20"/>
      <c r="L58" s="21"/>
      <c r="M58" s="18"/>
      <c r="O58" s="15"/>
      <c r="P58" s="39"/>
      <c r="Q58" s="22"/>
      <c r="S58" s="26">
        <v>50</v>
      </c>
      <c r="T58" s="27">
        <v>1319260.1096373352</v>
      </c>
    </row>
    <row r="59" spans="2:20" x14ac:dyDescent="0.25">
      <c r="B59" s="24"/>
      <c r="C59" s="11"/>
      <c r="D59" s="11"/>
      <c r="E59" s="14"/>
      <c r="F59" s="15"/>
      <c r="G59" s="39"/>
      <c r="H59" s="22"/>
      <c r="I59" s="22"/>
      <c r="K59" s="20" t="s">
        <v>23</v>
      </c>
      <c r="L59" s="56">
        <f>H5</f>
        <v>0</v>
      </c>
      <c r="M59" s="18"/>
      <c r="O59" s="15"/>
      <c r="P59" s="39"/>
      <c r="Q59" s="22"/>
      <c r="S59" s="26">
        <v>51</v>
      </c>
      <c r="T59" s="27">
        <v>1259255.9296176468</v>
      </c>
    </row>
    <row r="60" spans="2:20" x14ac:dyDescent="0.25">
      <c r="D60" s="15"/>
      <c r="E60" s="14"/>
      <c r="F60" s="15"/>
      <c r="G60" s="39"/>
      <c r="H60" s="22"/>
      <c r="I60" s="22"/>
      <c r="K60" s="20"/>
      <c r="L60" s="22"/>
      <c r="M60" s="18"/>
      <c r="O60" s="15"/>
      <c r="P60" s="39"/>
      <c r="Q60" s="22"/>
      <c r="S60" s="26">
        <v>52</v>
      </c>
      <c r="T60" s="27">
        <v>1304294.3453462399</v>
      </c>
    </row>
    <row r="61" spans="2:20" x14ac:dyDescent="0.25">
      <c r="D61" s="15"/>
      <c r="E61" s="14"/>
      <c r="F61" s="11"/>
      <c r="K61" s="12"/>
      <c r="L61" s="15"/>
      <c r="M61" s="18"/>
      <c r="S61" s="26">
        <v>53</v>
      </c>
      <c r="T61" s="27">
        <v>1085312.2673667409</v>
      </c>
    </row>
    <row r="62" spans="2:20" x14ac:dyDescent="0.25">
      <c r="D62" s="15"/>
      <c r="E62" s="14"/>
      <c r="F62" s="11"/>
      <c r="K62" s="35" t="s">
        <v>10</v>
      </c>
      <c r="L62" s="36" t="s">
        <v>16</v>
      </c>
      <c r="M62" s="37" t="s">
        <v>11</v>
      </c>
      <c r="S62" s="26">
        <v>54</v>
      </c>
      <c r="T62" s="27">
        <v>1100103.9739101508</v>
      </c>
    </row>
    <row r="63" spans="2:20" x14ac:dyDescent="0.25">
      <c r="D63" s="15"/>
      <c r="E63" s="14"/>
      <c r="F63" s="11"/>
      <c r="K63" s="45">
        <v>36891</v>
      </c>
      <c r="L63" s="40"/>
      <c r="M63" s="41">
        <f t="shared" ref="M63:M93" si="9">$H$5*D15</f>
        <v>0</v>
      </c>
      <c r="S63" s="26">
        <v>55</v>
      </c>
      <c r="T63" s="27">
        <v>1090977.3507106958</v>
      </c>
    </row>
    <row r="64" spans="2:20" x14ac:dyDescent="0.25">
      <c r="D64" s="15"/>
      <c r="E64" s="14"/>
      <c r="F64" s="11"/>
      <c r="K64" s="45">
        <v>37256</v>
      </c>
      <c r="L64" s="39">
        <f t="shared" ref="L64:L93" ca="1" si="10">_xlfn.NORM.INV(RAND(),$G$8,$G$9)</f>
        <v>5.1332370326222475E-2</v>
      </c>
      <c r="M64" s="41">
        <f t="shared" ca="1" si="9"/>
        <v>0</v>
      </c>
      <c r="S64" s="26">
        <v>56</v>
      </c>
      <c r="T64" s="27">
        <v>1439525.3506134867</v>
      </c>
    </row>
    <row r="65" spans="4:20" x14ac:dyDescent="0.25">
      <c r="D65" s="15"/>
      <c r="E65" s="14"/>
      <c r="F65" s="11"/>
      <c r="K65" s="45">
        <v>37621</v>
      </c>
      <c r="L65" s="39">
        <f t="shared" ca="1" si="10"/>
        <v>4.5946767717587184E-3</v>
      </c>
      <c r="M65" s="41">
        <f t="shared" ca="1" si="9"/>
        <v>0</v>
      </c>
      <c r="S65" s="26">
        <v>57</v>
      </c>
      <c r="T65" s="27">
        <v>1444883.2044730354</v>
      </c>
    </row>
    <row r="66" spans="4:20" x14ac:dyDescent="0.25">
      <c r="D66" s="15"/>
      <c r="E66" s="14"/>
      <c r="F66" s="11"/>
      <c r="K66" s="45">
        <v>37986</v>
      </c>
      <c r="L66" s="39">
        <f t="shared" ca="1" si="10"/>
        <v>2.0660055622626478E-2</v>
      </c>
      <c r="M66" s="41">
        <f t="shared" ca="1" si="9"/>
        <v>0</v>
      </c>
      <c r="S66" s="26">
        <v>58</v>
      </c>
      <c r="T66" s="27">
        <v>1119227.5001865253</v>
      </c>
    </row>
    <row r="67" spans="4:20" x14ac:dyDescent="0.25">
      <c r="D67" s="15"/>
      <c r="E67" s="14"/>
      <c r="F67" s="11"/>
      <c r="K67" s="45">
        <v>38352</v>
      </c>
      <c r="L67" s="39">
        <f t="shared" ca="1" si="10"/>
        <v>-2.8955383241019927E-2</v>
      </c>
      <c r="M67" s="41">
        <f t="shared" ca="1" si="9"/>
        <v>0</v>
      </c>
      <c r="S67" s="26">
        <v>59</v>
      </c>
      <c r="T67" s="27">
        <v>1257219.7502405546</v>
      </c>
    </row>
    <row r="68" spans="4:20" x14ac:dyDescent="0.25">
      <c r="D68" s="15"/>
      <c r="E68" s="14"/>
      <c r="F68" s="11"/>
      <c r="K68" s="45">
        <v>38717</v>
      </c>
      <c r="L68" s="39">
        <f t="shared" ca="1" si="10"/>
        <v>0.1872285442747208</v>
      </c>
      <c r="M68" s="41">
        <f t="shared" ca="1" si="9"/>
        <v>0</v>
      </c>
      <c r="O68" s="15"/>
      <c r="S68" s="26">
        <v>60</v>
      </c>
      <c r="T68" s="27">
        <v>1517288.2643041103</v>
      </c>
    </row>
    <row r="69" spans="4:20" x14ac:dyDescent="0.25">
      <c r="D69" s="15"/>
      <c r="E69" s="14"/>
      <c r="F69" s="11"/>
      <c r="K69" s="45">
        <v>39082</v>
      </c>
      <c r="L69" s="39">
        <f t="shared" ca="1" si="10"/>
        <v>-0.17557867610444228</v>
      </c>
      <c r="M69" s="41">
        <f t="shared" ca="1" si="9"/>
        <v>0</v>
      </c>
      <c r="O69" s="15"/>
      <c r="S69" s="26">
        <v>61</v>
      </c>
      <c r="T69" s="27">
        <v>1825557.6483061723</v>
      </c>
    </row>
    <row r="70" spans="4:20" x14ac:dyDescent="0.25">
      <c r="D70" s="15"/>
      <c r="E70" s="14"/>
      <c r="F70" s="11"/>
      <c r="K70" s="45">
        <v>39447</v>
      </c>
      <c r="L70" s="39">
        <f t="shared" ca="1" si="10"/>
        <v>3.7601379212848861E-2</v>
      </c>
      <c r="M70" s="41">
        <f t="shared" ca="1" si="9"/>
        <v>0</v>
      </c>
      <c r="O70" s="15"/>
      <c r="S70" s="26">
        <v>62</v>
      </c>
      <c r="T70" s="27">
        <v>1387592.3217737759</v>
      </c>
    </row>
    <row r="71" spans="4:20" x14ac:dyDescent="0.25">
      <c r="D71" s="15"/>
      <c r="E71" s="14"/>
      <c r="F71" s="11"/>
      <c r="K71" s="45">
        <v>39813</v>
      </c>
      <c r="L71" s="39">
        <f t="shared" ca="1" si="10"/>
        <v>-2.1589491168875499E-2</v>
      </c>
      <c r="M71" s="41">
        <f t="shared" ca="1" si="9"/>
        <v>0</v>
      </c>
      <c r="S71" s="26">
        <v>63</v>
      </c>
      <c r="T71" s="27">
        <v>1110435.3089250345</v>
      </c>
    </row>
    <row r="72" spans="4:20" x14ac:dyDescent="0.25">
      <c r="D72" s="15"/>
      <c r="E72" s="14"/>
      <c r="F72" s="11"/>
      <c r="K72" s="45">
        <v>40178</v>
      </c>
      <c r="L72" s="39">
        <f t="shared" ca="1" si="10"/>
        <v>3.7683525870695365E-2</v>
      </c>
      <c r="M72" s="41">
        <f t="shared" ca="1" si="9"/>
        <v>0</v>
      </c>
      <c r="O72" s="15"/>
      <c r="S72" s="26">
        <v>64</v>
      </c>
      <c r="T72" s="27">
        <v>1317664.1568103917</v>
      </c>
    </row>
    <row r="73" spans="4:20" x14ac:dyDescent="0.25">
      <c r="D73" s="15"/>
      <c r="E73" s="14"/>
      <c r="F73" s="11"/>
      <c r="K73" s="45">
        <v>40543</v>
      </c>
      <c r="L73" s="39">
        <f t="shared" ca="1" si="10"/>
        <v>0.14801555116672688</v>
      </c>
      <c r="M73" s="41">
        <f t="shared" ca="1" si="9"/>
        <v>0</v>
      </c>
      <c r="O73" s="15"/>
      <c r="S73" s="26">
        <v>65</v>
      </c>
      <c r="T73" s="27">
        <v>1399864.6493442548</v>
      </c>
    </row>
    <row r="74" spans="4:20" x14ac:dyDescent="0.25">
      <c r="D74" s="15"/>
      <c r="E74" s="14"/>
      <c r="F74" s="11"/>
      <c r="K74" s="45">
        <v>40908</v>
      </c>
      <c r="L74" s="39">
        <f t="shared" ca="1" si="10"/>
        <v>3.4183356381401186E-3</v>
      </c>
      <c r="M74" s="41">
        <f t="shared" ca="1" si="9"/>
        <v>0</v>
      </c>
      <c r="S74" s="26">
        <v>66</v>
      </c>
      <c r="T74" s="27">
        <v>1279727.8897504963</v>
      </c>
    </row>
    <row r="75" spans="4:20" x14ac:dyDescent="0.25">
      <c r="D75" s="15"/>
      <c r="E75" s="14"/>
      <c r="F75" s="11"/>
      <c r="K75" s="45">
        <v>41274</v>
      </c>
      <c r="L75" s="39">
        <f t="shared" ca="1" si="10"/>
        <v>-2.5941976081307688E-2</v>
      </c>
      <c r="M75" s="41">
        <f t="shared" ca="1" si="9"/>
        <v>0</v>
      </c>
      <c r="O75" s="15"/>
      <c r="S75" s="26">
        <v>67</v>
      </c>
      <c r="T75" s="27">
        <v>1164085.9594511462</v>
      </c>
    </row>
    <row r="76" spans="4:20" x14ac:dyDescent="0.25">
      <c r="D76" s="15"/>
      <c r="E76" s="14"/>
      <c r="F76" s="11"/>
      <c r="K76" s="45">
        <v>41639</v>
      </c>
      <c r="L76" s="39">
        <f t="shared" ca="1" si="10"/>
        <v>-5.8167031112436013E-2</v>
      </c>
      <c r="M76" s="41">
        <f t="shared" ca="1" si="9"/>
        <v>0</v>
      </c>
      <c r="S76" s="26">
        <v>68</v>
      </c>
      <c r="T76" s="27">
        <v>1397712.5178538705</v>
      </c>
    </row>
    <row r="77" spans="4:20" x14ac:dyDescent="0.25">
      <c r="F77">
        <f>0.25*'Bonds inflation protected'!B12+0.5*'S &amp; P 500'!G40+0.25*'vanguard Small Cap'!B14</f>
        <v>2.984</v>
      </c>
      <c r="K77" s="45">
        <v>42004</v>
      </c>
      <c r="L77" s="39">
        <f t="shared" ca="1" si="10"/>
        <v>3.1194688264917642E-2</v>
      </c>
      <c r="M77" s="41">
        <f t="shared" ca="1" si="9"/>
        <v>0</v>
      </c>
      <c r="S77" s="26">
        <v>69</v>
      </c>
      <c r="T77" s="27">
        <v>1572857.3145427236</v>
      </c>
    </row>
    <row r="78" spans="4:20" x14ac:dyDescent="0.25">
      <c r="K78" s="45">
        <v>42369</v>
      </c>
      <c r="L78" s="39">
        <f t="shared" ca="1" si="10"/>
        <v>0.10831386405664782</v>
      </c>
      <c r="M78" s="41">
        <f t="shared" ca="1" si="9"/>
        <v>0</v>
      </c>
      <c r="S78" s="26">
        <v>70</v>
      </c>
      <c r="T78" s="27">
        <v>1162787.2275459461</v>
      </c>
    </row>
    <row r="79" spans="4:20" x14ac:dyDescent="0.25">
      <c r="K79" s="45">
        <v>42735</v>
      </c>
      <c r="L79" s="39">
        <f t="shared" ca="1" si="10"/>
        <v>2.9512726681988576E-2</v>
      </c>
      <c r="M79" s="41">
        <f t="shared" ca="1" si="9"/>
        <v>0</v>
      </c>
      <c r="S79" s="26">
        <v>71</v>
      </c>
      <c r="T79" s="27">
        <v>1711639.2762777114</v>
      </c>
    </row>
    <row r="80" spans="4:20" x14ac:dyDescent="0.25">
      <c r="K80" s="45">
        <v>43100</v>
      </c>
      <c r="L80" s="39">
        <f t="shared" ca="1" si="10"/>
        <v>0.1080168906212864</v>
      </c>
      <c r="M80" s="41">
        <f t="shared" ca="1" si="9"/>
        <v>0</v>
      </c>
      <c r="S80" s="26">
        <v>72</v>
      </c>
      <c r="T80" s="27">
        <v>1449327.875739956</v>
      </c>
    </row>
    <row r="81" spans="5:20" ht="15" customHeight="1" x14ac:dyDescent="0.25">
      <c r="K81" s="45">
        <v>43465</v>
      </c>
      <c r="L81" s="39">
        <f t="shared" ca="1" si="10"/>
        <v>-1.5136828321476524E-2</v>
      </c>
      <c r="M81" s="41">
        <f t="shared" ca="1" si="9"/>
        <v>0</v>
      </c>
      <c r="S81" s="26">
        <v>73</v>
      </c>
      <c r="T81" s="27">
        <v>1292708.3466806258</v>
      </c>
    </row>
    <row r="82" spans="5:20" x14ac:dyDescent="0.25">
      <c r="K82" s="45">
        <v>43830</v>
      </c>
      <c r="L82" s="39">
        <f t="shared" ca="1" si="10"/>
        <v>2.1614481654733571E-2</v>
      </c>
      <c r="M82" s="41">
        <f t="shared" ca="1" si="9"/>
        <v>0</v>
      </c>
      <c r="S82" s="26">
        <v>74</v>
      </c>
      <c r="T82" s="27">
        <v>1449931.1646075307</v>
      </c>
    </row>
    <row r="83" spans="5:20" ht="15" customHeight="1" x14ac:dyDescent="0.25">
      <c r="K83" s="45">
        <v>44196</v>
      </c>
      <c r="L83" s="39">
        <f t="shared" ca="1" si="10"/>
        <v>-3.453359771420704E-2</v>
      </c>
      <c r="M83" s="41">
        <f t="shared" ca="1" si="9"/>
        <v>0</v>
      </c>
      <c r="S83" s="26">
        <v>75</v>
      </c>
      <c r="T83" s="27">
        <v>1445042.6770240853</v>
      </c>
    </row>
    <row r="84" spans="5:20" ht="15" customHeight="1" x14ac:dyDescent="0.25">
      <c r="K84" s="45">
        <v>44561</v>
      </c>
      <c r="L84" s="39">
        <f t="shared" ca="1" si="10"/>
        <v>-1.6971282796300273E-2</v>
      </c>
      <c r="M84" s="41">
        <f t="shared" ca="1" si="9"/>
        <v>0</v>
      </c>
      <c r="S84" s="26">
        <v>76</v>
      </c>
      <c r="T84" s="27">
        <v>1115421.3991649267</v>
      </c>
    </row>
    <row r="85" spans="5:20" x14ac:dyDescent="0.25">
      <c r="K85" s="45">
        <v>44926</v>
      </c>
      <c r="L85" s="39">
        <f t="shared" ca="1" si="10"/>
        <v>9.8814800303131445E-2</v>
      </c>
      <c r="M85" s="41">
        <f t="shared" ca="1" si="9"/>
        <v>0</v>
      </c>
      <c r="S85" s="26">
        <v>77</v>
      </c>
      <c r="T85" s="27">
        <v>1051064.7730692455</v>
      </c>
    </row>
    <row r="86" spans="5:20" x14ac:dyDescent="0.25">
      <c r="K86" s="45">
        <v>45291</v>
      </c>
      <c r="L86" s="39">
        <f t="shared" ca="1" si="10"/>
        <v>-3.8665109047890292E-2</v>
      </c>
      <c r="M86" s="41">
        <f t="shared" ca="1" si="9"/>
        <v>0</v>
      </c>
      <c r="S86" s="26">
        <v>78</v>
      </c>
      <c r="T86" s="27">
        <v>2369763.633062453</v>
      </c>
    </row>
    <row r="87" spans="5:20" x14ac:dyDescent="0.25">
      <c r="K87" s="45">
        <v>45657</v>
      </c>
      <c r="L87" s="39">
        <f t="shared" ca="1" si="10"/>
        <v>-6.0867241919142667E-2</v>
      </c>
      <c r="M87" s="41">
        <f t="shared" ca="1" si="9"/>
        <v>0</v>
      </c>
      <c r="S87" s="26">
        <v>79</v>
      </c>
      <c r="T87" s="27">
        <v>1608417.5368646944</v>
      </c>
    </row>
    <row r="88" spans="5:20" x14ac:dyDescent="0.25">
      <c r="E88" s="11"/>
      <c r="F88" s="11"/>
      <c r="K88" s="45">
        <v>46022</v>
      </c>
      <c r="L88" s="39">
        <f t="shared" ca="1" si="10"/>
        <v>7.4604298856593865E-2</v>
      </c>
      <c r="M88" s="41">
        <f t="shared" ca="1" si="9"/>
        <v>0</v>
      </c>
      <c r="O88" s="15"/>
      <c r="S88" s="26">
        <v>80</v>
      </c>
      <c r="T88" s="27">
        <v>981271.52431963885</v>
      </c>
    </row>
    <row r="89" spans="5:20" x14ac:dyDescent="0.25">
      <c r="E89" s="11"/>
      <c r="F89" s="11"/>
      <c r="K89" s="45">
        <v>46387</v>
      </c>
      <c r="L89" s="39">
        <f t="shared" ca="1" si="10"/>
        <v>0.11132730654175171</v>
      </c>
      <c r="M89" s="41">
        <f t="shared" ca="1" si="9"/>
        <v>0</v>
      </c>
      <c r="O89" s="15"/>
      <c r="S89" s="26">
        <v>81</v>
      </c>
      <c r="T89" s="27">
        <v>1204107.3813826707</v>
      </c>
    </row>
    <row r="90" spans="5:20" x14ac:dyDescent="0.25">
      <c r="E90" s="11"/>
      <c r="F90" s="11"/>
      <c r="K90" s="45">
        <v>46752</v>
      </c>
      <c r="L90" s="39">
        <f t="shared" ca="1" si="10"/>
        <v>8.24516330668493E-2</v>
      </c>
      <c r="M90" s="41">
        <f t="shared" ca="1" si="9"/>
        <v>0</v>
      </c>
      <c r="O90" s="15"/>
      <c r="S90" s="26">
        <v>82</v>
      </c>
      <c r="T90" s="27">
        <v>1330884.6613519914</v>
      </c>
    </row>
    <row r="91" spans="5:20" x14ac:dyDescent="0.25">
      <c r="E91" s="11"/>
      <c r="F91" s="11"/>
      <c r="K91" s="45">
        <v>47118</v>
      </c>
      <c r="L91" s="39">
        <f t="shared" ca="1" si="10"/>
        <v>0.12664145662589066</v>
      </c>
      <c r="M91" s="41">
        <f t="shared" ca="1" si="9"/>
        <v>0</v>
      </c>
      <c r="S91" s="26">
        <v>83</v>
      </c>
      <c r="T91" s="27">
        <v>930782.17486883793</v>
      </c>
    </row>
    <row r="92" spans="5:20" x14ac:dyDescent="0.25">
      <c r="E92" s="14"/>
      <c r="F92" s="11"/>
      <c r="K92" s="45">
        <v>47483</v>
      </c>
      <c r="L92" s="39">
        <f t="shared" ca="1" si="10"/>
        <v>0.11256456341237481</v>
      </c>
      <c r="M92" s="41">
        <f t="shared" ca="1" si="9"/>
        <v>0</v>
      </c>
      <c r="O92" s="15"/>
      <c r="S92" s="26">
        <v>84</v>
      </c>
      <c r="T92" s="27">
        <v>1588921.2563878258</v>
      </c>
    </row>
    <row r="93" spans="5:20" x14ac:dyDescent="0.25">
      <c r="E93" s="14"/>
      <c r="F93" s="11"/>
      <c r="K93" s="79">
        <v>47848</v>
      </c>
      <c r="L93" s="80">
        <f t="shared" ca="1" si="10"/>
        <v>0.11013934924064007</v>
      </c>
      <c r="M93" s="41">
        <f t="shared" ca="1" si="9"/>
        <v>0</v>
      </c>
      <c r="O93" s="15"/>
      <c r="S93" s="26">
        <v>85</v>
      </c>
      <c r="T93" s="27">
        <v>1863767.9092806387</v>
      </c>
    </row>
    <row r="94" spans="5:20" x14ac:dyDescent="0.25">
      <c r="E94" s="14"/>
      <c r="F94" s="11"/>
      <c r="S94" s="26">
        <v>86</v>
      </c>
      <c r="T94" s="27">
        <v>1963462.2937008196</v>
      </c>
    </row>
    <row r="95" spans="5:20" x14ac:dyDescent="0.25">
      <c r="E95" s="14"/>
      <c r="F95" s="11"/>
      <c r="O95" s="15"/>
      <c r="S95" s="26">
        <v>87</v>
      </c>
      <c r="T95" s="27">
        <v>1573606.4079263306</v>
      </c>
    </row>
    <row r="96" spans="5:20" x14ac:dyDescent="0.25">
      <c r="E96" s="14"/>
      <c r="F96" s="11"/>
      <c r="S96" s="26">
        <v>88</v>
      </c>
      <c r="T96" s="27">
        <v>1294904.98603333</v>
      </c>
    </row>
    <row r="97" spans="5:20" x14ac:dyDescent="0.25">
      <c r="E97" s="14"/>
      <c r="F97" s="11"/>
      <c r="S97" s="26">
        <v>89</v>
      </c>
      <c r="T97" s="27">
        <v>1146470.1988948477</v>
      </c>
    </row>
    <row r="98" spans="5:20" x14ac:dyDescent="0.25">
      <c r="E98" s="14"/>
      <c r="F98" s="11"/>
      <c r="S98" s="26">
        <v>90</v>
      </c>
      <c r="T98" s="27">
        <v>1200572.0851961016</v>
      </c>
    </row>
    <row r="99" spans="5:20" x14ac:dyDescent="0.25">
      <c r="E99" s="14"/>
      <c r="F99" s="11"/>
      <c r="S99" s="26">
        <v>91</v>
      </c>
      <c r="T99" s="27">
        <v>1354977.3961141899</v>
      </c>
    </row>
    <row r="100" spans="5:20" x14ac:dyDescent="0.25">
      <c r="E100" s="14"/>
      <c r="F100" s="11"/>
      <c r="S100" s="26">
        <v>92</v>
      </c>
      <c r="T100" s="27">
        <v>1443108.5508978637</v>
      </c>
    </row>
    <row r="101" spans="5:20" x14ac:dyDescent="0.25">
      <c r="E101" s="14"/>
      <c r="F101" s="11"/>
      <c r="S101" s="26">
        <v>93</v>
      </c>
      <c r="T101" s="27">
        <v>1514563.2241674883</v>
      </c>
    </row>
    <row r="102" spans="5:20" x14ac:dyDescent="0.25">
      <c r="E102" s="14"/>
      <c r="F102" s="11"/>
      <c r="S102" s="26">
        <v>94</v>
      </c>
      <c r="T102" s="27">
        <v>1143065.2609891996</v>
      </c>
    </row>
    <row r="103" spans="5:20" x14ac:dyDescent="0.25">
      <c r="E103" s="14"/>
      <c r="F103" s="11"/>
      <c r="S103" s="26">
        <v>95</v>
      </c>
      <c r="T103" s="27">
        <v>1637962.755806637</v>
      </c>
    </row>
    <row r="104" spans="5:20" x14ac:dyDescent="0.25">
      <c r="E104" s="14"/>
      <c r="F104" s="11"/>
      <c r="S104" s="26">
        <v>96</v>
      </c>
      <c r="T104" s="27">
        <v>1135960.0609962596</v>
      </c>
    </row>
    <row r="105" spans="5:20" x14ac:dyDescent="0.25">
      <c r="S105" s="26">
        <v>97</v>
      </c>
      <c r="T105" s="27">
        <v>1966647.7236124086</v>
      </c>
    </row>
    <row r="106" spans="5:20" x14ac:dyDescent="0.25">
      <c r="S106" s="26">
        <v>98</v>
      </c>
      <c r="T106" s="27">
        <v>1482296.2271265357</v>
      </c>
    </row>
    <row r="107" spans="5:20" x14ac:dyDescent="0.25">
      <c r="S107" s="26">
        <v>99</v>
      </c>
      <c r="T107" s="27">
        <v>1193612.4235333023</v>
      </c>
    </row>
    <row r="108" spans="5:20" ht="15.75" thickBot="1" x14ac:dyDescent="0.3">
      <c r="S108" s="26">
        <v>100</v>
      </c>
      <c r="T108" s="28">
        <v>1038934.3150636649</v>
      </c>
    </row>
    <row r="109" spans="5:20" x14ac:dyDescent="0.25">
      <c r="S109" s="26">
        <v>101</v>
      </c>
      <c r="T109">
        <v>1575679.8949306041</v>
      </c>
    </row>
    <row r="110" spans="5:20" x14ac:dyDescent="0.25">
      <c r="S110" s="26">
        <v>102</v>
      </c>
      <c r="T110">
        <v>1272857.3587922447</v>
      </c>
    </row>
    <row r="111" spans="5:20" x14ac:dyDescent="0.25">
      <c r="S111" s="26">
        <v>103</v>
      </c>
      <c r="T111">
        <v>1382905.9609206086</v>
      </c>
    </row>
    <row r="112" spans="5:20" x14ac:dyDescent="0.25">
      <c r="S112" s="26">
        <v>104</v>
      </c>
      <c r="T112">
        <v>2392139.5975490101</v>
      </c>
    </row>
    <row r="113" spans="5:20" x14ac:dyDescent="0.25">
      <c r="S113" s="26">
        <v>105</v>
      </c>
      <c r="T113">
        <v>1810598.6917093792</v>
      </c>
    </row>
    <row r="114" spans="5:20" x14ac:dyDescent="0.25">
      <c r="S114" s="26">
        <v>106</v>
      </c>
      <c r="T114">
        <v>1003372.7878483285</v>
      </c>
    </row>
    <row r="115" spans="5:20" x14ac:dyDescent="0.25">
      <c r="E115" s="14"/>
      <c r="F115" s="11"/>
      <c r="S115" s="26">
        <v>107</v>
      </c>
      <c r="T115">
        <v>1494923.2418119218</v>
      </c>
    </row>
    <row r="116" spans="5:20" x14ac:dyDescent="0.25">
      <c r="S116" s="26">
        <v>108</v>
      </c>
      <c r="T116">
        <v>1404735.8891371645</v>
      </c>
    </row>
    <row r="117" spans="5:20" x14ac:dyDescent="0.25">
      <c r="S117" s="26">
        <v>109</v>
      </c>
      <c r="T117">
        <v>1440124.6894522966</v>
      </c>
    </row>
    <row r="118" spans="5:20" x14ac:dyDescent="0.25">
      <c r="S118" s="26">
        <v>110</v>
      </c>
      <c r="T118">
        <v>1798201.4202171352</v>
      </c>
    </row>
    <row r="119" spans="5:20" x14ac:dyDescent="0.25">
      <c r="S119" s="26">
        <v>111</v>
      </c>
      <c r="T119">
        <v>1845167.6460282796</v>
      </c>
    </row>
    <row r="120" spans="5:20" x14ac:dyDescent="0.25">
      <c r="S120" s="26">
        <v>112</v>
      </c>
      <c r="T120">
        <v>1917661.7267816134</v>
      </c>
    </row>
    <row r="121" spans="5:20" x14ac:dyDescent="0.25">
      <c r="S121" s="26">
        <v>113</v>
      </c>
      <c r="T121">
        <v>1005721.5742554688</v>
      </c>
    </row>
    <row r="122" spans="5:20" x14ac:dyDescent="0.25">
      <c r="S122" s="26">
        <v>114</v>
      </c>
      <c r="T122">
        <v>1576503.8231978982</v>
      </c>
    </row>
    <row r="123" spans="5:20" x14ac:dyDescent="0.25">
      <c r="S123" s="26">
        <v>115</v>
      </c>
      <c r="T123">
        <v>1406334.836212296</v>
      </c>
    </row>
    <row r="124" spans="5:20" x14ac:dyDescent="0.25">
      <c r="S124" s="26">
        <v>116</v>
      </c>
      <c r="T124">
        <v>1333106.5019085836</v>
      </c>
    </row>
    <row r="125" spans="5:20" x14ac:dyDescent="0.25">
      <c r="S125" s="26">
        <v>117</v>
      </c>
      <c r="T125">
        <v>1614718.1433776885</v>
      </c>
    </row>
    <row r="126" spans="5:20" x14ac:dyDescent="0.25">
      <c r="S126" s="26">
        <v>118</v>
      </c>
      <c r="T126">
        <v>1503152.9494425468</v>
      </c>
    </row>
    <row r="127" spans="5:20" x14ac:dyDescent="0.25">
      <c r="S127" s="26">
        <v>119</v>
      </c>
      <c r="T127">
        <v>1871267.3053076046</v>
      </c>
    </row>
    <row r="128" spans="5:20" x14ac:dyDescent="0.25">
      <c r="S128" s="26">
        <v>120</v>
      </c>
      <c r="T128">
        <v>1715555.2811799275</v>
      </c>
    </row>
    <row r="129" spans="19:20" x14ac:dyDescent="0.25">
      <c r="S129" s="26">
        <v>121</v>
      </c>
      <c r="T129">
        <v>1279635.5399804825</v>
      </c>
    </row>
    <row r="130" spans="19:20" x14ac:dyDescent="0.25">
      <c r="S130" s="26">
        <v>122</v>
      </c>
      <c r="T130">
        <v>1538736.8559987042</v>
      </c>
    </row>
    <row r="131" spans="19:20" x14ac:dyDescent="0.25">
      <c r="S131" s="26">
        <v>123</v>
      </c>
      <c r="T131">
        <v>1368561.077904481</v>
      </c>
    </row>
    <row r="132" spans="19:20" x14ac:dyDescent="0.25">
      <c r="S132" s="26">
        <v>124</v>
      </c>
      <c r="T132">
        <v>1014210.5660798433</v>
      </c>
    </row>
    <row r="133" spans="19:20" x14ac:dyDescent="0.25">
      <c r="S133" s="26">
        <v>125</v>
      </c>
      <c r="T133">
        <v>1725103.0784969553</v>
      </c>
    </row>
    <row r="134" spans="19:20" x14ac:dyDescent="0.25">
      <c r="S134" s="26">
        <v>126</v>
      </c>
      <c r="T134">
        <v>1685921.4089564469</v>
      </c>
    </row>
    <row r="135" spans="19:20" x14ac:dyDescent="0.25">
      <c r="S135" s="26">
        <v>127</v>
      </c>
      <c r="T135">
        <v>1298139.9658140524</v>
      </c>
    </row>
    <row r="136" spans="19:20" x14ac:dyDescent="0.25">
      <c r="S136" s="26">
        <v>128</v>
      </c>
      <c r="T136">
        <v>1598009.8647689477</v>
      </c>
    </row>
    <row r="137" spans="19:20" x14ac:dyDescent="0.25">
      <c r="S137" s="26">
        <v>129</v>
      </c>
      <c r="T137">
        <v>1483028.7640439351</v>
      </c>
    </row>
    <row r="138" spans="19:20" x14ac:dyDescent="0.25">
      <c r="S138" s="26">
        <v>130</v>
      </c>
      <c r="T138">
        <v>1408119.9062727734</v>
      </c>
    </row>
    <row r="139" spans="19:20" x14ac:dyDescent="0.25">
      <c r="S139" s="26">
        <v>131</v>
      </c>
      <c r="T139">
        <v>1387779.8456794489</v>
      </c>
    </row>
    <row r="140" spans="19:20" x14ac:dyDescent="0.25">
      <c r="S140" s="26">
        <v>132</v>
      </c>
      <c r="T140">
        <v>1671387.4407772704</v>
      </c>
    </row>
    <row r="141" spans="19:20" x14ac:dyDescent="0.25">
      <c r="S141" s="26">
        <v>133</v>
      </c>
      <c r="T141">
        <v>969670.00199288176</v>
      </c>
    </row>
    <row r="142" spans="19:20" x14ac:dyDescent="0.25">
      <c r="S142" s="26">
        <v>134</v>
      </c>
      <c r="T142">
        <v>927043.73944310495</v>
      </c>
    </row>
    <row r="143" spans="19:20" x14ac:dyDescent="0.25">
      <c r="S143" s="26">
        <v>135</v>
      </c>
      <c r="T143">
        <v>1270843.7907009516</v>
      </c>
    </row>
    <row r="144" spans="19:20" x14ac:dyDescent="0.25">
      <c r="S144" s="26">
        <v>136</v>
      </c>
      <c r="T144">
        <v>1258452.3002789621</v>
      </c>
    </row>
    <row r="145" spans="19:20" x14ac:dyDescent="0.25">
      <c r="S145" s="26">
        <v>137</v>
      </c>
      <c r="T145">
        <v>1529881.5266939721</v>
      </c>
    </row>
    <row r="146" spans="19:20" x14ac:dyDescent="0.25">
      <c r="S146" s="26">
        <v>138</v>
      </c>
      <c r="T146">
        <v>1792346.0948805127</v>
      </c>
    </row>
    <row r="147" spans="19:20" x14ac:dyDescent="0.25">
      <c r="S147" s="26">
        <v>139</v>
      </c>
      <c r="T147">
        <v>1790826.7535438063</v>
      </c>
    </row>
    <row r="148" spans="19:20" x14ac:dyDescent="0.25">
      <c r="S148" s="26">
        <v>140</v>
      </c>
      <c r="T148">
        <v>1074994.5385724038</v>
      </c>
    </row>
    <row r="149" spans="19:20" x14ac:dyDescent="0.25">
      <c r="S149" s="26">
        <v>141</v>
      </c>
      <c r="T149">
        <v>1186406.2783017226</v>
      </c>
    </row>
    <row r="150" spans="19:20" x14ac:dyDescent="0.25">
      <c r="S150" s="26">
        <v>142</v>
      </c>
      <c r="T150">
        <v>1439463.4331171913</v>
      </c>
    </row>
    <row r="151" spans="19:20" x14ac:dyDescent="0.25">
      <c r="S151" s="26">
        <v>143</v>
      </c>
      <c r="T151">
        <v>2326739.3259357726</v>
      </c>
    </row>
    <row r="152" spans="19:20" x14ac:dyDescent="0.25">
      <c r="S152" s="26">
        <v>144</v>
      </c>
      <c r="T152">
        <v>1347865.0499288868</v>
      </c>
    </row>
    <row r="153" spans="19:20" x14ac:dyDescent="0.25">
      <c r="S153" s="26">
        <v>145</v>
      </c>
      <c r="T153">
        <v>984347.45191949431</v>
      </c>
    </row>
    <row r="154" spans="19:20" x14ac:dyDescent="0.25">
      <c r="S154" s="26">
        <v>146</v>
      </c>
      <c r="T154">
        <v>1793962.1658143459</v>
      </c>
    </row>
    <row r="155" spans="19:20" x14ac:dyDescent="0.25">
      <c r="S155" s="26">
        <v>147</v>
      </c>
      <c r="T155">
        <v>1283792.548515453</v>
      </c>
    </row>
    <row r="156" spans="19:20" x14ac:dyDescent="0.25">
      <c r="S156" s="26">
        <v>148</v>
      </c>
      <c r="T156">
        <v>1062450.2745607148</v>
      </c>
    </row>
    <row r="157" spans="19:20" x14ac:dyDescent="0.25">
      <c r="S157" s="26">
        <v>149</v>
      </c>
      <c r="T157">
        <v>1025072.8266723217</v>
      </c>
    </row>
    <row r="158" spans="19:20" x14ac:dyDescent="0.25">
      <c r="S158" s="26">
        <v>150</v>
      </c>
      <c r="T158">
        <v>1476877.427416347</v>
      </c>
    </row>
    <row r="159" spans="19:20" x14ac:dyDescent="0.25">
      <c r="S159" s="26">
        <v>151</v>
      </c>
      <c r="T159">
        <v>1205307.9859009832</v>
      </c>
    </row>
    <row r="160" spans="19:20" x14ac:dyDescent="0.25">
      <c r="S160" s="26">
        <v>152</v>
      </c>
      <c r="T160">
        <v>1331827.7411940182</v>
      </c>
    </row>
    <row r="161" spans="19:20" x14ac:dyDescent="0.25">
      <c r="S161" s="26">
        <v>153</v>
      </c>
      <c r="T161">
        <v>1296634.1746657633</v>
      </c>
    </row>
    <row r="162" spans="19:20" x14ac:dyDescent="0.25">
      <c r="S162" s="26">
        <v>154</v>
      </c>
      <c r="T162">
        <v>1390093.2912723261</v>
      </c>
    </row>
    <row r="163" spans="19:20" x14ac:dyDescent="0.25">
      <c r="S163" s="26">
        <v>155</v>
      </c>
      <c r="T163">
        <v>851315.26446729875</v>
      </c>
    </row>
    <row r="164" spans="19:20" x14ac:dyDescent="0.25">
      <c r="S164" s="26">
        <v>156</v>
      </c>
      <c r="T164">
        <v>1593181.0602361367</v>
      </c>
    </row>
    <row r="165" spans="19:20" x14ac:dyDescent="0.25">
      <c r="S165" s="26">
        <v>157</v>
      </c>
      <c r="T165">
        <v>1316041.724457768</v>
      </c>
    </row>
    <row r="166" spans="19:20" x14ac:dyDescent="0.25">
      <c r="S166" s="26">
        <v>158</v>
      </c>
      <c r="T166">
        <v>1510056.0857297955</v>
      </c>
    </row>
    <row r="167" spans="19:20" x14ac:dyDescent="0.25">
      <c r="S167" s="26">
        <v>159</v>
      </c>
      <c r="T167">
        <v>1288351.9157732597</v>
      </c>
    </row>
    <row r="168" spans="19:20" x14ac:dyDescent="0.25">
      <c r="S168" s="26">
        <v>160</v>
      </c>
      <c r="T168">
        <v>1512499.4967582666</v>
      </c>
    </row>
    <row r="169" spans="19:20" x14ac:dyDescent="0.25">
      <c r="S169" s="26">
        <v>161</v>
      </c>
      <c r="T169">
        <v>1276744.5984013833</v>
      </c>
    </row>
    <row r="170" spans="19:20" x14ac:dyDescent="0.25">
      <c r="S170" s="26">
        <v>162</v>
      </c>
      <c r="T170">
        <v>1380541.6267541635</v>
      </c>
    </row>
    <row r="171" spans="19:20" x14ac:dyDescent="0.25">
      <c r="S171" s="26">
        <v>163</v>
      </c>
      <c r="T171">
        <v>1430075.3283923273</v>
      </c>
    </row>
    <row r="172" spans="19:20" x14ac:dyDescent="0.25">
      <c r="S172" s="26">
        <v>164</v>
      </c>
      <c r="T172">
        <v>1209434.3632628536</v>
      </c>
    </row>
    <row r="173" spans="19:20" x14ac:dyDescent="0.25">
      <c r="S173" s="26">
        <v>165</v>
      </c>
      <c r="T173">
        <v>1334107.6434603408</v>
      </c>
    </row>
    <row r="174" spans="19:20" x14ac:dyDescent="0.25">
      <c r="S174" s="26">
        <v>166</v>
      </c>
      <c r="T174">
        <v>1085591.0942821715</v>
      </c>
    </row>
    <row r="175" spans="19:20" x14ac:dyDescent="0.25">
      <c r="S175" s="26">
        <v>167</v>
      </c>
      <c r="T175">
        <v>1494736.7337397975</v>
      </c>
    </row>
    <row r="176" spans="19:20" x14ac:dyDescent="0.25">
      <c r="S176" s="26">
        <v>168</v>
      </c>
      <c r="T176">
        <v>1141769.9510676695</v>
      </c>
    </row>
    <row r="177" spans="19:20" x14ac:dyDescent="0.25">
      <c r="S177" s="26">
        <v>169</v>
      </c>
      <c r="T177">
        <v>1206443.1231501049</v>
      </c>
    </row>
    <row r="178" spans="19:20" x14ac:dyDescent="0.25">
      <c r="S178" s="26">
        <v>170</v>
      </c>
      <c r="T178">
        <v>1395366.0173132254</v>
      </c>
    </row>
    <row r="179" spans="19:20" x14ac:dyDescent="0.25">
      <c r="S179" s="26">
        <v>171</v>
      </c>
      <c r="T179">
        <v>1326125.3554035937</v>
      </c>
    </row>
    <row r="180" spans="19:20" x14ac:dyDescent="0.25">
      <c r="S180" s="26">
        <v>172</v>
      </c>
      <c r="T180">
        <v>1392053.1229285188</v>
      </c>
    </row>
    <row r="181" spans="19:20" x14ac:dyDescent="0.25">
      <c r="S181" s="26">
        <v>173</v>
      </c>
      <c r="T181">
        <v>2301847.5135255968</v>
      </c>
    </row>
    <row r="182" spans="19:20" x14ac:dyDescent="0.25">
      <c r="S182" s="26">
        <v>174</v>
      </c>
      <c r="T182">
        <v>1092140.3190644386</v>
      </c>
    </row>
    <row r="183" spans="19:20" x14ac:dyDescent="0.25">
      <c r="S183" s="26">
        <v>175</v>
      </c>
      <c r="T183">
        <v>1479317.8669199809</v>
      </c>
    </row>
    <row r="184" spans="19:20" x14ac:dyDescent="0.25">
      <c r="S184" s="26">
        <v>176</v>
      </c>
      <c r="T184">
        <v>1015127.3149885773</v>
      </c>
    </row>
    <row r="185" spans="19:20" x14ac:dyDescent="0.25">
      <c r="S185" s="26">
        <v>177</v>
      </c>
      <c r="T185">
        <v>2074669.9769132957</v>
      </c>
    </row>
    <row r="186" spans="19:20" x14ac:dyDescent="0.25">
      <c r="S186" s="26">
        <v>178</v>
      </c>
      <c r="T186">
        <v>1466593.3204653161</v>
      </c>
    </row>
    <row r="187" spans="19:20" x14ac:dyDescent="0.25">
      <c r="S187" s="26">
        <v>179</v>
      </c>
      <c r="T187">
        <v>1494011.5330573479</v>
      </c>
    </row>
    <row r="188" spans="19:20" x14ac:dyDescent="0.25">
      <c r="S188" s="26">
        <v>180</v>
      </c>
      <c r="T188">
        <v>1042590.3714612522</v>
      </c>
    </row>
    <row r="189" spans="19:20" x14ac:dyDescent="0.25">
      <c r="S189" s="26">
        <v>181</v>
      </c>
      <c r="T189">
        <v>1933857.7376746454</v>
      </c>
    </row>
    <row r="190" spans="19:20" x14ac:dyDescent="0.25">
      <c r="S190" s="26">
        <v>182</v>
      </c>
      <c r="T190">
        <v>1182759.5325002752</v>
      </c>
    </row>
    <row r="191" spans="19:20" x14ac:dyDescent="0.25">
      <c r="S191" s="26">
        <v>183</v>
      </c>
      <c r="T191">
        <v>1692476.2529502811</v>
      </c>
    </row>
    <row r="192" spans="19:20" x14ac:dyDescent="0.25">
      <c r="S192" s="26">
        <v>184</v>
      </c>
      <c r="T192">
        <v>1576855.3669682774</v>
      </c>
    </row>
    <row r="193" spans="19:20" x14ac:dyDescent="0.25">
      <c r="S193" s="26">
        <v>185</v>
      </c>
      <c r="T193">
        <v>1389269.2601539204</v>
      </c>
    </row>
    <row r="194" spans="19:20" x14ac:dyDescent="0.25">
      <c r="S194" s="26">
        <v>186</v>
      </c>
      <c r="T194">
        <v>1779453.5968683937</v>
      </c>
    </row>
    <row r="195" spans="19:20" x14ac:dyDescent="0.25">
      <c r="S195" s="26">
        <v>187</v>
      </c>
      <c r="T195">
        <v>1181821.7643599752</v>
      </c>
    </row>
    <row r="196" spans="19:20" x14ac:dyDescent="0.25">
      <c r="S196" s="26">
        <v>188</v>
      </c>
      <c r="T196">
        <v>906382.91520072729</v>
      </c>
    </row>
    <row r="197" spans="19:20" x14ac:dyDescent="0.25">
      <c r="S197" s="26">
        <v>189</v>
      </c>
      <c r="T197">
        <v>2592268.9733500201</v>
      </c>
    </row>
    <row r="198" spans="19:20" x14ac:dyDescent="0.25">
      <c r="S198" s="26">
        <v>190</v>
      </c>
      <c r="T198">
        <v>1377862.1725476603</v>
      </c>
    </row>
    <row r="199" spans="19:20" x14ac:dyDescent="0.25">
      <c r="S199" s="26">
        <v>191</v>
      </c>
      <c r="T199">
        <v>1388687.9091661398</v>
      </c>
    </row>
    <row r="200" spans="19:20" x14ac:dyDescent="0.25">
      <c r="S200" s="26">
        <v>192</v>
      </c>
      <c r="T200">
        <v>1237683.637473854</v>
      </c>
    </row>
    <row r="201" spans="19:20" x14ac:dyDescent="0.25">
      <c r="S201" s="26">
        <v>193</v>
      </c>
      <c r="T201">
        <v>1200150.830511234</v>
      </c>
    </row>
    <row r="202" spans="19:20" x14ac:dyDescent="0.25">
      <c r="S202" s="26">
        <v>194</v>
      </c>
      <c r="T202">
        <v>1543637.7199512522</v>
      </c>
    </row>
    <row r="203" spans="19:20" x14ac:dyDescent="0.25">
      <c r="S203" s="26">
        <v>195</v>
      </c>
      <c r="T203">
        <v>1251716.9990185008</v>
      </c>
    </row>
    <row r="204" spans="19:20" x14ac:dyDescent="0.25">
      <c r="S204" s="26">
        <v>196</v>
      </c>
      <c r="T204">
        <v>1541390.5115550982</v>
      </c>
    </row>
    <row r="205" spans="19:20" x14ac:dyDescent="0.25">
      <c r="S205" s="26">
        <v>197</v>
      </c>
      <c r="T205">
        <v>2735462.9340707115</v>
      </c>
    </row>
    <row r="206" spans="19:20" x14ac:dyDescent="0.25">
      <c r="S206" s="26">
        <v>198</v>
      </c>
      <c r="T206">
        <v>1380756.6968414315</v>
      </c>
    </row>
    <row r="207" spans="19:20" x14ac:dyDescent="0.25">
      <c r="S207" s="26">
        <v>199</v>
      </c>
      <c r="T207">
        <v>1598969.4077384314</v>
      </c>
    </row>
    <row r="208" spans="19:20" x14ac:dyDescent="0.25">
      <c r="S208" s="26">
        <v>200</v>
      </c>
      <c r="T208">
        <v>1700442.7936731183</v>
      </c>
    </row>
    <row r="209" spans="19:20" x14ac:dyDescent="0.25">
      <c r="S209" s="26">
        <v>201</v>
      </c>
      <c r="T209">
        <v>1267133.8263972953</v>
      </c>
    </row>
    <row r="210" spans="19:20" x14ac:dyDescent="0.25">
      <c r="S210" s="26">
        <v>202</v>
      </c>
      <c r="T210">
        <v>1156553.1639897749</v>
      </c>
    </row>
    <row r="211" spans="19:20" x14ac:dyDescent="0.25">
      <c r="S211" s="26">
        <v>203</v>
      </c>
      <c r="T211">
        <v>1583536.6202911786</v>
      </c>
    </row>
    <row r="212" spans="19:20" x14ac:dyDescent="0.25">
      <c r="S212" s="26">
        <v>204</v>
      </c>
      <c r="T212">
        <v>1374192.3788241604</v>
      </c>
    </row>
    <row r="213" spans="19:20" x14ac:dyDescent="0.25">
      <c r="S213" s="26">
        <v>205</v>
      </c>
      <c r="T213">
        <v>1143289.8015713005</v>
      </c>
    </row>
    <row r="214" spans="19:20" x14ac:dyDescent="0.25">
      <c r="S214" s="26">
        <v>206</v>
      </c>
      <c r="T214">
        <v>1084888.5489896592</v>
      </c>
    </row>
    <row r="215" spans="19:20" x14ac:dyDescent="0.25">
      <c r="S215" s="26">
        <v>207</v>
      </c>
      <c r="T215">
        <v>1115573.613754797</v>
      </c>
    </row>
    <row r="216" spans="19:20" x14ac:dyDescent="0.25">
      <c r="S216" s="26">
        <v>208</v>
      </c>
      <c r="T216">
        <v>1276836.3140649775</v>
      </c>
    </row>
    <row r="217" spans="19:20" x14ac:dyDescent="0.25">
      <c r="S217" s="26">
        <v>209</v>
      </c>
      <c r="T217">
        <v>1164532.944488947</v>
      </c>
    </row>
    <row r="218" spans="19:20" x14ac:dyDescent="0.25">
      <c r="S218" s="26">
        <v>210</v>
      </c>
      <c r="T218">
        <v>1297952.2123571176</v>
      </c>
    </row>
    <row r="219" spans="19:20" x14ac:dyDescent="0.25">
      <c r="S219" s="26">
        <v>211</v>
      </c>
      <c r="T219">
        <v>1413643.7647509929</v>
      </c>
    </row>
    <row r="220" spans="19:20" x14ac:dyDescent="0.25">
      <c r="S220" s="26">
        <v>212</v>
      </c>
      <c r="T220">
        <v>1274297.9075217301</v>
      </c>
    </row>
    <row r="221" spans="19:20" x14ac:dyDescent="0.25">
      <c r="S221" s="26">
        <v>213</v>
      </c>
      <c r="T221">
        <v>1057988.562690458</v>
      </c>
    </row>
    <row r="222" spans="19:20" x14ac:dyDescent="0.25">
      <c r="S222" s="26">
        <v>214</v>
      </c>
      <c r="T222">
        <v>1015999.8971103885</v>
      </c>
    </row>
    <row r="223" spans="19:20" x14ac:dyDescent="0.25">
      <c r="S223" s="26">
        <v>215</v>
      </c>
      <c r="T223">
        <v>1180995.102673714</v>
      </c>
    </row>
    <row r="224" spans="19:20" x14ac:dyDescent="0.25">
      <c r="S224" s="26">
        <v>216</v>
      </c>
      <c r="T224">
        <v>1399973.5798278346</v>
      </c>
    </row>
    <row r="225" spans="19:20" x14ac:dyDescent="0.25">
      <c r="S225" s="26">
        <v>217</v>
      </c>
      <c r="T225">
        <v>1442461.5666388434</v>
      </c>
    </row>
    <row r="226" spans="19:20" x14ac:dyDescent="0.25">
      <c r="S226" s="26">
        <v>218</v>
      </c>
      <c r="T226">
        <v>1507856.5804885216</v>
      </c>
    </row>
    <row r="227" spans="19:20" x14ac:dyDescent="0.25">
      <c r="S227" s="26">
        <v>219</v>
      </c>
      <c r="T227">
        <v>1698803.8246136173</v>
      </c>
    </row>
    <row r="228" spans="19:20" x14ac:dyDescent="0.25">
      <c r="S228" s="26">
        <v>220</v>
      </c>
      <c r="T228">
        <v>1324220.2216940147</v>
      </c>
    </row>
    <row r="229" spans="19:20" x14ac:dyDescent="0.25">
      <c r="S229" s="26">
        <v>221</v>
      </c>
      <c r="T229">
        <v>1197407.4079824246</v>
      </c>
    </row>
    <row r="230" spans="19:20" x14ac:dyDescent="0.25">
      <c r="S230" s="26">
        <v>222</v>
      </c>
      <c r="T230">
        <v>1062684.8731503116</v>
      </c>
    </row>
    <row r="231" spans="19:20" x14ac:dyDescent="0.25">
      <c r="S231" s="26">
        <v>223</v>
      </c>
      <c r="T231">
        <v>1302762.2778398946</v>
      </c>
    </row>
    <row r="232" spans="19:20" x14ac:dyDescent="0.25">
      <c r="S232" s="26">
        <v>224</v>
      </c>
      <c r="T232">
        <v>1507115.7260645488</v>
      </c>
    </row>
    <row r="233" spans="19:20" x14ac:dyDescent="0.25">
      <c r="S233" s="26">
        <v>225</v>
      </c>
      <c r="T233">
        <v>1286444.5562362447</v>
      </c>
    </row>
    <row r="234" spans="19:20" x14ac:dyDescent="0.25">
      <c r="S234" s="26">
        <v>226</v>
      </c>
      <c r="T234">
        <v>1189078.683912995</v>
      </c>
    </row>
    <row r="235" spans="19:20" x14ac:dyDescent="0.25">
      <c r="S235" s="26">
        <v>227</v>
      </c>
      <c r="T235">
        <v>2112090.2122261077</v>
      </c>
    </row>
    <row r="236" spans="19:20" x14ac:dyDescent="0.25">
      <c r="S236" s="26">
        <v>228</v>
      </c>
      <c r="T236">
        <v>2263439.8138500182</v>
      </c>
    </row>
    <row r="237" spans="19:20" x14ac:dyDescent="0.25">
      <c r="S237" s="26">
        <v>229</v>
      </c>
      <c r="T237">
        <v>1429737.2557220734</v>
      </c>
    </row>
    <row r="238" spans="19:20" x14ac:dyDescent="0.25">
      <c r="S238" s="26">
        <v>230</v>
      </c>
      <c r="T238">
        <v>1414827.1307425906</v>
      </c>
    </row>
    <row r="239" spans="19:20" x14ac:dyDescent="0.25">
      <c r="S239" s="26">
        <v>231</v>
      </c>
      <c r="T239">
        <v>1928370.3212598839</v>
      </c>
    </row>
    <row r="240" spans="19:20" x14ac:dyDescent="0.25">
      <c r="S240" s="26">
        <v>232</v>
      </c>
      <c r="T240">
        <v>1135811.4343546836</v>
      </c>
    </row>
    <row r="241" spans="19:20" x14ac:dyDescent="0.25">
      <c r="S241" s="26">
        <v>233</v>
      </c>
      <c r="T241">
        <v>1421645.597755871</v>
      </c>
    </row>
    <row r="242" spans="19:20" x14ac:dyDescent="0.25">
      <c r="S242" s="26">
        <v>234</v>
      </c>
      <c r="T242">
        <v>1286398.9562668081</v>
      </c>
    </row>
    <row r="243" spans="19:20" x14ac:dyDescent="0.25">
      <c r="S243" s="26">
        <v>235</v>
      </c>
      <c r="T243">
        <v>1173611.8056387326</v>
      </c>
    </row>
    <row r="244" spans="19:20" x14ac:dyDescent="0.25">
      <c r="S244" s="26">
        <v>236</v>
      </c>
      <c r="T244">
        <v>1620823.2743862604</v>
      </c>
    </row>
    <row r="245" spans="19:20" x14ac:dyDescent="0.25">
      <c r="S245" s="26">
        <v>237</v>
      </c>
      <c r="T245">
        <v>1713268.614534443</v>
      </c>
    </row>
    <row r="246" spans="19:20" x14ac:dyDescent="0.25">
      <c r="S246" s="26">
        <v>238</v>
      </c>
      <c r="T246">
        <v>1562588.5722929935</v>
      </c>
    </row>
    <row r="247" spans="19:20" x14ac:dyDescent="0.25">
      <c r="S247" s="26">
        <v>239</v>
      </c>
      <c r="T247">
        <v>892869.6213116569</v>
      </c>
    </row>
    <row r="248" spans="19:20" x14ac:dyDescent="0.25">
      <c r="S248" s="26">
        <v>240</v>
      </c>
      <c r="T248">
        <v>1661514.3931320128</v>
      </c>
    </row>
    <row r="249" spans="19:20" x14ac:dyDescent="0.25">
      <c r="S249" s="26">
        <v>241</v>
      </c>
      <c r="T249">
        <v>2276375.7686936548</v>
      </c>
    </row>
    <row r="250" spans="19:20" x14ac:dyDescent="0.25">
      <c r="S250" s="26">
        <v>242</v>
      </c>
      <c r="T250">
        <v>1191338.3586185984</v>
      </c>
    </row>
    <row r="251" spans="19:20" x14ac:dyDescent="0.25">
      <c r="S251" s="26">
        <v>243</v>
      </c>
      <c r="T251">
        <v>1019211.954088613</v>
      </c>
    </row>
    <row r="252" spans="19:20" x14ac:dyDescent="0.25">
      <c r="S252" s="26">
        <v>244</v>
      </c>
      <c r="T252">
        <v>1120234.2140538164</v>
      </c>
    </row>
    <row r="253" spans="19:20" x14ac:dyDescent="0.25">
      <c r="S253" s="26">
        <v>245</v>
      </c>
      <c r="T253">
        <v>1317484.8630692353</v>
      </c>
    </row>
    <row r="254" spans="19:20" x14ac:dyDescent="0.25">
      <c r="S254" s="26">
        <v>246</v>
      </c>
      <c r="T254">
        <v>1587508.4597535774</v>
      </c>
    </row>
    <row r="255" spans="19:20" x14ac:dyDescent="0.25">
      <c r="S255" s="26">
        <v>247</v>
      </c>
      <c r="T255">
        <v>1297980.3994676718</v>
      </c>
    </row>
    <row r="256" spans="19:20" x14ac:dyDescent="0.25">
      <c r="S256" s="26">
        <v>248</v>
      </c>
      <c r="T256">
        <v>2260475.3816575664</v>
      </c>
    </row>
    <row r="257" spans="19:20" x14ac:dyDescent="0.25">
      <c r="S257" s="26">
        <v>249</v>
      </c>
      <c r="T257">
        <v>1403236.3013773288</v>
      </c>
    </row>
    <row r="258" spans="19:20" x14ac:dyDescent="0.25">
      <c r="S258" s="26">
        <v>250</v>
      </c>
      <c r="T258">
        <v>1876032.5988373358</v>
      </c>
    </row>
    <row r="259" spans="19:20" x14ac:dyDescent="0.25">
      <c r="S259" s="26">
        <v>251</v>
      </c>
      <c r="T259">
        <v>1301225.1749319523</v>
      </c>
    </row>
    <row r="260" spans="19:20" x14ac:dyDescent="0.25">
      <c r="S260" s="26">
        <v>252</v>
      </c>
      <c r="T260">
        <v>1107827.5154664214</v>
      </c>
    </row>
    <row r="261" spans="19:20" x14ac:dyDescent="0.25">
      <c r="S261" s="26">
        <v>253</v>
      </c>
      <c r="T261">
        <v>1941286.0114607189</v>
      </c>
    </row>
    <row r="262" spans="19:20" x14ac:dyDescent="0.25">
      <c r="S262" s="26">
        <v>254</v>
      </c>
      <c r="T262">
        <v>1298090.5740247595</v>
      </c>
    </row>
    <row r="263" spans="19:20" x14ac:dyDescent="0.25">
      <c r="S263" s="26">
        <v>255</v>
      </c>
      <c r="T263">
        <v>1415363.5671872937</v>
      </c>
    </row>
    <row r="264" spans="19:20" x14ac:dyDescent="0.25">
      <c r="S264" s="26">
        <v>256</v>
      </c>
      <c r="T264">
        <v>1500820.9411214446</v>
      </c>
    </row>
    <row r="265" spans="19:20" x14ac:dyDescent="0.25">
      <c r="S265" s="26">
        <v>257</v>
      </c>
      <c r="T265">
        <v>2064022.5318713267</v>
      </c>
    </row>
    <row r="266" spans="19:20" x14ac:dyDescent="0.25">
      <c r="S266" s="26">
        <v>258</v>
      </c>
      <c r="T266">
        <v>1977204.9507785717</v>
      </c>
    </row>
    <row r="267" spans="19:20" x14ac:dyDescent="0.25">
      <c r="S267" s="26">
        <v>259</v>
      </c>
      <c r="T267">
        <v>1443807.4523073493</v>
      </c>
    </row>
    <row r="268" spans="19:20" x14ac:dyDescent="0.25">
      <c r="S268" s="26">
        <v>260</v>
      </c>
      <c r="T268">
        <v>1408994.2211421875</v>
      </c>
    </row>
    <row r="269" spans="19:20" x14ac:dyDescent="0.25">
      <c r="S269" s="26">
        <v>261</v>
      </c>
      <c r="T269">
        <v>1280556.8764793007</v>
      </c>
    </row>
    <row r="270" spans="19:20" x14ac:dyDescent="0.25">
      <c r="S270" s="26">
        <v>262</v>
      </c>
      <c r="T270">
        <v>1266713.9608915488</v>
      </c>
    </row>
    <row r="271" spans="19:20" x14ac:dyDescent="0.25">
      <c r="S271" s="26">
        <v>263</v>
      </c>
      <c r="T271">
        <v>1246944.2980337017</v>
      </c>
    </row>
    <row r="272" spans="19:20" x14ac:dyDescent="0.25">
      <c r="S272" s="26">
        <v>264</v>
      </c>
      <c r="T272">
        <v>1047505.9812032724</v>
      </c>
    </row>
    <row r="273" spans="19:20" x14ac:dyDescent="0.25">
      <c r="S273" s="26">
        <v>265</v>
      </c>
      <c r="T273">
        <v>1378277.7654971846</v>
      </c>
    </row>
    <row r="274" spans="19:20" x14ac:dyDescent="0.25">
      <c r="S274" s="26">
        <v>266</v>
      </c>
      <c r="T274">
        <v>1229202.4246300086</v>
      </c>
    </row>
    <row r="275" spans="19:20" x14ac:dyDescent="0.25">
      <c r="S275" s="26">
        <v>267</v>
      </c>
      <c r="T275">
        <v>1188425.3299667048</v>
      </c>
    </row>
    <row r="276" spans="19:20" x14ac:dyDescent="0.25">
      <c r="S276" s="26">
        <v>268</v>
      </c>
      <c r="T276">
        <v>1497298.7079323828</v>
      </c>
    </row>
    <row r="277" spans="19:20" x14ac:dyDescent="0.25">
      <c r="S277" s="26">
        <v>269</v>
      </c>
      <c r="T277">
        <v>1452894.7355670042</v>
      </c>
    </row>
    <row r="278" spans="19:20" x14ac:dyDescent="0.25">
      <c r="S278" s="26">
        <v>270</v>
      </c>
      <c r="T278">
        <v>1420784.1131748841</v>
      </c>
    </row>
    <row r="279" spans="19:20" x14ac:dyDescent="0.25">
      <c r="S279" s="26">
        <v>271</v>
      </c>
      <c r="T279">
        <v>1241606.5570250207</v>
      </c>
    </row>
    <row r="280" spans="19:20" x14ac:dyDescent="0.25">
      <c r="S280" s="26">
        <v>272</v>
      </c>
      <c r="T280">
        <v>1774364.0683916926</v>
      </c>
    </row>
    <row r="281" spans="19:20" x14ac:dyDescent="0.25">
      <c r="S281" s="26">
        <v>273</v>
      </c>
      <c r="T281">
        <v>1195510.7376374567</v>
      </c>
    </row>
    <row r="282" spans="19:20" x14ac:dyDescent="0.25">
      <c r="S282" s="26">
        <v>274</v>
      </c>
      <c r="T282">
        <v>1336429.3098754345</v>
      </c>
    </row>
    <row r="283" spans="19:20" x14ac:dyDescent="0.25">
      <c r="S283" s="26">
        <v>275</v>
      </c>
      <c r="T283">
        <v>1183495.8915781104</v>
      </c>
    </row>
    <row r="284" spans="19:20" x14ac:dyDescent="0.25">
      <c r="S284" s="26">
        <v>276</v>
      </c>
      <c r="T284">
        <v>1509887.0509705821</v>
      </c>
    </row>
    <row r="285" spans="19:20" x14ac:dyDescent="0.25">
      <c r="S285" s="26">
        <v>277</v>
      </c>
      <c r="T285">
        <v>1718546.0637856387</v>
      </c>
    </row>
    <row r="286" spans="19:20" x14ac:dyDescent="0.25">
      <c r="S286" s="26">
        <v>278</v>
      </c>
      <c r="T286">
        <v>1036004.0939976296</v>
      </c>
    </row>
    <row r="287" spans="19:20" x14ac:dyDescent="0.25">
      <c r="S287" s="26">
        <v>279</v>
      </c>
      <c r="T287">
        <v>1129614.7016083295</v>
      </c>
    </row>
    <row r="288" spans="19:20" x14ac:dyDescent="0.25">
      <c r="S288" s="26">
        <v>280</v>
      </c>
      <c r="T288">
        <v>1445343.7044764285</v>
      </c>
    </row>
    <row r="289" spans="19:20" x14ac:dyDescent="0.25">
      <c r="S289" s="26">
        <v>281</v>
      </c>
      <c r="T289">
        <v>1326089.7922684178</v>
      </c>
    </row>
    <row r="290" spans="19:20" x14ac:dyDescent="0.25">
      <c r="S290" s="26">
        <v>282</v>
      </c>
      <c r="T290">
        <v>1310394.4931486337</v>
      </c>
    </row>
    <row r="291" spans="19:20" x14ac:dyDescent="0.25">
      <c r="S291" s="26">
        <v>283</v>
      </c>
      <c r="T291">
        <v>1087839.961428632</v>
      </c>
    </row>
    <row r="292" spans="19:20" x14ac:dyDescent="0.25">
      <c r="S292" s="26">
        <v>284</v>
      </c>
      <c r="T292">
        <v>947599.06640548492</v>
      </c>
    </row>
    <row r="293" spans="19:20" x14ac:dyDescent="0.25">
      <c r="S293" s="26">
        <v>285</v>
      </c>
      <c r="T293">
        <v>1555777.7090268449</v>
      </c>
    </row>
    <row r="294" spans="19:20" x14ac:dyDescent="0.25">
      <c r="S294" s="26">
        <v>286</v>
      </c>
      <c r="T294">
        <v>1000536.8415013658</v>
      </c>
    </row>
    <row r="295" spans="19:20" x14ac:dyDescent="0.25">
      <c r="S295" s="26">
        <v>287</v>
      </c>
      <c r="T295">
        <v>1703947.8505276346</v>
      </c>
    </row>
    <row r="296" spans="19:20" x14ac:dyDescent="0.25">
      <c r="S296" s="26">
        <v>288</v>
      </c>
      <c r="T296">
        <v>963323.59552978922</v>
      </c>
    </row>
    <row r="297" spans="19:20" x14ac:dyDescent="0.25">
      <c r="S297" s="26">
        <v>289</v>
      </c>
      <c r="T297">
        <v>1455492.6895875353</v>
      </c>
    </row>
    <row r="298" spans="19:20" x14ac:dyDescent="0.25">
      <c r="S298" s="26">
        <v>290</v>
      </c>
      <c r="T298">
        <v>1096064.4338859578</v>
      </c>
    </row>
    <row r="299" spans="19:20" x14ac:dyDescent="0.25">
      <c r="S299" s="26">
        <v>291</v>
      </c>
      <c r="T299">
        <v>1029061.5975018184</v>
      </c>
    </row>
    <row r="300" spans="19:20" x14ac:dyDescent="0.25">
      <c r="S300" s="26">
        <v>292</v>
      </c>
      <c r="T300">
        <v>1739984.5099988701</v>
      </c>
    </row>
    <row r="301" spans="19:20" x14ac:dyDescent="0.25">
      <c r="S301" s="26">
        <v>293</v>
      </c>
      <c r="T301">
        <v>1564715.4014722495</v>
      </c>
    </row>
    <row r="302" spans="19:20" x14ac:dyDescent="0.25">
      <c r="S302" s="26">
        <v>294</v>
      </c>
      <c r="T302">
        <v>2508309.3304841937</v>
      </c>
    </row>
    <row r="303" spans="19:20" x14ac:dyDescent="0.25">
      <c r="S303" s="26">
        <v>295</v>
      </c>
      <c r="T303">
        <v>1339031.4624038995</v>
      </c>
    </row>
    <row r="304" spans="19:20" x14ac:dyDescent="0.25">
      <c r="S304" s="26">
        <v>296</v>
      </c>
      <c r="T304">
        <v>1012942.4945652785</v>
      </c>
    </row>
    <row r="305" spans="19:20" x14ac:dyDescent="0.25">
      <c r="S305" s="26">
        <v>297</v>
      </c>
      <c r="T305">
        <v>1354294.4564732772</v>
      </c>
    </row>
    <row r="306" spans="19:20" x14ac:dyDescent="0.25">
      <c r="S306" s="26">
        <v>298</v>
      </c>
      <c r="T306">
        <v>1221082.9286322638</v>
      </c>
    </row>
    <row r="307" spans="19:20" x14ac:dyDescent="0.25">
      <c r="S307" s="26">
        <v>299</v>
      </c>
      <c r="T307">
        <v>1116614.3326020218</v>
      </c>
    </row>
    <row r="308" spans="19:20" x14ac:dyDescent="0.25">
      <c r="S308" s="26">
        <v>300</v>
      </c>
      <c r="T308">
        <v>983552.39448781544</v>
      </c>
    </row>
    <row r="309" spans="19:20" x14ac:dyDescent="0.25">
      <c r="S309" s="26">
        <v>301</v>
      </c>
      <c r="T309">
        <v>1511949.1401370238</v>
      </c>
    </row>
    <row r="310" spans="19:20" x14ac:dyDescent="0.25">
      <c r="S310" s="26">
        <v>302</v>
      </c>
      <c r="T310">
        <v>1620046.89938374</v>
      </c>
    </row>
    <row r="311" spans="19:20" x14ac:dyDescent="0.25">
      <c r="S311" s="26">
        <v>303</v>
      </c>
      <c r="T311">
        <v>1167360.8328422899</v>
      </c>
    </row>
    <row r="312" spans="19:20" x14ac:dyDescent="0.25">
      <c r="S312" s="26">
        <v>304</v>
      </c>
      <c r="T312">
        <v>1784365.6665620974</v>
      </c>
    </row>
    <row r="313" spans="19:20" x14ac:dyDescent="0.25">
      <c r="S313" s="26">
        <v>305</v>
      </c>
      <c r="T313">
        <v>1274032.7398875731</v>
      </c>
    </row>
    <row r="314" spans="19:20" x14ac:dyDescent="0.25">
      <c r="S314" s="26">
        <v>306</v>
      </c>
      <c r="T314">
        <v>1471507.7143729774</v>
      </c>
    </row>
    <row r="315" spans="19:20" x14ac:dyDescent="0.25">
      <c r="S315" s="26">
        <v>307</v>
      </c>
      <c r="T315">
        <v>1225643.1952184041</v>
      </c>
    </row>
    <row r="316" spans="19:20" x14ac:dyDescent="0.25">
      <c r="S316" s="26">
        <v>308</v>
      </c>
      <c r="T316">
        <v>864705.93876268296</v>
      </c>
    </row>
    <row r="317" spans="19:20" x14ac:dyDescent="0.25">
      <c r="S317" s="26">
        <v>309</v>
      </c>
      <c r="T317">
        <v>1049829.3310588475</v>
      </c>
    </row>
    <row r="318" spans="19:20" x14ac:dyDescent="0.25">
      <c r="S318" s="26">
        <v>310</v>
      </c>
      <c r="T318">
        <v>1815078.1478464631</v>
      </c>
    </row>
    <row r="319" spans="19:20" x14ac:dyDescent="0.25">
      <c r="S319" s="26">
        <v>311</v>
      </c>
      <c r="T319">
        <v>1346788.5611398048</v>
      </c>
    </row>
    <row r="320" spans="19:20" x14ac:dyDescent="0.25">
      <c r="S320" s="26">
        <v>312</v>
      </c>
      <c r="T320">
        <v>1286751.5482765294</v>
      </c>
    </row>
    <row r="321" spans="19:20" x14ac:dyDescent="0.25">
      <c r="S321" s="26">
        <v>313</v>
      </c>
      <c r="T321">
        <v>2354268.5058652451</v>
      </c>
    </row>
    <row r="322" spans="19:20" x14ac:dyDescent="0.25">
      <c r="S322" s="26">
        <v>314</v>
      </c>
      <c r="T322">
        <v>1770638.5988811604</v>
      </c>
    </row>
    <row r="323" spans="19:20" x14ac:dyDescent="0.25">
      <c r="S323" s="26">
        <v>315</v>
      </c>
      <c r="T323">
        <v>1525853.3675255252</v>
      </c>
    </row>
    <row r="324" spans="19:20" x14ac:dyDescent="0.25">
      <c r="S324" s="26">
        <v>316</v>
      </c>
      <c r="T324">
        <v>1245972.0768570052</v>
      </c>
    </row>
    <row r="325" spans="19:20" x14ac:dyDescent="0.25">
      <c r="S325" s="26">
        <v>317</v>
      </c>
      <c r="T325">
        <v>1018743.8276823639</v>
      </c>
    </row>
    <row r="326" spans="19:20" x14ac:dyDescent="0.25">
      <c r="S326" s="26">
        <v>318</v>
      </c>
      <c r="T326">
        <v>1358242.679440615</v>
      </c>
    </row>
    <row r="327" spans="19:20" x14ac:dyDescent="0.25">
      <c r="S327" s="26">
        <v>319</v>
      </c>
      <c r="T327">
        <v>1156320.8156261153</v>
      </c>
    </row>
    <row r="328" spans="19:20" x14ac:dyDescent="0.25">
      <c r="S328" s="26">
        <v>320</v>
      </c>
      <c r="T328">
        <v>1791384.5033092904</v>
      </c>
    </row>
    <row r="329" spans="19:20" x14ac:dyDescent="0.25">
      <c r="S329" s="26">
        <v>321</v>
      </c>
      <c r="T329">
        <v>1360116.0403681505</v>
      </c>
    </row>
    <row r="330" spans="19:20" x14ac:dyDescent="0.25">
      <c r="S330" s="26">
        <v>322</v>
      </c>
      <c r="T330">
        <v>1299998.3088360419</v>
      </c>
    </row>
    <row r="331" spans="19:20" x14ac:dyDescent="0.25">
      <c r="S331" s="26">
        <v>323</v>
      </c>
      <c r="T331">
        <v>1296069.2784474946</v>
      </c>
    </row>
    <row r="332" spans="19:20" x14ac:dyDescent="0.25">
      <c r="S332" s="26">
        <v>324</v>
      </c>
      <c r="T332">
        <v>1489288.6313352524</v>
      </c>
    </row>
    <row r="333" spans="19:20" x14ac:dyDescent="0.25">
      <c r="S333" s="26">
        <v>325</v>
      </c>
      <c r="T333">
        <v>1126986.1130468952</v>
      </c>
    </row>
    <row r="334" spans="19:20" x14ac:dyDescent="0.25">
      <c r="S334" s="26">
        <v>326</v>
      </c>
      <c r="T334">
        <v>1474796.4398692457</v>
      </c>
    </row>
    <row r="335" spans="19:20" x14ac:dyDescent="0.25">
      <c r="S335" s="26">
        <v>327</v>
      </c>
      <c r="T335">
        <v>1304738.30611592</v>
      </c>
    </row>
    <row r="336" spans="19:20" x14ac:dyDescent="0.25">
      <c r="S336" s="26">
        <v>328</v>
      </c>
      <c r="T336">
        <v>1403700.4730928345</v>
      </c>
    </row>
    <row r="337" spans="19:20" x14ac:dyDescent="0.25">
      <c r="S337" s="26">
        <v>329</v>
      </c>
      <c r="T337">
        <v>1678605.8404670288</v>
      </c>
    </row>
    <row r="338" spans="19:20" x14ac:dyDescent="0.25">
      <c r="S338" s="26">
        <v>330</v>
      </c>
      <c r="T338">
        <v>1434044.7470896146</v>
      </c>
    </row>
    <row r="339" spans="19:20" x14ac:dyDescent="0.25">
      <c r="S339" s="26">
        <v>331</v>
      </c>
      <c r="T339">
        <v>2303616.0611332953</v>
      </c>
    </row>
    <row r="340" spans="19:20" x14ac:dyDescent="0.25">
      <c r="S340" s="26">
        <v>332</v>
      </c>
      <c r="T340">
        <v>1765987.1293382724</v>
      </c>
    </row>
    <row r="341" spans="19:20" x14ac:dyDescent="0.25">
      <c r="S341" s="26">
        <v>333</v>
      </c>
      <c r="T341">
        <v>1545766.356553742</v>
      </c>
    </row>
    <row r="342" spans="19:20" x14ac:dyDescent="0.25">
      <c r="S342" s="26">
        <v>334</v>
      </c>
      <c r="T342">
        <v>2006242.6217702136</v>
      </c>
    </row>
    <row r="343" spans="19:20" x14ac:dyDescent="0.25">
      <c r="S343" s="26">
        <v>335</v>
      </c>
      <c r="T343">
        <v>1289061.6438756967</v>
      </c>
    </row>
    <row r="344" spans="19:20" x14ac:dyDescent="0.25">
      <c r="S344" s="26">
        <v>336</v>
      </c>
      <c r="T344">
        <v>1490887.4117449415</v>
      </c>
    </row>
    <row r="345" spans="19:20" x14ac:dyDescent="0.25">
      <c r="S345" s="26">
        <v>337</v>
      </c>
      <c r="T345">
        <v>2354033.1900236374</v>
      </c>
    </row>
    <row r="346" spans="19:20" x14ac:dyDescent="0.25">
      <c r="S346" s="26">
        <v>338</v>
      </c>
      <c r="T346">
        <v>1234800.624200529</v>
      </c>
    </row>
    <row r="347" spans="19:20" x14ac:dyDescent="0.25">
      <c r="S347" s="26">
        <v>339</v>
      </c>
      <c r="T347">
        <v>1277066.6488485872</v>
      </c>
    </row>
    <row r="348" spans="19:20" x14ac:dyDescent="0.25">
      <c r="S348" s="26">
        <v>340</v>
      </c>
      <c r="T348">
        <v>1491931.6514213176</v>
      </c>
    </row>
    <row r="349" spans="19:20" x14ac:dyDescent="0.25">
      <c r="S349" s="26">
        <v>341</v>
      </c>
      <c r="T349">
        <v>1017094.5030596969</v>
      </c>
    </row>
    <row r="350" spans="19:20" x14ac:dyDescent="0.25">
      <c r="S350" s="26">
        <v>342</v>
      </c>
      <c r="T350">
        <v>1437948.0619053682</v>
      </c>
    </row>
    <row r="351" spans="19:20" x14ac:dyDescent="0.25">
      <c r="S351" s="26">
        <v>343</v>
      </c>
      <c r="T351">
        <v>992043.38061833242</v>
      </c>
    </row>
    <row r="352" spans="19:20" x14ac:dyDescent="0.25">
      <c r="S352" s="26">
        <v>344</v>
      </c>
      <c r="T352">
        <v>1509873.0053373803</v>
      </c>
    </row>
    <row r="353" spans="19:20" x14ac:dyDescent="0.25">
      <c r="S353" s="26">
        <v>345</v>
      </c>
      <c r="T353">
        <v>1568174.1641962926</v>
      </c>
    </row>
    <row r="354" spans="19:20" x14ac:dyDescent="0.25">
      <c r="S354" s="26">
        <v>346</v>
      </c>
      <c r="T354">
        <v>921003.43308969424</v>
      </c>
    </row>
    <row r="355" spans="19:20" x14ac:dyDescent="0.25">
      <c r="S355" s="26">
        <v>347</v>
      </c>
      <c r="T355">
        <v>1214889.5747830572</v>
      </c>
    </row>
    <row r="356" spans="19:20" x14ac:dyDescent="0.25">
      <c r="S356" s="26">
        <v>348</v>
      </c>
      <c r="T356">
        <v>1535972.3513028738</v>
      </c>
    </row>
    <row r="357" spans="19:20" x14ac:dyDescent="0.25">
      <c r="S357" s="26">
        <v>349</v>
      </c>
      <c r="T357">
        <v>1699651.8557050608</v>
      </c>
    </row>
    <row r="358" spans="19:20" x14ac:dyDescent="0.25">
      <c r="S358" s="26">
        <v>350</v>
      </c>
      <c r="T358">
        <v>1515123.2544385747</v>
      </c>
    </row>
    <row r="359" spans="19:20" x14ac:dyDescent="0.25">
      <c r="S359" s="26">
        <v>351</v>
      </c>
      <c r="T359">
        <v>1509332.2178734487</v>
      </c>
    </row>
    <row r="360" spans="19:20" x14ac:dyDescent="0.25">
      <c r="S360" s="26">
        <v>352</v>
      </c>
      <c r="T360">
        <v>1517368.0123463471</v>
      </c>
    </row>
    <row r="361" spans="19:20" x14ac:dyDescent="0.25">
      <c r="S361" s="26">
        <v>353</v>
      </c>
      <c r="T361">
        <v>1233376.4258786538</v>
      </c>
    </row>
    <row r="362" spans="19:20" x14ac:dyDescent="0.25">
      <c r="S362" s="26">
        <v>354</v>
      </c>
      <c r="T362">
        <v>1425394.5079266769</v>
      </c>
    </row>
    <row r="363" spans="19:20" x14ac:dyDescent="0.25">
      <c r="S363" s="26">
        <v>355</v>
      </c>
      <c r="T363">
        <v>1142379.8446021406</v>
      </c>
    </row>
    <row r="364" spans="19:20" x14ac:dyDescent="0.25">
      <c r="S364" s="26">
        <v>356</v>
      </c>
      <c r="T364">
        <v>1194970.422098184</v>
      </c>
    </row>
    <row r="365" spans="19:20" x14ac:dyDescent="0.25">
      <c r="S365" s="26">
        <v>357</v>
      </c>
      <c r="T365">
        <v>893507.16774438776</v>
      </c>
    </row>
    <row r="366" spans="19:20" x14ac:dyDescent="0.25">
      <c r="S366" s="26">
        <v>358</v>
      </c>
      <c r="T366">
        <v>1480143.1717795166</v>
      </c>
    </row>
    <row r="367" spans="19:20" x14ac:dyDescent="0.25">
      <c r="S367" s="26">
        <v>359</v>
      </c>
      <c r="T367">
        <v>1420020.1663554937</v>
      </c>
    </row>
    <row r="368" spans="19:20" x14ac:dyDescent="0.25">
      <c r="S368" s="26">
        <v>360</v>
      </c>
      <c r="T368">
        <v>1655107.26529095</v>
      </c>
    </row>
    <row r="369" spans="19:20" x14ac:dyDescent="0.25">
      <c r="S369" s="26">
        <v>361</v>
      </c>
      <c r="T369">
        <v>1125730.1435283935</v>
      </c>
    </row>
    <row r="370" spans="19:20" x14ac:dyDescent="0.25">
      <c r="S370" s="26">
        <v>362</v>
      </c>
      <c r="T370">
        <v>1750309.5707192875</v>
      </c>
    </row>
    <row r="371" spans="19:20" x14ac:dyDescent="0.25">
      <c r="S371" s="26">
        <v>363</v>
      </c>
      <c r="T371">
        <v>1032007.784677165</v>
      </c>
    </row>
    <row r="372" spans="19:20" x14ac:dyDescent="0.25">
      <c r="S372" s="26">
        <v>364</v>
      </c>
      <c r="T372">
        <v>1045254.6698869885</v>
      </c>
    </row>
    <row r="373" spans="19:20" x14ac:dyDescent="0.25">
      <c r="S373" s="26">
        <v>365</v>
      </c>
      <c r="T373">
        <v>1976207.9477853584</v>
      </c>
    </row>
    <row r="374" spans="19:20" x14ac:dyDescent="0.25">
      <c r="S374" s="26">
        <v>366</v>
      </c>
      <c r="T374">
        <v>1127045.4407458052</v>
      </c>
    </row>
    <row r="375" spans="19:20" x14ac:dyDescent="0.25">
      <c r="S375" s="26">
        <v>367</v>
      </c>
      <c r="T375">
        <v>1259990.230393108</v>
      </c>
    </row>
    <row r="376" spans="19:20" x14ac:dyDescent="0.25">
      <c r="S376" s="26">
        <v>368</v>
      </c>
      <c r="T376">
        <v>1600376.4017224789</v>
      </c>
    </row>
    <row r="377" spans="19:20" x14ac:dyDescent="0.25">
      <c r="S377" s="26">
        <v>369</v>
      </c>
      <c r="T377">
        <v>1267332.0207722976</v>
      </c>
    </row>
    <row r="378" spans="19:20" x14ac:dyDescent="0.25">
      <c r="S378" s="26">
        <v>370</v>
      </c>
      <c r="T378">
        <v>873390.28448124917</v>
      </c>
    </row>
    <row r="379" spans="19:20" x14ac:dyDescent="0.25">
      <c r="S379" s="26">
        <v>371</v>
      </c>
      <c r="T379">
        <v>1570819.1019305259</v>
      </c>
    </row>
    <row r="380" spans="19:20" x14ac:dyDescent="0.25">
      <c r="S380" s="26">
        <v>372</v>
      </c>
      <c r="T380">
        <v>1258484.5828597962</v>
      </c>
    </row>
    <row r="381" spans="19:20" x14ac:dyDescent="0.25">
      <c r="S381" s="26">
        <v>373</v>
      </c>
      <c r="T381">
        <v>1352094.5664331152</v>
      </c>
    </row>
    <row r="382" spans="19:20" x14ac:dyDescent="0.25">
      <c r="S382" s="26">
        <v>374</v>
      </c>
      <c r="T382">
        <v>1595529.7098659561</v>
      </c>
    </row>
    <row r="383" spans="19:20" x14ac:dyDescent="0.25">
      <c r="S383" s="26">
        <v>375</v>
      </c>
      <c r="T383">
        <v>2004764.5667081669</v>
      </c>
    </row>
    <row r="384" spans="19:20" x14ac:dyDescent="0.25">
      <c r="S384" s="26">
        <v>376</v>
      </c>
      <c r="T384">
        <v>1435241.755806382</v>
      </c>
    </row>
    <row r="385" spans="19:20" x14ac:dyDescent="0.25">
      <c r="S385" s="26">
        <v>377</v>
      </c>
      <c r="T385">
        <v>1148845.6790565103</v>
      </c>
    </row>
    <row r="386" spans="19:20" x14ac:dyDescent="0.25">
      <c r="S386" s="26">
        <v>378</v>
      </c>
      <c r="T386">
        <v>1293766.6091585611</v>
      </c>
    </row>
    <row r="387" spans="19:20" x14ac:dyDescent="0.25">
      <c r="S387" s="26">
        <v>379</v>
      </c>
      <c r="T387">
        <v>1356324.852921417</v>
      </c>
    </row>
    <row r="388" spans="19:20" x14ac:dyDescent="0.25">
      <c r="S388" s="26">
        <v>380</v>
      </c>
      <c r="T388">
        <v>1346436.5966822873</v>
      </c>
    </row>
    <row r="389" spans="19:20" x14ac:dyDescent="0.25">
      <c r="S389" s="26">
        <v>381</v>
      </c>
      <c r="T389">
        <v>1843698.6435498791</v>
      </c>
    </row>
    <row r="390" spans="19:20" x14ac:dyDescent="0.25">
      <c r="S390" s="26">
        <v>382</v>
      </c>
      <c r="T390">
        <v>1348498.6574269861</v>
      </c>
    </row>
    <row r="391" spans="19:20" x14ac:dyDescent="0.25">
      <c r="S391" s="26">
        <v>383</v>
      </c>
      <c r="T391">
        <v>1946083.7077053045</v>
      </c>
    </row>
    <row r="392" spans="19:20" x14ac:dyDescent="0.25">
      <c r="S392" s="26">
        <v>384</v>
      </c>
      <c r="T392">
        <v>1760777.830859052</v>
      </c>
    </row>
    <row r="393" spans="19:20" x14ac:dyDescent="0.25">
      <c r="S393" s="26">
        <v>385</v>
      </c>
      <c r="T393">
        <v>1357466.7430050832</v>
      </c>
    </row>
    <row r="394" spans="19:20" x14ac:dyDescent="0.25">
      <c r="S394" s="26">
        <v>386</v>
      </c>
      <c r="T394">
        <v>1340386.7148389737</v>
      </c>
    </row>
    <row r="395" spans="19:20" x14ac:dyDescent="0.25">
      <c r="S395" s="26">
        <v>387</v>
      </c>
      <c r="T395">
        <v>1225974.0553641717</v>
      </c>
    </row>
    <row r="396" spans="19:20" x14ac:dyDescent="0.25">
      <c r="S396" s="26">
        <v>388</v>
      </c>
      <c r="T396">
        <v>1235518.4797906443</v>
      </c>
    </row>
    <row r="397" spans="19:20" x14ac:dyDescent="0.25">
      <c r="S397" s="26">
        <v>389</v>
      </c>
      <c r="T397">
        <v>1225452.76126113</v>
      </c>
    </row>
    <row r="398" spans="19:20" x14ac:dyDescent="0.25">
      <c r="S398" s="26">
        <v>390</v>
      </c>
      <c r="T398">
        <v>1348414.4085349226</v>
      </c>
    </row>
    <row r="399" spans="19:20" x14ac:dyDescent="0.25">
      <c r="S399" s="26">
        <v>391</v>
      </c>
      <c r="T399">
        <v>1612019.3116093634</v>
      </c>
    </row>
    <row r="400" spans="19:20" x14ac:dyDescent="0.25">
      <c r="S400" s="26">
        <v>392</v>
      </c>
      <c r="T400">
        <v>1040663.3441343567</v>
      </c>
    </row>
    <row r="401" spans="19:20" x14ac:dyDescent="0.25">
      <c r="S401" s="26">
        <v>393</v>
      </c>
      <c r="T401">
        <v>1362225.2762887247</v>
      </c>
    </row>
    <row r="402" spans="19:20" x14ac:dyDescent="0.25">
      <c r="S402" s="26">
        <v>394</v>
      </c>
      <c r="T402">
        <v>1309128.5304039314</v>
      </c>
    </row>
    <row r="403" spans="19:20" x14ac:dyDescent="0.25">
      <c r="S403" s="26">
        <v>395</v>
      </c>
      <c r="T403">
        <v>1495605.5912124261</v>
      </c>
    </row>
    <row r="404" spans="19:20" x14ac:dyDescent="0.25">
      <c r="S404" s="26">
        <v>396</v>
      </c>
      <c r="T404">
        <v>1607498.6120320775</v>
      </c>
    </row>
    <row r="405" spans="19:20" x14ac:dyDescent="0.25">
      <c r="S405" s="26">
        <v>397</v>
      </c>
      <c r="T405">
        <v>1363900.4086963858</v>
      </c>
    </row>
    <row r="406" spans="19:20" x14ac:dyDescent="0.25">
      <c r="S406" s="26">
        <v>398</v>
      </c>
      <c r="T406">
        <v>1103048.5025002426</v>
      </c>
    </row>
    <row r="407" spans="19:20" x14ac:dyDescent="0.25">
      <c r="S407" s="26">
        <v>399</v>
      </c>
      <c r="T407">
        <v>1941485.8096129326</v>
      </c>
    </row>
    <row r="408" spans="19:20" x14ac:dyDescent="0.25">
      <c r="S408" s="26">
        <v>400</v>
      </c>
      <c r="T408">
        <v>1384095.4076815823</v>
      </c>
    </row>
    <row r="409" spans="19:20" x14ac:dyDescent="0.25">
      <c r="S409" s="26">
        <v>401</v>
      </c>
      <c r="T409">
        <v>1217971.2458655834</v>
      </c>
    </row>
    <row r="410" spans="19:20" x14ac:dyDescent="0.25">
      <c r="S410" s="26">
        <v>402</v>
      </c>
      <c r="T410">
        <v>2574590.7671672408</v>
      </c>
    </row>
    <row r="411" spans="19:20" x14ac:dyDescent="0.25">
      <c r="S411" s="26">
        <v>403</v>
      </c>
      <c r="T411">
        <v>1634215.092831735</v>
      </c>
    </row>
    <row r="412" spans="19:20" x14ac:dyDescent="0.25">
      <c r="S412" s="26">
        <v>404</v>
      </c>
      <c r="T412">
        <v>1500268.9141413507</v>
      </c>
    </row>
    <row r="413" spans="19:20" x14ac:dyDescent="0.25">
      <c r="S413" s="26">
        <v>405</v>
      </c>
      <c r="T413">
        <v>1529488.2531809139</v>
      </c>
    </row>
    <row r="414" spans="19:20" x14ac:dyDescent="0.25">
      <c r="S414" s="26">
        <v>406</v>
      </c>
      <c r="T414">
        <v>1423806.302303887</v>
      </c>
    </row>
    <row r="415" spans="19:20" x14ac:dyDescent="0.25">
      <c r="S415" s="26">
        <v>407</v>
      </c>
      <c r="T415">
        <v>1487136.6049072198</v>
      </c>
    </row>
    <row r="416" spans="19:20" x14ac:dyDescent="0.25">
      <c r="S416" s="26">
        <v>408</v>
      </c>
      <c r="T416">
        <v>1370961.9721760317</v>
      </c>
    </row>
    <row r="417" spans="19:20" x14ac:dyDescent="0.25">
      <c r="S417" s="26">
        <v>409</v>
      </c>
      <c r="T417">
        <v>1237888.1886173177</v>
      </c>
    </row>
    <row r="418" spans="19:20" x14ac:dyDescent="0.25">
      <c r="S418" s="26">
        <v>410</v>
      </c>
      <c r="T418">
        <v>918609.62746751588</v>
      </c>
    </row>
    <row r="419" spans="19:20" x14ac:dyDescent="0.25">
      <c r="S419" s="26">
        <v>411</v>
      </c>
      <c r="T419">
        <v>1232980.9657642117</v>
      </c>
    </row>
    <row r="420" spans="19:20" x14ac:dyDescent="0.25">
      <c r="S420" s="26">
        <v>412</v>
      </c>
      <c r="T420">
        <v>1909059.6597438205</v>
      </c>
    </row>
    <row r="421" spans="19:20" x14ac:dyDescent="0.25">
      <c r="S421" s="26">
        <v>413</v>
      </c>
      <c r="T421">
        <v>1543250.0350736065</v>
      </c>
    </row>
    <row r="422" spans="19:20" x14ac:dyDescent="0.25">
      <c r="S422" s="26">
        <v>414</v>
      </c>
      <c r="T422">
        <v>1535678.5134676425</v>
      </c>
    </row>
    <row r="423" spans="19:20" x14ac:dyDescent="0.25">
      <c r="S423" s="26">
        <v>415</v>
      </c>
      <c r="T423">
        <v>1924119.3610429876</v>
      </c>
    </row>
    <row r="424" spans="19:20" x14ac:dyDescent="0.25">
      <c r="S424" s="26">
        <v>416</v>
      </c>
      <c r="T424">
        <v>1449497.6131336542</v>
      </c>
    </row>
    <row r="425" spans="19:20" x14ac:dyDescent="0.25">
      <c r="S425" s="26">
        <v>417</v>
      </c>
      <c r="T425">
        <v>1379098.0484208784</v>
      </c>
    </row>
    <row r="426" spans="19:20" x14ac:dyDescent="0.25">
      <c r="S426" s="26">
        <v>418</v>
      </c>
      <c r="T426">
        <v>1670580.6909183094</v>
      </c>
    </row>
    <row r="427" spans="19:20" x14ac:dyDescent="0.25">
      <c r="S427" s="26">
        <v>419</v>
      </c>
      <c r="T427">
        <v>1463690.3607378986</v>
      </c>
    </row>
    <row r="428" spans="19:20" x14ac:dyDescent="0.25">
      <c r="S428" s="26">
        <v>420</v>
      </c>
      <c r="T428">
        <v>1252334.3424249794</v>
      </c>
    </row>
    <row r="429" spans="19:20" x14ac:dyDescent="0.25">
      <c r="S429" s="26">
        <v>421</v>
      </c>
      <c r="T429">
        <v>1600032.459772143</v>
      </c>
    </row>
    <row r="430" spans="19:20" x14ac:dyDescent="0.25">
      <c r="S430" s="26">
        <v>422</v>
      </c>
      <c r="T430">
        <v>1140529.3716891815</v>
      </c>
    </row>
    <row r="431" spans="19:20" x14ac:dyDescent="0.25">
      <c r="S431" s="26">
        <v>423</v>
      </c>
      <c r="T431">
        <v>1218836.507531144</v>
      </c>
    </row>
    <row r="432" spans="19:20" x14ac:dyDescent="0.25">
      <c r="S432" s="26">
        <v>424</v>
      </c>
      <c r="T432">
        <v>1548053.1330291731</v>
      </c>
    </row>
    <row r="433" spans="19:20" x14ac:dyDescent="0.25">
      <c r="S433" s="26">
        <v>425</v>
      </c>
      <c r="T433">
        <v>1317844.4863042389</v>
      </c>
    </row>
    <row r="434" spans="19:20" x14ac:dyDescent="0.25">
      <c r="S434" s="26">
        <v>426</v>
      </c>
      <c r="T434">
        <v>1759713.1840936916</v>
      </c>
    </row>
    <row r="435" spans="19:20" x14ac:dyDescent="0.25">
      <c r="S435" s="26">
        <v>427</v>
      </c>
      <c r="T435">
        <v>1692814.1911435716</v>
      </c>
    </row>
    <row r="436" spans="19:20" x14ac:dyDescent="0.25">
      <c r="S436" s="26">
        <v>428</v>
      </c>
      <c r="T436">
        <v>1796118.5969365349</v>
      </c>
    </row>
    <row r="437" spans="19:20" x14ac:dyDescent="0.25">
      <c r="S437" s="26">
        <v>429</v>
      </c>
      <c r="T437">
        <v>1512073.3464413199</v>
      </c>
    </row>
    <row r="438" spans="19:20" x14ac:dyDescent="0.25">
      <c r="S438" s="26">
        <v>430</v>
      </c>
      <c r="T438">
        <v>1339716.0323419026</v>
      </c>
    </row>
    <row r="439" spans="19:20" x14ac:dyDescent="0.25">
      <c r="S439" s="26">
        <v>431</v>
      </c>
      <c r="T439">
        <v>1446031.8873631873</v>
      </c>
    </row>
    <row r="440" spans="19:20" x14ac:dyDescent="0.25">
      <c r="S440" s="26">
        <v>432</v>
      </c>
      <c r="T440">
        <v>1314450.4289717614</v>
      </c>
    </row>
    <row r="441" spans="19:20" x14ac:dyDescent="0.25">
      <c r="S441" s="26">
        <v>433</v>
      </c>
      <c r="T441">
        <v>1228190.0445103925</v>
      </c>
    </row>
    <row r="442" spans="19:20" x14ac:dyDescent="0.25">
      <c r="S442" s="26">
        <v>434</v>
      </c>
      <c r="T442">
        <v>1687362.5154918667</v>
      </c>
    </row>
    <row r="443" spans="19:20" x14ac:dyDescent="0.25">
      <c r="S443" s="26">
        <v>435</v>
      </c>
      <c r="T443">
        <v>1345110.1647974802</v>
      </c>
    </row>
    <row r="444" spans="19:20" x14ac:dyDescent="0.25">
      <c r="S444" s="26">
        <v>436</v>
      </c>
      <c r="T444">
        <v>1053707.2599581559</v>
      </c>
    </row>
    <row r="445" spans="19:20" x14ac:dyDescent="0.25">
      <c r="S445" s="26">
        <v>437</v>
      </c>
      <c r="T445">
        <v>1429523.0620550907</v>
      </c>
    </row>
    <row r="446" spans="19:20" x14ac:dyDescent="0.25">
      <c r="S446" s="26">
        <v>438</v>
      </c>
      <c r="T446">
        <v>1150440.5952926055</v>
      </c>
    </row>
    <row r="447" spans="19:20" x14ac:dyDescent="0.25">
      <c r="S447" s="26">
        <v>439</v>
      </c>
      <c r="T447">
        <v>1100879.9631537199</v>
      </c>
    </row>
    <row r="448" spans="19:20" x14ac:dyDescent="0.25">
      <c r="S448" s="26">
        <v>440</v>
      </c>
      <c r="T448">
        <v>1409497.9022176685</v>
      </c>
    </row>
    <row r="449" spans="19:20" x14ac:dyDescent="0.25">
      <c r="S449" s="26">
        <v>441</v>
      </c>
      <c r="T449">
        <v>1196314.3783975104</v>
      </c>
    </row>
    <row r="450" spans="19:20" x14ac:dyDescent="0.25">
      <c r="S450" s="26">
        <v>442</v>
      </c>
      <c r="T450">
        <v>1504160.968354244</v>
      </c>
    </row>
    <row r="451" spans="19:20" x14ac:dyDescent="0.25">
      <c r="S451" s="26">
        <v>443</v>
      </c>
      <c r="T451">
        <v>1903044.6425878904</v>
      </c>
    </row>
    <row r="452" spans="19:20" x14ac:dyDescent="0.25">
      <c r="S452" s="26">
        <v>444</v>
      </c>
      <c r="T452">
        <v>1260588.9089963282</v>
      </c>
    </row>
    <row r="453" spans="19:20" x14ac:dyDescent="0.25">
      <c r="S453" s="26">
        <v>445</v>
      </c>
      <c r="T453">
        <v>1476172.0818700301</v>
      </c>
    </row>
    <row r="454" spans="19:20" x14ac:dyDescent="0.25">
      <c r="S454" s="26">
        <v>446</v>
      </c>
      <c r="T454">
        <v>1119796.6233821395</v>
      </c>
    </row>
    <row r="455" spans="19:20" x14ac:dyDescent="0.25">
      <c r="S455" s="26">
        <v>447</v>
      </c>
      <c r="T455">
        <v>1163840.7235300415</v>
      </c>
    </row>
    <row r="456" spans="19:20" x14ac:dyDescent="0.25">
      <c r="S456" s="26">
        <v>448</v>
      </c>
      <c r="T456">
        <v>1595860.66266423</v>
      </c>
    </row>
    <row r="457" spans="19:20" x14ac:dyDescent="0.25">
      <c r="S457" s="26">
        <v>449</v>
      </c>
      <c r="T457">
        <v>1021865.0206172855</v>
      </c>
    </row>
    <row r="458" spans="19:20" x14ac:dyDescent="0.25">
      <c r="S458" s="26">
        <v>450</v>
      </c>
      <c r="T458">
        <v>1674114.6541367508</v>
      </c>
    </row>
    <row r="459" spans="19:20" x14ac:dyDescent="0.25">
      <c r="S459" s="26">
        <v>451</v>
      </c>
      <c r="T459">
        <v>1253197.2143111769</v>
      </c>
    </row>
    <row r="460" spans="19:20" x14ac:dyDescent="0.25">
      <c r="S460" s="26">
        <v>452</v>
      </c>
      <c r="T460">
        <v>850423.8102176477</v>
      </c>
    </row>
    <row r="461" spans="19:20" x14ac:dyDescent="0.25">
      <c r="S461" s="26">
        <v>453</v>
      </c>
      <c r="T461">
        <v>1747313.7820759763</v>
      </c>
    </row>
    <row r="462" spans="19:20" x14ac:dyDescent="0.25">
      <c r="S462" s="26">
        <v>454</v>
      </c>
      <c r="T462">
        <v>1205667.6051390478</v>
      </c>
    </row>
    <row r="463" spans="19:20" x14ac:dyDescent="0.25">
      <c r="S463" s="26">
        <v>455</v>
      </c>
      <c r="T463">
        <v>1134201.4473045969</v>
      </c>
    </row>
    <row r="464" spans="19:20" x14ac:dyDescent="0.25">
      <c r="S464" s="26">
        <v>456</v>
      </c>
      <c r="T464">
        <v>1731414.9248495658</v>
      </c>
    </row>
    <row r="465" spans="19:20" x14ac:dyDescent="0.25">
      <c r="S465" s="26">
        <v>457</v>
      </c>
      <c r="T465">
        <v>1260828.1284612471</v>
      </c>
    </row>
    <row r="466" spans="19:20" x14ac:dyDescent="0.25">
      <c r="S466" s="26">
        <v>458</v>
      </c>
      <c r="T466">
        <v>1327105.3314513774</v>
      </c>
    </row>
    <row r="467" spans="19:20" x14ac:dyDescent="0.25">
      <c r="S467" s="26">
        <v>459</v>
      </c>
      <c r="T467">
        <v>1061384.3300239183</v>
      </c>
    </row>
    <row r="468" spans="19:20" x14ac:dyDescent="0.25">
      <c r="S468" s="26">
        <v>460</v>
      </c>
      <c r="T468">
        <v>1552007.6358770565</v>
      </c>
    </row>
    <row r="469" spans="19:20" x14ac:dyDescent="0.25">
      <c r="S469" s="26">
        <v>461</v>
      </c>
      <c r="T469">
        <v>1863360.7245919807</v>
      </c>
    </row>
    <row r="470" spans="19:20" x14ac:dyDescent="0.25">
      <c r="S470" s="26">
        <v>462</v>
      </c>
      <c r="T470">
        <v>1855219.1289745306</v>
      </c>
    </row>
    <row r="471" spans="19:20" x14ac:dyDescent="0.25">
      <c r="S471" s="26">
        <v>463</v>
      </c>
      <c r="T471">
        <v>1441087.6331816183</v>
      </c>
    </row>
    <row r="472" spans="19:20" x14ac:dyDescent="0.25">
      <c r="S472" s="26">
        <v>464</v>
      </c>
      <c r="T472">
        <v>900681.13552639529</v>
      </c>
    </row>
    <row r="473" spans="19:20" x14ac:dyDescent="0.25">
      <c r="S473" s="26">
        <v>465</v>
      </c>
      <c r="T473">
        <v>1605857.4700464951</v>
      </c>
    </row>
    <row r="474" spans="19:20" x14ac:dyDescent="0.25">
      <c r="S474" s="26">
        <v>466</v>
      </c>
      <c r="T474">
        <v>1435673.216801961</v>
      </c>
    </row>
    <row r="475" spans="19:20" x14ac:dyDescent="0.25">
      <c r="S475" s="26">
        <v>467</v>
      </c>
      <c r="T475">
        <v>991792.52300192695</v>
      </c>
    </row>
    <row r="476" spans="19:20" x14ac:dyDescent="0.25">
      <c r="S476" s="26">
        <v>468</v>
      </c>
      <c r="T476">
        <v>1552410.8541944686</v>
      </c>
    </row>
    <row r="477" spans="19:20" x14ac:dyDescent="0.25">
      <c r="S477" s="26">
        <v>469</v>
      </c>
      <c r="T477">
        <v>1255604.5813081728</v>
      </c>
    </row>
    <row r="478" spans="19:20" x14ac:dyDescent="0.25">
      <c r="S478" s="26">
        <v>470</v>
      </c>
      <c r="T478">
        <v>1978382.890899952</v>
      </c>
    </row>
    <row r="479" spans="19:20" x14ac:dyDescent="0.25">
      <c r="S479" s="26">
        <v>471</v>
      </c>
      <c r="T479">
        <v>1359955.1919328291</v>
      </c>
    </row>
    <row r="480" spans="19:20" x14ac:dyDescent="0.25">
      <c r="S480" s="26">
        <v>472</v>
      </c>
      <c r="T480">
        <v>1320088.0130598608</v>
      </c>
    </row>
    <row r="481" spans="19:20" x14ac:dyDescent="0.25">
      <c r="S481" s="26">
        <v>473</v>
      </c>
      <c r="T481">
        <v>1684935.3921653775</v>
      </c>
    </row>
    <row r="482" spans="19:20" x14ac:dyDescent="0.25">
      <c r="S482" s="26">
        <v>474</v>
      </c>
      <c r="T482">
        <v>903242.60686864285</v>
      </c>
    </row>
    <row r="483" spans="19:20" x14ac:dyDescent="0.25">
      <c r="S483" s="26">
        <v>475</v>
      </c>
      <c r="T483">
        <v>1846294.1173049472</v>
      </c>
    </row>
    <row r="484" spans="19:20" x14ac:dyDescent="0.25">
      <c r="S484" s="26">
        <v>476</v>
      </c>
      <c r="T484">
        <v>1547507.7335487437</v>
      </c>
    </row>
    <row r="485" spans="19:20" x14ac:dyDescent="0.25">
      <c r="S485" s="26">
        <v>477</v>
      </c>
      <c r="T485">
        <v>1369044.0428354249</v>
      </c>
    </row>
    <row r="486" spans="19:20" x14ac:dyDescent="0.25">
      <c r="S486" s="26">
        <v>478</v>
      </c>
      <c r="T486">
        <v>1416933.6661852542</v>
      </c>
    </row>
    <row r="487" spans="19:20" x14ac:dyDescent="0.25">
      <c r="S487" s="26">
        <v>479</v>
      </c>
      <c r="T487">
        <v>1782236.4857151487</v>
      </c>
    </row>
    <row r="488" spans="19:20" x14ac:dyDescent="0.25">
      <c r="S488" s="26">
        <v>480</v>
      </c>
      <c r="T488">
        <v>1657421.1366113429</v>
      </c>
    </row>
    <row r="489" spans="19:20" x14ac:dyDescent="0.25">
      <c r="S489" s="26">
        <v>481</v>
      </c>
      <c r="T489">
        <v>1315258.2398241118</v>
      </c>
    </row>
    <row r="490" spans="19:20" x14ac:dyDescent="0.25">
      <c r="S490" s="26">
        <v>482</v>
      </c>
      <c r="T490">
        <v>1069030.1471025299</v>
      </c>
    </row>
    <row r="491" spans="19:20" x14ac:dyDescent="0.25">
      <c r="S491" s="26">
        <v>483</v>
      </c>
      <c r="T491">
        <v>1227095.7630718614</v>
      </c>
    </row>
    <row r="492" spans="19:20" x14ac:dyDescent="0.25">
      <c r="S492" s="26">
        <v>484</v>
      </c>
      <c r="T492">
        <v>1801601.672170531</v>
      </c>
    </row>
    <row r="493" spans="19:20" x14ac:dyDescent="0.25">
      <c r="S493" s="26">
        <v>485</v>
      </c>
      <c r="T493">
        <v>1382443.2263762993</v>
      </c>
    </row>
    <row r="494" spans="19:20" x14ac:dyDescent="0.25">
      <c r="S494" s="26">
        <v>486</v>
      </c>
      <c r="T494">
        <v>1606304.1458145115</v>
      </c>
    </row>
    <row r="495" spans="19:20" x14ac:dyDescent="0.25">
      <c r="S495" s="26">
        <v>487</v>
      </c>
      <c r="T495">
        <v>1204057.450615823</v>
      </c>
    </row>
    <row r="496" spans="19:20" x14ac:dyDescent="0.25">
      <c r="S496" s="26">
        <v>488</v>
      </c>
      <c r="T496">
        <v>1436829.3113681574</v>
      </c>
    </row>
    <row r="497" spans="19:20" x14ac:dyDescent="0.25">
      <c r="S497" s="26">
        <v>489</v>
      </c>
      <c r="T497">
        <v>1265401.4818708121</v>
      </c>
    </row>
    <row r="498" spans="19:20" x14ac:dyDescent="0.25">
      <c r="S498" s="26">
        <v>490</v>
      </c>
      <c r="T498">
        <v>2033102.2648208267</v>
      </c>
    </row>
    <row r="499" spans="19:20" x14ac:dyDescent="0.25">
      <c r="S499" s="26">
        <v>491</v>
      </c>
      <c r="T499">
        <v>1477886.2963191932</v>
      </c>
    </row>
    <row r="500" spans="19:20" x14ac:dyDescent="0.25">
      <c r="S500" s="26">
        <v>492</v>
      </c>
      <c r="T500">
        <v>1022824.2574789742</v>
      </c>
    </row>
    <row r="501" spans="19:20" x14ac:dyDescent="0.25">
      <c r="S501" s="26">
        <v>493</v>
      </c>
      <c r="T501">
        <v>1439764.6682003073</v>
      </c>
    </row>
    <row r="502" spans="19:20" x14ac:dyDescent="0.25">
      <c r="S502" s="26">
        <v>494</v>
      </c>
      <c r="T502">
        <v>1566227.93839954</v>
      </c>
    </row>
    <row r="503" spans="19:20" x14ac:dyDescent="0.25">
      <c r="S503" s="26">
        <v>495</v>
      </c>
      <c r="T503">
        <v>1723737.4421421969</v>
      </c>
    </row>
    <row r="504" spans="19:20" x14ac:dyDescent="0.25">
      <c r="S504" s="26">
        <v>496</v>
      </c>
      <c r="T504">
        <v>1715461.2241315807</v>
      </c>
    </row>
    <row r="505" spans="19:20" x14ac:dyDescent="0.25">
      <c r="S505" s="26">
        <v>497</v>
      </c>
      <c r="T505">
        <v>1497000.7570781363</v>
      </c>
    </row>
    <row r="506" spans="19:20" x14ac:dyDescent="0.25">
      <c r="S506" s="26">
        <v>498</v>
      </c>
      <c r="T506">
        <v>988045.62492139067</v>
      </c>
    </row>
    <row r="507" spans="19:20" x14ac:dyDescent="0.25">
      <c r="S507" s="26">
        <v>499</v>
      </c>
      <c r="T507">
        <v>1082296.5409299193</v>
      </c>
    </row>
    <row r="508" spans="19:20" x14ac:dyDescent="0.25">
      <c r="S508" s="26">
        <v>500</v>
      </c>
      <c r="T508">
        <v>1575436.5923848853</v>
      </c>
    </row>
    <row r="509" spans="19:20" x14ac:dyDescent="0.25">
      <c r="S509" s="26">
        <v>501</v>
      </c>
      <c r="T509">
        <v>1315041.6801351854</v>
      </c>
    </row>
    <row r="510" spans="19:20" x14ac:dyDescent="0.25">
      <c r="S510" s="26">
        <v>502</v>
      </c>
      <c r="T510">
        <v>1577733.1460342193</v>
      </c>
    </row>
    <row r="511" spans="19:20" x14ac:dyDescent="0.25">
      <c r="S511" s="26">
        <v>503</v>
      </c>
      <c r="T511">
        <v>1612089.9633943527</v>
      </c>
    </row>
    <row r="512" spans="19:20" x14ac:dyDescent="0.25">
      <c r="S512" s="26">
        <v>504</v>
      </c>
      <c r="T512">
        <v>1331006.9774366743</v>
      </c>
    </row>
    <row r="513" spans="19:20" x14ac:dyDescent="0.25">
      <c r="S513" s="26">
        <v>505</v>
      </c>
      <c r="T513">
        <v>1428356.9408527222</v>
      </c>
    </row>
    <row r="514" spans="19:20" x14ac:dyDescent="0.25">
      <c r="S514" s="26">
        <v>506</v>
      </c>
      <c r="T514">
        <v>2011831.291651675</v>
      </c>
    </row>
    <row r="515" spans="19:20" x14ac:dyDescent="0.25">
      <c r="S515" s="26">
        <v>507</v>
      </c>
      <c r="T515">
        <v>1310012.9622988254</v>
      </c>
    </row>
    <row r="516" spans="19:20" x14ac:dyDescent="0.25">
      <c r="S516" s="26">
        <v>508</v>
      </c>
      <c r="T516">
        <v>1264266.6649142667</v>
      </c>
    </row>
    <row r="517" spans="19:20" x14ac:dyDescent="0.25">
      <c r="S517" s="26">
        <v>509</v>
      </c>
      <c r="T517">
        <v>1085660.3892314192</v>
      </c>
    </row>
    <row r="518" spans="19:20" x14ac:dyDescent="0.25">
      <c r="S518" s="26">
        <v>510</v>
      </c>
      <c r="T518">
        <v>1378711.8334453865</v>
      </c>
    </row>
    <row r="519" spans="19:20" x14ac:dyDescent="0.25">
      <c r="S519" s="26">
        <v>511</v>
      </c>
      <c r="T519">
        <v>1251217.046717359</v>
      </c>
    </row>
    <row r="520" spans="19:20" x14ac:dyDescent="0.25">
      <c r="S520" s="26">
        <v>512</v>
      </c>
      <c r="T520">
        <v>1624740.7261597698</v>
      </c>
    </row>
    <row r="521" spans="19:20" x14ac:dyDescent="0.25">
      <c r="S521" s="26">
        <v>513</v>
      </c>
      <c r="T521">
        <v>1200155.1745907641</v>
      </c>
    </row>
    <row r="522" spans="19:20" x14ac:dyDescent="0.25">
      <c r="S522" s="26">
        <v>514</v>
      </c>
      <c r="T522">
        <v>1349826.4954829128</v>
      </c>
    </row>
    <row r="523" spans="19:20" x14ac:dyDescent="0.25">
      <c r="S523" s="26">
        <v>515</v>
      </c>
      <c r="T523">
        <v>851245.40612948022</v>
      </c>
    </row>
    <row r="524" spans="19:20" x14ac:dyDescent="0.25">
      <c r="S524" s="26">
        <v>516</v>
      </c>
      <c r="T524">
        <v>1666351.9166493996</v>
      </c>
    </row>
    <row r="525" spans="19:20" x14ac:dyDescent="0.25">
      <c r="S525" s="26">
        <v>517</v>
      </c>
      <c r="T525">
        <v>1106682.2909829516</v>
      </c>
    </row>
    <row r="526" spans="19:20" x14ac:dyDescent="0.25">
      <c r="S526" s="26">
        <v>518</v>
      </c>
      <c r="T526">
        <v>2122288.9396608872</v>
      </c>
    </row>
    <row r="527" spans="19:20" x14ac:dyDescent="0.25">
      <c r="S527" s="26">
        <v>519</v>
      </c>
      <c r="T527">
        <v>1521368.6347262266</v>
      </c>
    </row>
    <row r="528" spans="19:20" x14ac:dyDescent="0.25">
      <c r="S528" s="26">
        <v>520</v>
      </c>
      <c r="T528">
        <v>1091698.758433674</v>
      </c>
    </row>
    <row r="529" spans="19:20" x14ac:dyDescent="0.25">
      <c r="S529" s="26">
        <v>521</v>
      </c>
      <c r="T529">
        <v>1520184.9112640617</v>
      </c>
    </row>
    <row r="530" spans="19:20" x14ac:dyDescent="0.25">
      <c r="S530" s="26">
        <v>522</v>
      </c>
      <c r="T530">
        <v>1439812.4826172118</v>
      </c>
    </row>
    <row r="531" spans="19:20" x14ac:dyDescent="0.25">
      <c r="S531" s="26">
        <v>523</v>
      </c>
      <c r="T531">
        <v>1158403.2614812686</v>
      </c>
    </row>
    <row r="532" spans="19:20" x14ac:dyDescent="0.25">
      <c r="S532" s="26">
        <v>524</v>
      </c>
      <c r="T532">
        <v>1470525.4158871709</v>
      </c>
    </row>
    <row r="533" spans="19:20" x14ac:dyDescent="0.25">
      <c r="S533" s="26">
        <v>525</v>
      </c>
      <c r="T533">
        <v>1412044.1898004431</v>
      </c>
    </row>
    <row r="534" spans="19:20" x14ac:dyDescent="0.25">
      <c r="S534" s="26">
        <v>526</v>
      </c>
      <c r="T534">
        <v>1802972.769590352</v>
      </c>
    </row>
    <row r="535" spans="19:20" x14ac:dyDescent="0.25">
      <c r="S535" s="26">
        <v>527</v>
      </c>
      <c r="T535">
        <v>1020798.3215217548</v>
      </c>
    </row>
    <row r="536" spans="19:20" x14ac:dyDescent="0.25">
      <c r="S536" s="26">
        <v>528</v>
      </c>
      <c r="T536">
        <v>1467539.2941775844</v>
      </c>
    </row>
    <row r="537" spans="19:20" x14ac:dyDescent="0.25">
      <c r="S537" s="26">
        <v>529</v>
      </c>
      <c r="T537">
        <v>1656720.385783294</v>
      </c>
    </row>
    <row r="538" spans="19:20" x14ac:dyDescent="0.25">
      <c r="S538" s="26">
        <v>530</v>
      </c>
      <c r="T538">
        <v>1422091.6555631203</v>
      </c>
    </row>
    <row r="539" spans="19:20" x14ac:dyDescent="0.25">
      <c r="S539" s="26">
        <v>531</v>
      </c>
      <c r="T539">
        <v>1225798.3585174324</v>
      </c>
    </row>
    <row r="540" spans="19:20" x14ac:dyDescent="0.25">
      <c r="S540" s="26">
        <v>532</v>
      </c>
      <c r="T540">
        <v>1264906.6809294173</v>
      </c>
    </row>
    <row r="541" spans="19:20" x14ac:dyDescent="0.25">
      <c r="S541" s="26">
        <v>533</v>
      </c>
      <c r="T541">
        <v>1895121.7161673873</v>
      </c>
    </row>
    <row r="542" spans="19:20" x14ac:dyDescent="0.25">
      <c r="S542" s="26">
        <v>534</v>
      </c>
      <c r="T542">
        <v>1684191.0704160845</v>
      </c>
    </row>
    <row r="543" spans="19:20" x14ac:dyDescent="0.25">
      <c r="S543" s="26">
        <v>535</v>
      </c>
      <c r="T543">
        <v>1162009.4162119287</v>
      </c>
    </row>
    <row r="544" spans="19:20" x14ac:dyDescent="0.25">
      <c r="S544" s="26">
        <v>536</v>
      </c>
      <c r="T544">
        <v>1508074.4101966869</v>
      </c>
    </row>
    <row r="545" spans="19:20" x14ac:dyDescent="0.25">
      <c r="S545" s="26">
        <v>537</v>
      </c>
      <c r="T545">
        <v>1231392.0730577356</v>
      </c>
    </row>
    <row r="546" spans="19:20" x14ac:dyDescent="0.25">
      <c r="S546" s="26">
        <v>538</v>
      </c>
      <c r="T546">
        <v>999441.39544189256</v>
      </c>
    </row>
    <row r="547" spans="19:20" x14ac:dyDescent="0.25">
      <c r="S547" s="26">
        <v>539</v>
      </c>
      <c r="T547">
        <v>1658729.9427439533</v>
      </c>
    </row>
    <row r="548" spans="19:20" x14ac:dyDescent="0.25">
      <c r="S548" s="26">
        <v>540</v>
      </c>
      <c r="T548">
        <v>1511253.0989533153</v>
      </c>
    </row>
    <row r="549" spans="19:20" x14ac:dyDescent="0.25">
      <c r="S549" s="26">
        <v>541</v>
      </c>
      <c r="T549">
        <v>1303362.5215659039</v>
      </c>
    </row>
    <row r="550" spans="19:20" x14ac:dyDescent="0.25">
      <c r="S550" s="26">
        <v>542</v>
      </c>
      <c r="T550">
        <v>1441939.1092417946</v>
      </c>
    </row>
    <row r="551" spans="19:20" x14ac:dyDescent="0.25">
      <c r="S551" s="26">
        <v>543</v>
      </c>
      <c r="T551">
        <v>1702697.8912562553</v>
      </c>
    </row>
    <row r="552" spans="19:20" x14ac:dyDescent="0.25">
      <c r="S552" s="26">
        <v>544</v>
      </c>
      <c r="T552">
        <v>1506855.476859095</v>
      </c>
    </row>
    <row r="553" spans="19:20" x14ac:dyDescent="0.25">
      <c r="S553" s="26">
        <v>545</v>
      </c>
      <c r="T553">
        <v>1727856.8680437873</v>
      </c>
    </row>
    <row r="554" spans="19:20" x14ac:dyDescent="0.25">
      <c r="S554" s="26">
        <v>546</v>
      </c>
      <c r="T554">
        <v>1676756.2019061893</v>
      </c>
    </row>
    <row r="555" spans="19:20" x14ac:dyDescent="0.25">
      <c r="S555" s="26">
        <v>547</v>
      </c>
      <c r="T555">
        <v>1293551.3804406472</v>
      </c>
    </row>
    <row r="556" spans="19:20" x14ac:dyDescent="0.25">
      <c r="S556" s="26">
        <v>548</v>
      </c>
      <c r="T556">
        <v>1068663.1191667132</v>
      </c>
    </row>
    <row r="557" spans="19:20" x14ac:dyDescent="0.25">
      <c r="S557" s="26">
        <v>549</v>
      </c>
      <c r="T557">
        <v>2693311.5775138852</v>
      </c>
    </row>
    <row r="558" spans="19:20" x14ac:dyDescent="0.25">
      <c r="S558" s="26">
        <v>550</v>
      </c>
      <c r="T558">
        <v>1263602.9099416304</v>
      </c>
    </row>
    <row r="559" spans="19:20" x14ac:dyDescent="0.25">
      <c r="S559" s="26">
        <v>551</v>
      </c>
      <c r="T559">
        <v>1642971.3457371236</v>
      </c>
    </row>
    <row r="560" spans="19:20" x14ac:dyDescent="0.25">
      <c r="S560" s="26">
        <v>552</v>
      </c>
      <c r="T560">
        <v>1327465.1704225417</v>
      </c>
    </row>
    <row r="561" spans="19:20" x14ac:dyDescent="0.25">
      <c r="S561" s="26">
        <v>553</v>
      </c>
      <c r="T561">
        <v>1937467.5710751787</v>
      </c>
    </row>
    <row r="562" spans="19:20" x14ac:dyDescent="0.25">
      <c r="S562" s="26">
        <v>554</v>
      </c>
      <c r="T562">
        <v>1644286.6809576345</v>
      </c>
    </row>
    <row r="563" spans="19:20" x14ac:dyDescent="0.25">
      <c r="S563" s="26">
        <v>555</v>
      </c>
      <c r="T563">
        <v>1365191.3097136631</v>
      </c>
    </row>
    <row r="564" spans="19:20" x14ac:dyDescent="0.25">
      <c r="S564" s="26">
        <v>556</v>
      </c>
      <c r="T564">
        <v>1071036.3672273727</v>
      </c>
    </row>
    <row r="565" spans="19:20" x14ac:dyDescent="0.25">
      <c r="S565" s="26">
        <v>557</v>
      </c>
      <c r="T565">
        <v>1299771.421015372</v>
      </c>
    </row>
    <row r="566" spans="19:20" x14ac:dyDescent="0.25">
      <c r="S566" s="26">
        <v>558</v>
      </c>
      <c r="T566">
        <v>1419089.8640349216</v>
      </c>
    </row>
    <row r="567" spans="19:20" x14ac:dyDescent="0.25">
      <c r="S567" s="26">
        <v>559</v>
      </c>
      <c r="T567">
        <v>1304886.9041289233</v>
      </c>
    </row>
    <row r="568" spans="19:20" x14ac:dyDescent="0.25">
      <c r="S568" s="26">
        <v>560</v>
      </c>
      <c r="T568">
        <v>1290419.0948161953</v>
      </c>
    </row>
    <row r="569" spans="19:20" x14ac:dyDescent="0.25">
      <c r="S569" s="26">
        <v>561</v>
      </c>
      <c r="T569">
        <v>1382933.7503159116</v>
      </c>
    </row>
    <row r="570" spans="19:20" x14ac:dyDescent="0.25">
      <c r="S570" s="26">
        <v>562</v>
      </c>
      <c r="T570">
        <v>880720.47230331681</v>
      </c>
    </row>
    <row r="571" spans="19:20" x14ac:dyDescent="0.25">
      <c r="S571" s="26">
        <v>563</v>
      </c>
      <c r="T571">
        <v>1160038.8423434501</v>
      </c>
    </row>
    <row r="572" spans="19:20" x14ac:dyDescent="0.25">
      <c r="S572" s="26">
        <v>564</v>
      </c>
      <c r="T572">
        <v>1747115.1482273543</v>
      </c>
    </row>
    <row r="573" spans="19:20" x14ac:dyDescent="0.25">
      <c r="S573" s="26">
        <v>565</v>
      </c>
      <c r="T573">
        <v>1569623.9613411929</v>
      </c>
    </row>
    <row r="574" spans="19:20" x14ac:dyDescent="0.25">
      <c r="S574" s="26">
        <v>566</v>
      </c>
      <c r="T574">
        <v>1134600.1515020814</v>
      </c>
    </row>
    <row r="575" spans="19:20" x14ac:dyDescent="0.25">
      <c r="S575" s="26">
        <v>567</v>
      </c>
      <c r="T575">
        <v>996797.95244436641</v>
      </c>
    </row>
    <row r="576" spans="19:20" x14ac:dyDescent="0.25">
      <c r="S576" s="26">
        <v>568</v>
      </c>
      <c r="T576">
        <v>2245070.8735372419</v>
      </c>
    </row>
    <row r="577" spans="19:20" x14ac:dyDescent="0.25">
      <c r="S577" s="26">
        <v>569</v>
      </c>
      <c r="T577">
        <v>2021589.9866927918</v>
      </c>
    </row>
    <row r="578" spans="19:20" x14ac:dyDescent="0.25">
      <c r="S578" s="26">
        <v>570</v>
      </c>
      <c r="T578">
        <v>1133244.0518368902</v>
      </c>
    </row>
    <row r="579" spans="19:20" x14ac:dyDescent="0.25">
      <c r="S579" s="26">
        <v>571</v>
      </c>
      <c r="T579">
        <v>1313986.8618325156</v>
      </c>
    </row>
    <row r="580" spans="19:20" x14ac:dyDescent="0.25">
      <c r="S580" s="26">
        <v>572</v>
      </c>
      <c r="T580">
        <v>1463812.2811418902</v>
      </c>
    </row>
    <row r="581" spans="19:20" x14ac:dyDescent="0.25">
      <c r="S581" s="26">
        <v>573</v>
      </c>
      <c r="T581">
        <v>1240337.2556677936</v>
      </c>
    </row>
    <row r="582" spans="19:20" x14ac:dyDescent="0.25">
      <c r="S582" s="26">
        <v>574</v>
      </c>
      <c r="T582">
        <v>1755413.3551245432</v>
      </c>
    </row>
    <row r="583" spans="19:20" x14ac:dyDescent="0.25">
      <c r="S583" s="26">
        <v>575</v>
      </c>
      <c r="T583">
        <v>1627464.5663734972</v>
      </c>
    </row>
    <row r="584" spans="19:20" x14ac:dyDescent="0.25">
      <c r="S584" s="26">
        <v>576</v>
      </c>
      <c r="T584">
        <v>1454174.5688185922</v>
      </c>
    </row>
    <row r="585" spans="19:20" x14ac:dyDescent="0.25">
      <c r="S585" s="26">
        <v>577</v>
      </c>
      <c r="T585">
        <v>1328988.1532724157</v>
      </c>
    </row>
    <row r="586" spans="19:20" x14ac:dyDescent="0.25">
      <c r="S586" s="26">
        <v>578</v>
      </c>
      <c r="T586">
        <v>2192275.467571009</v>
      </c>
    </row>
    <row r="587" spans="19:20" x14ac:dyDescent="0.25">
      <c r="S587" s="26">
        <v>579</v>
      </c>
      <c r="T587">
        <v>1358146.4740775346</v>
      </c>
    </row>
    <row r="588" spans="19:20" x14ac:dyDescent="0.25">
      <c r="S588" s="26">
        <v>580</v>
      </c>
      <c r="T588">
        <v>1229239.5244711197</v>
      </c>
    </row>
    <row r="589" spans="19:20" x14ac:dyDescent="0.25">
      <c r="S589" s="26">
        <v>581</v>
      </c>
      <c r="T589">
        <v>1229433.1337841456</v>
      </c>
    </row>
    <row r="590" spans="19:20" x14ac:dyDescent="0.25">
      <c r="S590" s="26">
        <v>582</v>
      </c>
      <c r="T590">
        <v>1663873.2322680741</v>
      </c>
    </row>
    <row r="591" spans="19:20" x14ac:dyDescent="0.25">
      <c r="S591" s="26">
        <v>583</v>
      </c>
      <c r="T591">
        <v>1367379.8982058847</v>
      </c>
    </row>
    <row r="592" spans="19:20" x14ac:dyDescent="0.25">
      <c r="S592" s="26">
        <v>584</v>
      </c>
      <c r="T592">
        <v>1411805.21894076</v>
      </c>
    </row>
    <row r="593" spans="19:20" x14ac:dyDescent="0.25">
      <c r="S593" s="26">
        <v>585</v>
      </c>
      <c r="T593">
        <v>1461063.2670052336</v>
      </c>
    </row>
    <row r="594" spans="19:20" x14ac:dyDescent="0.25">
      <c r="S594" s="26">
        <v>586</v>
      </c>
      <c r="T594">
        <v>1832436.4904489999</v>
      </c>
    </row>
    <row r="595" spans="19:20" x14ac:dyDescent="0.25">
      <c r="S595" s="26">
        <v>587</v>
      </c>
      <c r="T595">
        <v>1390642.8655845667</v>
      </c>
    </row>
    <row r="596" spans="19:20" x14ac:dyDescent="0.25">
      <c r="S596" s="26">
        <v>588</v>
      </c>
      <c r="T596">
        <v>1405075.3028560325</v>
      </c>
    </row>
    <row r="597" spans="19:20" x14ac:dyDescent="0.25">
      <c r="S597" s="26">
        <v>589</v>
      </c>
      <c r="T597">
        <v>1173178.6759007033</v>
      </c>
    </row>
    <row r="598" spans="19:20" x14ac:dyDescent="0.25">
      <c r="S598" s="26">
        <v>590</v>
      </c>
      <c r="T598">
        <v>1391961.4817675562</v>
      </c>
    </row>
    <row r="599" spans="19:20" x14ac:dyDescent="0.25">
      <c r="S599" s="26">
        <v>591</v>
      </c>
      <c r="T599">
        <v>1676322.1718825526</v>
      </c>
    </row>
    <row r="600" spans="19:20" x14ac:dyDescent="0.25">
      <c r="S600" s="26">
        <v>592</v>
      </c>
      <c r="T600">
        <v>2112264.0234826286</v>
      </c>
    </row>
    <row r="601" spans="19:20" x14ac:dyDescent="0.25">
      <c r="S601" s="26">
        <v>593</v>
      </c>
      <c r="T601">
        <v>1463881.4977107295</v>
      </c>
    </row>
    <row r="602" spans="19:20" x14ac:dyDescent="0.25">
      <c r="S602" s="26">
        <v>594</v>
      </c>
      <c r="T602">
        <v>1162266.2073800396</v>
      </c>
    </row>
    <row r="603" spans="19:20" x14ac:dyDescent="0.25">
      <c r="S603" s="26">
        <v>595</v>
      </c>
      <c r="T603">
        <v>1642520.2909439206</v>
      </c>
    </row>
    <row r="604" spans="19:20" x14ac:dyDescent="0.25">
      <c r="S604" s="26">
        <v>596</v>
      </c>
      <c r="T604">
        <v>1944789.3498451295</v>
      </c>
    </row>
    <row r="605" spans="19:20" x14ac:dyDescent="0.25">
      <c r="S605" s="26">
        <v>597</v>
      </c>
      <c r="T605">
        <v>1264010.5597066456</v>
      </c>
    </row>
    <row r="606" spans="19:20" x14ac:dyDescent="0.25">
      <c r="S606" s="26">
        <v>598</v>
      </c>
      <c r="T606">
        <v>1453202.285289523</v>
      </c>
    </row>
    <row r="607" spans="19:20" x14ac:dyDescent="0.25">
      <c r="S607" s="26">
        <v>599</v>
      </c>
      <c r="T607">
        <v>1515505.6067172962</v>
      </c>
    </row>
    <row r="608" spans="19:20" x14ac:dyDescent="0.25">
      <c r="S608" s="26">
        <v>600</v>
      </c>
      <c r="T608">
        <v>1401592.963854359</v>
      </c>
    </row>
    <row r="609" spans="19:20" x14ac:dyDescent="0.25">
      <c r="S609" s="26">
        <v>601</v>
      </c>
      <c r="T609">
        <v>1093179.3617045139</v>
      </c>
    </row>
    <row r="610" spans="19:20" x14ac:dyDescent="0.25">
      <c r="S610" s="26">
        <v>602</v>
      </c>
      <c r="T610">
        <v>1272545.6693006021</v>
      </c>
    </row>
    <row r="611" spans="19:20" x14ac:dyDescent="0.25">
      <c r="S611" s="26">
        <v>603</v>
      </c>
      <c r="T611">
        <v>1182680.6495954962</v>
      </c>
    </row>
    <row r="612" spans="19:20" x14ac:dyDescent="0.25">
      <c r="S612" s="26">
        <v>604</v>
      </c>
      <c r="T612">
        <v>1638050.7300974973</v>
      </c>
    </row>
    <row r="613" spans="19:20" x14ac:dyDescent="0.25">
      <c r="S613" s="26">
        <v>605</v>
      </c>
      <c r="T613">
        <v>1194234.2955007441</v>
      </c>
    </row>
    <row r="614" spans="19:20" x14ac:dyDescent="0.25">
      <c r="S614" s="26">
        <v>606</v>
      </c>
      <c r="T614">
        <v>1866500.4390022913</v>
      </c>
    </row>
    <row r="615" spans="19:20" x14ac:dyDescent="0.25">
      <c r="S615" s="26">
        <v>607</v>
      </c>
      <c r="T615">
        <v>1402220.5820321597</v>
      </c>
    </row>
    <row r="616" spans="19:20" x14ac:dyDescent="0.25">
      <c r="S616" s="26">
        <v>608</v>
      </c>
      <c r="T616">
        <v>1159891.7776866734</v>
      </c>
    </row>
    <row r="617" spans="19:20" x14ac:dyDescent="0.25">
      <c r="S617" s="26">
        <v>609</v>
      </c>
      <c r="T617">
        <v>1409902.0030102115</v>
      </c>
    </row>
    <row r="618" spans="19:20" x14ac:dyDescent="0.25">
      <c r="S618" s="26">
        <v>610</v>
      </c>
      <c r="T618">
        <v>1161397.0696954576</v>
      </c>
    </row>
    <row r="619" spans="19:20" x14ac:dyDescent="0.25">
      <c r="S619" s="26">
        <v>611</v>
      </c>
      <c r="T619">
        <v>1218437.5021852222</v>
      </c>
    </row>
    <row r="620" spans="19:20" x14ac:dyDescent="0.25">
      <c r="S620" s="26">
        <v>612</v>
      </c>
      <c r="T620">
        <v>1338030.2816790207</v>
      </c>
    </row>
    <row r="621" spans="19:20" x14ac:dyDescent="0.25">
      <c r="S621" s="26">
        <v>613</v>
      </c>
      <c r="T621">
        <v>1071262.4713371317</v>
      </c>
    </row>
    <row r="622" spans="19:20" x14ac:dyDescent="0.25">
      <c r="S622" s="26">
        <v>614</v>
      </c>
      <c r="T622">
        <v>1348524.3652624704</v>
      </c>
    </row>
    <row r="623" spans="19:20" x14ac:dyDescent="0.25">
      <c r="S623" s="26">
        <v>615</v>
      </c>
      <c r="T623">
        <v>1245503.9315972617</v>
      </c>
    </row>
    <row r="624" spans="19:20" x14ac:dyDescent="0.25">
      <c r="S624" s="26">
        <v>616</v>
      </c>
      <c r="T624">
        <v>1019517.6908393383</v>
      </c>
    </row>
    <row r="625" spans="19:20" x14ac:dyDescent="0.25">
      <c r="S625" s="26">
        <v>617</v>
      </c>
      <c r="T625">
        <v>1433560.3581325298</v>
      </c>
    </row>
    <row r="626" spans="19:20" x14ac:dyDescent="0.25">
      <c r="S626" s="26">
        <v>618</v>
      </c>
      <c r="T626">
        <v>1098075.3931881853</v>
      </c>
    </row>
    <row r="627" spans="19:20" x14ac:dyDescent="0.25">
      <c r="S627" s="26">
        <v>619</v>
      </c>
      <c r="T627">
        <v>1376483.6674331976</v>
      </c>
    </row>
    <row r="628" spans="19:20" x14ac:dyDescent="0.25">
      <c r="S628" s="26">
        <v>620</v>
      </c>
      <c r="T628">
        <v>998753.70326004399</v>
      </c>
    </row>
    <row r="629" spans="19:20" x14ac:dyDescent="0.25">
      <c r="S629" s="26">
        <v>621</v>
      </c>
      <c r="T629">
        <v>975366.83212276979</v>
      </c>
    </row>
    <row r="630" spans="19:20" x14ac:dyDescent="0.25">
      <c r="S630" s="26">
        <v>622</v>
      </c>
      <c r="T630">
        <v>1245630.9485532218</v>
      </c>
    </row>
    <row r="631" spans="19:20" x14ac:dyDescent="0.25">
      <c r="S631" s="26">
        <v>623</v>
      </c>
      <c r="T631">
        <v>1694634.7125659243</v>
      </c>
    </row>
    <row r="632" spans="19:20" x14ac:dyDescent="0.25">
      <c r="S632" s="26">
        <v>624</v>
      </c>
      <c r="T632">
        <v>1134723.9115704305</v>
      </c>
    </row>
    <row r="633" spans="19:20" x14ac:dyDescent="0.25">
      <c r="S633" s="26">
        <v>625</v>
      </c>
      <c r="T633">
        <v>1398643.8665037344</v>
      </c>
    </row>
    <row r="634" spans="19:20" x14ac:dyDescent="0.25">
      <c r="S634" s="26">
        <v>626</v>
      </c>
      <c r="T634">
        <v>1022693.8484099908</v>
      </c>
    </row>
    <row r="635" spans="19:20" x14ac:dyDescent="0.25">
      <c r="S635" s="26">
        <v>627</v>
      </c>
      <c r="T635">
        <v>1473185.435078684</v>
      </c>
    </row>
    <row r="636" spans="19:20" x14ac:dyDescent="0.25">
      <c r="S636" s="26">
        <v>628</v>
      </c>
      <c r="T636">
        <v>1987439.7277721616</v>
      </c>
    </row>
    <row r="637" spans="19:20" x14ac:dyDescent="0.25">
      <c r="S637" s="26">
        <v>629</v>
      </c>
      <c r="T637">
        <v>776076.81764320226</v>
      </c>
    </row>
    <row r="638" spans="19:20" x14ac:dyDescent="0.25">
      <c r="S638" s="26">
        <v>630</v>
      </c>
      <c r="T638">
        <v>1923703.1271114273</v>
      </c>
    </row>
    <row r="639" spans="19:20" x14ac:dyDescent="0.25">
      <c r="S639" s="26">
        <v>631</v>
      </c>
      <c r="T639">
        <v>1424147.6919308924</v>
      </c>
    </row>
    <row r="640" spans="19:20" x14ac:dyDescent="0.25">
      <c r="S640" s="26">
        <v>632</v>
      </c>
      <c r="T640">
        <v>1979296.1186875997</v>
      </c>
    </row>
    <row r="641" spans="19:20" x14ac:dyDescent="0.25">
      <c r="S641" s="26">
        <v>633</v>
      </c>
      <c r="T641">
        <v>1479339.6383766041</v>
      </c>
    </row>
    <row r="642" spans="19:20" x14ac:dyDescent="0.25">
      <c r="S642" s="26">
        <v>634</v>
      </c>
      <c r="T642">
        <v>1085984.3705530432</v>
      </c>
    </row>
    <row r="643" spans="19:20" x14ac:dyDescent="0.25">
      <c r="S643" s="26">
        <v>635</v>
      </c>
      <c r="T643">
        <v>1721317.8090581871</v>
      </c>
    </row>
    <row r="644" spans="19:20" x14ac:dyDescent="0.25">
      <c r="S644" s="26">
        <v>636</v>
      </c>
      <c r="T644">
        <v>1744846.3081355491</v>
      </c>
    </row>
    <row r="645" spans="19:20" x14ac:dyDescent="0.25">
      <c r="S645" s="26">
        <v>637</v>
      </c>
      <c r="T645">
        <v>1069905.3551781222</v>
      </c>
    </row>
    <row r="646" spans="19:20" x14ac:dyDescent="0.25">
      <c r="S646" s="26">
        <v>638</v>
      </c>
      <c r="T646">
        <v>1437382.9882279232</v>
      </c>
    </row>
    <row r="647" spans="19:20" x14ac:dyDescent="0.25">
      <c r="S647" s="26">
        <v>639</v>
      </c>
      <c r="T647">
        <v>1420247.4667286575</v>
      </c>
    </row>
    <row r="648" spans="19:20" x14ac:dyDescent="0.25">
      <c r="S648" s="26">
        <v>640</v>
      </c>
      <c r="T648">
        <v>1246492.6011069035</v>
      </c>
    </row>
    <row r="649" spans="19:20" x14ac:dyDescent="0.25">
      <c r="S649" s="26">
        <v>641</v>
      </c>
      <c r="T649">
        <v>1268256.8206392599</v>
      </c>
    </row>
    <row r="650" spans="19:20" x14ac:dyDescent="0.25">
      <c r="S650" s="26">
        <v>642</v>
      </c>
      <c r="T650">
        <v>1430008.5966571574</v>
      </c>
    </row>
    <row r="651" spans="19:20" x14ac:dyDescent="0.25">
      <c r="S651" s="26">
        <v>643</v>
      </c>
      <c r="T651">
        <v>1208826.7059811112</v>
      </c>
    </row>
    <row r="652" spans="19:20" x14ac:dyDescent="0.25">
      <c r="S652" s="26">
        <v>644</v>
      </c>
      <c r="T652">
        <v>1453056.3369208602</v>
      </c>
    </row>
    <row r="653" spans="19:20" x14ac:dyDescent="0.25">
      <c r="S653" s="26">
        <v>645</v>
      </c>
      <c r="T653">
        <v>1585259.0774661775</v>
      </c>
    </row>
    <row r="654" spans="19:20" x14ac:dyDescent="0.25">
      <c r="S654" s="26">
        <v>646</v>
      </c>
      <c r="T654">
        <v>1235865.2419626119</v>
      </c>
    </row>
    <row r="655" spans="19:20" x14ac:dyDescent="0.25">
      <c r="S655" s="26">
        <v>647</v>
      </c>
      <c r="T655">
        <v>1388517.7611073686</v>
      </c>
    </row>
    <row r="656" spans="19:20" x14ac:dyDescent="0.25">
      <c r="S656" s="26">
        <v>648</v>
      </c>
      <c r="T656">
        <v>1430529.9739223667</v>
      </c>
    </row>
    <row r="657" spans="19:20" x14ac:dyDescent="0.25">
      <c r="S657" s="26">
        <v>649</v>
      </c>
      <c r="T657">
        <v>1269908.0054535433</v>
      </c>
    </row>
    <row r="658" spans="19:20" x14ac:dyDescent="0.25">
      <c r="S658" s="26">
        <v>650</v>
      </c>
      <c r="T658">
        <v>1430814.3029607511</v>
      </c>
    </row>
    <row r="659" spans="19:20" x14ac:dyDescent="0.25">
      <c r="S659" s="26">
        <v>651</v>
      </c>
      <c r="T659">
        <v>1051536.9318344046</v>
      </c>
    </row>
    <row r="660" spans="19:20" x14ac:dyDescent="0.25">
      <c r="S660" s="26">
        <v>652</v>
      </c>
      <c r="T660">
        <v>1333222.6868197692</v>
      </c>
    </row>
    <row r="661" spans="19:20" x14ac:dyDescent="0.25">
      <c r="S661" s="26">
        <v>653</v>
      </c>
      <c r="T661">
        <v>1506174.623811618</v>
      </c>
    </row>
    <row r="662" spans="19:20" x14ac:dyDescent="0.25">
      <c r="S662" s="26">
        <v>654</v>
      </c>
      <c r="T662">
        <v>1216033.6195395635</v>
      </c>
    </row>
    <row r="663" spans="19:20" x14ac:dyDescent="0.25">
      <c r="S663" s="26">
        <v>655</v>
      </c>
      <c r="T663">
        <v>1895275.9420914524</v>
      </c>
    </row>
    <row r="664" spans="19:20" x14ac:dyDescent="0.25">
      <c r="S664" s="26">
        <v>656</v>
      </c>
      <c r="T664">
        <v>1169295.8467282767</v>
      </c>
    </row>
    <row r="665" spans="19:20" x14ac:dyDescent="0.25">
      <c r="S665" s="26">
        <v>657</v>
      </c>
      <c r="T665">
        <v>1710697.7557309507</v>
      </c>
    </row>
    <row r="666" spans="19:20" x14ac:dyDescent="0.25">
      <c r="S666" s="26">
        <v>658</v>
      </c>
      <c r="T666">
        <v>1821190.2997604928</v>
      </c>
    </row>
    <row r="667" spans="19:20" x14ac:dyDescent="0.25">
      <c r="S667" s="26">
        <v>659</v>
      </c>
      <c r="T667">
        <v>1552828.7995989546</v>
      </c>
    </row>
    <row r="668" spans="19:20" x14ac:dyDescent="0.25">
      <c r="S668" s="26">
        <v>660</v>
      </c>
      <c r="T668">
        <v>1349559.7111752818</v>
      </c>
    </row>
    <row r="669" spans="19:20" x14ac:dyDescent="0.25">
      <c r="S669" s="26">
        <v>661</v>
      </c>
      <c r="T669">
        <v>1127234.5751326471</v>
      </c>
    </row>
    <row r="670" spans="19:20" x14ac:dyDescent="0.25">
      <c r="S670" s="26">
        <v>662</v>
      </c>
      <c r="T670">
        <v>1610165.4202640981</v>
      </c>
    </row>
    <row r="671" spans="19:20" x14ac:dyDescent="0.25">
      <c r="S671" s="26">
        <v>663</v>
      </c>
      <c r="T671">
        <v>1316600.2639910451</v>
      </c>
    </row>
    <row r="672" spans="19:20" x14ac:dyDescent="0.25">
      <c r="S672" s="26">
        <v>664</v>
      </c>
      <c r="T672">
        <v>1410149.1980948176</v>
      </c>
    </row>
    <row r="673" spans="19:20" x14ac:dyDescent="0.25">
      <c r="S673" s="26">
        <v>665</v>
      </c>
      <c r="T673">
        <v>911713.64798762952</v>
      </c>
    </row>
    <row r="674" spans="19:20" x14ac:dyDescent="0.25">
      <c r="S674" s="26">
        <v>666</v>
      </c>
      <c r="T674">
        <v>1379921.3513791556</v>
      </c>
    </row>
    <row r="675" spans="19:20" x14ac:dyDescent="0.25">
      <c r="S675" s="26">
        <v>667</v>
      </c>
      <c r="T675">
        <v>980782.5337860029</v>
      </c>
    </row>
    <row r="676" spans="19:20" x14ac:dyDescent="0.25">
      <c r="S676" s="26">
        <v>668</v>
      </c>
      <c r="T676">
        <v>1320797.0738006588</v>
      </c>
    </row>
    <row r="677" spans="19:20" x14ac:dyDescent="0.25">
      <c r="S677" s="26">
        <v>669</v>
      </c>
      <c r="T677">
        <v>1155656.4722222299</v>
      </c>
    </row>
    <row r="678" spans="19:20" x14ac:dyDescent="0.25">
      <c r="S678" s="26">
        <v>670</v>
      </c>
      <c r="T678">
        <v>1623859.1647940367</v>
      </c>
    </row>
    <row r="679" spans="19:20" x14ac:dyDescent="0.25">
      <c r="S679" s="26">
        <v>671</v>
      </c>
      <c r="T679">
        <v>1480619.4978714543</v>
      </c>
    </row>
    <row r="680" spans="19:20" x14ac:dyDescent="0.25">
      <c r="S680" s="26">
        <v>672</v>
      </c>
      <c r="T680">
        <v>1667795.5685673996</v>
      </c>
    </row>
    <row r="681" spans="19:20" x14ac:dyDescent="0.25">
      <c r="S681" s="26">
        <v>673</v>
      </c>
      <c r="T681">
        <v>1414226.6257114562</v>
      </c>
    </row>
    <row r="682" spans="19:20" x14ac:dyDescent="0.25">
      <c r="S682" s="26">
        <v>674</v>
      </c>
      <c r="T682">
        <v>1698393.5560461055</v>
      </c>
    </row>
    <row r="683" spans="19:20" x14ac:dyDescent="0.25">
      <c r="S683" s="26">
        <v>675</v>
      </c>
      <c r="T683">
        <v>1935104.3646205713</v>
      </c>
    </row>
    <row r="684" spans="19:20" x14ac:dyDescent="0.25">
      <c r="S684" s="26">
        <v>676</v>
      </c>
      <c r="T684">
        <v>1861000.091418979</v>
      </c>
    </row>
    <row r="685" spans="19:20" x14ac:dyDescent="0.25">
      <c r="S685" s="26">
        <v>677</v>
      </c>
      <c r="T685">
        <v>1223491.054461488</v>
      </c>
    </row>
    <row r="686" spans="19:20" x14ac:dyDescent="0.25">
      <c r="S686" s="26">
        <v>678</v>
      </c>
      <c r="T686">
        <v>998681.68611331459</v>
      </c>
    </row>
    <row r="687" spans="19:20" x14ac:dyDescent="0.25">
      <c r="S687" s="26">
        <v>679</v>
      </c>
      <c r="T687">
        <v>1287076.4423873932</v>
      </c>
    </row>
    <row r="688" spans="19:20" x14ac:dyDescent="0.25">
      <c r="S688" s="26">
        <v>680</v>
      </c>
      <c r="T688">
        <v>1214386.1413673654</v>
      </c>
    </row>
    <row r="689" spans="19:20" x14ac:dyDescent="0.25">
      <c r="S689" s="26">
        <v>681</v>
      </c>
      <c r="T689">
        <v>1039548.6138737823</v>
      </c>
    </row>
    <row r="690" spans="19:20" x14ac:dyDescent="0.25">
      <c r="S690" s="26">
        <v>682</v>
      </c>
      <c r="T690">
        <v>1172908.9489826588</v>
      </c>
    </row>
    <row r="691" spans="19:20" x14ac:dyDescent="0.25">
      <c r="S691" s="26">
        <v>683</v>
      </c>
      <c r="T691">
        <v>772575.46173016983</v>
      </c>
    </row>
    <row r="692" spans="19:20" x14ac:dyDescent="0.25">
      <c r="S692" s="26">
        <v>684</v>
      </c>
      <c r="T692">
        <v>1452020.5323558617</v>
      </c>
    </row>
    <row r="693" spans="19:20" x14ac:dyDescent="0.25">
      <c r="S693" s="26">
        <v>685</v>
      </c>
      <c r="T693">
        <v>1533217.9273594234</v>
      </c>
    </row>
    <row r="694" spans="19:20" x14ac:dyDescent="0.25">
      <c r="S694" s="26">
        <v>686</v>
      </c>
      <c r="T694">
        <v>1341758.2320628427</v>
      </c>
    </row>
    <row r="695" spans="19:20" x14ac:dyDescent="0.25">
      <c r="S695" s="26">
        <v>687</v>
      </c>
      <c r="T695">
        <v>1516783.1647520615</v>
      </c>
    </row>
    <row r="696" spans="19:20" x14ac:dyDescent="0.25">
      <c r="S696" s="26">
        <v>688</v>
      </c>
      <c r="T696">
        <v>1233982.7133317452</v>
      </c>
    </row>
    <row r="697" spans="19:20" x14ac:dyDescent="0.25">
      <c r="S697" s="26">
        <v>689</v>
      </c>
      <c r="T697">
        <v>1097985.6005343972</v>
      </c>
    </row>
    <row r="698" spans="19:20" x14ac:dyDescent="0.25">
      <c r="S698" s="26">
        <v>690</v>
      </c>
      <c r="T698">
        <v>1224864.7515059148</v>
      </c>
    </row>
    <row r="699" spans="19:20" x14ac:dyDescent="0.25">
      <c r="S699" s="26">
        <v>691</v>
      </c>
      <c r="T699">
        <v>1089145.5843407579</v>
      </c>
    </row>
    <row r="700" spans="19:20" x14ac:dyDescent="0.25">
      <c r="S700" s="26">
        <v>692</v>
      </c>
      <c r="T700">
        <v>1525495.0473332214</v>
      </c>
    </row>
    <row r="701" spans="19:20" x14ac:dyDescent="0.25">
      <c r="S701" s="26">
        <v>693</v>
      </c>
      <c r="T701">
        <v>1910716.9013444923</v>
      </c>
    </row>
    <row r="702" spans="19:20" x14ac:dyDescent="0.25">
      <c r="S702" s="26">
        <v>694</v>
      </c>
      <c r="T702">
        <v>1479610.8564433784</v>
      </c>
    </row>
    <row r="703" spans="19:20" x14ac:dyDescent="0.25">
      <c r="S703" s="26">
        <v>695</v>
      </c>
      <c r="T703">
        <v>1325462.4353920748</v>
      </c>
    </row>
    <row r="704" spans="19:20" x14ac:dyDescent="0.25">
      <c r="S704" s="26">
        <v>696</v>
      </c>
      <c r="T704">
        <v>1933357.1006053926</v>
      </c>
    </row>
    <row r="705" spans="19:20" x14ac:dyDescent="0.25">
      <c r="S705" s="26">
        <v>697</v>
      </c>
      <c r="T705">
        <v>1420160.8625633223</v>
      </c>
    </row>
    <row r="706" spans="19:20" x14ac:dyDescent="0.25">
      <c r="S706" s="26">
        <v>698</v>
      </c>
      <c r="T706">
        <v>914776.38105945149</v>
      </c>
    </row>
    <row r="707" spans="19:20" x14ac:dyDescent="0.25">
      <c r="S707" s="26">
        <v>699</v>
      </c>
      <c r="T707">
        <v>1484611.3353326782</v>
      </c>
    </row>
    <row r="708" spans="19:20" x14ac:dyDescent="0.25">
      <c r="S708" s="26">
        <v>700</v>
      </c>
      <c r="T708">
        <v>1847740.340809677</v>
      </c>
    </row>
    <row r="709" spans="19:20" x14ac:dyDescent="0.25">
      <c r="S709" s="26">
        <v>701</v>
      </c>
      <c r="T709">
        <v>1196178.6484984634</v>
      </c>
    </row>
    <row r="710" spans="19:20" x14ac:dyDescent="0.25">
      <c r="S710" s="26">
        <v>702</v>
      </c>
      <c r="T710">
        <v>1558106.8599650033</v>
      </c>
    </row>
    <row r="711" spans="19:20" x14ac:dyDescent="0.25">
      <c r="S711" s="26">
        <v>703</v>
      </c>
      <c r="T711">
        <v>1204729.6207626876</v>
      </c>
    </row>
    <row r="712" spans="19:20" x14ac:dyDescent="0.25">
      <c r="S712" s="26">
        <v>704</v>
      </c>
      <c r="T712">
        <v>1134095.7248212297</v>
      </c>
    </row>
    <row r="713" spans="19:20" x14ac:dyDescent="0.25">
      <c r="S713" s="26">
        <v>705</v>
      </c>
      <c r="T713">
        <v>1610614.2412449687</v>
      </c>
    </row>
    <row r="714" spans="19:20" x14ac:dyDescent="0.25">
      <c r="S714" s="26">
        <v>706</v>
      </c>
      <c r="T714">
        <v>1487173.6091813014</v>
      </c>
    </row>
    <row r="715" spans="19:20" x14ac:dyDescent="0.25">
      <c r="S715" s="26">
        <v>707</v>
      </c>
      <c r="T715">
        <v>1607223.8781178335</v>
      </c>
    </row>
    <row r="716" spans="19:20" x14ac:dyDescent="0.25">
      <c r="S716" s="26">
        <v>708</v>
      </c>
      <c r="T716">
        <v>1405569.1666042414</v>
      </c>
    </row>
    <row r="717" spans="19:20" x14ac:dyDescent="0.25">
      <c r="S717" s="26">
        <v>709</v>
      </c>
      <c r="T717">
        <v>1175922.8530321706</v>
      </c>
    </row>
    <row r="718" spans="19:20" x14ac:dyDescent="0.25">
      <c r="S718" s="26">
        <v>710</v>
      </c>
      <c r="T718">
        <v>1407791.6329760728</v>
      </c>
    </row>
    <row r="719" spans="19:20" x14ac:dyDescent="0.25">
      <c r="S719" s="26">
        <v>711</v>
      </c>
      <c r="T719">
        <v>1133424.0852760861</v>
      </c>
    </row>
    <row r="720" spans="19:20" x14ac:dyDescent="0.25">
      <c r="S720" s="26">
        <v>712</v>
      </c>
      <c r="T720">
        <v>1217179.5912058584</v>
      </c>
    </row>
    <row r="721" spans="19:20" x14ac:dyDescent="0.25">
      <c r="S721" s="26">
        <v>713</v>
      </c>
      <c r="T721">
        <v>1244176.2122603294</v>
      </c>
    </row>
    <row r="722" spans="19:20" x14ac:dyDescent="0.25">
      <c r="S722" s="26">
        <v>714</v>
      </c>
      <c r="T722">
        <v>1496770.3288093386</v>
      </c>
    </row>
    <row r="723" spans="19:20" x14ac:dyDescent="0.25">
      <c r="S723" s="26">
        <v>715</v>
      </c>
      <c r="T723">
        <v>1641499.7974032972</v>
      </c>
    </row>
    <row r="724" spans="19:20" x14ac:dyDescent="0.25">
      <c r="S724" s="26">
        <v>716</v>
      </c>
      <c r="T724">
        <v>1441077.4663598479</v>
      </c>
    </row>
    <row r="725" spans="19:20" x14ac:dyDescent="0.25">
      <c r="S725" s="26">
        <v>717</v>
      </c>
      <c r="T725">
        <v>1512991.3745562537</v>
      </c>
    </row>
    <row r="726" spans="19:20" x14ac:dyDescent="0.25">
      <c r="S726" s="26">
        <v>718</v>
      </c>
      <c r="T726">
        <v>1107031.7261587861</v>
      </c>
    </row>
    <row r="727" spans="19:20" x14ac:dyDescent="0.25">
      <c r="S727" s="26">
        <v>719</v>
      </c>
      <c r="T727">
        <v>1006205.3987867059</v>
      </c>
    </row>
    <row r="728" spans="19:20" x14ac:dyDescent="0.25">
      <c r="S728" s="26">
        <v>720</v>
      </c>
      <c r="T728">
        <v>1174006.2054492498</v>
      </c>
    </row>
    <row r="729" spans="19:20" x14ac:dyDescent="0.25">
      <c r="S729" s="26">
        <v>721</v>
      </c>
      <c r="T729">
        <v>1347801.3164489511</v>
      </c>
    </row>
    <row r="730" spans="19:20" x14ac:dyDescent="0.25">
      <c r="S730" s="26">
        <v>722</v>
      </c>
      <c r="T730">
        <v>1349172.7819018802</v>
      </c>
    </row>
    <row r="731" spans="19:20" x14ac:dyDescent="0.25">
      <c r="S731" s="26">
        <v>723</v>
      </c>
      <c r="T731">
        <v>1148987.9089608488</v>
      </c>
    </row>
    <row r="732" spans="19:20" x14ac:dyDescent="0.25">
      <c r="S732" s="26">
        <v>724</v>
      </c>
      <c r="T732">
        <v>1709012.4386376417</v>
      </c>
    </row>
    <row r="733" spans="19:20" x14ac:dyDescent="0.25">
      <c r="S733" s="26">
        <v>725</v>
      </c>
      <c r="T733">
        <v>1891328.5133186837</v>
      </c>
    </row>
    <row r="734" spans="19:20" x14ac:dyDescent="0.25">
      <c r="S734" s="26">
        <v>726</v>
      </c>
      <c r="T734">
        <v>2276693.855061546</v>
      </c>
    </row>
    <row r="735" spans="19:20" x14ac:dyDescent="0.25">
      <c r="S735" s="26">
        <v>727</v>
      </c>
      <c r="T735">
        <v>1154772.1025251334</v>
      </c>
    </row>
    <row r="736" spans="19:20" x14ac:dyDescent="0.25">
      <c r="S736" s="26">
        <v>728</v>
      </c>
      <c r="T736">
        <v>1046403.6949889851</v>
      </c>
    </row>
    <row r="737" spans="19:20" x14ac:dyDescent="0.25">
      <c r="S737" s="26">
        <v>729</v>
      </c>
      <c r="T737">
        <v>1307279.5614937723</v>
      </c>
    </row>
    <row r="738" spans="19:20" x14ac:dyDescent="0.25">
      <c r="S738" s="26">
        <v>730</v>
      </c>
      <c r="T738">
        <v>1552974.9228255958</v>
      </c>
    </row>
    <row r="739" spans="19:20" x14ac:dyDescent="0.25">
      <c r="S739" s="26">
        <v>731</v>
      </c>
      <c r="T739">
        <v>1487938.2513325668</v>
      </c>
    </row>
    <row r="740" spans="19:20" x14ac:dyDescent="0.25">
      <c r="S740" s="26">
        <v>732</v>
      </c>
      <c r="T740">
        <v>1233266.8533333114</v>
      </c>
    </row>
    <row r="741" spans="19:20" x14ac:dyDescent="0.25">
      <c r="S741" s="26">
        <v>733</v>
      </c>
      <c r="T741">
        <v>1156843.2220540913</v>
      </c>
    </row>
    <row r="742" spans="19:20" x14ac:dyDescent="0.25">
      <c r="S742" s="26">
        <v>734</v>
      </c>
      <c r="T742">
        <v>1036009.9051336283</v>
      </c>
    </row>
    <row r="743" spans="19:20" x14ac:dyDescent="0.25">
      <c r="S743" s="26">
        <v>735</v>
      </c>
      <c r="T743">
        <v>1982408.9136199576</v>
      </c>
    </row>
    <row r="744" spans="19:20" x14ac:dyDescent="0.25">
      <c r="S744" s="26">
        <v>736</v>
      </c>
      <c r="T744">
        <v>987356.5293231348</v>
      </c>
    </row>
    <row r="745" spans="19:20" x14ac:dyDescent="0.25">
      <c r="S745" s="26">
        <v>737</v>
      </c>
      <c r="T745">
        <v>1672817.8932736688</v>
      </c>
    </row>
    <row r="746" spans="19:20" x14ac:dyDescent="0.25">
      <c r="S746" s="26">
        <v>738</v>
      </c>
      <c r="T746">
        <v>1226443.3107183145</v>
      </c>
    </row>
    <row r="747" spans="19:20" x14ac:dyDescent="0.25">
      <c r="S747" s="26">
        <v>739</v>
      </c>
      <c r="T747">
        <v>1380687.5955199171</v>
      </c>
    </row>
    <row r="748" spans="19:20" x14ac:dyDescent="0.25">
      <c r="S748" s="26">
        <v>740</v>
      </c>
      <c r="T748">
        <v>1408669.2872511251</v>
      </c>
    </row>
    <row r="749" spans="19:20" x14ac:dyDescent="0.25">
      <c r="S749" s="26">
        <v>741</v>
      </c>
      <c r="T749">
        <v>1685507.2124999464</v>
      </c>
    </row>
    <row r="750" spans="19:20" x14ac:dyDescent="0.25">
      <c r="S750" s="26">
        <v>742</v>
      </c>
      <c r="T750">
        <v>1305241.2081119951</v>
      </c>
    </row>
    <row r="751" spans="19:20" x14ac:dyDescent="0.25">
      <c r="S751" s="26">
        <v>743</v>
      </c>
      <c r="T751">
        <v>1414365.4871050294</v>
      </c>
    </row>
    <row r="752" spans="19:20" x14ac:dyDescent="0.25">
      <c r="S752" s="26">
        <v>744</v>
      </c>
      <c r="T752">
        <v>1594278.8763830292</v>
      </c>
    </row>
    <row r="753" spans="19:20" x14ac:dyDescent="0.25">
      <c r="S753" s="26">
        <v>745</v>
      </c>
      <c r="T753">
        <v>978663.30865596782</v>
      </c>
    </row>
    <row r="754" spans="19:20" x14ac:dyDescent="0.25">
      <c r="S754" s="26">
        <v>746</v>
      </c>
      <c r="T754">
        <v>1252950.734028775</v>
      </c>
    </row>
    <row r="755" spans="19:20" x14ac:dyDescent="0.25">
      <c r="S755" s="26">
        <v>747</v>
      </c>
      <c r="T755">
        <v>1460651.9056898681</v>
      </c>
    </row>
    <row r="756" spans="19:20" x14ac:dyDescent="0.25">
      <c r="S756" s="26">
        <v>748</v>
      </c>
      <c r="T756">
        <v>1310839.8722172494</v>
      </c>
    </row>
    <row r="757" spans="19:20" x14ac:dyDescent="0.25">
      <c r="S757" s="26">
        <v>749</v>
      </c>
      <c r="T757">
        <v>1684613.3093322651</v>
      </c>
    </row>
    <row r="758" spans="19:20" x14ac:dyDescent="0.25">
      <c r="S758" s="26">
        <v>750</v>
      </c>
      <c r="T758">
        <v>1389961.9621874806</v>
      </c>
    </row>
    <row r="759" spans="19:20" x14ac:dyDescent="0.25">
      <c r="S759" s="26">
        <v>751</v>
      </c>
      <c r="T759">
        <v>1052701.8020068291</v>
      </c>
    </row>
    <row r="760" spans="19:20" x14ac:dyDescent="0.25">
      <c r="S760" s="26">
        <v>752</v>
      </c>
      <c r="T760">
        <v>1380965.6865564894</v>
      </c>
    </row>
    <row r="761" spans="19:20" x14ac:dyDescent="0.25">
      <c r="S761" s="26">
        <v>753</v>
      </c>
      <c r="T761">
        <v>1603287.2998475221</v>
      </c>
    </row>
    <row r="762" spans="19:20" x14ac:dyDescent="0.25">
      <c r="S762" s="26">
        <v>754</v>
      </c>
      <c r="T762">
        <v>1552277.80729342</v>
      </c>
    </row>
    <row r="763" spans="19:20" x14ac:dyDescent="0.25">
      <c r="S763" s="26">
        <v>755</v>
      </c>
      <c r="T763">
        <v>1393535.1507016977</v>
      </c>
    </row>
    <row r="764" spans="19:20" x14ac:dyDescent="0.25">
      <c r="S764" s="26">
        <v>756</v>
      </c>
      <c r="T764">
        <v>1300163.0077329047</v>
      </c>
    </row>
    <row r="765" spans="19:20" x14ac:dyDescent="0.25">
      <c r="S765" s="26">
        <v>757</v>
      </c>
      <c r="T765">
        <v>1054758.5245527339</v>
      </c>
    </row>
    <row r="766" spans="19:20" x14ac:dyDescent="0.25">
      <c r="S766" s="26">
        <v>758</v>
      </c>
      <c r="T766">
        <v>1280239.3400640439</v>
      </c>
    </row>
    <row r="767" spans="19:20" x14ac:dyDescent="0.25">
      <c r="S767" s="26">
        <v>759</v>
      </c>
      <c r="T767">
        <v>1517312.6462028709</v>
      </c>
    </row>
    <row r="768" spans="19:20" x14ac:dyDescent="0.25">
      <c r="S768" s="26">
        <v>760</v>
      </c>
      <c r="T768">
        <v>1362585.3898624107</v>
      </c>
    </row>
    <row r="769" spans="19:20" x14ac:dyDescent="0.25">
      <c r="S769" s="26">
        <v>761</v>
      </c>
      <c r="T769">
        <v>1863739.2123233099</v>
      </c>
    </row>
    <row r="770" spans="19:20" x14ac:dyDescent="0.25">
      <c r="S770" s="26">
        <v>762</v>
      </c>
      <c r="T770">
        <v>1634363.4364947584</v>
      </c>
    </row>
    <row r="771" spans="19:20" x14ac:dyDescent="0.25">
      <c r="S771" s="26">
        <v>763</v>
      </c>
      <c r="T771">
        <v>1774024.8164865749</v>
      </c>
    </row>
    <row r="772" spans="19:20" x14ac:dyDescent="0.25">
      <c r="S772" s="26">
        <v>764</v>
      </c>
      <c r="T772">
        <v>1408362.1013535429</v>
      </c>
    </row>
    <row r="773" spans="19:20" x14ac:dyDescent="0.25">
      <c r="S773" s="26">
        <v>765</v>
      </c>
      <c r="T773">
        <v>1246246.3050652985</v>
      </c>
    </row>
    <row r="774" spans="19:20" x14ac:dyDescent="0.25">
      <c r="S774" s="26">
        <v>766</v>
      </c>
      <c r="T774">
        <v>1233599.0856406721</v>
      </c>
    </row>
    <row r="775" spans="19:20" x14ac:dyDescent="0.25">
      <c r="S775" s="26">
        <v>767</v>
      </c>
      <c r="T775">
        <v>1705829.2433700317</v>
      </c>
    </row>
    <row r="776" spans="19:20" x14ac:dyDescent="0.25">
      <c r="S776" s="26">
        <v>768</v>
      </c>
      <c r="T776">
        <v>1135992.3094254255</v>
      </c>
    </row>
    <row r="777" spans="19:20" x14ac:dyDescent="0.25">
      <c r="S777" s="26">
        <v>769</v>
      </c>
      <c r="T777">
        <v>1411035.5037591043</v>
      </c>
    </row>
    <row r="778" spans="19:20" x14ac:dyDescent="0.25">
      <c r="S778" s="26">
        <v>770</v>
      </c>
      <c r="T778">
        <v>1253970.7049884393</v>
      </c>
    </row>
    <row r="779" spans="19:20" x14ac:dyDescent="0.25">
      <c r="S779" s="26">
        <v>771</v>
      </c>
      <c r="T779">
        <v>1171981.5822544051</v>
      </c>
    </row>
    <row r="780" spans="19:20" x14ac:dyDescent="0.25">
      <c r="S780" s="26">
        <v>772</v>
      </c>
      <c r="T780">
        <v>1005204.2028557352</v>
      </c>
    </row>
    <row r="781" spans="19:20" x14ac:dyDescent="0.25">
      <c r="S781" s="26">
        <v>773</v>
      </c>
      <c r="T781">
        <v>1503187.4784694309</v>
      </c>
    </row>
    <row r="782" spans="19:20" x14ac:dyDescent="0.25">
      <c r="S782" s="26">
        <v>774</v>
      </c>
      <c r="T782">
        <v>1294010.4885049511</v>
      </c>
    </row>
    <row r="783" spans="19:20" x14ac:dyDescent="0.25">
      <c r="S783" s="26">
        <v>775</v>
      </c>
      <c r="T783">
        <v>1422812.1553362564</v>
      </c>
    </row>
    <row r="784" spans="19:20" x14ac:dyDescent="0.25">
      <c r="S784" s="26">
        <v>776</v>
      </c>
      <c r="T784">
        <v>1267402.8132212518</v>
      </c>
    </row>
    <row r="785" spans="19:20" x14ac:dyDescent="0.25">
      <c r="S785" s="26">
        <v>777</v>
      </c>
      <c r="T785">
        <v>1466043.5366732688</v>
      </c>
    </row>
    <row r="786" spans="19:20" x14ac:dyDescent="0.25">
      <c r="S786" s="26">
        <v>778</v>
      </c>
      <c r="T786">
        <v>1151863.097941783</v>
      </c>
    </row>
    <row r="787" spans="19:20" x14ac:dyDescent="0.25">
      <c r="S787" s="26">
        <v>779</v>
      </c>
      <c r="T787">
        <v>1169265.9121325782</v>
      </c>
    </row>
    <row r="788" spans="19:20" x14ac:dyDescent="0.25">
      <c r="S788" s="26">
        <v>780</v>
      </c>
      <c r="T788">
        <v>1563082.3398198287</v>
      </c>
    </row>
    <row r="789" spans="19:20" x14ac:dyDescent="0.25">
      <c r="S789" s="26">
        <v>781</v>
      </c>
      <c r="T789">
        <v>1428034.2626726464</v>
      </c>
    </row>
    <row r="790" spans="19:20" x14ac:dyDescent="0.25">
      <c r="S790" s="26">
        <v>782</v>
      </c>
      <c r="T790">
        <v>1759776.6684633712</v>
      </c>
    </row>
    <row r="791" spans="19:20" x14ac:dyDescent="0.25">
      <c r="S791" s="26">
        <v>783</v>
      </c>
      <c r="T791">
        <v>1617537.9419124292</v>
      </c>
    </row>
    <row r="792" spans="19:20" x14ac:dyDescent="0.25">
      <c r="S792" s="26">
        <v>784</v>
      </c>
      <c r="T792">
        <v>1121257.2523372015</v>
      </c>
    </row>
    <row r="793" spans="19:20" x14ac:dyDescent="0.25">
      <c r="S793" s="26">
        <v>785</v>
      </c>
      <c r="T793">
        <v>1272607.1019638374</v>
      </c>
    </row>
    <row r="794" spans="19:20" x14ac:dyDescent="0.25">
      <c r="S794" s="26">
        <v>786</v>
      </c>
      <c r="T794">
        <v>1122390.1456355432</v>
      </c>
    </row>
    <row r="795" spans="19:20" x14ac:dyDescent="0.25">
      <c r="S795" s="26">
        <v>787</v>
      </c>
      <c r="T795">
        <v>2243599.9986467469</v>
      </c>
    </row>
    <row r="796" spans="19:20" x14ac:dyDescent="0.25">
      <c r="S796" s="26">
        <v>788</v>
      </c>
      <c r="T796">
        <v>1607839.8204939028</v>
      </c>
    </row>
    <row r="797" spans="19:20" x14ac:dyDescent="0.25">
      <c r="S797" s="26">
        <v>789</v>
      </c>
      <c r="T797">
        <v>1239980.2411382741</v>
      </c>
    </row>
    <row r="798" spans="19:20" x14ac:dyDescent="0.25">
      <c r="S798" s="26">
        <v>790</v>
      </c>
      <c r="T798">
        <v>1054609.4840704398</v>
      </c>
    </row>
    <row r="799" spans="19:20" x14ac:dyDescent="0.25">
      <c r="S799" s="26">
        <v>791</v>
      </c>
      <c r="T799">
        <v>1426719.5692112276</v>
      </c>
    </row>
    <row r="800" spans="19:20" x14ac:dyDescent="0.25">
      <c r="S800" s="26">
        <v>792</v>
      </c>
      <c r="T800">
        <v>1242280.2848690555</v>
      </c>
    </row>
    <row r="801" spans="19:20" x14ac:dyDescent="0.25">
      <c r="S801" s="26">
        <v>793</v>
      </c>
      <c r="T801">
        <v>1194243.472264169</v>
      </c>
    </row>
    <row r="802" spans="19:20" x14ac:dyDescent="0.25">
      <c r="S802" s="26">
        <v>794</v>
      </c>
      <c r="T802">
        <v>1271950.1689653189</v>
      </c>
    </row>
    <row r="803" spans="19:20" x14ac:dyDescent="0.25">
      <c r="S803" s="26">
        <v>795</v>
      </c>
      <c r="T803">
        <v>1482999.8013469749</v>
      </c>
    </row>
    <row r="804" spans="19:20" x14ac:dyDescent="0.25">
      <c r="S804" s="26">
        <v>796</v>
      </c>
      <c r="T804">
        <v>1059212.1108247959</v>
      </c>
    </row>
    <row r="805" spans="19:20" x14ac:dyDescent="0.25">
      <c r="S805" s="26">
        <v>797</v>
      </c>
      <c r="T805">
        <v>1390930.5648707049</v>
      </c>
    </row>
    <row r="806" spans="19:20" x14ac:dyDescent="0.25">
      <c r="S806" s="26">
        <v>798</v>
      </c>
      <c r="T806">
        <v>1522655.0246626157</v>
      </c>
    </row>
    <row r="807" spans="19:20" x14ac:dyDescent="0.25">
      <c r="S807" s="26">
        <v>799</v>
      </c>
      <c r="T807">
        <v>1816648.8079502068</v>
      </c>
    </row>
    <row r="808" spans="19:20" x14ac:dyDescent="0.25">
      <c r="S808" s="26">
        <v>800</v>
      </c>
      <c r="T808">
        <v>859333.09417090134</v>
      </c>
    </row>
    <row r="809" spans="19:20" x14ac:dyDescent="0.25">
      <c r="S809" s="26">
        <v>801</v>
      </c>
      <c r="T809">
        <v>953724.64922613278</v>
      </c>
    </row>
    <row r="810" spans="19:20" x14ac:dyDescent="0.25">
      <c r="S810" s="26">
        <v>802</v>
      </c>
      <c r="T810">
        <v>1491166.2925081849</v>
      </c>
    </row>
    <row r="811" spans="19:20" x14ac:dyDescent="0.25">
      <c r="S811" s="26">
        <v>803</v>
      </c>
      <c r="T811">
        <v>1270958.294605871</v>
      </c>
    </row>
    <row r="812" spans="19:20" x14ac:dyDescent="0.25">
      <c r="S812" s="26">
        <v>804</v>
      </c>
      <c r="T812">
        <v>1397345.916570216</v>
      </c>
    </row>
    <row r="813" spans="19:20" x14ac:dyDescent="0.25">
      <c r="S813" s="26">
        <v>805</v>
      </c>
      <c r="T813">
        <v>1371531.8449395609</v>
      </c>
    </row>
    <row r="814" spans="19:20" x14ac:dyDescent="0.25">
      <c r="S814" s="26">
        <v>806</v>
      </c>
      <c r="T814">
        <v>1577886.5263749741</v>
      </c>
    </row>
    <row r="815" spans="19:20" x14ac:dyDescent="0.25">
      <c r="S815" s="26">
        <v>807</v>
      </c>
      <c r="T815">
        <v>2039488.900685617</v>
      </c>
    </row>
    <row r="816" spans="19:20" x14ac:dyDescent="0.25">
      <c r="S816" s="26">
        <v>808</v>
      </c>
      <c r="T816">
        <v>1846593.2228389189</v>
      </c>
    </row>
    <row r="817" spans="19:20" x14ac:dyDescent="0.25">
      <c r="S817" s="26">
        <v>809</v>
      </c>
      <c r="T817">
        <v>1174448.6057215617</v>
      </c>
    </row>
    <row r="818" spans="19:20" x14ac:dyDescent="0.25">
      <c r="S818" s="26">
        <v>810</v>
      </c>
      <c r="T818">
        <v>1041452.5921365138</v>
      </c>
    </row>
    <row r="819" spans="19:20" x14ac:dyDescent="0.25">
      <c r="S819" s="26">
        <v>811</v>
      </c>
      <c r="T819">
        <v>1654674.215502426</v>
      </c>
    </row>
    <row r="820" spans="19:20" x14ac:dyDescent="0.25">
      <c r="S820" s="26">
        <v>812</v>
      </c>
      <c r="T820">
        <v>830660.16772656911</v>
      </c>
    </row>
    <row r="821" spans="19:20" x14ac:dyDescent="0.25">
      <c r="S821" s="26">
        <v>813</v>
      </c>
      <c r="T821">
        <v>1426361.2525188467</v>
      </c>
    </row>
    <row r="822" spans="19:20" x14ac:dyDescent="0.25">
      <c r="S822" s="26">
        <v>814</v>
      </c>
      <c r="T822">
        <v>1489655.8044892754</v>
      </c>
    </row>
    <row r="823" spans="19:20" x14ac:dyDescent="0.25">
      <c r="S823" s="26">
        <v>815</v>
      </c>
      <c r="T823">
        <v>1257000.2970091547</v>
      </c>
    </row>
    <row r="824" spans="19:20" x14ac:dyDescent="0.25">
      <c r="S824" s="26">
        <v>816</v>
      </c>
      <c r="T824">
        <v>1290822.2033058661</v>
      </c>
    </row>
    <row r="825" spans="19:20" x14ac:dyDescent="0.25">
      <c r="S825" s="26">
        <v>817</v>
      </c>
      <c r="T825">
        <v>1118388.5665836113</v>
      </c>
    </row>
    <row r="826" spans="19:20" x14ac:dyDescent="0.25">
      <c r="S826" s="26">
        <v>818</v>
      </c>
      <c r="T826">
        <v>1163506.5419063892</v>
      </c>
    </row>
    <row r="827" spans="19:20" x14ac:dyDescent="0.25">
      <c r="S827" s="26">
        <v>819</v>
      </c>
      <c r="T827">
        <v>1167366.7796424585</v>
      </c>
    </row>
    <row r="828" spans="19:20" x14ac:dyDescent="0.25">
      <c r="S828" s="26">
        <v>820</v>
      </c>
      <c r="T828">
        <v>1270391.8756176736</v>
      </c>
    </row>
    <row r="829" spans="19:20" x14ac:dyDescent="0.25">
      <c r="S829" s="26">
        <v>821</v>
      </c>
      <c r="T829">
        <v>1096570.3698342857</v>
      </c>
    </row>
    <row r="830" spans="19:20" x14ac:dyDescent="0.25">
      <c r="S830" s="26">
        <v>822</v>
      </c>
      <c r="T830">
        <v>1434394.3109108487</v>
      </c>
    </row>
    <row r="831" spans="19:20" x14ac:dyDescent="0.25">
      <c r="S831" s="26">
        <v>823</v>
      </c>
      <c r="T831">
        <v>1968116.6929908809</v>
      </c>
    </row>
    <row r="832" spans="19:20" x14ac:dyDescent="0.25">
      <c r="S832" s="26">
        <v>824</v>
      </c>
      <c r="T832">
        <v>2093219.648627538</v>
      </c>
    </row>
    <row r="833" spans="19:20" x14ac:dyDescent="0.25">
      <c r="S833" s="26">
        <v>825</v>
      </c>
      <c r="T833">
        <v>1650610.9791489413</v>
      </c>
    </row>
    <row r="834" spans="19:20" x14ac:dyDescent="0.25">
      <c r="S834" s="26">
        <v>826</v>
      </c>
      <c r="T834">
        <v>1291696.6699565398</v>
      </c>
    </row>
    <row r="835" spans="19:20" x14ac:dyDescent="0.25">
      <c r="S835" s="26">
        <v>827</v>
      </c>
      <c r="T835">
        <v>1649836.2088968025</v>
      </c>
    </row>
    <row r="836" spans="19:20" x14ac:dyDescent="0.25">
      <c r="S836" s="26">
        <v>828</v>
      </c>
      <c r="T836">
        <v>911142.04512071377</v>
      </c>
    </row>
    <row r="837" spans="19:20" x14ac:dyDescent="0.25">
      <c r="S837" s="26">
        <v>829</v>
      </c>
      <c r="T837">
        <v>1980468.9908655065</v>
      </c>
    </row>
    <row r="838" spans="19:20" x14ac:dyDescent="0.25">
      <c r="S838" s="26">
        <v>830</v>
      </c>
      <c r="T838">
        <v>2056161.6534137151</v>
      </c>
    </row>
    <row r="839" spans="19:20" x14ac:dyDescent="0.25">
      <c r="S839" s="26">
        <v>831</v>
      </c>
      <c r="T839">
        <v>1868046.1869127362</v>
      </c>
    </row>
    <row r="840" spans="19:20" x14ac:dyDescent="0.25">
      <c r="S840" s="26">
        <v>832</v>
      </c>
      <c r="T840">
        <v>1478210.6904823568</v>
      </c>
    </row>
    <row r="841" spans="19:20" x14ac:dyDescent="0.25">
      <c r="S841" s="26">
        <v>833</v>
      </c>
      <c r="T841">
        <v>1351830.1161278975</v>
      </c>
    </row>
    <row r="842" spans="19:20" x14ac:dyDescent="0.25">
      <c r="S842" s="26">
        <v>834</v>
      </c>
      <c r="T842">
        <v>2103786.5091092829</v>
      </c>
    </row>
    <row r="843" spans="19:20" x14ac:dyDescent="0.25">
      <c r="S843" s="26">
        <v>835</v>
      </c>
      <c r="T843">
        <v>1046596.8036860232</v>
      </c>
    </row>
    <row r="844" spans="19:20" x14ac:dyDescent="0.25">
      <c r="S844" s="26">
        <v>836</v>
      </c>
      <c r="T844">
        <v>956033.95782370516</v>
      </c>
    </row>
    <row r="845" spans="19:20" x14ac:dyDescent="0.25">
      <c r="S845" s="26">
        <v>837</v>
      </c>
      <c r="T845">
        <v>1311475.4664268966</v>
      </c>
    </row>
    <row r="846" spans="19:20" x14ac:dyDescent="0.25">
      <c r="S846" s="26">
        <v>838</v>
      </c>
      <c r="T846">
        <v>1246066.7709452512</v>
      </c>
    </row>
    <row r="847" spans="19:20" x14ac:dyDescent="0.25">
      <c r="S847" s="26">
        <v>839</v>
      </c>
      <c r="T847">
        <v>1542578.2703545776</v>
      </c>
    </row>
    <row r="848" spans="19:20" x14ac:dyDescent="0.25">
      <c r="S848" s="26">
        <v>840</v>
      </c>
      <c r="T848">
        <v>915579.4439412551</v>
      </c>
    </row>
    <row r="849" spans="19:20" x14ac:dyDescent="0.25">
      <c r="S849" s="26">
        <v>841</v>
      </c>
      <c r="T849">
        <v>1335775.1472509396</v>
      </c>
    </row>
    <row r="850" spans="19:20" x14ac:dyDescent="0.25">
      <c r="S850" s="26">
        <v>842</v>
      </c>
      <c r="T850">
        <v>1622847.7875857344</v>
      </c>
    </row>
    <row r="851" spans="19:20" x14ac:dyDescent="0.25">
      <c r="S851" s="26">
        <v>843</v>
      </c>
      <c r="T851">
        <v>1582791.9297287674</v>
      </c>
    </row>
    <row r="852" spans="19:20" x14ac:dyDescent="0.25">
      <c r="S852" s="26">
        <v>844</v>
      </c>
      <c r="T852">
        <v>1301969.6589233114</v>
      </c>
    </row>
    <row r="853" spans="19:20" x14ac:dyDescent="0.25">
      <c r="S853" s="26">
        <v>845</v>
      </c>
      <c r="T853">
        <v>1442505.4389523445</v>
      </c>
    </row>
    <row r="854" spans="19:20" x14ac:dyDescent="0.25">
      <c r="S854" s="26">
        <v>846</v>
      </c>
      <c r="T854">
        <v>1734125.5437932042</v>
      </c>
    </row>
    <row r="855" spans="19:20" x14ac:dyDescent="0.25">
      <c r="S855" s="26">
        <v>847</v>
      </c>
      <c r="T855">
        <v>1000304.9419303412</v>
      </c>
    </row>
    <row r="856" spans="19:20" x14ac:dyDescent="0.25">
      <c r="S856" s="26">
        <v>848</v>
      </c>
      <c r="T856">
        <v>1434547.6349290709</v>
      </c>
    </row>
    <row r="857" spans="19:20" x14ac:dyDescent="0.25">
      <c r="S857" s="26">
        <v>849</v>
      </c>
      <c r="T857">
        <v>2312566.4976133979</v>
      </c>
    </row>
    <row r="858" spans="19:20" x14ac:dyDescent="0.25">
      <c r="S858" s="26">
        <v>850</v>
      </c>
      <c r="T858">
        <v>1185958.1313825834</v>
      </c>
    </row>
    <row r="859" spans="19:20" x14ac:dyDescent="0.25">
      <c r="S859" s="26">
        <v>851</v>
      </c>
      <c r="T859">
        <v>1396687.6337512031</v>
      </c>
    </row>
    <row r="860" spans="19:20" x14ac:dyDescent="0.25">
      <c r="S860" s="26">
        <v>852</v>
      </c>
      <c r="T860">
        <v>1219395.4632128067</v>
      </c>
    </row>
    <row r="861" spans="19:20" x14ac:dyDescent="0.25">
      <c r="S861" s="26">
        <v>853</v>
      </c>
      <c r="T861">
        <v>1229562.7454152952</v>
      </c>
    </row>
    <row r="862" spans="19:20" x14ac:dyDescent="0.25">
      <c r="S862" s="26">
        <v>854</v>
      </c>
      <c r="T862">
        <v>1433200.7160961074</v>
      </c>
    </row>
    <row r="863" spans="19:20" x14ac:dyDescent="0.25">
      <c r="S863" s="26">
        <v>855</v>
      </c>
      <c r="T863">
        <v>1027791.2872189173</v>
      </c>
    </row>
    <row r="864" spans="19:20" x14ac:dyDescent="0.25">
      <c r="S864" s="26">
        <v>856</v>
      </c>
      <c r="T864">
        <v>1535861.1938917928</v>
      </c>
    </row>
    <row r="865" spans="19:20" x14ac:dyDescent="0.25">
      <c r="S865" s="26">
        <v>857</v>
      </c>
      <c r="T865">
        <v>1825358.1016487069</v>
      </c>
    </row>
    <row r="866" spans="19:20" x14ac:dyDescent="0.25">
      <c r="S866" s="26">
        <v>858</v>
      </c>
      <c r="T866">
        <v>1521445.6019455621</v>
      </c>
    </row>
    <row r="867" spans="19:20" x14ac:dyDescent="0.25">
      <c r="S867" s="26">
        <v>859</v>
      </c>
      <c r="T867">
        <v>1506424.9045463984</v>
      </c>
    </row>
    <row r="868" spans="19:20" x14ac:dyDescent="0.25">
      <c r="S868" s="26">
        <v>860</v>
      </c>
      <c r="T868">
        <v>986253.49773971946</v>
      </c>
    </row>
    <row r="869" spans="19:20" x14ac:dyDescent="0.25">
      <c r="S869" s="26">
        <v>861</v>
      </c>
      <c r="T869">
        <v>1485680.1269262691</v>
      </c>
    </row>
    <row r="870" spans="19:20" x14ac:dyDescent="0.25">
      <c r="S870" s="26">
        <v>862</v>
      </c>
      <c r="T870">
        <v>1080733.9711509801</v>
      </c>
    </row>
    <row r="871" spans="19:20" x14ac:dyDescent="0.25">
      <c r="S871" s="26">
        <v>863</v>
      </c>
      <c r="T871">
        <v>1311157.1772667358</v>
      </c>
    </row>
    <row r="872" spans="19:20" x14ac:dyDescent="0.25">
      <c r="S872" s="26">
        <v>864</v>
      </c>
      <c r="T872">
        <v>1261951.0868711777</v>
      </c>
    </row>
    <row r="873" spans="19:20" x14ac:dyDescent="0.25">
      <c r="S873" s="26">
        <v>865</v>
      </c>
      <c r="T873">
        <v>1259273.9502907849</v>
      </c>
    </row>
    <row r="874" spans="19:20" x14ac:dyDescent="0.25">
      <c r="S874" s="26">
        <v>866</v>
      </c>
      <c r="T874">
        <v>1758388.5534256219</v>
      </c>
    </row>
    <row r="875" spans="19:20" x14ac:dyDescent="0.25">
      <c r="S875" s="26">
        <v>867</v>
      </c>
      <c r="T875">
        <v>1076017.0504620015</v>
      </c>
    </row>
    <row r="876" spans="19:20" x14ac:dyDescent="0.25">
      <c r="S876" s="26">
        <v>868</v>
      </c>
      <c r="T876">
        <v>937276.59622890502</v>
      </c>
    </row>
    <row r="877" spans="19:20" x14ac:dyDescent="0.25">
      <c r="S877" s="26">
        <v>869</v>
      </c>
      <c r="T877">
        <v>1256120.4559503717</v>
      </c>
    </row>
    <row r="878" spans="19:20" x14ac:dyDescent="0.25">
      <c r="S878" s="26">
        <v>870</v>
      </c>
      <c r="T878">
        <v>1018576.1024025693</v>
      </c>
    </row>
    <row r="879" spans="19:20" x14ac:dyDescent="0.25">
      <c r="S879" s="26">
        <v>871</v>
      </c>
      <c r="T879">
        <v>1884766.366779177</v>
      </c>
    </row>
    <row r="880" spans="19:20" x14ac:dyDescent="0.25">
      <c r="S880" s="26">
        <v>872</v>
      </c>
      <c r="T880">
        <v>1662054.7164509692</v>
      </c>
    </row>
    <row r="881" spans="19:20" x14ac:dyDescent="0.25">
      <c r="S881" s="26">
        <v>873</v>
      </c>
      <c r="T881">
        <v>1460212.8362895967</v>
      </c>
    </row>
    <row r="882" spans="19:20" x14ac:dyDescent="0.25">
      <c r="S882" s="26">
        <v>874</v>
      </c>
      <c r="T882">
        <v>1596755.7472059776</v>
      </c>
    </row>
    <row r="883" spans="19:20" x14ac:dyDescent="0.25">
      <c r="S883" s="26">
        <v>875</v>
      </c>
      <c r="T883">
        <v>1898320.6823712187</v>
      </c>
    </row>
    <row r="884" spans="19:20" x14ac:dyDescent="0.25">
      <c r="S884" s="26">
        <v>876</v>
      </c>
      <c r="T884">
        <v>1585175.1468401775</v>
      </c>
    </row>
    <row r="885" spans="19:20" x14ac:dyDescent="0.25">
      <c r="S885" s="26">
        <v>877</v>
      </c>
      <c r="T885">
        <v>1303721.6535734187</v>
      </c>
    </row>
    <row r="886" spans="19:20" x14ac:dyDescent="0.25">
      <c r="S886" s="26">
        <v>878</v>
      </c>
      <c r="T886">
        <v>1187110.3544445443</v>
      </c>
    </row>
    <row r="887" spans="19:20" x14ac:dyDescent="0.25">
      <c r="S887" s="26">
        <v>879</v>
      </c>
      <c r="T887">
        <v>1140864.4388484792</v>
      </c>
    </row>
    <row r="888" spans="19:20" x14ac:dyDescent="0.25">
      <c r="S888" s="26">
        <v>880</v>
      </c>
      <c r="T888">
        <v>1419288.5865407158</v>
      </c>
    </row>
    <row r="889" spans="19:20" x14ac:dyDescent="0.25">
      <c r="S889" s="26">
        <v>881</v>
      </c>
      <c r="T889">
        <v>1205090.0912067483</v>
      </c>
    </row>
    <row r="890" spans="19:20" x14ac:dyDescent="0.25">
      <c r="S890" s="26">
        <v>882</v>
      </c>
      <c r="T890">
        <v>1686827.81500978</v>
      </c>
    </row>
    <row r="891" spans="19:20" x14ac:dyDescent="0.25">
      <c r="S891" s="26">
        <v>883</v>
      </c>
      <c r="T891">
        <v>1166158.0161456536</v>
      </c>
    </row>
    <row r="892" spans="19:20" x14ac:dyDescent="0.25">
      <c r="S892" s="26">
        <v>884</v>
      </c>
      <c r="T892">
        <v>1290337.0082848731</v>
      </c>
    </row>
    <row r="893" spans="19:20" x14ac:dyDescent="0.25">
      <c r="S893" s="26">
        <v>885</v>
      </c>
      <c r="T893">
        <v>985191.18584880326</v>
      </c>
    </row>
    <row r="894" spans="19:20" x14ac:dyDescent="0.25">
      <c r="S894" s="26">
        <v>886</v>
      </c>
      <c r="T894">
        <v>844329.67381060997</v>
      </c>
    </row>
    <row r="895" spans="19:20" x14ac:dyDescent="0.25">
      <c r="S895" s="26">
        <v>887</v>
      </c>
      <c r="T895">
        <v>1029060.5634214375</v>
      </c>
    </row>
    <row r="896" spans="19:20" x14ac:dyDescent="0.25">
      <c r="S896" s="26">
        <v>888</v>
      </c>
      <c r="T896">
        <v>1106566.6773034525</v>
      </c>
    </row>
    <row r="897" spans="19:20" x14ac:dyDescent="0.25">
      <c r="S897" s="26">
        <v>889</v>
      </c>
      <c r="T897">
        <v>1462373.7779569733</v>
      </c>
    </row>
    <row r="898" spans="19:20" x14ac:dyDescent="0.25">
      <c r="S898" s="26">
        <v>890</v>
      </c>
      <c r="T898">
        <v>1505869.0768517964</v>
      </c>
    </row>
    <row r="899" spans="19:20" x14ac:dyDescent="0.25">
      <c r="S899" s="26">
        <v>891</v>
      </c>
      <c r="T899">
        <v>1337355.6317748164</v>
      </c>
    </row>
    <row r="900" spans="19:20" x14ac:dyDescent="0.25">
      <c r="S900" s="26">
        <v>892</v>
      </c>
      <c r="T900">
        <v>1331224.8449955937</v>
      </c>
    </row>
    <row r="901" spans="19:20" x14ac:dyDescent="0.25">
      <c r="S901" s="26">
        <v>893</v>
      </c>
      <c r="T901">
        <v>1235427.062193464</v>
      </c>
    </row>
    <row r="902" spans="19:20" x14ac:dyDescent="0.25">
      <c r="S902" s="26">
        <v>894</v>
      </c>
      <c r="T902">
        <v>1254571.5761965562</v>
      </c>
    </row>
    <row r="903" spans="19:20" x14ac:dyDescent="0.25">
      <c r="S903" s="26">
        <v>895</v>
      </c>
      <c r="T903">
        <v>2019732.172265426</v>
      </c>
    </row>
    <row r="904" spans="19:20" x14ac:dyDescent="0.25">
      <c r="S904" s="26">
        <v>896</v>
      </c>
      <c r="T904">
        <v>1605367.177614311</v>
      </c>
    </row>
    <row r="905" spans="19:20" x14ac:dyDescent="0.25">
      <c r="S905" s="26">
        <v>897</v>
      </c>
      <c r="T905">
        <v>1138781.6045273303</v>
      </c>
    </row>
    <row r="906" spans="19:20" x14ac:dyDescent="0.25">
      <c r="S906" s="26">
        <v>898</v>
      </c>
      <c r="T906">
        <v>1517137.5730335626</v>
      </c>
    </row>
    <row r="907" spans="19:20" x14ac:dyDescent="0.25">
      <c r="S907" s="26">
        <v>899</v>
      </c>
      <c r="T907">
        <v>1397544.5398156543</v>
      </c>
    </row>
    <row r="908" spans="19:20" x14ac:dyDescent="0.25">
      <c r="S908" s="26">
        <v>900</v>
      </c>
      <c r="T908">
        <v>2347861.7539167576</v>
      </c>
    </row>
    <row r="909" spans="19:20" x14ac:dyDescent="0.25">
      <c r="S909" s="26">
        <v>901</v>
      </c>
      <c r="T909">
        <v>1109894.238240554</v>
      </c>
    </row>
    <row r="910" spans="19:20" x14ac:dyDescent="0.25">
      <c r="S910" s="26">
        <v>902</v>
      </c>
      <c r="T910">
        <v>1050264.2290848475</v>
      </c>
    </row>
    <row r="911" spans="19:20" x14ac:dyDescent="0.25">
      <c r="S911" s="26">
        <v>903</v>
      </c>
      <c r="T911">
        <v>2103579.3172606314</v>
      </c>
    </row>
    <row r="912" spans="19:20" x14ac:dyDescent="0.25">
      <c r="S912" s="26">
        <v>904</v>
      </c>
      <c r="T912">
        <v>2122653.8724799827</v>
      </c>
    </row>
    <row r="913" spans="19:20" x14ac:dyDescent="0.25">
      <c r="S913" s="26">
        <v>905</v>
      </c>
      <c r="T913">
        <v>1385246.8756992149</v>
      </c>
    </row>
    <row r="914" spans="19:20" x14ac:dyDescent="0.25">
      <c r="S914" s="26">
        <v>906</v>
      </c>
      <c r="T914">
        <v>1529078.3385137457</v>
      </c>
    </row>
    <row r="915" spans="19:20" x14ac:dyDescent="0.25">
      <c r="S915" s="26">
        <v>907</v>
      </c>
      <c r="T915">
        <v>1612544.5782572129</v>
      </c>
    </row>
    <row r="916" spans="19:20" x14ac:dyDescent="0.25">
      <c r="S916" s="26">
        <v>908</v>
      </c>
      <c r="T916">
        <v>1102695.9532706928</v>
      </c>
    </row>
    <row r="917" spans="19:20" x14ac:dyDescent="0.25">
      <c r="S917" s="26">
        <v>909</v>
      </c>
      <c r="T917">
        <v>1128171.3134398542</v>
      </c>
    </row>
    <row r="918" spans="19:20" x14ac:dyDescent="0.25">
      <c r="S918" s="26">
        <v>910</v>
      </c>
      <c r="T918">
        <v>1308214.9738260079</v>
      </c>
    </row>
    <row r="919" spans="19:20" x14ac:dyDescent="0.25">
      <c r="S919" s="26">
        <v>911</v>
      </c>
      <c r="T919">
        <v>1536264.1207730414</v>
      </c>
    </row>
    <row r="920" spans="19:20" x14ac:dyDescent="0.25">
      <c r="S920" s="26">
        <v>912</v>
      </c>
      <c r="T920">
        <v>927821.29448160762</v>
      </c>
    </row>
    <row r="921" spans="19:20" x14ac:dyDescent="0.25">
      <c r="S921" s="26">
        <v>913</v>
      </c>
      <c r="T921">
        <v>1950118.2476292897</v>
      </c>
    </row>
    <row r="922" spans="19:20" x14ac:dyDescent="0.25">
      <c r="S922" s="26">
        <v>914</v>
      </c>
      <c r="T922">
        <v>1520096.9947885121</v>
      </c>
    </row>
    <row r="923" spans="19:20" x14ac:dyDescent="0.25">
      <c r="S923" s="26">
        <v>915</v>
      </c>
      <c r="T923">
        <v>2145874.1261661658</v>
      </c>
    </row>
    <row r="924" spans="19:20" x14ac:dyDescent="0.25">
      <c r="S924" s="26">
        <v>916</v>
      </c>
      <c r="T924">
        <v>1526412.8968226535</v>
      </c>
    </row>
    <row r="925" spans="19:20" x14ac:dyDescent="0.25">
      <c r="S925" s="26">
        <v>917</v>
      </c>
      <c r="T925">
        <v>1176098.7153171254</v>
      </c>
    </row>
    <row r="926" spans="19:20" x14ac:dyDescent="0.25">
      <c r="S926" s="26">
        <v>918</v>
      </c>
      <c r="T926">
        <v>1257644.4907038566</v>
      </c>
    </row>
    <row r="927" spans="19:20" x14ac:dyDescent="0.25">
      <c r="S927" s="26">
        <v>919</v>
      </c>
      <c r="T927">
        <v>1682734.1291317639</v>
      </c>
    </row>
    <row r="928" spans="19:20" x14ac:dyDescent="0.25">
      <c r="S928" s="26">
        <v>920</v>
      </c>
      <c r="T928">
        <v>1201384.4190853466</v>
      </c>
    </row>
    <row r="929" spans="19:20" x14ac:dyDescent="0.25">
      <c r="S929" s="26">
        <v>921</v>
      </c>
      <c r="T929">
        <v>1133267.6471463786</v>
      </c>
    </row>
    <row r="930" spans="19:20" x14ac:dyDescent="0.25">
      <c r="S930" s="26">
        <v>922</v>
      </c>
      <c r="T930">
        <v>1306853.1272220719</v>
      </c>
    </row>
    <row r="931" spans="19:20" x14ac:dyDescent="0.25">
      <c r="S931" s="26">
        <v>923</v>
      </c>
      <c r="T931">
        <v>1109293.3015199127</v>
      </c>
    </row>
    <row r="932" spans="19:20" x14ac:dyDescent="0.25">
      <c r="S932" s="26">
        <v>924</v>
      </c>
      <c r="T932">
        <v>1288532.9408375733</v>
      </c>
    </row>
    <row r="933" spans="19:20" x14ac:dyDescent="0.25">
      <c r="S933" s="26">
        <v>925</v>
      </c>
      <c r="T933">
        <v>1349716.4061502644</v>
      </c>
    </row>
    <row r="934" spans="19:20" x14ac:dyDescent="0.25">
      <c r="S934" s="26">
        <v>926</v>
      </c>
      <c r="T934">
        <v>1347780.6030955543</v>
      </c>
    </row>
    <row r="935" spans="19:20" x14ac:dyDescent="0.25">
      <c r="S935" s="26">
        <v>927</v>
      </c>
      <c r="T935">
        <v>963685.9145117579</v>
      </c>
    </row>
    <row r="936" spans="19:20" x14ac:dyDescent="0.25">
      <c r="S936" s="26">
        <v>928</v>
      </c>
      <c r="T936">
        <v>1555804.9774583974</v>
      </c>
    </row>
    <row r="937" spans="19:20" x14ac:dyDescent="0.25">
      <c r="S937" s="26">
        <v>929</v>
      </c>
      <c r="T937">
        <v>1420693.6633201567</v>
      </c>
    </row>
    <row r="938" spans="19:20" x14ac:dyDescent="0.25">
      <c r="S938" s="26">
        <v>930</v>
      </c>
      <c r="T938">
        <v>1810330.1449331339</v>
      </c>
    </row>
    <row r="939" spans="19:20" x14ac:dyDescent="0.25">
      <c r="S939" s="26">
        <v>931</v>
      </c>
      <c r="T939">
        <v>1250490.5252360636</v>
      </c>
    </row>
    <row r="940" spans="19:20" x14ac:dyDescent="0.25">
      <c r="S940" s="26">
        <v>932</v>
      </c>
      <c r="T940">
        <v>1156844.0387585738</v>
      </c>
    </row>
    <row r="941" spans="19:20" x14ac:dyDescent="0.25">
      <c r="S941" s="26">
        <v>933</v>
      </c>
      <c r="T941">
        <v>1760951.2822509827</v>
      </c>
    </row>
    <row r="942" spans="19:20" x14ac:dyDescent="0.25">
      <c r="S942" s="26">
        <v>934</v>
      </c>
      <c r="T942">
        <v>1192218.7018694563</v>
      </c>
    </row>
    <row r="943" spans="19:20" x14ac:dyDescent="0.25">
      <c r="S943" s="26">
        <v>935</v>
      </c>
      <c r="T943">
        <v>1240070.9850433883</v>
      </c>
    </row>
    <row r="944" spans="19:20" x14ac:dyDescent="0.25">
      <c r="S944" s="26">
        <v>936</v>
      </c>
      <c r="T944">
        <v>1762554.3968339628</v>
      </c>
    </row>
    <row r="945" spans="19:20" x14ac:dyDescent="0.25">
      <c r="S945" s="26">
        <v>937</v>
      </c>
      <c r="T945">
        <v>1209639.279642541</v>
      </c>
    </row>
    <row r="946" spans="19:20" x14ac:dyDescent="0.25">
      <c r="S946" s="26">
        <v>938</v>
      </c>
      <c r="T946">
        <v>1107490.3962712586</v>
      </c>
    </row>
    <row r="947" spans="19:20" x14ac:dyDescent="0.25">
      <c r="S947" s="26">
        <v>939</v>
      </c>
      <c r="T947">
        <v>1757260.2435854576</v>
      </c>
    </row>
    <row r="948" spans="19:20" x14ac:dyDescent="0.25">
      <c r="S948" s="26">
        <v>940</v>
      </c>
      <c r="T948">
        <v>1508490.1356999739</v>
      </c>
    </row>
    <row r="949" spans="19:20" x14ac:dyDescent="0.25">
      <c r="S949" s="26">
        <v>941</v>
      </c>
      <c r="T949">
        <v>1048346.828142399</v>
      </c>
    </row>
    <row r="950" spans="19:20" x14ac:dyDescent="0.25">
      <c r="S950" s="26">
        <v>942</v>
      </c>
      <c r="T950">
        <v>1238547.8486166694</v>
      </c>
    </row>
    <row r="951" spans="19:20" x14ac:dyDescent="0.25">
      <c r="S951" s="26">
        <v>943</v>
      </c>
      <c r="T951">
        <v>1189109.3664386885</v>
      </c>
    </row>
    <row r="952" spans="19:20" x14ac:dyDescent="0.25">
      <c r="S952" s="26">
        <v>944</v>
      </c>
      <c r="T952">
        <v>2131655.6619167076</v>
      </c>
    </row>
    <row r="953" spans="19:20" x14ac:dyDescent="0.25">
      <c r="S953" s="26">
        <v>945</v>
      </c>
      <c r="T953">
        <v>1403378.3505226073</v>
      </c>
    </row>
    <row r="954" spans="19:20" x14ac:dyDescent="0.25">
      <c r="S954" s="26">
        <v>946</v>
      </c>
      <c r="T954">
        <v>1317262.0023749529</v>
      </c>
    </row>
    <row r="955" spans="19:20" x14ac:dyDescent="0.25">
      <c r="S955" s="26">
        <v>947</v>
      </c>
      <c r="T955">
        <v>1512397.4680771548</v>
      </c>
    </row>
    <row r="956" spans="19:20" x14ac:dyDescent="0.25">
      <c r="S956" s="26">
        <v>948</v>
      </c>
      <c r="T956">
        <v>1800994.7435923419</v>
      </c>
    </row>
    <row r="957" spans="19:20" x14ac:dyDescent="0.25">
      <c r="S957" s="26">
        <v>949</v>
      </c>
      <c r="T957">
        <v>1060189.0436391879</v>
      </c>
    </row>
    <row r="958" spans="19:20" x14ac:dyDescent="0.25">
      <c r="S958" s="26">
        <v>950</v>
      </c>
      <c r="T958">
        <v>1477933.4278781738</v>
      </c>
    </row>
    <row r="959" spans="19:20" x14ac:dyDescent="0.25">
      <c r="S959" s="26">
        <v>951</v>
      </c>
      <c r="T959">
        <v>1119515.6708574793</v>
      </c>
    </row>
    <row r="960" spans="19:20" x14ac:dyDescent="0.25">
      <c r="S960" s="26">
        <v>952</v>
      </c>
      <c r="T960">
        <v>1458407.0785994746</v>
      </c>
    </row>
    <row r="961" spans="19:20" x14ac:dyDescent="0.25">
      <c r="S961" s="26">
        <v>953</v>
      </c>
      <c r="T961">
        <v>1983541.8822978276</v>
      </c>
    </row>
    <row r="962" spans="19:20" x14ac:dyDescent="0.25">
      <c r="S962" s="26">
        <v>954</v>
      </c>
      <c r="T962">
        <v>1493244.4069885937</v>
      </c>
    </row>
    <row r="963" spans="19:20" x14ac:dyDescent="0.25">
      <c r="S963" s="26">
        <v>955</v>
      </c>
      <c r="T963">
        <v>2060265.7424321936</v>
      </c>
    </row>
    <row r="964" spans="19:20" x14ac:dyDescent="0.25">
      <c r="S964" s="26">
        <v>956</v>
      </c>
      <c r="T964">
        <v>1043931.0695571729</v>
      </c>
    </row>
    <row r="965" spans="19:20" x14ac:dyDescent="0.25">
      <c r="S965" s="26">
        <v>957</v>
      </c>
      <c r="T965">
        <v>1475443.1584496119</v>
      </c>
    </row>
    <row r="966" spans="19:20" x14ac:dyDescent="0.25">
      <c r="S966" s="26">
        <v>958</v>
      </c>
      <c r="T966">
        <v>1040309.8228468825</v>
      </c>
    </row>
    <row r="967" spans="19:20" x14ac:dyDescent="0.25">
      <c r="S967" s="26">
        <v>959</v>
      </c>
      <c r="T967">
        <v>1215899.0039017103</v>
      </c>
    </row>
    <row r="968" spans="19:20" x14ac:dyDescent="0.25">
      <c r="S968" s="26">
        <v>960</v>
      </c>
      <c r="T968">
        <v>1218542.5847043525</v>
      </c>
    </row>
    <row r="969" spans="19:20" x14ac:dyDescent="0.25">
      <c r="S969" s="26">
        <v>961</v>
      </c>
      <c r="T969">
        <v>1666213.8606884649</v>
      </c>
    </row>
    <row r="970" spans="19:20" x14ac:dyDescent="0.25">
      <c r="S970" s="26">
        <v>962</v>
      </c>
      <c r="T970">
        <v>1091148.005458849</v>
      </c>
    </row>
    <row r="971" spans="19:20" x14ac:dyDescent="0.25">
      <c r="S971" s="26">
        <v>963</v>
      </c>
      <c r="T971">
        <v>2196142.3123000725</v>
      </c>
    </row>
    <row r="972" spans="19:20" x14ac:dyDescent="0.25">
      <c r="S972" s="26">
        <v>964</v>
      </c>
      <c r="T972">
        <v>1845517.8427251556</v>
      </c>
    </row>
    <row r="973" spans="19:20" x14ac:dyDescent="0.25">
      <c r="S973" s="26">
        <v>965</v>
      </c>
      <c r="T973">
        <v>1043077.3091541332</v>
      </c>
    </row>
    <row r="974" spans="19:20" x14ac:dyDescent="0.25">
      <c r="S974" s="26">
        <v>966</v>
      </c>
      <c r="T974">
        <v>1152444.2927302704</v>
      </c>
    </row>
    <row r="975" spans="19:20" x14ac:dyDescent="0.25">
      <c r="S975" s="26">
        <v>967</v>
      </c>
      <c r="T975">
        <v>1219605.4643053799</v>
      </c>
    </row>
    <row r="976" spans="19:20" x14ac:dyDescent="0.25">
      <c r="S976" s="26">
        <v>968</v>
      </c>
      <c r="T976">
        <v>1282555.1703685857</v>
      </c>
    </row>
    <row r="977" spans="19:20" x14ac:dyDescent="0.25">
      <c r="S977" s="26">
        <v>969</v>
      </c>
      <c r="T977">
        <v>1587715.3389727129</v>
      </c>
    </row>
    <row r="978" spans="19:20" x14ac:dyDescent="0.25">
      <c r="S978" s="26">
        <v>970</v>
      </c>
      <c r="T978">
        <v>952127.83738326374</v>
      </c>
    </row>
    <row r="979" spans="19:20" x14ac:dyDescent="0.25">
      <c r="S979" s="26">
        <v>971</v>
      </c>
      <c r="T979">
        <v>1504623.5399598915</v>
      </c>
    </row>
    <row r="980" spans="19:20" x14ac:dyDescent="0.25">
      <c r="S980" s="26">
        <v>972</v>
      </c>
      <c r="T980">
        <v>1002077.0730002475</v>
      </c>
    </row>
    <row r="981" spans="19:20" x14ac:dyDescent="0.25">
      <c r="S981" s="26">
        <v>973</v>
      </c>
      <c r="T981">
        <v>1066966.9747073837</v>
      </c>
    </row>
    <row r="982" spans="19:20" x14ac:dyDescent="0.25">
      <c r="S982" s="26">
        <v>974</v>
      </c>
      <c r="T982">
        <v>963235.32513035531</v>
      </c>
    </row>
    <row r="983" spans="19:20" x14ac:dyDescent="0.25">
      <c r="S983" s="26">
        <v>975</v>
      </c>
      <c r="T983">
        <v>1738450.0867551172</v>
      </c>
    </row>
    <row r="984" spans="19:20" x14ac:dyDescent="0.25">
      <c r="S984" s="26">
        <v>976</v>
      </c>
      <c r="T984">
        <v>1450034.3447221683</v>
      </c>
    </row>
    <row r="985" spans="19:20" x14ac:dyDescent="0.25">
      <c r="S985" s="26">
        <v>977</v>
      </c>
      <c r="T985">
        <v>1617798.359945579</v>
      </c>
    </row>
    <row r="986" spans="19:20" x14ac:dyDescent="0.25">
      <c r="S986" s="26">
        <v>978</v>
      </c>
      <c r="T986">
        <v>1383740.6568036419</v>
      </c>
    </row>
    <row r="987" spans="19:20" x14ac:dyDescent="0.25">
      <c r="S987" s="26">
        <v>979</v>
      </c>
      <c r="T987">
        <v>1927654.403563061</v>
      </c>
    </row>
    <row r="988" spans="19:20" x14ac:dyDescent="0.25">
      <c r="S988" s="26">
        <v>980</v>
      </c>
      <c r="T988">
        <v>1250324.9646034706</v>
      </c>
    </row>
    <row r="989" spans="19:20" x14ac:dyDescent="0.25">
      <c r="S989" s="26">
        <v>981</v>
      </c>
      <c r="T989">
        <v>1183337.4762673918</v>
      </c>
    </row>
    <row r="990" spans="19:20" x14ac:dyDescent="0.25">
      <c r="S990" s="26">
        <v>982</v>
      </c>
      <c r="T990">
        <v>1293569.9741102094</v>
      </c>
    </row>
    <row r="991" spans="19:20" x14ac:dyDescent="0.25">
      <c r="S991" s="26">
        <v>983</v>
      </c>
      <c r="T991">
        <v>1805715.1083435803</v>
      </c>
    </row>
    <row r="992" spans="19:20" x14ac:dyDescent="0.25">
      <c r="S992" s="26">
        <v>984</v>
      </c>
      <c r="T992">
        <v>1117027.3289620618</v>
      </c>
    </row>
    <row r="993" spans="19:20" x14ac:dyDescent="0.25">
      <c r="S993" s="26">
        <v>985</v>
      </c>
      <c r="T993">
        <v>1296124.5201630695</v>
      </c>
    </row>
    <row r="994" spans="19:20" x14ac:dyDescent="0.25">
      <c r="S994" s="26">
        <v>986</v>
      </c>
      <c r="T994">
        <v>1785150.633722753</v>
      </c>
    </row>
    <row r="995" spans="19:20" x14ac:dyDescent="0.25">
      <c r="S995" s="26">
        <v>987</v>
      </c>
      <c r="T995">
        <v>1855287.7363622179</v>
      </c>
    </row>
    <row r="996" spans="19:20" x14ac:dyDescent="0.25">
      <c r="S996" s="26">
        <v>988</v>
      </c>
      <c r="T996">
        <v>2164220.9013463873</v>
      </c>
    </row>
    <row r="997" spans="19:20" x14ac:dyDescent="0.25">
      <c r="S997" s="26">
        <v>989</v>
      </c>
      <c r="T997">
        <v>1092679.9763774192</v>
      </c>
    </row>
    <row r="998" spans="19:20" x14ac:dyDescent="0.25">
      <c r="S998" s="26">
        <v>990</v>
      </c>
      <c r="T998">
        <v>1108201.1097868625</v>
      </c>
    </row>
    <row r="999" spans="19:20" x14ac:dyDescent="0.25">
      <c r="S999" s="26">
        <v>991</v>
      </c>
      <c r="T999">
        <v>1887353.6380829311</v>
      </c>
    </row>
    <row r="1000" spans="19:20" x14ac:dyDescent="0.25">
      <c r="S1000" s="26">
        <v>992</v>
      </c>
      <c r="T1000">
        <v>1883688.4716070388</v>
      </c>
    </row>
    <row r="1001" spans="19:20" x14ac:dyDescent="0.25">
      <c r="S1001" s="26">
        <v>993</v>
      </c>
      <c r="T1001">
        <v>1713554.4493749014</v>
      </c>
    </row>
    <row r="1002" spans="19:20" x14ac:dyDescent="0.25">
      <c r="S1002" s="26">
        <v>994</v>
      </c>
      <c r="T1002">
        <v>1111223.4007714554</v>
      </c>
    </row>
    <row r="1003" spans="19:20" x14ac:dyDescent="0.25">
      <c r="S1003" s="26">
        <v>995</v>
      </c>
      <c r="T1003">
        <v>1011129.7269236506</v>
      </c>
    </row>
    <row r="1004" spans="19:20" x14ac:dyDescent="0.25">
      <c r="S1004" s="26">
        <v>996</v>
      </c>
      <c r="T1004">
        <v>1080644.2917290456</v>
      </c>
    </row>
    <row r="1005" spans="19:20" x14ac:dyDescent="0.25">
      <c r="S1005" s="26">
        <v>997</v>
      </c>
      <c r="T1005">
        <v>1459733.9893994574</v>
      </c>
    </row>
    <row r="1006" spans="19:20" x14ac:dyDescent="0.25">
      <c r="S1006" s="26">
        <v>998</v>
      </c>
      <c r="T1006">
        <v>1437717.0879128729</v>
      </c>
    </row>
    <row r="1007" spans="19:20" x14ac:dyDescent="0.25">
      <c r="S1007" s="26">
        <v>999</v>
      </c>
      <c r="T1007">
        <v>1549014.0822166353</v>
      </c>
    </row>
    <row r="1008" spans="19:20" x14ac:dyDescent="0.25">
      <c r="S1008" s="26">
        <v>1000</v>
      </c>
      <c r="T1008">
        <v>1616935.337319948</v>
      </c>
    </row>
  </sheetData>
  <autoFilter ref="T9:T1008" xr:uid="{1197B121-D2D8-435F-B52A-DD859B74A26E}"/>
  <mergeCells count="7">
    <mergeCell ref="K55:M55"/>
    <mergeCell ref="F7:H7"/>
    <mergeCell ref="K7:M7"/>
    <mergeCell ref="O7:Q7"/>
    <mergeCell ref="D1:H2"/>
    <mergeCell ref="J1:K2"/>
    <mergeCell ref="J3:K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0587-CF51-46BD-A141-E0F07543CE86}">
  <sheetPr codeName="Sheet6"/>
  <dimension ref="B2:N40"/>
  <sheetViews>
    <sheetView topLeftCell="B1" zoomScaleNormal="100" workbookViewId="0">
      <selection activeCell="F35" sqref="F35"/>
    </sheetView>
  </sheetViews>
  <sheetFormatPr defaultRowHeight="15" x14ac:dyDescent="0.25"/>
  <cols>
    <col min="2" max="2" width="21.7109375" bestFit="1" customWidth="1"/>
    <col min="3" max="4" width="17.140625" customWidth="1"/>
    <col min="5" max="5" width="20.42578125" customWidth="1"/>
    <col min="6" max="6" width="28" bestFit="1" customWidth="1"/>
    <col min="7" max="7" width="14.7109375" bestFit="1" customWidth="1"/>
    <col min="8" max="8" width="26.85546875" bestFit="1" customWidth="1"/>
    <col min="9" max="10" width="14" bestFit="1" customWidth="1"/>
    <col min="11" max="11" width="26.85546875" bestFit="1" customWidth="1"/>
    <col min="12" max="12" width="18.140625" customWidth="1"/>
    <col min="13" max="13" width="15.140625" customWidth="1"/>
    <col min="14" max="14" width="27.5703125" bestFit="1" customWidth="1"/>
  </cols>
  <sheetData>
    <row r="2" spans="2:14" ht="15.75" thickBot="1" x14ac:dyDescent="0.3">
      <c r="B2" s="49" t="s">
        <v>28</v>
      </c>
      <c r="C2" s="49" t="s">
        <v>31</v>
      </c>
      <c r="D2" s="49" t="s">
        <v>32</v>
      </c>
      <c r="E2" s="49" t="s">
        <v>33</v>
      </c>
      <c r="F2" s="49" t="s">
        <v>38</v>
      </c>
      <c r="G2" s="49" t="s">
        <v>35</v>
      </c>
      <c r="H2" s="49" t="s">
        <v>25</v>
      </c>
      <c r="I2" s="49" t="s">
        <v>26</v>
      </c>
      <c r="J2" s="49" t="s">
        <v>34</v>
      </c>
      <c r="K2" s="49" t="s">
        <v>27</v>
      </c>
      <c r="L2" s="49" t="s">
        <v>36</v>
      </c>
      <c r="M2" s="49" t="s">
        <v>37</v>
      </c>
      <c r="N2" s="49" t="s">
        <v>43</v>
      </c>
    </row>
    <row r="3" spans="2:14" x14ac:dyDescent="0.25">
      <c r="B3" s="43">
        <v>0.1</v>
      </c>
      <c r="C3" s="43">
        <v>0.25</v>
      </c>
      <c r="D3" s="43">
        <v>0.25</v>
      </c>
      <c r="E3" s="43">
        <v>0.5</v>
      </c>
      <c r="F3" s="62">
        <v>0.27</v>
      </c>
      <c r="G3" s="11">
        <v>1100244.0031088437</v>
      </c>
      <c r="H3" s="11">
        <v>736376.87695597415</v>
      </c>
      <c r="I3" s="11">
        <v>921249.91669226915</v>
      </c>
      <c r="J3" s="11">
        <v>902835.92235541251</v>
      </c>
      <c r="K3" s="11">
        <v>736376.87695597415</v>
      </c>
      <c r="L3" s="11">
        <v>1349102.3962038544</v>
      </c>
      <c r="M3" s="11">
        <v>631223.01663167728</v>
      </c>
      <c r="N3" s="11">
        <v>136577.12047245287</v>
      </c>
    </row>
    <row r="4" spans="2:14" x14ac:dyDescent="0.25">
      <c r="B4" s="43">
        <v>0.1</v>
      </c>
      <c r="C4" s="43">
        <v>0.25</v>
      </c>
      <c r="D4" s="43">
        <v>0.5</v>
      </c>
      <c r="E4" s="43">
        <v>0.25</v>
      </c>
      <c r="F4" s="63">
        <v>0.2</v>
      </c>
      <c r="G4" s="22">
        <v>1016429.7694548626</v>
      </c>
      <c r="H4" s="11">
        <v>729435.94054779131</v>
      </c>
      <c r="I4" s="11">
        <v>903817.27606096969</v>
      </c>
      <c r="J4" s="11">
        <v>886863.01178723644</v>
      </c>
      <c r="K4" s="11">
        <v>729435.94054779131</v>
      </c>
      <c r="L4" s="11">
        <v>1329343.5243116454</v>
      </c>
      <c r="M4" s="11">
        <v>687004.33247886586</v>
      </c>
      <c r="N4" s="11">
        <v>122240.63754003863</v>
      </c>
    </row>
    <row r="5" spans="2:14" x14ac:dyDescent="0.25">
      <c r="B5" s="43">
        <v>0.1</v>
      </c>
      <c r="C5" s="43">
        <v>0.25</v>
      </c>
      <c r="D5" s="43">
        <v>0.75</v>
      </c>
      <c r="E5" s="43">
        <v>0</v>
      </c>
      <c r="F5" s="63">
        <v>0.28000000000000003</v>
      </c>
      <c r="G5" s="22">
        <v>849442.96726360719</v>
      </c>
      <c r="H5" s="11">
        <v>739903.89970347914</v>
      </c>
      <c r="I5" s="11">
        <v>937801.59538401919</v>
      </c>
      <c r="J5" s="11">
        <v>925909.30480267294</v>
      </c>
      <c r="K5" s="11">
        <v>739903.89970347914</v>
      </c>
      <c r="L5" s="11">
        <v>1356501.0657894271</v>
      </c>
      <c r="M5" s="11">
        <v>712847.74299119087</v>
      </c>
      <c r="N5" s="11">
        <v>138292.03209623034</v>
      </c>
    </row>
    <row r="6" spans="2:14" x14ac:dyDescent="0.25">
      <c r="B6" s="43">
        <v>0.1</v>
      </c>
      <c r="C6" s="43">
        <v>0.25</v>
      </c>
      <c r="D6" s="43">
        <v>0</v>
      </c>
      <c r="E6" s="43">
        <v>0.75</v>
      </c>
      <c r="F6" s="65">
        <v>0.25</v>
      </c>
      <c r="G6" s="11">
        <v>874093.667297935</v>
      </c>
      <c r="H6" s="11">
        <v>679638.56033305731</v>
      </c>
      <c r="I6" s="11">
        <v>894095.30154211132</v>
      </c>
      <c r="J6" s="11">
        <v>868670.41750785836</v>
      </c>
      <c r="K6" s="11">
        <v>679638.56033305731</v>
      </c>
      <c r="L6" s="11">
        <v>1574712.8549631028</v>
      </c>
      <c r="M6" s="11">
        <v>599573.9740519675</v>
      </c>
      <c r="N6" s="11">
        <v>167087.29087133767</v>
      </c>
    </row>
    <row r="7" spans="2:14" x14ac:dyDescent="0.25">
      <c r="B7" s="43">
        <v>0.1</v>
      </c>
      <c r="C7" s="43">
        <v>0.5</v>
      </c>
      <c r="D7" s="43">
        <v>0.25</v>
      </c>
      <c r="E7" s="43">
        <v>0.25</v>
      </c>
      <c r="F7" s="63">
        <v>0.22</v>
      </c>
      <c r="G7" s="22">
        <v>822456.78312855738</v>
      </c>
      <c r="H7" s="11">
        <v>736306.02171051397</v>
      </c>
      <c r="I7" s="11">
        <v>896609.58125181706</v>
      </c>
      <c r="J7" s="11">
        <v>883018.26990862703</v>
      </c>
      <c r="K7" s="11">
        <v>736306.02171051397</v>
      </c>
      <c r="L7" s="11">
        <v>1226993.9449442006</v>
      </c>
      <c r="M7" s="11">
        <v>645215.47501891991</v>
      </c>
      <c r="N7" s="11">
        <v>106820.72553003233</v>
      </c>
    </row>
    <row r="8" spans="2:14" x14ac:dyDescent="0.25">
      <c r="B8" s="43">
        <v>0.1</v>
      </c>
      <c r="C8" s="43">
        <v>0.5</v>
      </c>
      <c r="D8" s="43">
        <v>0.5</v>
      </c>
      <c r="E8" s="43">
        <v>0</v>
      </c>
      <c r="F8" s="63">
        <v>0.26</v>
      </c>
      <c r="G8" s="11">
        <v>710624.67332889035</v>
      </c>
      <c r="H8" s="11">
        <v>740077.84716182435</v>
      </c>
      <c r="I8" s="11">
        <v>929716.77442534198</v>
      </c>
      <c r="J8" s="11">
        <v>922090.35696267593</v>
      </c>
      <c r="K8" s="11">
        <v>740077.84716182435</v>
      </c>
      <c r="L8" s="11">
        <v>1281185.0097003407</v>
      </c>
      <c r="M8" s="11">
        <v>645892.25090916525</v>
      </c>
      <c r="N8" s="61">
        <v>127638.42089511058</v>
      </c>
    </row>
    <row r="9" spans="2:14" x14ac:dyDescent="0.25">
      <c r="B9" s="43">
        <v>0.1</v>
      </c>
      <c r="C9" s="43">
        <v>0.5</v>
      </c>
      <c r="D9" s="43">
        <v>0</v>
      </c>
      <c r="E9" s="43">
        <v>0.5</v>
      </c>
      <c r="F9" s="65">
        <v>0.24</v>
      </c>
      <c r="G9" s="22">
        <v>865300.29159845889</v>
      </c>
      <c r="H9" s="11">
        <v>684026.68080388312</v>
      </c>
      <c r="I9" s="11">
        <v>896682.59442740446</v>
      </c>
      <c r="J9" s="11">
        <v>867501.93827267457</v>
      </c>
      <c r="K9" s="11">
        <v>684026.68080388312</v>
      </c>
      <c r="L9" s="11">
        <v>1467291.178800937</v>
      </c>
      <c r="M9" s="11">
        <v>554838.18409985886</v>
      </c>
      <c r="N9" s="11">
        <v>147524.39717536318</v>
      </c>
    </row>
    <row r="10" spans="2:14" x14ac:dyDescent="0.25">
      <c r="B10" s="43">
        <v>0.1</v>
      </c>
      <c r="C10" s="43">
        <v>0.75</v>
      </c>
      <c r="D10" s="43">
        <v>0.25</v>
      </c>
      <c r="E10" s="43">
        <v>0</v>
      </c>
      <c r="F10" s="63">
        <v>0.2</v>
      </c>
      <c r="G10" s="22">
        <v>1069893.2257781553</v>
      </c>
      <c r="H10" s="11">
        <v>707927.68838116457</v>
      </c>
      <c r="I10" s="11">
        <v>921389.09030197095</v>
      </c>
      <c r="J10" s="11">
        <v>911419.38975571864</v>
      </c>
      <c r="K10" s="11">
        <v>707927.68838116457</v>
      </c>
      <c r="L10" s="11">
        <v>1405198.5255124448</v>
      </c>
      <c r="M10" s="11">
        <v>607039.18105640006</v>
      </c>
      <c r="N10" s="11">
        <v>155886.98397838222</v>
      </c>
    </row>
    <row r="11" spans="2:14" x14ac:dyDescent="0.25">
      <c r="B11" s="43">
        <v>0.1</v>
      </c>
      <c r="C11" s="43">
        <v>0.75</v>
      </c>
      <c r="D11" s="43">
        <v>0</v>
      </c>
      <c r="E11" s="43">
        <v>0.25</v>
      </c>
      <c r="F11" s="65">
        <v>0.33</v>
      </c>
      <c r="G11" s="22">
        <v>762345.70232218155</v>
      </c>
      <c r="H11" s="11">
        <v>722435.18468671769</v>
      </c>
      <c r="I11" s="11">
        <v>933808.69350478845</v>
      </c>
      <c r="J11" s="11">
        <v>908454.93081024871</v>
      </c>
      <c r="K11" s="11">
        <v>722435.18468671769</v>
      </c>
      <c r="L11" s="11">
        <v>1830866.0001368322</v>
      </c>
      <c r="M11" s="11">
        <v>678832.63874116028</v>
      </c>
      <c r="N11" s="11">
        <v>161238.24157898524</v>
      </c>
    </row>
    <row r="12" spans="2:14" ht="15.75" thickBot="1" x14ac:dyDescent="0.3">
      <c r="B12" s="43">
        <v>0.1</v>
      </c>
      <c r="C12" s="43">
        <v>1</v>
      </c>
      <c r="D12" s="43">
        <v>0</v>
      </c>
      <c r="E12" s="43">
        <v>0</v>
      </c>
      <c r="F12" s="64">
        <v>0.27</v>
      </c>
      <c r="G12" s="22">
        <v>893756.78049472906</v>
      </c>
      <c r="H12" s="11">
        <v>657836.05699478695</v>
      </c>
      <c r="I12" s="11">
        <v>896071.48326562974</v>
      </c>
      <c r="J12" s="11">
        <v>860690.5741547253</v>
      </c>
      <c r="K12" s="11">
        <v>657836.05699478695</v>
      </c>
      <c r="L12" s="11">
        <v>1379375.8194421357</v>
      </c>
      <c r="M12" s="11">
        <v>562939.48405884684</v>
      </c>
      <c r="N12" s="11">
        <v>167138.2738763731</v>
      </c>
    </row>
    <row r="13" spans="2:14" x14ac:dyDescent="0.25">
      <c r="B13" s="50">
        <v>0.15</v>
      </c>
      <c r="C13" s="50">
        <v>0.25</v>
      </c>
      <c r="D13" s="50">
        <v>0.25</v>
      </c>
      <c r="E13" s="50">
        <v>0.5</v>
      </c>
      <c r="F13" s="62">
        <v>0.83</v>
      </c>
      <c r="G13" s="22">
        <v>1287483.035431345</v>
      </c>
      <c r="H13" s="11">
        <v>903453.10308357852</v>
      </c>
      <c r="I13" s="11">
        <v>1156149.4728599116</v>
      </c>
      <c r="J13" s="11">
        <v>1142304.159040876</v>
      </c>
      <c r="K13" s="11">
        <v>903453.10308357852</v>
      </c>
      <c r="L13" s="11">
        <v>1650339.6732457813</v>
      </c>
      <c r="M13" s="11">
        <v>841449.19719351293</v>
      </c>
      <c r="N13" s="11">
        <v>170737.89239630316</v>
      </c>
    </row>
    <row r="14" spans="2:14" x14ac:dyDescent="0.25">
      <c r="B14" s="50">
        <v>0.15</v>
      </c>
      <c r="C14" s="50">
        <v>0.25</v>
      </c>
      <c r="D14" s="50">
        <v>0.5</v>
      </c>
      <c r="E14" s="50">
        <v>0.25</v>
      </c>
      <c r="F14" s="63">
        <v>0.88</v>
      </c>
      <c r="G14" s="11">
        <v>1320875.41390734</v>
      </c>
      <c r="H14" s="11">
        <v>919639.7180865549</v>
      </c>
      <c r="I14" s="11">
        <v>1166488.4143636096</v>
      </c>
      <c r="J14" s="11">
        <v>1161219.4272257192</v>
      </c>
      <c r="K14" s="11">
        <v>919639.7180865549</v>
      </c>
      <c r="L14" s="11">
        <v>1786022.5519372332</v>
      </c>
      <c r="M14" s="11">
        <v>842082.54868936387</v>
      </c>
      <c r="N14" s="11">
        <v>146803.39691077656</v>
      </c>
    </row>
    <row r="15" spans="2:14" x14ac:dyDescent="0.25">
      <c r="B15" s="50">
        <v>0.15</v>
      </c>
      <c r="C15" s="50">
        <v>0.25</v>
      </c>
      <c r="D15" s="50">
        <v>0.75</v>
      </c>
      <c r="E15" s="50">
        <v>0</v>
      </c>
      <c r="F15" s="63">
        <v>0.78</v>
      </c>
      <c r="G15" s="22">
        <v>868474.64161646634</v>
      </c>
      <c r="H15" s="11">
        <v>854489.30791687092</v>
      </c>
      <c r="I15" s="11">
        <v>1149275.086517636</v>
      </c>
      <c r="J15" s="11">
        <v>1131265.1451098477</v>
      </c>
      <c r="K15" s="11">
        <v>854489.30791687092</v>
      </c>
      <c r="L15" s="11">
        <v>1658632.4383566396</v>
      </c>
      <c r="M15" s="11">
        <v>759017.23922443157</v>
      </c>
      <c r="N15" s="11">
        <v>191934.94358383468</v>
      </c>
    </row>
    <row r="16" spans="2:14" x14ac:dyDescent="0.25">
      <c r="B16" s="50">
        <v>0.15</v>
      </c>
      <c r="C16" s="50">
        <v>0.25</v>
      </c>
      <c r="D16" s="50">
        <v>0</v>
      </c>
      <c r="E16" s="50">
        <v>0.75</v>
      </c>
      <c r="F16" s="63">
        <v>0.8</v>
      </c>
      <c r="G16" s="11">
        <v>934773.81385182822</v>
      </c>
      <c r="H16" s="11">
        <v>931377.54789955204</v>
      </c>
      <c r="I16" s="11">
        <v>1151239.716295864</v>
      </c>
      <c r="J16" s="11">
        <v>1126868.3953305588</v>
      </c>
      <c r="K16" s="11">
        <v>931377.54789955204</v>
      </c>
      <c r="L16" s="11">
        <v>1650531.787525747</v>
      </c>
      <c r="M16" s="11">
        <v>729402.69685602561</v>
      </c>
      <c r="N16" s="11">
        <v>167710.09608973097</v>
      </c>
    </row>
    <row r="17" spans="2:14" x14ac:dyDescent="0.25">
      <c r="B17" s="50">
        <v>0.15</v>
      </c>
      <c r="C17" s="50">
        <v>0.5</v>
      </c>
      <c r="D17" s="50">
        <v>0.25</v>
      </c>
      <c r="E17" s="50">
        <v>0.25</v>
      </c>
      <c r="F17" s="63">
        <v>0.86</v>
      </c>
      <c r="G17" s="11">
        <v>1231399.8713703146</v>
      </c>
      <c r="H17" s="11">
        <v>956931.1211483205</v>
      </c>
      <c r="I17" s="11">
        <v>1171141.7051944786</v>
      </c>
      <c r="J17" s="11">
        <v>1170445.2841432453</v>
      </c>
      <c r="K17" s="11">
        <v>956931.1211483205</v>
      </c>
      <c r="L17" s="11">
        <v>1584088.7173777968</v>
      </c>
      <c r="M17" s="11">
        <v>875949.58785226126</v>
      </c>
      <c r="N17" s="61">
        <v>145168.61409512389</v>
      </c>
    </row>
    <row r="18" spans="2:14" x14ac:dyDescent="0.25">
      <c r="B18" s="50">
        <v>0.15</v>
      </c>
      <c r="C18" s="50">
        <v>0.5</v>
      </c>
      <c r="D18" s="50">
        <v>0.5</v>
      </c>
      <c r="E18" s="50">
        <v>0</v>
      </c>
      <c r="F18" s="63">
        <v>0.84</v>
      </c>
      <c r="G18" s="11">
        <v>1033203.992633241</v>
      </c>
      <c r="H18" s="11">
        <v>887331.93203411344</v>
      </c>
      <c r="I18" s="11">
        <v>1175878.4588508613</v>
      </c>
      <c r="J18" s="11">
        <v>1171225.4424667326</v>
      </c>
      <c r="K18" s="11">
        <v>887331.93203411344</v>
      </c>
      <c r="L18" s="11">
        <v>1597873.8086055601</v>
      </c>
      <c r="M18" s="11">
        <v>753756.14953517658</v>
      </c>
      <c r="N18" s="61">
        <v>189358.01452034872</v>
      </c>
    </row>
    <row r="19" spans="2:14" x14ac:dyDescent="0.25">
      <c r="B19" s="50">
        <v>0.15</v>
      </c>
      <c r="C19" s="50">
        <v>0.5</v>
      </c>
      <c r="D19" s="50">
        <v>0</v>
      </c>
      <c r="E19" s="50">
        <v>0.5</v>
      </c>
      <c r="F19" s="63">
        <v>0.87</v>
      </c>
      <c r="G19" s="11">
        <v>1201651.0482339668</v>
      </c>
      <c r="H19" s="11">
        <v>954846.78787610366</v>
      </c>
      <c r="I19" s="11">
        <v>1159178.5964850003</v>
      </c>
      <c r="J19" s="11">
        <v>1131467.2632947657</v>
      </c>
      <c r="K19" s="11">
        <v>954846.78787610366</v>
      </c>
      <c r="L19" s="11">
        <v>1603608.1332025297</v>
      </c>
      <c r="M19" s="11">
        <v>846109.20980425354</v>
      </c>
      <c r="N19" s="61">
        <v>160590.64842241281</v>
      </c>
    </row>
    <row r="20" spans="2:14" x14ac:dyDescent="0.25">
      <c r="B20" s="50">
        <v>0.15</v>
      </c>
      <c r="C20" s="50">
        <v>0.75</v>
      </c>
      <c r="D20" s="50">
        <v>0.25</v>
      </c>
      <c r="E20" s="50">
        <v>0</v>
      </c>
      <c r="F20" s="63">
        <v>0.76</v>
      </c>
      <c r="G20" s="22">
        <v>1001064.9045343229</v>
      </c>
      <c r="H20" s="11">
        <v>850032.25418382569</v>
      </c>
      <c r="I20" s="11">
        <v>1136715.6489373192</v>
      </c>
      <c r="J20" s="11">
        <v>1134424.9028402786</v>
      </c>
      <c r="K20" s="11">
        <v>850032.25418382569</v>
      </c>
      <c r="L20" s="11">
        <v>1728766.9030603324</v>
      </c>
      <c r="M20" s="11">
        <v>780626.41326720687</v>
      </c>
      <c r="N20" s="11">
        <v>193072.06580763153</v>
      </c>
    </row>
    <row r="21" spans="2:14" x14ac:dyDescent="0.25">
      <c r="B21" s="50">
        <v>0.15</v>
      </c>
      <c r="C21" s="50">
        <v>0.75</v>
      </c>
      <c r="D21" s="50">
        <v>0</v>
      </c>
      <c r="E21" s="50">
        <v>0.25</v>
      </c>
      <c r="F21" s="63">
        <v>1</v>
      </c>
      <c r="G21" s="11">
        <v>1664562.4831290394</v>
      </c>
      <c r="H21" s="11">
        <v>1358841.9907889613</v>
      </c>
      <c r="I21" s="11">
        <v>1734922.7864888855</v>
      </c>
      <c r="J21" s="11">
        <v>1719677.50179264</v>
      </c>
      <c r="K21" s="11">
        <v>1358841.9907889613</v>
      </c>
      <c r="L21" s="11">
        <v>2365700.8606138863</v>
      </c>
      <c r="M21" s="11">
        <v>1142447.1747608897</v>
      </c>
      <c r="N21" s="61">
        <v>272511.76811253419</v>
      </c>
    </row>
    <row r="22" spans="2:14" ht="15.75" thickBot="1" x14ac:dyDescent="0.3">
      <c r="B22" s="50">
        <v>0.15</v>
      </c>
      <c r="C22" s="50">
        <v>1</v>
      </c>
      <c r="D22" s="50">
        <v>0</v>
      </c>
      <c r="E22" s="50">
        <v>0</v>
      </c>
      <c r="F22" s="64">
        <v>0.73</v>
      </c>
      <c r="G22" s="22">
        <v>1487247.4569187579</v>
      </c>
      <c r="H22" s="11">
        <v>770337.50325398031</v>
      </c>
      <c r="I22" s="11">
        <v>1146829.3567416293</v>
      </c>
      <c r="J22" s="11">
        <v>1127594.9298794903</v>
      </c>
      <c r="K22" s="11">
        <v>770337.50325398031</v>
      </c>
      <c r="L22" s="11">
        <v>1841718.5009537518</v>
      </c>
      <c r="M22" s="11">
        <v>595308.4982679605</v>
      </c>
      <c r="N22" s="11">
        <v>241805.3380390979</v>
      </c>
    </row>
    <row r="23" spans="2:14" x14ac:dyDescent="0.25">
      <c r="B23" s="52">
        <v>0.2</v>
      </c>
      <c r="C23" s="52">
        <v>0.25</v>
      </c>
      <c r="D23" s="52">
        <v>0.25</v>
      </c>
      <c r="E23" s="52">
        <v>0.5</v>
      </c>
      <c r="F23" s="62">
        <v>0.99</v>
      </c>
      <c r="G23" s="22">
        <v>1562229.4656422306</v>
      </c>
      <c r="H23" s="11">
        <v>1125449.4220190833</v>
      </c>
      <c r="I23" s="11">
        <v>1415296.4717125532</v>
      </c>
      <c r="J23" s="11">
        <v>1403792.0915345373</v>
      </c>
      <c r="K23" s="11">
        <v>1125449.4220190833</v>
      </c>
      <c r="L23" s="11">
        <v>1968330.7496475615</v>
      </c>
      <c r="M23" s="11">
        <v>966473.43658971647</v>
      </c>
      <c r="N23" s="11">
        <v>202821.89041022863</v>
      </c>
    </row>
    <row r="24" spans="2:14" x14ac:dyDescent="0.25">
      <c r="B24" s="52">
        <v>0.2</v>
      </c>
      <c r="C24" s="52">
        <v>0.5</v>
      </c>
      <c r="D24" s="52">
        <v>0.25</v>
      </c>
      <c r="E24" s="52">
        <v>0.25</v>
      </c>
      <c r="F24" s="63">
        <v>1</v>
      </c>
      <c r="G24" s="22">
        <v>1464909.0169968882</v>
      </c>
      <c r="H24" s="11">
        <v>1153110.5275123925</v>
      </c>
      <c r="I24" s="11">
        <v>1439678.2099458121</v>
      </c>
      <c r="J24" s="11">
        <v>1420663.7653315435</v>
      </c>
      <c r="K24" s="11">
        <v>1153110.5275123925</v>
      </c>
      <c r="L24" s="11">
        <v>1989147.6955052933</v>
      </c>
      <c r="M24" s="11">
        <v>1015072.9550487406</v>
      </c>
      <c r="N24" s="11">
        <v>202279.60930770851</v>
      </c>
    </row>
    <row r="25" spans="2:14" x14ac:dyDescent="0.25">
      <c r="B25" s="52">
        <v>0.2</v>
      </c>
      <c r="C25" s="52">
        <v>0.25</v>
      </c>
      <c r="D25" s="52">
        <v>0.5</v>
      </c>
      <c r="E25" s="52">
        <v>0.25</v>
      </c>
      <c r="F25" s="63">
        <v>1</v>
      </c>
      <c r="G25" s="22">
        <v>1482483.3686690915</v>
      </c>
      <c r="H25" s="11">
        <v>1144722.8266731838</v>
      </c>
      <c r="I25" s="11">
        <v>1417434.451258417</v>
      </c>
      <c r="J25" s="11">
        <v>1416328.8585775325</v>
      </c>
      <c r="K25" s="11">
        <v>1144722.8266731838</v>
      </c>
      <c r="L25" s="11">
        <v>2024163.1226077757</v>
      </c>
      <c r="M25" s="11">
        <v>1083306.5178411559</v>
      </c>
      <c r="N25" s="11">
        <v>183650.02117700179</v>
      </c>
    </row>
    <row r="26" spans="2:14" x14ac:dyDescent="0.25">
      <c r="B26" s="52">
        <v>0.2</v>
      </c>
      <c r="C26" s="52">
        <v>0.25</v>
      </c>
      <c r="D26" s="52">
        <v>0</v>
      </c>
      <c r="E26" s="52">
        <v>0.75</v>
      </c>
      <c r="F26" s="63">
        <v>0.96</v>
      </c>
      <c r="G26" s="22">
        <v>1388756.5367892485</v>
      </c>
      <c r="H26" s="11">
        <v>1073430.595645149</v>
      </c>
      <c r="I26" s="11">
        <v>1390365.2544327944</v>
      </c>
      <c r="J26" s="11">
        <v>1355633.8002797246</v>
      </c>
      <c r="K26" s="11">
        <v>1073430.595645149</v>
      </c>
      <c r="L26" s="11">
        <v>1997940.2606056584</v>
      </c>
      <c r="M26" s="11">
        <v>860409.87423616229</v>
      </c>
      <c r="N26" s="11">
        <v>234163.96674291798</v>
      </c>
    </row>
    <row r="27" spans="2:14" x14ac:dyDescent="0.25">
      <c r="B27" s="52">
        <v>0.2</v>
      </c>
      <c r="C27" s="52">
        <v>0.5</v>
      </c>
      <c r="D27" s="52">
        <v>0</v>
      </c>
      <c r="E27" s="52">
        <v>0.5</v>
      </c>
      <c r="F27" s="63">
        <v>0.99</v>
      </c>
      <c r="G27" s="11">
        <v>978917.6628290189</v>
      </c>
      <c r="H27" s="11">
        <v>1163810.6495132865</v>
      </c>
      <c r="I27" s="11">
        <v>1429540.9622639832</v>
      </c>
      <c r="J27" s="11">
        <v>1384693.5799409186</v>
      </c>
      <c r="K27" s="11">
        <v>1163810.6495132865</v>
      </c>
      <c r="L27" s="11">
        <v>2182207.5708403913</v>
      </c>
      <c r="M27" s="11">
        <v>951331.87693952024</v>
      </c>
      <c r="N27" s="61">
        <v>206487.3470764657</v>
      </c>
    </row>
    <row r="28" spans="2:14" x14ac:dyDescent="0.25">
      <c r="B28" s="43">
        <v>0.2</v>
      </c>
      <c r="C28" s="43">
        <v>0.5</v>
      </c>
      <c r="D28" s="43">
        <v>0.5</v>
      </c>
      <c r="E28" s="43">
        <v>0</v>
      </c>
      <c r="F28" s="63">
        <v>1</v>
      </c>
      <c r="G28" s="22">
        <v>1175128.239579038</v>
      </c>
      <c r="H28" s="11">
        <v>1149491.4743978695</v>
      </c>
      <c r="I28" s="11">
        <v>1435576.4108275594</v>
      </c>
      <c r="J28" s="11">
        <v>1421184.0859523916</v>
      </c>
      <c r="K28" s="11">
        <v>1149491.4743978695</v>
      </c>
      <c r="L28" s="11">
        <v>1978825.1724928962</v>
      </c>
      <c r="M28" s="11">
        <v>1014426.9934964897</v>
      </c>
      <c r="N28" s="11">
        <v>192073.99443104005</v>
      </c>
    </row>
    <row r="29" spans="2:14" x14ac:dyDescent="0.25">
      <c r="B29" s="43">
        <v>0.2</v>
      </c>
      <c r="C29" s="43">
        <v>0.25</v>
      </c>
      <c r="D29" s="43">
        <v>0.75</v>
      </c>
      <c r="E29" s="43">
        <v>0</v>
      </c>
      <c r="F29" s="63">
        <v>1</v>
      </c>
      <c r="G29" s="22">
        <v>1495010.4516027444</v>
      </c>
      <c r="H29" s="11">
        <v>1055092.293740646</v>
      </c>
      <c r="I29" s="11">
        <v>1425784.452343758</v>
      </c>
      <c r="J29" s="11">
        <v>1395542.8280163459</v>
      </c>
      <c r="K29" s="11">
        <v>1055092.293740646</v>
      </c>
      <c r="L29" s="11">
        <v>2053026.4522824639</v>
      </c>
      <c r="M29" s="11">
        <v>1010643.3515186774</v>
      </c>
      <c r="N29" s="11">
        <v>235502.32259509119</v>
      </c>
    </row>
    <row r="30" spans="2:14" x14ac:dyDescent="0.25">
      <c r="B30" s="43">
        <v>0.2</v>
      </c>
      <c r="C30" s="43">
        <v>1</v>
      </c>
      <c r="D30" s="43">
        <v>0</v>
      </c>
      <c r="E30" s="43">
        <v>0</v>
      </c>
      <c r="F30" s="63">
        <v>0.96</v>
      </c>
      <c r="G30" s="22">
        <v>1105644.3629296939</v>
      </c>
      <c r="H30" s="11">
        <v>1015220.2771799722</v>
      </c>
      <c r="I30" s="11">
        <v>1455701.2099024155</v>
      </c>
      <c r="J30" s="11">
        <v>1435396.4013393833</v>
      </c>
      <c r="K30" s="11">
        <v>1015220.2771799722</v>
      </c>
      <c r="L30" s="11">
        <v>2174315.00710451</v>
      </c>
      <c r="M30" s="11">
        <v>949716.48028469144</v>
      </c>
      <c r="N30" s="11">
        <v>286159.44270759897</v>
      </c>
    </row>
    <row r="31" spans="2:14" x14ac:dyDescent="0.25">
      <c r="B31" s="43">
        <v>0.2</v>
      </c>
      <c r="C31" s="43">
        <v>0.75</v>
      </c>
      <c r="D31" s="43">
        <v>0.25</v>
      </c>
      <c r="E31" s="43">
        <v>0</v>
      </c>
      <c r="F31" s="63">
        <v>1</v>
      </c>
      <c r="G31" s="22">
        <v>1421001.2900624899</v>
      </c>
      <c r="H31" s="11">
        <v>1128801.5240454101</v>
      </c>
      <c r="I31" s="11">
        <v>1449035.2106098994</v>
      </c>
      <c r="J31" s="11">
        <v>1424348.3058435351</v>
      </c>
      <c r="K31" s="11">
        <v>1128801.5240454101</v>
      </c>
      <c r="L31" s="11">
        <v>2115846.8240725808</v>
      </c>
      <c r="M31" s="11">
        <v>1019799.6237490007</v>
      </c>
      <c r="N31" s="11">
        <v>241653.77171979088</v>
      </c>
    </row>
    <row r="32" spans="2:14" ht="15.75" thickBot="1" x14ac:dyDescent="0.3">
      <c r="B32" s="43">
        <v>0.2</v>
      </c>
      <c r="C32" s="43">
        <v>0.75</v>
      </c>
      <c r="D32" s="43">
        <v>0</v>
      </c>
      <c r="E32" s="43">
        <v>0.25</v>
      </c>
      <c r="F32" s="64">
        <v>0.97</v>
      </c>
      <c r="G32" s="22">
        <v>1599088.8597037974</v>
      </c>
      <c r="H32" s="11">
        <v>1086625.3098955024</v>
      </c>
      <c r="I32" s="11">
        <v>1396663.1195471624</v>
      </c>
      <c r="J32" s="11">
        <v>1413836.6331084734</v>
      </c>
      <c r="K32" s="11">
        <v>1086625.3098955024</v>
      </c>
      <c r="L32" s="11">
        <v>1894941.0207157531</v>
      </c>
      <c r="M32" s="11">
        <v>959634.89193010703</v>
      </c>
      <c r="N32" s="11">
        <v>211507.76460317385</v>
      </c>
    </row>
    <row r="36" spans="5:14" x14ac:dyDescent="0.25">
      <c r="E36" t="s">
        <v>39</v>
      </c>
      <c r="F36" s="42">
        <f>'MC Simulation'!L4</f>
        <v>0.95</v>
      </c>
      <c r="G36">
        <f ca="1">'MC Simulation'!T8</f>
        <v>1342240.3968581217</v>
      </c>
      <c r="H36">
        <f>'MC Simulation'!L2</f>
        <v>1038309.5278080315</v>
      </c>
      <c r="I36">
        <f>AVERAGE('MC Simulation'!T9:T108)</f>
        <v>1425374.9639958693</v>
      </c>
      <c r="J36">
        <f>MEDIAN('MC Simulation'!T9:T108)</f>
        <v>1396477.0815605463</v>
      </c>
      <c r="K36">
        <f>'MC Simulation'!L2</f>
        <v>1038309.5278080315</v>
      </c>
      <c r="L36">
        <f>MAX('MC Simulation'!T9:T108)</f>
        <v>2369763.633062453</v>
      </c>
      <c r="M36">
        <f>MIN('MC Simulation'!T9:T108)</f>
        <v>930782.17486883793</v>
      </c>
      <c r="N36" s="55">
        <f>'MC Simulation'!T6</f>
        <v>290945.60380641604</v>
      </c>
    </row>
    <row r="40" spans="5:14" x14ac:dyDescent="0.25">
      <c r="G40">
        <f>710624/50000</f>
        <v>14.212479999999999</v>
      </c>
    </row>
  </sheetData>
  <autoFilter ref="B2:M32" xr:uid="{C98C0587-CF51-46BD-A141-E0F07543CE86}">
    <sortState xmlns:xlrd2="http://schemas.microsoft.com/office/spreadsheetml/2017/richdata2" ref="B23:M32">
      <sortCondition descending="1" ref="H2:H32"/>
    </sortState>
  </autoFilter>
  <conditionalFormatting sqref="F3:F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3:F2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3:F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3A6C-449F-45E3-A933-538600C78726}">
  <sheetPr codeName="Sheet7"/>
  <dimension ref="B4:N20"/>
  <sheetViews>
    <sheetView workbookViewId="0">
      <selection activeCell="H19" sqref="H19"/>
    </sheetView>
  </sheetViews>
  <sheetFormatPr defaultRowHeight="15" x14ac:dyDescent="0.25"/>
  <cols>
    <col min="3" max="3" width="28" bestFit="1" customWidth="1"/>
    <col min="4" max="5" width="14" bestFit="1" customWidth="1"/>
  </cols>
  <sheetData>
    <row r="4" spans="2:14" x14ac:dyDescent="0.25">
      <c r="B4" s="162" t="s">
        <v>30</v>
      </c>
      <c r="C4" s="162"/>
      <c r="D4" s="162"/>
      <c r="E4" s="162"/>
      <c r="F4" s="162"/>
      <c r="G4" s="162"/>
    </row>
    <row r="5" spans="2:14" x14ac:dyDescent="0.25">
      <c r="B5" s="162"/>
      <c r="C5" s="162"/>
      <c r="D5" s="162"/>
      <c r="E5" s="162"/>
      <c r="F5" s="162"/>
      <c r="G5" s="162"/>
    </row>
    <row r="6" spans="2:14" x14ac:dyDescent="0.25">
      <c r="B6" s="162"/>
      <c r="C6" s="162"/>
      <c r="D6" s="162"/>
      <c r="E6" s="162"/>
      <c r="F6" s="162"/>
      <c r="G6" s="162"/>
    </row>
    <row r="8" spans="2:14" x14ac:dyDescent="0.25">
      <c r="C8" s="60" t="s">
        <v>28</v>
      </c>
      <c r="D8" s="54">
        <v>0.1</v>
      </c>
      <c r="F8" s="49"/>
      <c r="G8" s="49"/>
      <c r="H8" s="49"/>
      <c r="I8" s="49"/>
      <c r="J8" s="49"/>
      <c r="K8" s="49"/>
      <c r="L8" s="49"/>
      <c r="M8" s="49"/>
      <c r="N8" s="49"/>
    </row>
    <row r="9" spans="2:14" x14ac:dyDescent="0.25">
      <c r="C9" s="60" t="s">
        <v>31</v>
      </c>
      <c r="D9" s="43">
        <v>0.75</v>
      </c>
      <c r="F9" s="52"/>
      <c r="G9" s="53"/>
      <c r="H9" s="22"/>
      <c r="I9" s="11"/>
      <c r="J9" s="11"/>
      <c r="K9" s="11"/>
      <c r="L9" s="11"/>
      <c r="M9" s="11"/>
      <c r="N9" s="11"/>
    </row>
    <row r="10" spans="2:14" x14ac:dyDescent="0.25">
      <c r="C10" s="60" t="s">
        <v>32</v>
      </c>
      <c r="D10" s="43">
        <v>0</v>
      </c>
    </row>
    <row r="11" spans="2:14" x14ac:dyDescent="0.25">
      <c r="C11" s="60" t="s">
        <v>33</v>
      </c>
      <c r="D11" s="43">
        <v>0.25</v>
      </c>
    </row>
    <row r="12" spans="2:14" x14ac:dyDescent="0.25">
      <c r="C12" s="60" t="s">
        <v>38</v>
      </c>
      <c r="D12" s="53">
        <v>0.33</v>
      </c>
    </row>
    <row r="13" spans="2:14" x14ac:dyDescent="0.25">
      <c r="C13" s="60" t="s">
        <v>35</v>
      </c>
      <c r="D13" s="22">
        <v>762345.70232218155</v>
      </c>
    </row>
    <row r="14" spans="2:14" x14ac:dyDescent="0.25">
      <c r="C14" s="60" t="s">
        <v>25</v>
      </c>
      <c r="D14" s="11">
        <v>722435.18468671769</v>
      </c>
    </row>
    <row r="15" spans="2:14" x14ac:dyDescent="0.25">
      <c r="C15" s="60" t="s">
        <v>26</v>
      </c>
      <c r="D15" s="11">
        <v>933808.69350478845</v>
      </c>
    </row>
    <row r="16" spans="2:14" x14ac:dyDescent="0.25">
      <c r="C16" s="60" t="s">
        <v>34</v>
      </c>
      <c r="D16" s="11">
        <v>908454.93081024871</v>
      </c>
    </row>
    <row r="17" spans="3:4" x14ac:dyDescent="0.25">
      <c r="C17" s="60" t="s">
        <v>27</v>
      </c>
      <c r="D17" s="11">
        <v>722435.18468671769</v>
      </c>
    </row>
    <row r="18" spans="3:4" x14ac:dyDescent="0.25">
      <c r="C18" s="60" t="s">
        <v>36</v>
      </c>
      <c r="D18" s="11">
        <v>1830866.0001368322</v>
      </c>
    </row>
    <row r="19" spans="3:4" x14ac:dyDescent="0.25">
      <c r="C19" s="60" t="s">
        <v>37</v>
      </c>
      <c r="D19" s="11">
        <v>678832.63874116028</v>
      </c>
    </row>
    <row r="20" spans="3:4" x14ac:dyDescent="0.25">
      <c r="C20" s="60" t="s">
        <v>43</v>
      </c>
      <c r="D20" s="11">
        <v>161238.24157898524</v>
      </c>
    </row>
  </sheetData>
  <mergeCells count="1">
    <mergeCell ref="B4:G6"/>
  </mergeCells>
  <conditionalFormatting sqref="D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DB8A-FA89-4F33-8769-286F0825D128}">
  <sheetPr codeName="Sheet8"/>
  <dimension ref="E5:M23"/>
  <sheetViews>
    <sheetView workbookViewId="0">
      <selection activeCell="I14" sqref="I14"/>
    </sheetView>
  </sheetViews>
  <sheetFormatPr defaultRowHeight="15" x14ac:dyDescent="0.25"/>
  <cols>
    <col min="6" max="6" width="28" bestFit="1" customWidth="1"/>
    <col min="7" max="7" width="14" bestFit="1" customWidth="1"/>
  </cols>
  <sheetData>
    <row r="5" spans="5:13" x14ac:dyDescent="0.25">
      <c r="E5" s="163" t="s">
        <v>40</v>
      </c>
      <c r="F5" s="163"/>
      <c r="G5" s="163"/>
      <c r="H5" s="163"/>
      <c r="I5" s="163"/>
      <c r="J5" s="163"/>
      <c r="K5" s="163"/>
      <c r="L5" s="163"/>
      <c r="M5" s="163"/>
    </row>
    <row r="6" spans="5:13" x14ac:dyDescent="0.25">
      <c r="E6" s="163"/>
      <c r="F6" s="163"/>
      <c r="G6" s="163"/>
      <c r="H6" s="163"/>
      <c r="I6" s="163"/>
      <c r="J6" s="163"/>
      <c r="K6" s="163"/>
      <c r="L6" s="163"/>
      <c r="M6" s="163"/>
    </row>
    <row r="7" spans="5:13" x14ac:dyDescent="0.25">
      <c r="E7" s="163"/>
      <c r="F7" s="163"/>
      <c r="G7" s="163"/>
      <c r="H7" s="163"/>
      <c r="I7" s="163"/>
      <c r="J7" s="163"/>
      <c r="K7" s="163"/>
      <c r="L7" s="163"/>
      <c r="M7" s="163"/>
    </row>
    <row r="11" spans="5:13" x14ac:dyDescent="0.25">
      <c r="F11" s="60" t="s">
        <v>28</v>
      </c>
      <c r="G11" s="51">
        <v>0.15</v>
      </c>
    </row>
    <row r="12" spans="5:13" x14ac:dyDescent="0.25">
      <c r="F12" s="60" t="s">
        <v>31</v>
      </c>
      <c r="G12" s="42">
        <v>0.75</v>
      </c>
    </row>
    <row r="13" spans="5:13" x14ac:dyDescent="0.25">
      <c r="F13" s="60" t="s">
        <v>32</v>
      </c>
      <c r="G13" s="42">
        <v>0</v>
      </c>
      <c r="I13" t="s">
        <v>61</v>
      </c>
    </row>
    <row r="14" spans="5:13" x14ac:dyDescent="0.25">
      <c r="F14" s="60" t="s">
        <v>33</v>
      </c>
      <c r="G14" s="42">
        <v>0.25</v>
      </c>
    </row>
    <row r="15" spans="5:13" x14ac:dyDescent="0.25">
      <c r="F15" s="60" t="s">
        <v>38</v>
      </c>
      <c r="G15" s="51">
        <v>1</v>
      </c>
    </row>
    <row r="16" spans="5:13" x14ac:dyDescent="0.25">
      <c r="F16" s="60" t="s">
        <v>35</v>
      </c>
      <c r="G16">
        <v>1664562.4831290394</v>
      </c>
    </row>
    <row r="17" spans="6:7" x14ac:dyDescent="0.25">
      <c r="F17" s="60" t="s">
        <v>25</v>
      </c>
      <c r="G17">
        <v>1358841.9907889613</v>
      </c>
    </row>
    <row r="18" spans="6:7" x14ac:dyDescent="0.25">
      <c r="F18" s="60" t="s">
        <v>26</v>
      </c>
      <c r="G18">
        <v>1734922.7864888855</v>
      </c>
    </row>
    <row r="19" spans="6:7" x14ac:dyDescent="0.25">
      <c r="F19" s="60" t="s">
        <v>34</v>
      </c>
      <c r="G19">
        <v>1719677.50179264</v>
      </c>
    </row>
    <row r="20" spans="6:7" x14ac:dyDescent="0.25">
      <c r="F20" s="60" t="s">
        <v>27</v>
      </c>
      <c r="G20">
        <v>1358841.9907889613</v>
      </c>
    </row>
    <row r="21" spans="6:7" x14ac:dyDescent="0.25">
      <c r="F21" s="60" t="s">
        <v>36</v>
      </c>
      <c r="G21">
        <v>2365700.8606138863</v>
      </c>
    </row>
    <row r="22" spans="6:7" x14ac:dyDescent="0.25">
      <c r="F22" s="60" t="s">
        <v>37</v>
      </c>
      <c r="G22">
        <v>1142447.1747608897</v>
      </c>
    </row>
    <row r="23" spans="6:7" x14ac:dyDescent="0.25">
      <c r="F23" s="60" t="s">
        <v>43</v>
      </c>
      <c r="G23">
        <v>272511.76811253419</v>
      </c>
    </row>
  </sheetData>
  <mergeCells count="1">
    <mergeCell ref="E5:M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EE61-6EB2-4108-BD49-EC7A92280327}">
  <sheetPr codeName="Sheet9"/>
  <dimension ref="H8:N13"/>
  <sheetViews>
    <sheetView workbookViewId="0">
      <selection activeCell="P21" sqref="P21"/>
    </sheetView>
  </sheetViews>
  <sheetFormatPr defaultRowHeight="15" x14ac:dyDescent="0.25"/>
  <sheetData>
    <row r="8" spans="8:14" x14ac:dyDescent="0.25">
      <c r="H8" s="162" t="s">
        <v>41</v>
      </c>
      <c r="I8" s="162"/>
      <c r="J8" s="162"/>
      <c r="K8" s="162"/>
      <c r="L8" s="162"/>
      <c r="M8" s="162"/>
      <c r="N8" s="162"/>
    </row>
    <row r="9" spans="8:14" x14ac:dyDescent="0.25">
      <c r="H9" s="162"/>
      <c r="I9" s="162"/>
      <c r="J9" s="162"/>
      <c r="K9" s="162"/>
      <c r="L9" s="162"/>
      <c r="M9" s="162"/>
      <c r="N9" s="162"/>
    </row>
    <row r="10" spans="8:14" x14ac:dyDescent="0.25">
      <c r="H10" s="162"/>
      <c r="I10" s="162"/>
      <c r="J10" s="162"/>
      <c r="K10" s="162"/>
      <c r="L10" s="162"/>
      <c r="M10" s="162"/>
      <c r="N10" s="162"/>
    </row>
    <row r="11" spans="8:14" ht="15.75" thickBot="1" x14ac:dyDescent="0.3">
      <c r="J11" t="s">
        <v>48</v>
      </c>
    </row>
    <row r="12" spans="8:14" x14ac:dyDescent="0.25">
      <c r="K12" s="25" t="s">
        <v>52</v>
      </c>
      <c r="L12" s="66" t="s">
        <v>49</v>
      </c>
      <c r="M12" s="66" t="s">
        <v>50</v>
      </c>
      <c r="N12" s="67" t="s">
        <v>51</v>
      </c>
    </row>
    <row r="13" spans="8:14" ht="15.75" thickBot="1" x14ac:dyDescent="0.3">
      <c r="K13" s="68">
        <v>0.2</v>
      </c>
      <c r="L13" s="69">
        <v>0.5</v>
      </c>
      <c r="M13" s="69">
        <v>0.25</v>
      </c>
      <c r="N13" s="70">
        <v>0.25</v>
      </c>
    </row>
  </sheetData>
  <mergeCells count="1">
    <mergeCell ref="H8:N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4B9B-F002-4E44-A7DA-CCAF8E517647}">
  <dimension ref="A2:K34"/>
  <sheetViews>
    <sheetView zoomScale="70" zoomScaleNormal="70" workbookViewId="0">
      <selection activeCell="G37" sqref="G37"/>
    </sheetView>
  </sheetViews>
  <sheetFormatPr defaultRowHeight="15" x14ac:dyDescent="0.25"/>
  <cols>
    <col min="1" max="1" width="12.42578125" customWidth="1"/>
    <col min="6" max="6" width="12.5703125" customWidth="1"/>
    <col min="7" max="7" width="18.7109375" bestFit="1" customWidth="1"/>
    <col min="8" max="10" width="14" bestFit="1" customWidth="1"/>
  </cols>
  <sheetData>
    <row r="2" spans="1:11" x14ac:dyDescent="0.25">
      <c r="F2" s="164" t="s">
        <v>38</v>
      </c>
    </row>
    <row r="3" spans="1:11" x14ac:dyDescent="0.25">
      <c r="F3" s="164"/>
      <c r="H3" s="5">
        <v>50000</v>
      </c>
      <c r="I3" s="5">
        <v>40000</v>
      </c>
      <c r="J3" s="5">
        <v>30000</v>
      </c>
    </row>
    <row r="4" spans="1:11" ht="15.75" thickBot="1" x14ac:dyDescent="0.3">
      <c r="B4" s="49" t="s">
        <v>28</v>
      </c>
      <c r="C4" s="49" t="s">
        <v>31</v>
      </c>
      <c r="D4" s="49" t="s">
        <v>32</v>
      </c>
      <c r="E4" s="49" t="s">
        <v>33</v>
      </c>
      <c r="F4" s="165"/>
      <c r="G4" s="49" t="s">
        <v>25</v>
      </c>
      <c r="H4" s="49" t="s">
        <v>54</v>
      </c>
      <c r="I4" s="49" t="s">
        <v>55</v>
      </c>
      <c r="J4" s="49" t="s">
        <v>56</v>
      </c>
      <c r="K4" s="49" t="s">
        <v>53</v>
      </c>
    </row>
    <row r="5" spans="1:11" x14ac:dyDescent="0.25">
      <c r="A5">
        <v>1</v>
      </c>
      <c r="B5" s="43">
        <v>0.1</v>
      </c>
      <c r="C5" s="43">
        <v>0.25</v>
      </c>
      <c r="D5" s="43">
        <v>0.25</v>
      </c>
      <c r="E5" s="43">
        <v>0.5</v>
      </c>
      <c r="F5" s="62">
        <v>0.27</v>
      </c>
      <c r="G5" s="11">
        <v>736376.87695597415</v>
      </c>
      <c r="H5" s="72">
        <f t="shared" ref="H5:J34" si="0">$G5/H$3</f>
        <v>14.727537539119483</v>
      </c>
      <c r="I5" s="72">
        <f t="shared" si="0"/>
        <v>18.409421923899355</v>
      </c>
      <c r="J5" s="72">
        <f t="shared" si="0"/>
        <v>24.545895898532471</v>
      </c>
      <c r="K5">
        <v>1</v>
      </c>
    </row>
    <row r="6" spans="1:11" x14ac:dyDescent="0.25">
      <c r="A6">
        <v>2</v>
      </c>
      <c r="B6" s="43">
        <v>0.1</v>
      </c>
      <c r="C6" s="43">
        <v>0.25</v>
      </c>
      <c r="D6" s="43">
        <v>0.5</v>
      </c>
      <c r="E6" s="43">
        <v>0.25</v>
      </c>
      <c r="F6" s="63">
        <v>0.2</v>
      </c>
      <c r="G6" s="11">
        <v>729435.94054779131</v>
      </c>
      <c r="H6" s="72">
        <f t="shared" si="0"/>
        <v>14.588718810955827</v>
      </c>
      <c r="I6" s="72">
        <f t="shared" si="0"/>
        <v>18.235898513694782</v>
      </c>
      <c r="J6" s="72">
        <f t="shared" si="0"/>
        <v>24.314531351593043</v>
      </c>
      <c r="K6">
        <v>2</v>
      </c>
    </row>
    <row r="7" spans="1:11" x14ac:dyDescent="0.25">
      <c r="A7">
        <v>3</v>
      </c>
      <c r="B7" s="43">
        <v>0.1</v>
      </c>
      <c r="C7" s="43">
        <v>0.25</v>
      </c>
      <c r="D7" s="43">
        <v>0.75</v>
      </c>
      <c r="E7" s="43">
        <v>0</v>
      </c>
      <c r="F7" s="63">
        <v>0.28000000000000003</v>
      </c>
      <c r="G7" s="11">
        <v>739903.89970347914</v>
      </c>
      <c r="H7" s="72">
        <f t="shared" si="0"/>
        <v>14.798077994069583</v>
      </c>
      <c r="I7" s="72">
        <f t="shared" si="0"/>
        <v>18.49759749258698</v>
      </c>
      <c r="J7" s="72">
        <f t="shared" si="0"/>
        <v>24.663463323449303</v>
      </c>
      <c r="K7">
        <v>3</v>
      </c>
    </row>
    <row r="8" spans="1:11" x14ac:dyDescent="0.25">
      <c r="A8">
        <v>4</v>
      </c>
      <c r="B8" s="43">
        <v>0.1</v>
      </c>
      <c r="C8" s="43">
        <v>0.25</v>
      </c>
      <c r="D8" s="43">
        <v>0</v>
      </c>
      <c r="E8" s="43">
        <v>0.75</v>
      </c>
      <c r="F8" s="65">
        <v>0.25</v>
      </c>
      <c r="G8" s="11">
        <v>679638.56033305731</v>
      </c>
      <c r="H8" s="72">
        <f t="shared" si="0"/>
        <v>13.592771206661146</v>
      </c>
      <c r="I8" s="72">
        <f t="shared" si="0"/>
        <v>16.990964008326433</v>
      </c>
      <c r="J8" s="72">
        <f t="shared" si="0"/>
        <v>22.654618677768578</v>
      </c>
      <c r="K8">
        <v>4</v>
      </c>
    </row>
    <row r="9" spans="1:11" x14ac:dyDescent="0.25">
      <c r="A9">
        <v>5</v>
      </c>
      <c r="B9" s="43">
        <v>0.1</v>
      </c>
      <c r="C9" s="43">
        <v>0.5</v>
      </c>
      <c r="D9" s="43">
        <v>0.25</v>
      </c>
      <c r="E9" s="43">
        <v>0.25</v>
      </c>
      <c r="F9" s="63">
        <v>0.22</v>
      </c>
      <c r="G9" s="11">
        <v>736306.02171051397</v>
      </c>
      <c r="H9" s="72">
        <f t="shared" si="0"/>
        <v>14.72612043421028</v>
      </c>
      <c r="I9" s="72">
        <f t="shared" si="0"/>
        <v>18.407650542762848</v>
      </c>
      <c r="J9" s="72">
        <f t="shared" si="0"/>
        <v>24.543534057017133</v>
      </c>
      <c r="K9">
        <v>5</v>
      </c>
    </row>
    <row r="10" spans="1:11" x14ac:dyDescent="0.25">
      <c r="A10">
        <v>6</v>
      </c>
      <c r="B10" s="43">
        <v>0.1</v>
      </c>
      <c r="C10" s="43">
        <v>0.5</v>
      </c>
      <c r="D10" s="43">
        <v>0.5</v>
      </c>
      <c r="E10" s="43">
        <v>0</v>
      </c>
      <c r="F10" s="63">
        <v>0.26</v>
      </c>
      <c r="G10" s="11">
        <v>740077.84716182435</v>
      </c>
      <c r="H10" s="72">
        <f t="shared" si="0"/>
        <v>14.801556943236488</v>
      </c>
      <c r="I10" s="72">
        <f t="shared" si="0"/>
        <v>18.501946179045607</v>
      </c>
      <c r="J10" s="72">
        <f t="shared" si="0"/>
        <v>24.669261572060812</v>
      </c>
      <c r="K10">
        <v>6</v>
      </c>
    </row>
    <row r="11" spans="1:11" x14ac:dyDescent="0.25">
      <c r="A11">
        <v>7</v>
      </c>
      <c r="B11" s="43">
        <v>0.1</v>
      </c>
      <c r="C11" s="43">
        <v>0.5</v>
      </c>
      <c r="D11" s="43">
        <v>0</v>
      </c>
      <c r="E11" s="43">
        <v>0.5</v>
      </c>
      <c r="F11" s="65">
        <v>0.24</v>
      </c>
      <c r="G11" s="11">
        <v>684026.68080388312</v>
      </c>
      <c r="H11" s="72">
        <f t="shared" si="0"/>
        <v>13.680533616077662</v>
      </c>
      <c r="I11" s="72">
        <f t="shared" si="0"/>
        <v>17.100667020097077</v>
      </c>
      <c r="J11" s="72">
        <f t="shared" si="0"/>
        <v>22.800889360129439</v>
      </c>
      <c r="K11">
        <v>7</v>
      </c>
    </row>
    <row r="12" spans="1:11" x14ac:dyDescent="0.25">
      <c r="A12">
        <v>8</v>
      </c>
      <c r="B12" s="43">
        <v>0.1</v>
      </c>
      <c r="C12" s="43">
        <v>0.75</v>
      </c>
      <c r="D12" s="43">
        <v>0.25</v>
      </c>
      <c r="E12" s="43">
        <v>0</v>
      </c>
      <c r="F12" s="63">
        <v>0.2</v>
      </c>
      <c r="G12" s="11">
        <v>707927.68838116457</v>
      </c>
      <c r="H12" s="72">
        <f t="shared" si="0"/>
        <v>14.158553767623291</v>
      </c>
      <c r="I12" s="72">
        <f t="shared" si="0"/>
        <v>17.698192209529115</v>
      </c>
      <c r="J12" s="72">
        <f t="shared" si="0"/>
        <v>23.597589612705484</v>
      </c>
      <c r="K12">
        <v>8</v>
      </c>
    </row>
    <row r="13" spans="1:11" x14ac:dyDescent="0.25">
      <c r="A13">
        <v>9</v>
      </c>
      <c r="B13" s="43">
        <v>0.1</v>
      </c>
      <c r="C13" s="43">
        <v>0.75</v>
      </c>
      <c r="D13" s="43">
        <v>0</v>
      </c>
      <c r="E13" s="43">
        <v>0.25</v>
      </c>
      <c r="F13" s="65">
        <v>0.33</v>
      </c>
      <c r="G13" s="11">
        <v>722435.18468671769</v>
      </c>
      <c r="H13" s="72">
        <f t="shared" si="0"/>
        <v>14.448703693734354</v>
      </c>
      <c r="I13" s="72">
        <f t="shared" si="0"/>
        <v>18.060879617167942</v>
      </c>
      <c r="J13" s="72">
        <f t="shared" si="0"/>
        <v>24.08117282289059</v>
      </c>
      <c r="K13">
        <v>9</v>
      </c>
    </row>
    <row r="14" spans="1:11" ht="15.75" thickBot="1" x14ac:dyDescent="0.3">
      <c r="A14">
        <v>10</v>
      </c>
      <c r="B14" s="89">
        <v>0.1</v>
      </c>
      <c r="C14" s="89">
        <v>1</v>
      </c>
      <c r="D14" s="89">
        <v>0</v>
      </c>
      <c r="E14" s="89">
        <v>0</v>
      </c>
      <c r="F14" s="64">
        <v>0.27</v>
      </c>
      <c r="G14" s="11">
        <v>657836.05699478695</v>
      </c>
      <c r="H14" s="88">
        <f t="shared" si="0"/>
        <v>13.156721139895739</v>
      </c>
      <c r="I14" s="88">
        <f t="shared" si="0"/>
        <v>16.445901424869675</v>
      </c>
      <c r="J14" s="88">
        <f t="shared" si="0"/>
        <v>21.927868566492897</v>
      </c>
      <c r="K14">
        <v>10</v>
      </c>
    </row>
    <row r="15" spans="1:11" x14ac:dyDescent="0.25">
      <c r="A15">
        <v>11</v>
      </c>
      <c r="B15" s="50">
        <v>0.15</v>
      </c>
      <c r="C15" s="50">
        <v>0.25</v>
      </c>
      <c r="D15" s="50">
        <v>0.25</v>
      </c>
      <c r="E15" s="50">
        <v>0.5</v>
      </c>
      <c r="F15" s="62">
        <v>0.83</v>
      </c>
      <c r="G15" s="11">
        <v>903453.10308357852</v>
      </c>
      <c r="H15" s="72">
        <f t="shared" si="0"/>
        <v>18.06906206167157</v>
      </c>
      <c r="I15" s="72">
        <f t="shared" si="0"/>
        <v>22.586327577089463</v>
      </c>
      <c r="J15" s="72">
        <f t="shared" si="0"/>
        <v>30.115103436119284</v>
      </c>
      <c r="K15">
        <v>11</v>
      </c>
    </row>
    <row r="16" spans="1:11" x14ac:dyDescent="0.25">
      <c r="A16">
        <v>12</v>
      </c>
      <c r="B16" s="50">
        <v>0.15</v>
      </c>
      <c r="C16" s="50">
        <v>0.25</v>
      </c>
      <c r="D16" s="50">
        <v>0.5</v>
      </c>
      <c r="E16" s="50">
        <v>0.25</v>
      </c>
      <c r="F16" s="63">
        <v>0.88</v>
      </c>
      <c r="G16" s="11">
        <v>919639.7180865549</v>
      </c>
      <c r="H16" s="72">
        <f t="shared" si="0"/>
        <v>18.392794361731099</v>
      </c>
      <c r="I16" s="72">
        <f t="shared" si="0"/>
        <v>22.990992952163872</v>
      </c>
      <c r="J16" s="72">
        <f t="shared" si="0"/>
        <v>30.65465726955183</v>
      </c>
      <c r="K16">
        <v>12</v>
      </c>
    </row>
    <row r="17" spans="1:11" x14ac:dyDescent="0.25">
      <c r="A17">
        <v>13</v>
      </c>
      <c r="B17" s="50">
        <v>0.15</v>
      </c>
      <c r="C17" s="50">
        <v>0.25</v>
      </c>
      <c r="D17" s="50">
        <v>0.75</v>
      </c>
      <c r="E17" s="50">
        <v>0</v>
      </c>
      <c r="F17" s="63">
        <v>0.78</v>
      </c>
      <c r="G17" s="11">
        <v>854489.30791687092</v>
      </c>
      <c r="H17" s="72">
        <f t="shared" si="0"/>
        <v>17.089786158337418</v>
      </c>
      <c r="I17" s="72">
        <f t="shared" si="0"/>
        <v>21.362232697921772</v>
      </c>
      <c r="J17" s="72">
        <f t="shared" si="0"/>
        <v>28.482976930562366</v>
      </c>
      <c r="K17">
        <v>13</v>
      </c>
    </row>
    <row r="18" spans="1:11" x14ac:dyDescent="0.25">
      <c r="A18">
        <v>14</v>
      </c>
      <c r="B18" s="50">
        <v>0.15</v>
      </c>
      <c r="C18" s="50">
        <v>0.25</v>
      </c>
      <c r="D18" s="50">
        <v>0</v>
      </c>
      <c r="E18" s="50">
        <v>0.75</v>
      </c>
      <c r="F18" s="63">
        <v>0.8</v>
      </c>
      <c r="G18" s="11">
        <v>931377.54789955204</v>
      </c>
      <c r="H18" s="72">
        <f t="shared" si="0"/>
        <v>18.627550957991041</v>
      </c>
      <c r="I18" s="72">
        <f t="shared" si="0"/>
        <v>23.284438697488802</v>
      </c>
      <c r="J18" s="72">
        <f t="shared" si="0"/>
        <v>31.045918263318402</v>
      </c>
      <c r="K18">
        <v>14</v>
      </c>
    </row>
    <row r="19" spans="1:11" x14ac:dyDescent="0.25">
      <c r="A19">
        <v>15</v>
      </c>
      <c r="B19" s="50">
        <v>0.15</v>
      </c>
      <c r="C19" s="50">
        <v>0.5</v>
      </c>
      <c r="D19" s="50">
        <v>0.25</v>
      </c>
      <c r="E19" s="50">
        <v>0.25</v>
      </c>
      <c r="F19" s="63">
        <v>0.86</v>
      </c>
      <c r="G19" s="11">
        <v>956931.1211483205</v>
      </c>
      <c r="H19" s="72">
        <f t="shared" si="0"/>
        <v>19.13862242296641</v>
      </c>
      <c r="I19" s="72">
        <f t="shared" si="0"/>
        <v>23.923278028708012</v>
      </c>
      <c r="J19" s="72">
        <f t="shared" si="0"/>
        <v>31.89770403827735</v>
      </c>
      <c r="K19">
        <v>15</v>
      </c>
    </row>
    <row r="20" spans="1:11" x14ac:dyDescent="0.25">
      <c r="A20">
        <v>16</v>
      </c>
      <c r="B20" s="50">
        <v>0.15</v>
      </c>
      <c r="C20" s="50">
        <v>0.5</v>
      </c>
      <c r="D20" s="50">
        <v>0.5</v>
      </c>
      <c r="E20" s="50">
        <v>0</v>
      </c>
      <c r="F20" s="63">
        <v>0.84</v>
      </c>
      <c r="G20" s="11">
        <v>887331.93203411344</v>
      </c>
      <c r="H20" s="72">
        <f t="shared" si="0"/>
        <v>17.746638640682267</v>
      </c>
      <c r="I20" s="72">
        <f t="shared" si="0"/>
        <v>22.183298300852837</v>
      </c>
      <c r="J20" s="72">
        <f t="shared" si="0"/>
        <v>29.577731067803782</v>
      </c>
      <c r="K20">
        <v>16</v>
      </c>
    </row>
    <row r="21" spans="1:11" x14ac:dyDescent="0.25">
      <c r="A21">
        <v>17</v>
      </c>
      <c r="B21" s="50">
        <v>0.15</v>
      </c>
      <c r="C21" s="50">
        <v>0.5</v>
      </c>
      <c r="D21" s="50">
        <v>0</v>
      </c>
      <c r="E21" s="50">
        <v>0.5</v>
      </c>
      <c r="F21" s="63">
        <v>0.87</v>
      </c>
      <c r="G21" s="11">
        <v>954846.78787610366</v>
      </c>
      <c r="H21" s="72">
        <f t="shared" si="0"/>
        <v>19.096935757522072</v>
      </c>
      <c r="I21" s="72">
        <f t="shared" si="0"/>
        <v>23.871169696902591</v>
      </c>
      <c r="J21" s="72">
        <f t="shared" si="0"/>
        <v>31.828226262536788</v>
      </c>
      <c r="K21">
        <v>17</v>
      </c>
    </row>
    <row r="22" spans="1:11" x14ac:dyDescent="0.25">
      <c r="A22">
        <v>18</v>
      </c>
      <c r="B22" s="50">
        <v>0.15</v>
      </c>
      <c r="C22" s="50">
        <v>0.75</v>
      </c>
      <c r="D22" s="50">
        <v>0.25</v>
      </c>
      <c r="E22" s="50">
        <v>0</v>
      </c>
      <c r="F22" s="63">
        <v>0.76</v>
      </c>
      <c r="G22" s="11">
        <v>850032.25418382569</v>
      </c>
      <c r="H22" s="72">
        <f t="shared" si="0"/>
        <v>17.000645083676513</v>
      </c>
      <c r="I22" s="72">
        <f t="shared" si="0"/>
        <v>21.250806354595642</v>
      </c>
      <c r="J22" s="72">
        <f t="shared" si="0"/>
        <v>28.334408472794191</v>
      </c>
      <c r="K22">
        <v>18</v>
      </c>
    </row>
    <row r="23" spans="1:11" x14ac:dyDescent="0.25">
      <c r="A23">
        <v>19</v>
      </c>
      <c r="B23" s="90">
        <v>0.15</v>
      </c>
      <c r="C23" s="90">
        <v>0.75</v>
      </c>
      <c r="D23" s="90">
        <v>0</v>
      </c>
      <c r="E23" s="90">
        <v>0.25</v>
      </c>
      <c r="F23" s="63">
        <v>1</v>
      </c>
      <c r="G23" s="11">
        <v>1358841.9907889613</v>
      </c>
      <c r="H23" s="91">
        <f t="shared" si="0"/>
        <v>27.176839815779225</v>
      </c>
      <c r="I23" s="91">
        <f t="shared" si="0"/>
        <v>33.971049769724033</v>
      </c>
      <c r="J23" s="91">
        <f t="shared" si="0"/>
        <v>45.294733026298708</v>
      </c>
      <c r="K23">
        <v>19</v>
      </c>
    </row>
    <row r="24" spans="1:11" ht="15.75" thickBot="1" x14ac:dyDescent="0.3">
      <c r="A24">
        <v>20</v>
      </c>
      <c r="B24" s="50">
        <v>0.15</v>
      </c>
      <c r="C24" s="50">
        <v>1</v>
      </c>
      <c r="D24" s="50">
        <v>0</v>
      </c>
      <c r="E24" s="50">
        <v>0</v>
      </c>
      <c r="F24" s="64">
        <v>0.73</v>
      </c>
      <c r="G24" s="11">
        <v>770337.50325398031</v>
      </c>
      <c r="H24" s="72">
        <f t="shared" si="0"/>
        <v>15.406750065079606</v>
      </c>
      <c r="I24" s="72">
        <f t="shared" si="0"/>
        <v>19.258437581349508</v>
      </c>
      <c r="J24" s="72">
        <f t="shared" si="0"/>
        <v>25.677916775132676</v>
      </c>
      <c r="K24">
        <v>20</v>
      </c>
    </row>
    <row r="25" spans="1:11" x14ac:dyDescent="0.25">
      <c r="A25">
        <v>21</v>
      </c>
      <c r="B25" s="52">
        <v>0.2</v>
      </c>
      <c r="C25" s="52">
        <v>0.25</v>
      </c>
      <c r="D25" s="52">
        <v>0.25</v>
      </c>
      <c r="E25" s="52">
        <v>0.5</v>
      </c>
      <c r="F25" s="62">
        <v>0.99</v>
      </c>
      <c r="G25" s="11">
        <v>1125449.4220190833</v>
      </c>
      <c r="H25" s="72">
        <f t="shared" si="0"/>
        <v>22.508988440381664</v>
      </c>
      <c r="I25" s="72">
        <f t="shared" si="0"/>
        <v>28.136235550477082</v>
      </c>
      <c r="J25" s="72">
        <f t="shared" si="0"/>
        <v>37.514980733969445</v>
      </c>
      <c r="K25">
        <v>21</v>
      </c>
    </row>
    <row r="26" spans="1:11" x14ac:dyDescent="0.25">
      <c r="A26">
        <v>22</v>
      </c>
      <c r="B26" s="52">
        <v>0.2</v>
      </c>
      <c r="C26" s="52">
        <v>0.5</v>
      </c>
      <c r="D26" s="52">
        <v>0.25</v>
      </c>
      <c r="E26" s="52">
        <v>0.25</v>
      </c>
      <c r="F26" s="63">
        <v>1</v>
      </c>
      <c r="G26" s="11">
        <v>1153110.5275123925</v>
      </c>
      <c r="H26" s="72">
        <f t="shared" si="0"/>
        <v>23.062210550247851</v>
      </c>
      <c r="I26" s="72">
        <f t="shared" si="0"/>
        <v>28.827763187809811</v>
      </c>
      <c r="J26" s="72">
        <f t="shared" si="0"/>
        <v>38.437017583746417</v>
      </c>
      <c r="K26">
        <v>22</v>
      </c>
    </row>
    <row r="27" spans="1:11" x14ac:dyDescent="0.25">
      <c r="A27">
        <v>23</v>
      </c>
      <c r="B27" s="52">
        <v>0.2</v>
      </c>
      <c r="C27" s="52">
        <v>0.25</v>
      </c>
      <c r="D27" s="52">
        <v>0.5</v>
      </c>
      <c r="E27" s="52">
        <v>0.25</v>
      </c>
      <c r="F27" s="63">
        <v>1</v>
      </c>
      <c r="G27" s="11">
        <v>1144722.8266731838</v>
      </c>
      <c r="H27" s="72">
        <f t="shared" si="0"/>
        <v>22.894456533463675</v>
      </c>
      <c r="I27" s="72">
        <f t="shared" si="0"/>
        <v>28.618070666829595</v>
      </c>
      <c r="J27" s="72">
        <f t="shared" si="0"/>
        <v>38.157427555772792</v>
      </c>
      <c r="K27">
        <v>23</v>
      </c>
    </row>
    <row r="28" spans="1:11" x14ac:dyDescent="0.25">
      <c r="A28">
        <v>24</v>
      </c>
      <c r="B28" s="52">
        <v>0.2</v>
      </c>
      <c r="C28" s="52">
        <v>0.25</v>
      </c>
      <c r="D28" s="52">
        <v>0</v>
      </c>
      <c r="E28" s="52">
        <v>0.75</v>
      </c>
      <c r="F28" s="63">
        <v>0.96</v>
      </c>
      <c r="G28" s="11">
        <v>1073430.595645149</v>
      </c>
      <c r="H28" s="72">
        <f t="shared" si="0"/>
        <v>21.468611912902979</v>
      </c>
      <c r="I28" s="72">
        <f t="shared" si="0"/>
        <v>26.835764891128726</v>
      </c>
      <c r="J28" s="72">
        <f t="shared" si="0"/>
        <v>35.781019854838298</v>
      </c>
      <c r="K28">
        <v>24</v>
      </c>
    </row>
    <row r="29" spans="1:11" x14ac:dyDescent="0.25">
      <c r="A29">
        <v>25</v>
      </c>
      <c r="B29" s="52">
        <v>0.2</v>
      </c>
      <c r="C29" s="52">
        <v>0.5</v>
      </c>
      <c r="D29" s="52">
        <v>0</v>
      </c>
      <c r="E29" s="52">
        <v>0.5</v>
      </c>
      <c r="F29" s="63">
        <v>0.99</v>
      </c>
      <c r="G29" s="11">
        <v>1163810.6495132865</v>
      </c>
      <c r="H29" s="72">
        <f t="shared" si="0"/>
        <v>23.27621299026573</v>
      </c>
      <c r="I29" s="72">
        <f t="shared" si="0"/>
        <v>29.095266237832163</v>
      </c>
      <c r="J29" s="72">
        <f t="shared" si="0"/>
        <v>38.793688317109549</v>
      </c>
      <c r="K29">
        <v>25</v>
      </c>
    </row>
    <row r="30" spans="1:11" x14ac:dyDescent="0.25">
      <c r="A30">
        <v>26</v>
      </c>
      <c r="B30" s="43">
        <v>0.2</v>
      </c>
      <c r="C30" s="43">
        <v>0.5</v>
      </c>
      <c r="D30" s="43">
        <v>0.5</v>
      </c>
      <c r="E30" s="43">
        <v>0</v>
      </c>
      <c r="F30" s="63">
        <v>1</v>
      </c>
      <c r="G30" s="11">
        <v>1149491.4743978695</v>
      </c>
      <c r="H30" s="72">
        <f t="shared" si="0"/>
        <v>22.98982948795739</v>
      </c>
      <c r="I30" s="72">
        <f t="shared" si="0"/>
        <v>28.737286859946739</v>
      </c>
      <c r="J30" s="72">
        <f t="shared" si="0"/>
        <v>38.316382479928983</v>
      </c>
      <c r="K30">
        <v>26</v>
      </c>
    </row>
    <row r="31" spans="1:11" x14ac:dyDescent="0.25">
      <c r="A31">
        <v>27</v>
      </c>
      <c r="B31" s="43">
        <v>0.2</v>
      </c>
      <c r="C31" s="43">
        <v>0.25</v>
      </c>
      <c r="D31" s="43">
        <v>0.75</v>
      </c>
      <c r="E31" s="43">
        <v>0</v>
      </c>
      <c r="F31" s="63">
        <v>1</v>
      </c>
      <c r="G31" s="11">
        <v>1055092.293740646</v>
      </c>
      <c r="H31" s="72">
        <f t="shared" si="0"/>
        <v>21.10184587481292</v>
      </c>
      <c r="I31" s="72">
        <f t="shared" si="0"/>
        <v>26.377307343516151</v>
      </c>
      <c r="J31" s="72">
        <f t="shared" si="0"/>
        <v>35.169743124688196</v>
      </c>
      <c r="K31">
        <v>27</v>
      </c>
    </row>
    <row r="32" spans="1:11" x14ac:dyDescent="0.25">
      <c r="A32">
        <v>28</v>
      </c>
      <c r="B32" s="43">
        <v>0.2</v>
      </c>
      <c r="C32" s="43">
        <v>1</v>
      </c>
      <c r="D32" s="43">
        <v>0</v>
      </c>
      <c r="E32" s="43">
        <v>0</v>
      </c>
      <c r="F32" s="63">
        <v>0.96</v>
      </c>
      <c r="G32" s="11">
        <v>1015220.2771799722</v>
      </c>
      <c r="H32" s="72">
        <f t="shared" si="0"/>
        <v>20.304405543599444</v>
      </c>
      <c r="I32" s="72">
        <f t="shared" si="0"/>
        <v>25.380506929499305</v>
      </c>
      <c r="J32" s="72">
        <f t="shared" si="0"/>
        <v>33.84067590599907</v>
      </c>
      <c r="K32">
        <v>28</v>
      </c>
    </row>
    <row r="33" spans="1:11" x14ac:dyDescent="0.25">
      <c r="A33">
        <v>29</v>
      </c>
      <c r="B33" s="43">
        <v>0.2</v>
      </c>
      <c r="C33" s="43">
        <v>0.75</v>
      </c>
      <c r="D33" s="43">
        <v>0.25</v>
      </c>
      <c r="E33" s="43">
        <v>0</v>
      </c>
      <c r="F33" s="63">
        <v>1</v>
      </c>
      <c r="G33" s="11">
        <v>1128801.5240454101</v>
      </c>
      <c r="H33" s="72">
        <f t="shared" si="0"/>
        <v>22.576030480908202</v>
      </c>
      <c r="I33" s="72">
        <f t="shared" si="0"/>
        <v>28.220038101135252</v>
      </c>
      <c r="J33" s="72">
        <f t="shared" si="0"/>
        <v>37.626717468180338</v>
      </c>
      <c r="K33">
        <v>29</v>
      </c>
    </row>
    <row r="34" spans="1:11" ht="15.75" thickBot="1" x14ac:dyDescent="0.3">
      <c r="A34">
        <v>30</v>
      </c>
      <c r="B34" s="43">
        <v>0.2</v>
      </c>
      <c r="C34" s="43">
        <v>0.75</v>
      </c>
      <c r="D34" s="43">
        <v>0</v>
      </c>
      <c r="E34" s="43">
        <v>0.25</v>
      </c>
      <c r="F34" s="64">
        <v>0.97</v>
      </c>
      <c r="G34" s="11">
        <v>1086625.3098955024</v>
      </c>
      <c r="H34" s="72">
        <f t="shared" si="0"/>
        <v>21.732506197910048</v>
      </c>
      <c r="I34" s="72">
        <f t="shared" si="0"/>
        <v>27.165632747387559</v>
      </c>
      <c r="J34" s="72">
        <f t="shared" si="0"/>
        <v>36.220843663183416</v>
      </c>
      <c r="K34">
        <v>30</v>
      </c>
    </row>
  </sheetData>
  <mergeCells count="1">
    <mergeCell ref="F2:F4"/>
  </mergeCells>
  <conditionalFormatting sqref="F5:F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F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5:G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61F-0AE2-4BF9-BE04-92EE82E70F5E}">
  <dimension ref="A4:BI86"/>
  <sheetViews>
    <sheetView topLeftCell="A4" workbookViewId="0">
      <selection activeCell="L24" sqref="L24"/>
    </sheetView>
  </sheetViews>
  <sheetFormatPr defaultRowHeight="15" x14ac:dyDescent="0.25"/>
  <cols>
    <col min="1" max="1" width="13.85546875" bestFit="1" customWidth="1"/>
    <col min="2" max="2" width="14" bestFit="1" customWidth="1"/>
    <col min="3" max="3" width="18.85546875" bestFit="1" customWidth="1"/>
    <col min="4" max="23" width="14" bestFit="1" customWidth="1"/>
    <col min="24" max="24" width="12.85546875" bestFit="1" customWidth="1"/>
    <col min="25" max="27" width="14" bestFit="1" customWidth="1"/>
    <col min="28" max="28" width="12.85546875" bestFit="1" customWidth="1"/>
    <col min="29" max="29" width="14" bestFit="1" customWidth="1"/>
    <col min="30" max="30" width="12.85546875" bestFit="1" customWidth="1"/>
    <col min="31" max="43" width="14" bestFit="1" customWidth="1"/>
    <col min="44" max="44" width="12.85546875" bestFit="1" customWidth="1"/>
    <col min="45" max="61" width="14" bestFit="1" customWidth="1"/>
  </cols>
  <sheetData>
    <row r="4" spans="1:61" ht="15.75" thickBot="1" x14ac:dyDescent="0.3"/>
    <row r="5" spans="1:61" x14ac:dyDescent="0.25">
      <c r="A5" s="108" t="s">
        <v>52</v>
      </c>
      <c r="B5" s="104">
        <v>0.1</v>
      </c>
      <c r="C5" s="104">
        <v>0.1</v>
      </c>
      <c r="D5" s="104">
        <v>0.1</v>
      </c>
      <c r="E5" s="104">
        <v>0.1</v>
      </c>
      <c r="F5" s="104">
        <v>0.1</v>
      </c>
      <c r="G5" s="104">
        <v>0.1</v>
      </c>
      <c r="H5" s="104">
        <v>0.1</v>
      </c>
      <c r="I5" s="104">
        <v>0.1</v>
      </c>
      <c r="J5" s="104">
        <v>0.1</v>
      </c>
      <c r="K5" s="104">
        <v>0.1</v>
      </c>
      <c r="L5" s="104">
        <v>0.1</v>
      </c>
      <c r="M5" s="104">
        <v>0.1</v>
      </c>
      <c r="N5" s="104">
        <v>0.1</v>
      </c>
      <c r="O5" s="104">
        <v>0.1</v>
      </c>
      <c r="P5" s="104">
        <v>0.1</v>
      </c>
      <c r="Q5" s="104">
        <v>0.1</v>
      </c>
      <c r="R5" s="104">
        <v>0.1</v>
      </c>
      <c r="S5" s="104">
        <v>0.1</v>
      </c>
      <c r="T5" s="104">
        <v>0.1</v>
      </c>
      <c r="U5" s="106">
        <v>0.1</v>
      </c>
      <c r="V5" s="104">
        <v>0.15</v>
      </c>
      <c r="W5" s="104">
        <v>0.15</v>
      </c>
      <c r="X5" s="104">
        <v>0.15</v>
      </c>
      <c r="Y5" s="104">
        <v>0.15</v>
      </c>
      <c r="Z5" s="104">
        <v>0.15</v>
      </c>
      <c r="AA5" s="104">
        <v>0.15</v>
      </c>
      <c r="AB5" s="104">
        <v>0.15</v>
      </c>
      <c r="AC5" s="104">
        <v>0.15</v>
      </c>
      <c r="AD5" s="104">
        <v>0.15</v>
      </c>
      <c r="AE5" s="104">
        <v>0.15</v>
      </c>
      <c r="AF5" s="104">
        <v>0.15</v>
      </c>
      <c r="AG5" s="104">
        <v>0.15</v>
      </c>
      <c r="AH5" s="104">
        <v>0.15</v>
      </c>
      <c r="AI5" s="104">
        <v>0.15</v>
      </c>
      <c r="AJ5" s="104">
        <v>0.15</v>
      </c>
      <c r="AK5" s="104">
        <v>0.15</v>
      </c>
      <c r="AL5" s="104">
        <v>0.15</v>
      </c>
      <c r="AM5" s="104">
        <v>0.15</v>
      </c>
      <c r="AN5" s="104">
        <v>0.15</v>
      </c>
      <c r="AO5" s="106">
        <v>0.15</v>
      </c>
      <c r="AP5" s="104">
        <v>0.2</v>
      </c>
      <c r="AQ5" s="104">
        <v>0.2</v>
      </c>
      <c r="AR5" s="104">
        <v>0.2</v>
      </c>
      <c r="AS5" s="127">
        <v>0.2</v>
      </c>
      <c r="AT5" s="104">
        <v>0.2</v>
      </c>
      <c r="AU5" s="104">
        <v>0.2</v>
      </c>
      <c r="AV5" s="104">
        <v>0.2</v>
      </c>
      <c r="AW5" s="104">
        <v>0.2</v>
      </c>
      <c r="AX5" s="104">
        <v>0.2</v>
      </c>
      <c r="AY5" s="104">
        <v>0.2</v>
      </c>
      <c r="AZ5" s="104">
        <v>0.2</v>
      </c>
      <c r="BA5" s="104">
        <v>0.2</v>
      </c>
      <c r="BB5" s="104">
        <v>0.2</v>
      </c>
      <c r="BC5" s="104">
        <v>0.2</v>
      </c>
      <c r="BD5" s="104">
        <v>0.2</v>
      </c>
      <c r="BE5" s="104">
        <v>0.2</v>
      </c>
      <c r="BF5" s="104">
        <v>0.2</v>
      </c>
      <c r="BG5" s="104">
        <v>0.2</v>
      </c>
      <c r="BH5" s="104">
        <v>0.2</v>
      </c>
      <c r="BI5" s="106">
        <v>0.2</v>
      </c>
    </row>
    <row r="6" spans="1:61" x14ac:dyDescent="0.25">
      <c r="A6" s="109" t="s">
        <v>72</v>
      </c>
      <c r="B6" s="105">
        <v>0.25</v>
      </c>
      <c r="C6" s="105">
        <v>0.25</v>
      </c>
      <c r="D6" s="105">
        <v>0.25</v>
      </c>
      <c r="E6" s="105">
        <v>0.25</v>
      </c>
      <c r="F6" s="105">
        <v>0.25</v>
      </c>
      <c r="G6" s="105">
        <v>0.25</v>
      </c>
      <c r="H6" s="105">
        <v>0.25</v>
      </c>
      <c r="I6" s="105">
        <v>0.25</v>
      </c>
      <c r="J6" s="105">
        <v>0.25</v>
      </c>
      <c r="K6" s="105">
        <v>0.25</v>
      </c>
      <c r="L6" s="105">
        <v>0.5</v>
      </c>
      <c r="M6" s="105">
        <v>0.5</v>
      </c>
      <c r="N6" s="105">
        <v>0.5</v>
      </c>
      <c r="O6" s="105">
        <v>0.5</v>
      </c>
      <c r="P6" s="105">
        <v>0.5</v>
      </c>
      <c r="Q6" s="105">
        <v>0.5</v>
      </c>
      <c r="R6" s="105">
        <v>0.75</v>
      </c>
      <c r="S6" s="105">
        <v>0.75</v>
      </c>
      <c r="T6" s="105">
        <v>0.75</v>
      </c>
      <c r="U6" s="107">
        <v>1</v>
      </c>
      <c r="V6" s="105">
        <v>0.25</v>
      </c>
      <c r="W6" s="105">
        <v>0.25</v>
      </c>
      <c r="X6" s="105">
        <v>0.25</v>
      </c>
      <c r="Y6" s="105">
        <v>0.25</v>
      </c>
      <c r="Z6" s="105">
        <v>0.25</v>
      </c>
      <c r="AA6" s="105">
        <v>0.25</v>
      </c>
      <c r="AB6" s="105">
        <v>0.25</v>
      </c>
      <c r="AC6" s="105">
        <v>0.25</v>
      </c>
      <c r="AD6" s="105">
        <v>0.25</v>
      </c>
      <c r="AE6" s="105">
        <v>0.25</v>
      </c>
      <c r="AF6" s="105">
        <v>0.5</v>
      </c>
      <c r="AG6" s="105">
        <v>0.5</v>
      </c>
      <c r="AH6" s="105">
        <v>0.5</v>
      </c>
      <c r="AI6" s="105">
        <v>0.5</v>
      </c>
      <c r="AJ6" s="105">
        <v>0.5</v>
      </c>
      <c r="AK6" s="105">
        <v>0.5</v>
      </c>
      <c r="AL6" s="105">
        <v>0.75</v>
      </c>
      <c r="AM6" s="105">
        <v>0.75</v>
      </c>
      <c r="AN6" s="105">
        <v>0.75</v>
      </c>
      <c r="AO6" s="107">
        <v>1</v>
      </c>
      <c r="AP6" s="105">
        <v>0.25</v>
      </c>
      <c r="AQ6" s="105">
        <v>0.25</v>
      </c>
      <c r="AR6" s="105">
        <v>0.25</v>
      </c>
      <c r="AS6" s="97">
        <v>0.25</v>
      </c>
      <c r="AT6" s="105">
        <v>0.25</v>
      </c>
      <c r="AU6" s="105">
        <v>0.25</v>
      </c>
      <c r="AV6" s="105">
        <v>0.25</v>
      </c>
      <c r="AW6" s="105">
        <v>0.25</v>
      </c>
      <c r="AX6" s="105">
        <v>0.25</v>
      </c>
      <c r="AY6" s="105">
        <v>0.25</v>
      </c>
      <c r="AZ6" s="105">
        <v>0.5</v>
      </c>
      <c r="BA6" s="105">
        <v>0.5</v>
      </c>
      <c r="BB6" s="105">
        <v>0.5</v>
      </c>
      <c r="BC6" s="105">
        <v>0.5</v>
      </c>
      <c r="BD6" s="105">
        <v>0.5</v>
      </c>
      <c r="BE6" s="105">
        <v>0.5</v>
      </c>
      <c r="BF6" s="105">
        <v>0.75</v>
      </c>
      <c r="BG6" s="105">
        <v>0.75</v>
      </c>
      <c r="BH6" s="105">
        <v>0.75</v>
      </c>
      <c r="BI6" s="107">
        <v>1</v>
      </c>
    </row>
    <row r="7" spans="1:61" x14ac:dyDescent="0.25">
      <c r="A7" s="109" t="s">
        <v>73</v>
      </c>
      <c r="B7" s="105">
        <v>0.75</v>
      </c>
      <c r="C7" s="105">
        <v>0</v>
      </c>
      <c r="D7" s="105">
        <v>0</v>
      </c>
      <c r="E7" s="105">
        <v>0.5</v>
      </c>
      <c r="F7" s="105">
        <v>0.5</v>
      </c>
      <c r="G7" s="105">
        <v>0.25</v>
      </c>
      <c r="H7" s="105">
        <v>0.25</v>
      </c>
      <c r="I7" s="105">
        <v>0</v>
      </c>
      <c r="J7" s="105">
        <v>0</v>
      </c>
      <c r="K7" s="105">
        <v>0.25</v>
      </c>
      <c r="L7" s="105">
        <v>0.5</v>
      </c>
      <c r="M7" s="105">
        <v>0</v>
      </c>
      <c r="N7" s="105">
        <v>0</v>
      </c>
      <c r="O7" s="105">
        <v>0.25</v>
      </c>
      <c r="P7" s="105">
        <v>0.25</v>
      </c>
      <c r="Q7" s="105">
        <v>0</v>
      </c>
      <c r="R7" s="105">
        <v>0.25</v>
      </c>
      <c r="S7" s="105">
        <v>0</v>
      </c>
      <c r="T7" s="105">
        <v>0</v>
      </c>
      <c r="U7" s="107">
        <v>0</v>
      </c>
      <c r="V7" s="105">
        <v>0.75</v>
      </c>
      <c r="W7" s="105">
        <v>0</v>
      </c>
      <c r="X7" s="105">
        <v>0</v>
      </c>
      <c r="Y7" s="105">
        <v>0.5</v>
      </c>
      <c r="Z7" s="105">
        <v>0.5</v>
      </c>
      <c r="AA7" s="105">
        <v>0.25</v>
      </c>
      <c r="AB7" s="105">
        <v>0.25</v>
      </c>
      <c r="AC7" s="105">
        <v>0</v>
      </c>
      <c r="AD7" s="105">
        <v>0</v>
      </c>
      <c r="AE7" s="105">
        <v>0.25</v>
      </c>
      <c r="AF7" s="105">
        <v>0.5</v>
      </c>
      <c r="AG7" s="105">
        <v>0</v>
      </c>
      <c r="AH7" s="105">
        <v>0</v>
      </c>
      <c r="AI7" s="105">
        <v>0.25</v>
      </c>
      <c r="AJ7" s="105">
        <v>0.25</v>
      </c>
      <c r="AK7" s="105">
        <v>0</v>
      </c>
      <c r="AL7" s="105">
        <v>0.25</v>
      </c>
      <c r="AM7" s="105">
        <v>0</v>
      </c>
      <c r="AN7" s="105">
        <v>0</v>
      </c>
      <c r="AO7" s="107">
        <v>0</v>
      </c>
      <c r="AP7" s="105">
        <v>0.75</v>
      </c>
      <c r="AQ7" s="105">
        <v>0</v>
      </c>
      <c r="AR7" s="105">
        <v>0</v>
      </c>
      <c r="AS7" s="97">
        <v>0.5</v>
      </c>
      <c r="AT7" s="105">
        <v>0.5</v>
      </c>
      <c r="AU7" s="105">
        <v>0.25</v>
      </c>
      <c r="AV7" s="105">
        <v>0.25</v>
      </c>
      <c r="AW7" s="105">
        <v>0</v>
      </c>
      <c r="AX7" s="105">
        <v>0</v>
      </c>
      <c r="AY7" s="105">
        <v>0.25</v>
      </c>
      <c r="AZ7" s="105">
        <v>0.5</v>
      </c>
      <c r="BA7" s="105">
        <v>0</v>
      </c>
      <c r="BB7" s="105">
        <v>0</v>
      </c>
      <c r="BC7" s="105">
        <v>0.25</v>
      </c>
      <c r="BD7" s="105">
        <v>0.25</v>
      </c>
      <c r="BE7" s="105">
        <v>0</v>
      </c>
      <c r="BF7" s="105">
        <v>0.25</v>
      </c>
      <c r="BG7" s="105">
        <v>0</v>
      </c>
      <c r="BH7" s="105">
        <v>0</v>
      </c>
      <c r="BI7" s="107">
        <v>0</v>
      </c>
    </row>
    <row r="8" spans="1:61" x14ac:dyDescent="0.25">
      <c r="A8" s="109" t="s">
        <v>74</v>
      </c>
      <c r="B8" s="105">
        <v>0</v>
      </c>
      <c r="C8" s="105">
        <v>0.75</v>
      </c>
      <c r="D8" s="105">
        <v>0</v>
      </c>
      <c r="E8" s="105">
        <v>0.25</v>
      </c>
      <c r="F8" s="105">
        <v>0</v>
      </c>
      <c r="G8" s="105">
        <v>0.5</v>
      </c>
      <c r="H8" s="105">
        <v>0</v>
      </c>
      <c r="I8" s="105">
        <v>0.5</v>
      </c>
      <c r="J8" s="105">
        <v>0.25</v>
      </c>
      <c r="K8" s="105">
        <v>0.25</v>
      </c>
      <c r="L8" s="105">
        <v>0</v>
      </c>
      <c r="M8" s="105">
        <v>0.5</v>
      </c>
      <c r="N8" s="105">
        <v>0</v>
      </c>
      <c r="O8" s="105">
        <v>0.25</v>
      </c>
      <c r="P8" s="105">
        <v>0</v>
      </c>
      <c r="Q8" s="105">
        <v>0.25</v>
      </c>
      <c r="R8" s="105">
        <v>0</v>
      </c>
      <c r="S8" s="105">
        <v>0.25</v>
      </c>
      <c r="T8" s="105">
        <v>0</v>
      </c>
      <c r="U8" s="107">
        <v>0</v>
      </c>
      <c r="V8" s="105">
        <v>0</v>
      </c>
      <c r="W8" s="105">
        <v>0.75</v>
      </c>
      <c r="X8" s="105">
        <v>0</v>
      </c>
      <c r="Y8" s="105">
        <v>0.25</v>
      </c>
      <c r="Z8" s="105">
        <v>0</v>
      </c>
      <c r="AA8" s="105">
        <v>0.5</v>
      </c>
      <c r="AB8" s="105">
        <v>0</v>
      </c>
      <c r="AC8" s="105">
        <v>0.5</v>
      </c>
      <c r="AD8" s="105">
        <v>0.25</v>
      </c>
      <c r="AE8" s="105">
        <v>0.25</v>
      </c>
      <c r="AF8" s="105">
        <v>0</v>
      </c>
      <c r="AG8" s="105">
        <v>0.5</v>
      </c>
      <c r="AH8" s="105">
        <v>0</v>
      </c>
      <c r="AI8" s="105">
        <v>0.25</v>
      </c>
      <c r="AJ8" s="105">
        <v>0</v>
      </c>
      <c r="AK8" s="105">
        <v>0.25</v>
      </c>
      <c r="AL8" s="105">
        <v>0</v>
      </c>
      <c r="AM8" s="105">
        <v>0.25</v>
      </c>
      <c r="AN8" s="105">
        <v>0</v>
      </c>
      <c r="AO8" s="107">
        <v>0</v>
      </c>
      <c r="AP8" s="105">
        <v>0</v>
      </c>
      <c r="AQ8" s="105">
        <v>0.75</v>
      </c>
      <c r="AR8" s="105">
        <v>0</v>
      </c>
      <c r="AS8" s="97">
        <v>0.25</v>
      </c>
      <c r="AT8" s="105">
        <v>0</v>
      </c>
      <c r="AU8" s="105">
        <v>0.5</v>
      </c>
      <c r="AV8" s="105">
        <v>0</v>
      </c>
      <c r="AW8" s="105">
        <v>0.5</v>
      </c>
      <c r="AX8" s="105">
        <v>0.25</v>
      </c>
      <c r="AY8" s="105">
        <v>0.25</v>
      </c>
      <c r="AZ8" s="105">
        <v>0</v>
      </c>
      <c r="BA8" s="105">
        <v>0.5</v>
      </c>
      <c r="BB8" s="105">
        <v>0</v>
      </c>
      <c r="BC8" s="105">
        <v>0.25</v>
      </c>
      <c r="BD8" s="105">
        <v>0</v>
      </c>
      <c r="BE8" s="105">
        <v>0.25</v>
      </c>
      <c r="BF8" s="105">
        <v>0</v>
      </c>
      <c r="BG8" s="105">
        <v>0.25</v>
      </c>
      <c r="BH8" s="105">
        <v>0</v>
      </c>
      <c r="BI8" s="107">
        <v>0</v>
      </c>
    </row>
    <row r="9" spans="1:61" x14ac:dyDescent="0.25">
      <c r="A9" s="109" t="s">
        <v>75</v>
      </c>
      <c r="B9" s="105">
        <v>0</v>
      </c>
      <c r="C9" s="105">
        <v>0</v>
      </c>
      <c r="D9" s="105">
        <v>0.75</v>
      </c>
      <c r="E9" s="105">
        <v>0</v>
      </c>
      <c r="F9" s="105">
        <v>0.25</v>
      </c>
      <c r="G9" s="105">
        <v>0</v>
      </c>
      <c r="H9" s="105">
        <v>0.5</v>
      </c>
      <c r="I9" s="105">
        <v>0.25</v>
      </c>
      <c r="J9" s="105">
        <v>0.5</v>
      </c>
      <c r="K9" s="105">
        <v>0.25</v>
      </c>
      <c r="L9" s="105">
        <v>0</v>
      </c>
      <c r="M9" s="105">
        <v>0</v>
      </c>
      <c r="N9" s="105">
        <v>0.5</v>
      </c>
      <c r="O9" s="105">
        <v>0</v>
      </c>
      <c r="P9" s="105">
        <v>0.25</v>
      </c>
      <c r="Q9" s="105">
        <v>0.25</v>
      </c>
      <c r="R9" s="105">
        <v>0</v>
      </c>
      <c r="S9" s="105">
        <v>0</v>
      </c>
      <c r="T9" s="105">
        <v>0.25</v>
      </c>
      <c r="U9" s="107">
        <v>0</v>
      </c>
      <c r="V9" s="105">
        <v>0</v>
      </c>
      <c r="W9" s="105">
        <v>0</v>
      </c>
      <c r="X9" s="105">
        <v>0.75</v>
      </c>
      <c r="Y9" s="105">
        <v>0</v>
      </c>
      <c r="Z9" s="105">
        <v>0.25</v>
      </c>
      <c r="AA9" s="105">
        <v>0</v>
      </c>
      <c r="AB9" s="105">
        <v>0.5</v>
      </c>
      <c r="AC9" s="105">
        <v>0.25</v>
      </c>
      <c r="AD9" s="105">
        <v>0.5</v>
      </c>
      <c r="AE9" s="105">
        <v>0.25</v>
      </c>
      <c r="AF9" s="105">
        <v>0</v>
      </c>
      <c r="AG9" s="105">
        <v>0</v>
      </c>
      <c r="AH9" s="105">
        <v>0.5</v>
      </c>
      <c r="AI9" s="105">
        <v>0</v>
      </c>
      <c r="AJ9" s="105">
        <v>0.25</v>
      </c>
      <c r="AK9" s="105">
        <v>0.25</v>
      </c>
      <c r="AL9" s="105">
        <v>0</v>
      </c>
      <c r="AM9" s="105">
        <v>0</v>
      </c>
      <c r="AN9" s="105">
        <v>0.25</v>
      </c>
      <c r="AO9" s="107">
        <v>0</v>
      </c>
      <c r="AP9" s="105">
        <v>0</v>
      </c>
      <c r="AQ9" s="105">
        <v>0</v>
      </c>
      <c r="AR9" s="105">
        <v>0.75</v>
      </c>
      <c r="AS9" s="97">
        <v>0</v>
      </c>
      <c r="AT9" s="105">
        <v>0.25</v>
      </c>
      <c r="AU9" s="105">
        <v>0</v>
      </c>
      <c r="AV9" s="105">
        <v>0.5</v>
      </c>
      <c r="AW9" s="105">
        <v>0.25</v>
      </c>
      <c r="AX9" s="105">
        <v>0.5</v>
      </c>
      <c r="AY9" s="105">
        <v>0.25</v>
      </c>
      <c r="AZ9" s="105">
        <v>0</v>
      </c>
      <c r="BA9" s="105">
        <v>0</v>
      </c>
      <c r="BB9" s="105">
        <v>0.5</v>
      </c>
      <c r="BC9" s="105">
        <v>0</v>
      </c>
      <c r="BD9" s="105">
        <v>0.25</v>
      </c>
      <c r="BE9" s="105">
        <v>0.25</v>
      </c>
      <c r="BF9" s="105">
        <v>0</v>
      </c>
      <c r="BG9" s="105">
        <v>0</v>
      </c>
      <c r="BH9" s="105">
        <v>0.25</v>
      </c>
      <c r="BI9" s="107">
        <v>0</v>
      </c>
    </row>
    <row r="10" spans="1:61" x14ac:dyDescent="0.25">
      <c r="A10" s="110" t="s">
        <v>81</v>
      </c>
      <c r="B10" s="111">
        <v>1</v>
      </c>
      <c r="C10" s="111">
        <v>2</v>
      </c>
      <c r="D10" s="111">
        <v>3</v>
      </c>
      <c r="E10" s="111">
        <v>4</v>
      </c>
      <c r="F10" s="111">
        <v>5</v>
      </c>
      <c r="G10" s="111">
        <v>6</v>
      </c>
      <c r="H10" s="111">
        <v>7</v>
      </c>
      <c r="I10" s="111">
        <v>8</v>
      </c>
      <c r="J10" s="111">
        <v>9</v>
      </c>
      <c r="K10" s="111">
        <v>10</v>
      </c>
      <c r="L10" s="111">
        <v>11</v>
      </c>
      <c r="M10" s="111">
        <v>12</v>
      </c>
      <c r="N10" s="111">
        <v>13</v>
      </c>
      <c r="O10" s="111">
        <v>14</v>
      </c>
      <c r="P10" s="111">
        <v>15</v>
      </c>
      <c r="Q10" s="111">
        <v>16</v>
      </c>
      <c r="R10" s="111">
        <v>17</v>
      </c>
      <c r="S10" s="111">
        <v>18</v>
      </c>
      <c r="T10" s="111">
        <v>19</v>
      </c>
      <c r="U10" s="111">
        <v>20</v>
      </c>
      <c r="V10" s="111">
        <v>21</v>
      </c>
      <c r="W10" s="111">
        <v>22</v>
      </c>
      <c r="X10" s="111">
        <v>23</v>
      </c>
      <c r="Y10" s="111">
        <v>24</v>
      </c>
      <c r="Z10" s="111">
        <v>25</v>
      </c>
      <c r="AA10" s="111">
        <v>26</v>
      </c>
      <c r="AB10" s="111">
        <v>27</v>
      </c>
      <c r="AC10" s="111">
        <v>28</v>
      </c>
      <c r="AD10" s="111">
        <v>29</v>
      </c>
      <c r="AE10" s="111">
        <v>30</v>
      </c>
      <c r="AF10" s="111">
        <v>31</v>
      </c>
      <c r="AG10" s="111">
        <v>32</v>
      </c>
      <c r="AH10" s="111">
        <v>33</v>
      </c>
      <c r="AI10" s="111">
        <v>34</v>
      </c>
      <c r="AJ10" s="111">
        <v>35</v>
      </c>
      <c r="AK10" s="111">
        <v>36</v>
      </c>
      <c r="AL10" s="111">
        <v>37</v>
      </c>
      <c r="AM10" s="111">
        <v>38</v>
      </c>
      <c r="AN10" s="111">
        <v>39</v>
      </c>
      <c r="AO10" s="111">
        <v>40</v>
      </c>
      <c r="AP10" s="111">
        <v>41</v>
      </c>
      <c r="AQ10" s="111">
        <v>42</v>
      </c>
      <c r="AR10" s="111">
        <v>43</v>
      </c>
      <c r="AS10" s="128">
        <v>44</v>
      </c>
      <c r="AT10" s="111">
        <v>45</v>
      </c>
      <c r="AU10" s="111">
        <v>46</v>
      </c>
      <c r="AV10" s="111">
        <v>47</v>
      </c>
      <c r="AW10" s="111">
        <v>48</v>
      </c>
      <c r="AX10" s="111">
        <v>49</v>
      </c>
      <c r="AY10" s="111">
        <v>50</v>
      </c>
      <c r="AZ10" s="111">
        <v>51</v>
      </c>
      <c r="BA10" s="111">
        <v>52</v>
      </c>
      <c r="BB10" s="111">
        <v>53</v>
      </c>
      <c r="BC10" s="111">
        <v>54</v>
      </c>
      <c r="BD10" s="111">
        <v>55</v>
      </c>
      <c r="BE10" s="111">
        <v>56</v>
      </c>
      <c r="BF10" s="111">
        <v>57</v>
      </c>
      <c r="BG10" s="111">
        <v>58</v>
      </c>
      <c r="BH10" s="111">
        <v>59</v>
      </c>
      <c r="BI10" s="111">
        <v>60</v>
      </c>
    </row>
    <row r="11" spans="1:61" x14ac:dyDescent="0.25">
      <c r="A11" s="109" t="s">
        <v>66</v>
      </c>
      <c r="B11" s="24">
        <v>0.26500000000000001</v>
      </c>
      <c r="C11" s="24">
        <v>0.28399999999999997</v>
      </c>
      <c r="D11" s="24">
        <v>0</v>
      </c>
      <c r="E11" s="24">
        <v>0.219</v>
      </c>
      <c r="F11" s="24">
        <v>8.9999999999999993E-3</v>
      </c>
      <c r="G11" s="24">
        <v>0.21099999999999999</v>
      </c>
      <c r="H11" s="24">
        <v>0</v>
      </c>
      <c r="I11" s="24">
        <v>3.0000000000000001E-3</v>
      </c>
      <c r="J11" s="24">
        <v>0</v>
      </c>
      <c r="K11" s="24">
        <v>2E-3</v>
      </c>
      <c r="L11" s="24">
        <v>0.25800000000000001</v>
      </c>
      <c r="M11" s="24">
        <v>0.246</v>
      </c>
      <c r="N11" s="24">
        <v>0</v>
      </c>
      <c r="O11" s="24">
        <v>0.22500000000000001</v>
      </c>
      <c r="P11" s="24">
        <v>1.2E-2</v>
      </c>
      <c r="Q11" s="24">
        <v>1.2E-2</v>
      </c>
      <c r="R11" s="24">
        <v>0.247</v>
      </c>
      <c r="S11" s="24">
        <v>0.26</v>
      </c>
      <c r="T11" s="24">
        <v>3.5000000000000003E-2</v>
      </c>
      <c r="U11" s="112">
        <v>0.27300000000000002</v>
      </c>
      <c r="V11" s="96">
        <v>0.80400000000000005</v>
      </c>
      <c r="W11" s="96">
        <v>0.81</v>
      </c>
      <c r="X11" s="96">
        <v>0</v>
      </c>
      <c r="Y11" s="96">
        <v>0.84</v>
      </c>
      <c r="Z11" s="96">
        <v>0.21299999999999999</v>
      </c>
      <c r="AA11" s="96">
        <v>0.84299999999999997</v>
      </c>
      <c r="AB11" s="96">
        <v>0</v>
      </c>
      <c r="AC11" s="96">
        <v>0.17599999999999999</v>
      </c>
      <c r="AD11" s="24">
        <v>0</v>
      </c>
      <c r="AE11" s="96">
        <v>0.14399999999999999</v>
      </c>
      <c r="AF11" s="96">
        <v>0.82599999999999996</v>
      </c>
      <c r="AG11" s="96">
        <v>0.82099999999999995</v>
      </c>
      <c r="AH11" s="24">
        <v>2E-3</v>
      </c>
      <c r="AI11" s="24">
        <v>0.86199999999999999</v>
      </c>
      <c r="AJ11" s="24">
        <v>0.183</v>
      </c>
      <c r="AK11" s="96">
        <v>0.19</v>
      </c>
      <c r="AL11" s="24">
        <v>0.82</v>
      </c>
      <c r="AM11" s="96">
        <v>0.8</v>
      </c>
      <c r="AN11" s="96">
        <v>0.24</v>
      </c>
      <c r="AO11" s="113">
        <v>0.73799999999999999</v>
      </c>
      <c r="AP11" s="96">
        <v>0.98099999999999998</v>
      </c>
      <c r="AQ11" s="96">
        <v>0.98699999999999999</v>
      </c>
      <c r="AR11" s="96">
        <v>0</v>
      </c>
      <c r="AS11" s="101">
        <v>0.997</v>
      </c>
      <c r="AT11" s="96">
        <v>0.64900000000000002</v>
      </c>
      <c r="AU11" s="24">
        <v>0.99299999999999999</v>
      </c>
      <c r="AV11" s="24">
        <v>1.6E-2</v>
      </c>
      <c r="AW11" s="24">
        <v>0.66300000000000003</v>
      </c>
      <c r="AX11" s="24">
        <v>1.4E-2</v>
      </c>
      <c r="AY11" s="24">
        <v>0.69799999999999995</v>
      </c>
      <c r="AZ11" s="96">
        <v>0.69799999999999995</v>
      </c>
      <c r="BA11" s="24">
        <v>0.98199999999999998</v>
      </c>
      <c r="BB11" s="24">
        <v>4.8000000000000001E-2</v>
      </c>
      <c r="BC11" s="24">
        <v>0.995</v>
      </c>
      <c r="BD11" s="24">
        <v>0.64600000000000002</v>
      </c>
      <c r="BE11" s="96">
        <v>0.65200000000000002</v>
      </c>
      <c r="BF11" s="24">
        <v>0.97499999999999998</v>
      </c>
      <c r="BG11" s="96">
        <v>0.98</v>
      </c>
      <c r="BH11" s="96">
        <v>0.61799999999999999</v>
      </c>
      <c r="BI11" s="112">
        <v>0.94399999999999995</v>
      </c>
    </row>
    <row r="12" spans="1:61" x14ac:dyDescent="0.25">
      <c r="A12" s="109" t="s">
        <v>65</v>
      </c>
      <c r="B12" s="11">
        <v>702568.46485863032</v>
      </c>
      <c r="C12" s="11">
        <v>705773.46153684647</v>
      </c>
      <c r="D12" s="11">
        <v>173479.15133826708</v>
      </c>
      <c r="E12" s="11">
        <v>752154.46448125388</v>
      </c>
      <c r="F12" s="11">
        <v>524934.95730216999</v>
      </c>
      <c r="G12" s="11">
        <v>738313.03178827604</v>
      </c>
      <c r="H12" s="11">
        <v>353287.71149053774</v>
      </c>
      <c r="I12" s="11">
        <v>514785.50690993067</v>
      </c>
      <c r="J12" s="11">
        <v>356225.96692039364</v>
      </c>
      <c r="K12" s="11">
        <v>575738.05834676593</v>
      </c>
      <c r="L12" s="11">
        <v>700459.41423813417</v>
      </c>
      <c r="M12" s="11">
        <v>716202.28220996878</v>
      </c>
      <c r="N12" s="11">
        <v>335250.64036967809</v>
      </c>
      <c r="O12" s="11">
        <v>737662.24893565068</v>
      </c>
      <c r="P12" s="11">
        <v>555698.33090645634</v>
      </c>
      <c r="Q12" s="11">
        <v>561972.91935558326</v>
      </c>
      <c r="R12" s="11">
        <v>671278.64660124329</v>
      </c>
      <c r="S12" s="11">
        <v>745725.79814227426</v>
      </c>
      <c r="T12" s="11">
        <v>513794.72119751014</v>
      </c>
      <c r="U12" s="27">
        <v>646130.58134419366</v>
      </c>
      <c r="V12" s="11">
        <v>847494.96875545487</v>
      </c>
      <c r="W12" s="11">
        <v>878163.35311870952</v>
      </c>
      <c r="X12" s="11">
        <v>230324.54294434169</v>
      </c>
      <c r="Y12" s="11">
        <v>926291.21969177329</v>
      </c>
      <c r="Z12" s="11">
        <v>700302.3136232195</v>
      </c>
      <c r="AA12" s="11">
        <v>971604.03516363667</v>
      </c>
      <c r="AB12" s="11">
        <v>476610.77604891418</v>
      </c>
      <c r="AC12" s="11">
        <v>691649.58060596779</v>
      </c>
      <c r="AD12" s="11">
        <v>475977.63602398627</v>
      </c>
      <c r="AE12" s="11">
        <v>726361.30625119642</v>
      </c>
      <c r="AF12" s="11">
        <v>883318.94347169821</v>
      </c>
      <c r="AG12" s="11">
        <v>913261.62868112093</v>
      </c>
      <c r="AH12" s="11">
        <v>470710.36264224205</v>
      </c>
      <c r="AI12" s="11">
        <v>894598.42624911736</v>
      </c>
      <c r="AJ12" s="11">
        <v>700685.41288046539</v>
      </c>
      <c r="AK12" s="11">
        <v>642525.68931940477</v>
      </c>
      <c r="AL12" s="11">
        <v>896846.65787762054</v>
      </c>
      <c r="AM12" s="11">
        <v>828667.8269466355</v>
      </c>
      <c r="AN12" s="11">
        <v>684785.9966588245</v>
      </c>
      <c r="AO12" s="27">
        <v>842586.12904728786</v>
      </c>
      <c r="AP12" s="11">
        <v>1026606.2337022655</v>
      </c>
      <c r="AQ12" s="11">
        <v>1118555.2513281512</v>
      </c>
      <c r="AR12" s="11">
        <v>283459.89250848588</v>
      </c>
      <c r="AS12" s="11">
        <v>1144057.3585181704</v>
      </c>
      <c r="AT12" s="11">
        <v>804976.41796526662</v>
      </c>
      <c r="AU12" s="11">
        <v>1137173.0458100655</v>
      </c>
      <c r="AV12" s="11">
        <v>551375.29037515086</v>
      </c>
      <c r="AW12" s="11">
        <v>814480.00393453718</v>
      </c>
      <c r="AX12" s="11">
        <v>566707.73416301038</v>
      </c>
      <c r="AY12" s="11">
        <v>876069.32954674959</v>
      </c>
      <c r="AZ12" s="11">
        <v>876069.32954674959</v>
      </c>
      <c r="BA12" s="11">
        <v>1112748.0697346742</v>
      </c>
      <c r="BB12" s="11">
        <v>504719.41336410394</v>
      </c>
      <c r="BC12" s="11">
        <v>1165811.7596547834</v>
      </c>
      <c r="BD12" s="11">
        <v>817209.46713210549</v>
      </c>
      <c r="BE12" s="11">
        <v>866121.06485156855</v>
      </c>
      <c r="BF12" s="11">
        <v>1032222.3204644051</v>
      </c>
      <c r="BG12" s="11">
        <v>1081637.8076567419</v>
      </c>
      <c r="BH12" s="11">
        <v>810192.37303152983</v>
      </c>
      <c r="BI12" s="27">
        <v>931300.06957879418</v>
      </c>
    </row>
    <row r="13" spans="1:61" x14ac:dyDescent="0.25">
      <c r="A13" s="109" t="s">
        <v>76</v>
      </c>
      <c r="B13" s="11">
        <v>931834.45205683704</v>
      </c>
      <c r="C13" s="11">
        <v>917565.84620068059</v>
      </c>
      <c r="D13" s="11">
        <v>250514.77272507828</v>
      </c>
      <c r="E13" s="11">
        <v>932528.7483319391</v>
      </c>
      <c r="F13" s="11">
        <v>682073.48773094523</v>
      </c>
      <c r="G13" s="11">
        <v>917720.56537002744</v>
      </c>
      <c r="H13" s="11">
        <v>477438.97386061109</v>
      </c>
      <c r="I13" s="11">
        <v>690893.51543841627</v>
      </c>
      <c r="J13" s="11">
        <v>464195.55149261246</v>
      </c>
      <c r="K13" s="11">
        <v>701006.09533340053</v>
      </c>
      <c r="L13" s="11">
        <v>911961.12033525261</v>
      </c>
      <c r="M13" s="11">
        <v>891726.9855264317</v>
      </c>
      <c r="N13" s="11">
        <v>465025.39073739306</v>
      </c>
      <c r="O13" s="11">
        <v>913126.13947328809</v>
      </c>
      <c r="P13" s="11">
        <v>691267.49679867295</v>
      </c>
      <c r="Q13" s="11">
        <v>691765.45739657758</v>
      </c>
      <c r="R13" s="11">
        <v>901530.68691161717</v>
      </c>
      <c r="S13" s="11">
        <v>938872.83391475619</v>
      </c>
      <c r="T13" s="11">
        <v>690926.22179260303</v>
      </c>
      <c r="U13" s="27">
        <v>912127.22877817741</v>
      </c>
      <c r="V13" s="11">
        <v>1152997.4017831911</v>
      </c>
      <c r="W13" s="11">
        <v>1174425.4712519166</v>
      </c>
      <c r="X13" s="11">
        <v>317614.08694658888</v>
      </c>
      <c r="Y13" s="11">
        <v>1156250.1377546876</v>
      </c>
      <c r="Z13" s="11">
        <v>886287.28922880965</v>
      </c>
      <c r="AA13" s="11">
        <v>1162221.5831256735</v>
      </c>
      <c r="AB13" s="11">
        <v>601917.87195836706</v>
      </c>
      <c r="AC13" s="11">
        <v>890727.53738004388</v>
      </c>
      <c r="AD13" s="11">
        <v>605674.01739863749</v>
      </c>
      <c r="AE13" s="11">
        <v>884524.17942082044</v>
      </c>
      <c r="AF13" s="11">
        <v>1122085.5698321899</v>
      </c>
      <c r="AG13" s="11">
        <v>1172194.0088434382</v>
      </c>
      <c r="AH13" s="11">
        <v>616664.44540077029</v>
      </c>
      <c r="AI13" s="11">
        <v>1159575.2663010969</v>
      </c>
      <c r="AJ13" s="11">
        <v>891876.23535971669</v>
      </c>
      <c r="AK13" s="11">
        <v>873694.50249370141</v>
      </c>
      <c r="AL13" s="11">
        <v>1205081.2317491984</v>
      </c>
      <c r="AM13" s="11">
        <v>1150357.8568196488</v>
      </c>
      <c r="AN13" s="11">
        <v>915579.44446456223</v>
      </c>
      <c r="AO13" s="27">
        <v>1167713.2295619247</v>
      </c>
      <c r="AP13" s="11">
        <v>1420120.0803910559</v>
      </c>
      <c r="AQ13" s="11">
        <v>1401197.5107169235</v>
      </c>
      <c r="AR13" s="11">
        <v>380405.7534005543</v>
      </c>
      <c r="AS13" s="11">
        <v>1412328.3253785577</v>
      </c>
      <c r="AT13" s="11">
        <v>1047714.5240768858</v>
      </c>
      <c r="AU13" s="11">
        <v>1393027.5079660267</v>
      </c>
      <c r="AV13" s="11">
        <v>725294.69278845459</v>
      </c>
      <c r="AW13" s="11">
        <v>1091600.9881391597</v>
      </c>
      <c r="AX13" s="11">
        <v>739397.88777129573</v>
      </c>
      <c r="AY13" s="11">
        <v>1087328.8961489208</v>
      </c>
      <c r="AZ13" s="11">
        <v>1087328.8961489208</v>
      </c>
      <c r="BA13" s="11">
        <v>1451721.7846031561</v>
      </c>
      <c r="BB13" s="11">
        <v>718747.6227642477</v>
      </c>
      <c r="BC13" s="11">
        <v>1419681.0147899031</v>
      </c>
      <c r="BD13" s="11">
        <v>1085973.1911001601</v>
      </c>
      <c r="BE13" s="11">
        <v>1061708.8284365279</v>
      </c>
      <c r="BF13" s="11">
        <v>1420267.4359664025</v>
      </c>
      <c r="BG13" s="11">
        <v>1438630.8368610116</v>
      </c>
      <c r="BH13" s="11">
        <v>1106982.7111405714</v>
      </c>
      <c r="BI13" s="27">
        <v>1438329.098807188</v>
      </c>
    </row>
    <row r="14" spans="1:61" x14ac:dyDescent="0.25">
      <c r="A14" s="109" t="s">
        <v>77</v>
      </c>
      <c r="B14" s="11">
        <v>897689.89716506691</v>
      </c>
      <c r="C14" s="11">
        <v>906360.235129348</v>
      </c>
      <c r="D14" s="11">
        <v>245218.0167041602</v>
      </c>
      <c r="E14" s="11">
        <v>903145.0287790054</v>
      </c>
      <c r="F14" s="11">
        <v>685921.2486390851</v>
      </c>
      <c r="G14" s="11">
        <v>907144.71692772</v>
      </c>
      <c r="H14" s="11">
        <v>464555.34528991196</v>
      </c>
      <c r="I14" s="11">
        <v>682721.04226369888</v>
      </c>
      <c r="J14" s="11">
        <v>466438.39392036432</v>
      </c>
      <c r="K14" s="11">
        <v>690350.06410907791</v>
      </c>
      <c r="L14" s="11">
        <v>903568.16854362783</v>
      </c>
      <c r="M14" s="11">
        <v>899641.61968427664</v>
      </c>
      <c r="N14" s="11">
        <v>462228.53207399417</v>
      </c>
      <c r="O14" s="11">
        <v>901577.3016676507</v>
      </c>
      <c r="P14" s="11">
        <v>686904.23398617678</v>
      </c>
      <c r="Q14" s="11">
        <v>680367.73888586718</v>
      </c>
      <c r="R14" s="11">
        <v>893684.69012361974</v>
      </c>
      <c r="S14" s="11">
        <v>903822.56999971461</v>
      </c>
      <c r="T14" s="11">
        <v>672953.42149821529</v>
      </c>
      <c r="U14" s="27">
        <v>878794.61683369731</v>
      </c>
      <c r="V14" s="11">
        <v>1153911.770157258</v>
      </c>
      <c r="W14" s="11">
        <v>1159582.3646566835</v>
      </c>
      <c r="X14" s="11">
        <v>309659.57828952081</v>
      </c>
      <c r="Y14" s="11">
        <v>1150285.9482182651</v>
      </c>
      <c r="Z14" s="11">
        <v>876000.66650639707</v>
      </c>
      <c r="AA14" s="11">
        <v>1155937.7127160891</v>
      </c>
      <c r="AB14" s="11">
        <v>595802.19585000619</v>
      </c>
      <c r="AC14" s="11">
        <v>875650.878173223</v>
      </c>
      <c r="AD14" s="11">
        <v>594196.78907003324</v>
      </c>
      <c r="AE14" s="11">
        <v>879016.95611430076</v>
      </c>
      <c r="AF14" s="11">
        <v>1153410.7188829035</v>
      </c>
      <c r="AG14" s="11">
        <v>1157047.0351264353</v>
      </c>
      <c r="AH14" s="11">
        <v>590565.83465751889</v>
      </c>
      <c r="AI14" s="11">
        <v>1154488.1762596155</v>
      </c>
      <c r="AJ14" s="11">
        <v>870832.97565284034</v>
      </c>
      <c r="AK14" s="11">
        <v>869932.39010297204</v>
      </c>
      <c r="AL14" s="11">
        <v>1157641.2534692877</v>
      </c>
      <c r="AM14" s="11">
        <v>1155282.5933220293</v>
      </c>
      <c r="AN14" s="11">
        <v>866651.68368049036</v>
      </c>
      <c r="AO14" s="27">
        <v>1148096.9226460392</v>
      </c>
      <c r="AP14" s="11">
        <v>1405961.8206823375</v>
      </c>
      <c r="AQ14" s="11">
        <v>1401457.4226218518</v>
      </c>
      <c r="AR14" s="11">
        <v>376416.29744509031</v>
      </c>
      <c r="AS14" s="11">
        <v>1412917.3060648169</v>
      </c>
      <c r="AT14" s="11">
        <v>1072508.3408403951</v>
      </c>
      <c r="AU14" s="11">
        <v>1405627.113649375</v>
      </c>
      <c r="AV14" s="11">
        <v>719299.22141530085</v>
      </c>
      <c r="AW14" s="11">
        <v>1068557.1906618164</v>
      </c>
      <c r="AX14" s="11">
        <v>724852.29904761328</v>
      </c>
      <c r="AY14" s="11">
        <v>1078602.2777622384</v>
      </c>
      <c r="AZ14" s="11">
        <v>1078602.2777622384</v>
      </c>
      <c r="BA14" s="11">
        <v>1409492.9947014707</v>
      </c>
      <c r="BB14" s="11">
        <v>727497.68489569949</v>
      </c>
      <c r="BC14" s="11">
        <v>1410582.6491929484</v>
      </c>
      <c r="BD14" s="11">
        <v>1056860.9734356117</v>
      </c>
      <c r="BE14" s="11">
        <v>1062435.9983421322</v>
      </c>
      <c r="BF14" s="11">
        <v>1390904.2693834698</v>
      </c>
      <c r="BG14" s="11">
        <v>1399976.150041736</v>
      </c>
      <c r="BH14" s="11">
        <v>1061001.4877594027</v>
      </c>
      <c r="BI14" s="27">
        <v>1383790.9701143946</v>
      </c>
    </row>
    <row r="15" spans="1:61" x14ac:dyDescent="0.25">
      <c r="A15" s="109" t="s">
        <v>78</v>
      </c>
      <c r="B15" s="11">
        <v>179654.13258946897</v>
      </c>
      <c r="C15" s="11">
        <v>144900.01953441655</v>
      </c>
      <c r="D15" s="11">
        <v>53806.594204164583</v>
      </c>
      <c r="E15" s="11">
        <v>134428.82409966772</v>
      </c>
      <c r="F15" s="11">
        <v>104301.14485897266</v>
      </c>
      <c r="G15" s="11">
        <v>113016.49573185234</v>
      </c>
      <c r="H15" s="11">
        <v>74166.985472314773</v>
      </c>
      <c r="I15" s="11">
        <v>103539.00791818753</v>
      </c>
      <c r="J15" s="11">
        <v>69928.141625191565</v>
      </c>
      <c r="K15" s="11">
        <v>84254.158114169652</v>
      </c>
      <c r="L15" s="11">
        <v>145539.24242395209</v>
      </c>
      <c r="M15" s="11">
        <v>131518.98118299388</v>
      </c>
      <c r="N15" s="11">
        <v>92336.737368764821</v>
      </c>
      <c r="O15" s="11">
        <v>112351.12478533137</v>
      </c>
      <c r="P15" s="11">
        <v>102536.18970235778</v>
      </c>
      <c r="Q15" s="11">
        <v>89268.440343624796</v>
      </c>
      <c r="R15" s="11">
        <v>163493.51468259344</v>
      </c>
      <c r="S15" s="11">
        <v>154070.76278024036</v>
      </c>
      <c r="T15" s="11">
        <v>132950.79687746367</v>
      </c>
      <c r="U15" s="27">
        <v>205705.56767834263</v>
      </c>
      <c r="V15" s="11">
        <v>201315.18477854272</v>
      </c>
      <c r="W15" s="11">
        <v>208613.70588308334</v>
      </c>
      <c r="X15" s="11">
        <v>62866.514886272918</v>
      </c>
      <c r="Y15" s="11">
        <v>165500.51050477155</v>
      </c>
      <c r="Z15" s="11">
        <v>128008.53835077565</v>
      </c>
      <c r="AA15" s="11">
        <v>153384.74298134155</v>
      </c>
      <c r="AB15" s="11">
        <v>102886.21069898094</v>
      </c>
      <c r="AC15" s="11">
        <v>141830.40621670903</v>
      </c>
      <c r="AD15" s="11">
        <v>93762.204916510731</v>
      </c>
      <c r="AE15" s="11">
        <v>97435.230366615346</v>
      </c>
      <c r="AF15" s="11">
        <v>169721.97118553921</v>
      </c>
      <c r="AG15" s="11">
        <v>164727.62389293787</v>
      </c>
      <c r="AH15" s="11">
        <v>107136.96558492522</v>
      </c>
      <c r="AI15" s="11">
        <v>175447.88616442319</v>
      </c>
      <c r="AJ15" s="11">
        <v>136329.66484983815</v>
      </c>
      <c r="AK15" s="11">
        <v>153137.8556487301</v>
      </c>
      <c r="AL15" s="11">
        <v>207041.8738296087</v>
      </c>
      <c r="AM15" s="11">
        <v>203846.95792696491</v>
      </c>
      <c r="AN15" s="11">
        <v>161699.08058189292</v>
      </c>
      <c r="AO15" s="27">
        <v>224582.29669684073</v>
      </c>
      <c r="AP15" s="11">
        <v>245237.7132362019</v>
      </c>
      <c r="AQ15" s="11">
        <v>201531.55384261295</v>
      </c>
      <c r="AR15" s="11">
        <v>71757.169083535133</v>
      </c>
      <c r="AS15" s="11">
        <v>184854.61210344199</v>
      </c>
      <c r="AT15" s="11">
        <v>154262.65405664069</v>
      </c>
      <c r="AU15" s="11">
        <v>160134.61654704396</v>
      </c>
      <c r="AV15" s="11">
        <v>108279.16957661709</v>
      </c>
      <c r="AW15" s="11">
        <v>158165.05633805465</v>
      </c>
      <c r="AX15" s="11">
        <v>117064.073740851</v>
      </c>
      <c r="AY15" s="11">
        <v>146297.03396526739</v>
      </c>
      <c r="AZ15" s="11">
        <v>146297.03396526739</v>
      </c>
      <c r="BA15" s="11">
        <v>232491.79945853748</v>
      </c>
      <c r="BB15" s="11">
        <v>141164.64658360145</v>
      </c>
      <c r="BC15" s="11">
        <v>184323.49798528131</v>
      </c>
      <c r="BD15" s="11">
        <v>172850.1638791413</v>
      </c>
      <c r="BE15" s="11">
        <v>133158.52691843733</v>
      </c>
      <c r="BF15" s="11">
        <v>253406.16385681782</v>
      </c>
      <c r="BG15" s="11">
        <v>251838.66506037948</v>
      </c>
      <c r="BH15" s="11">
        <v>227812.96217842214</v>
      </c>
      <c r="BI15" s="27">
        <v>322137.67271958926</v>
      </c>
    </row>
    <row r="16" spans="1:61" x14ac:dyDescent="0.25">
      <c r="A16" s="109" t="s">
        <v>79</v>
      </c>
      <c r="B16" s="11">
        <v>547575.63221962866</v>
      </c>
      <c r="C16" s="11">
        <v>460056.93942038296</v>
      </c>
      <c r="D16" s="11">
        <v>124246.75845460455</v>
      </c>
      <c r="E16" s="11">
        <v>562979.8586735907</v>
      </c>
      <c r="F16" s="11">
        <v>442770.59918295458</v>
      </c>
      <c r="G16" s="11">
        <v>627256.34390362655</v>
      </c>
      <c r="H16" s="11">
        <v>282416.68041532557</v>
      </c>
      <c r="I16" s="11">
        <v>414510.56656156952</v>
      </c>
      <c r="J16" s="11">
        <v>285955.27129139082</v>
      </c>
      <c r="K16" s="11">
        <v>443525.58088918321</v>
      </c>
      <c r="L16" s="11">
        <v>520694.61679810024</v>
      </c>
      <c r="M16" s="11">
        <v>600787.15409063897</v>
      </c>
      <c r="N16" s="11">
        <v>258960.70073911565</v>
      </c>
      <c r="O16" s="11">
        <v>639914.37549639004</v>
      </c>
      <c r="P16" s="11">
        <v>387586.81023873307</v>
      </c>
      <c r="Q16" s="11">
        <v>430984.7445236473</v>
      </c>
      <c r="R16" s="11">
        <v>545668.88119883591</v>
      </c>
      <c r="S16" s="11">
        <v>528946.65475430177</v>
      </c>
      <c r="T16" s="11">
        <v>308706.60175713268</v>
      </c>
      <c r="U16" s="27">
        <v>445262.20798885572</v>
      </c>
      <c r="V16" s="11">
        <v>661887.03601249936</v>
      </c>
      <c r="W16" s="11">
        <v>722046.78828698141</v>
      </c>
      <c r="X16" s="11">
        <v>182375.898853135</v>
      </c>
      <c r="Y16" s="11">
        <v>744134.38316167204</v>
      </c>
      <c r="Z16" s="11">
        <v>580913.35544663051</v>
      </c>
      <c r="AA16" s="11">
        <v>791741.41252228187</v>
      </c>
      <c r="AB16" s="11">
        <v>393477.64103532163</v>
      </c>
      <c r="AC16" s="11">
        <v>507879.13211071404</v>
      </c>
      <c r="AD16" s="11">
        <v>389963.534371924</v>
      </c>
      <c r="AE16" s="11">
        <v>603100.18801633164</v>
      </c>
      <c r="AF16" s="11">
        <v>666528.93985714437</v>
      </c>
      <c r="AG16" s="11">
        <v>724425.46815743309</v>
      </c>
      <c r="AH16" s="11">
        <v>288364.09113544028</v>
      </c>
      <c r="AI16" s="11">
        <v>762128.20876822458</v>
      </c>
      <c r="AJ16" s="11">
        <v>535458.01915520208</v>
      </c>
      <c r="AK16" s="11">
        <v>544147.85509281186</v>
      </c>
      <c r="AL16" s="11">
        <v>703738.62541057845</v>
      </c>
      <c r="AM16" s="11">
        <v>656504.85970334336</v>
      </c>
      <c r="AN16" s="11">
        <v>450871.62350351288</v>
      </c>
      <c r="AO16" s="27">
        <v>675293.65831277345</v>
      </c>
      <c r="AP16" s="11">
        <v>889925.3747774458</v>
      </c>
      <c r="AQ16" s="11">
        <v>885749.56103309616</v>
      </c>
      <c r="AR16" s="11">
        <v>191767.69139643712</v>
      </c>
      <c r="AS16" s="11">
        <v>791303.91892384586</v>
      </c>
      <c r="AT16" s="11">
        <v>671702.48953598284</v>
      </c>
      <c r="AU16" s="11">
        <v>909771.57927677128</v>
      </c>
      <c r="AV16" s="11">
        <v>477891.03658630227</v>
      </c>
      <c r="AW16" s="11">
        <v>699159.51753053686</v>
      </c>
      <c r="AX16" s="11">
        <v>443980.27142965008</v>
      </c>
      <c r="AY16" s="11">
        <v>723669.26658323873</v>
      </c>
      <c r="AZ16" s="11">
        <v>723669.26658323873</v>
      </c>
      <c r="BA16" s="11">
        <v>893068.97308845213</v>
      </c>
      <c r="BB16" s="11">
        <v>399464.36848288547</v>
      </c>
      <c r="BC16" s="11">
        <v>823258.83574548014</v>
      </c>
      <c r="BD16" s="11">
        <v>664269.52353332634</v>
      </c>
      <c r="BE16" s="11">
        <v>628034.23787365051</v>
      </c>
      <c r="BF16" s="11">
        <v>842039.33532949095</v>
      </c>
      <c r="BG16" s="11">
        <v>789992.34802399122</v>
      </c>
      <c r="BH16" s="11">
        <v>583335.95490614034</v>
      </c>
      <c r="BI16" s="27">
        <v>761781.71404836781</v>
      </c>
    </row>
    <row r="17" spans="1:61" ht="15.75" thickBot="1" x14ac:dyDescent="0.3">
      <c r="A17" s="114" t="s">
        <v>80</v>
      </c>
      <c r="B17" s="115">
        <v>1603669.4500812804</v>
      </c>
      <c r="C17" s="115">
        <v>1636825.6290513878</v>
      </c>
      <c r="D17" s="115">
        <v>453939.79392206244</v>
      </c>
      <c r="E17" s="115">
        <v>1406918.2066970265</v>
      </c>
      <c r="F17" s="115">
        <v>1161058.2392900016</v>
      </c>
      <c r="G17" s="115">
        <v>1599123.9795319843</v>
      </c>
      <c r="H17" s="115">
        <v>790596.27070755255</v>
      </c>
      <c r="I17" s="115">
        <v>1071055.4603266406</v>
      </c>
      <c r="J17" s="115">
        <v>737799.9110200085</v>
      </c>
      <c r="K17" s="115">
        <v>1002263.9389808202</v>
      </c>
      <c r="L17" s="115">
        <v>1393487.5884417773</v>
      </c>
      <c r="M17" s="115">
        <v>1413958.3211967046</v>
      </c>
      <c r="N17" s="115">
        <v>889008.21439113514</v>
      </c>
      <c r="O17" s="115">
        <v>1496679.5845120039</v>
      </c>
      <c r="P17" s="115">
        <v>1125820.6112532925</v>
      </c>
      <c r="Q17" s="115">
        <v>1166842.4779599942</v>
      </c>
      <c r="R17" s="115">
        <v>1676498.4174631333</v>
      </c>
      <c r="S17" s="115">
        <v>1673317.638965169</v>
      </c>
      <c r="T17" s="115">
        <v>1173893.8683878682</v>
      </c>
      <c r="U17" s="28">
        <v>1698214.8680397496</v>
      </c>
      <c r="V17" s="115">
        <v>1993753.4765820792</v>
      </c>
      <c r="W17" s="115">
        <v>1899893.5284214267</v>
      </c>
      <c r="X17" s="115">
        <v>556800.61116121069</v>
      </c>
      <c r="Y17" s="115">
        <v>2008431.5542390503</v>
      </c>
      <c r="Z17" s="115">
        <v>1497773.582290848</v>
      </c>
      <c r="AA17" s="115">
        <v>1726740.479447837</v>
      </c>
      <c r="AB17" s="115">
        <v>988345.83515303337</v>
      </c>
      <c r="AC17" s="115">
        <v>1444189.466703136</v>
      </c>
      <c r="AD17" s="115">
        <v>934115.81801371521</v>
      </c>
      <c r="AE17" s="115">
        <v>1414031.6900877615</v>
      </c>
      <c r="AF17" s="115">
        <v>1749730.0517298363</v>
      </c>
      <c r="AG17" s="115">
        <v>1792408.1008068498</v>
      </c>
      <c r="AH17" s="115">
        <v>1257268.723508049</v>
      </c>
      <c r="AI17" s="115">
        <v>1704769.1953839869</v>
      </c>
      <c r="AJ17" s="115">
        <v>1418094.7146850133</v>
      </c>
      <c r="AK17" s="115">
        <v>1681190.0632896018</v>
      </c>
      <c r="AL17" s="115">
        <v>2096655.492524758</v>
      </c>
      <c r="AM17" s="115">
        <v>1983138.1502272461</v>
      </c>
      <c r="AN17" s="115">
        <v>1511341.1068115446</v>
      </c>
      <c r="AO17" s="28">
        <v>2207494.0274770316</v>
      </c>
      <c r="AP17" s="115">
        <v>2613947.6175433286</v>
      </c>
      <c r="AQ17" s="115">
        <v>2259161.010839269</v>
      </c>
      <c r="AR17" s="115">
        <v>679950.00121530355</v>
      </c>
      <c r="AS17" s="115">
        <v>2168720.7140232208</v>
      </c>
      <c r="AT17" s="115">
        <v>1765250.2572125026</v>
      </c>
      <c r="AU17" s="115">
        <v>2088404.9747649846</v>
      </c>
      <c r="AV17" s="115">
        <v>1162785.1436079799</v>
      </c>
      <c r="AW17" s="115">
        <v>1702004.0590364179</v>
      </c>
      <c r="AX17" s="115">
        <v>1216623.7971676493</v>
      </c>
      <c r="AY17" s="115">
        <v>1625884.4070133548</v>
      </c>
      <c r="AZ17" s="115">
        <v>1625884.4070133548</v>
      </c>
      <c r="BA17" s="115">
        <v>2348126.7181382338</v>
      </c>
      <c r="BB17" s="115">
        <v>1302592.8073908619</v>
      </c>
      <c r="BC17" s="115">
        <v>2102180.0430652592</v>
      </c>
      <c r="BD17" s="115">
        <v>1839738.9229201397</v>
      </c>
      <c r="BE17" s="115">
        <v>1830996.3286408687</v>
      </c>
      <c r="BF17" s="115">
        <v>2514762.9846426519</v>
      </c>
      <c r="BG17" s="115">
        <v>2603144.4820300788</v>
      </c>
      <c r="BH17" s="115">
        <v>2195428.5738544283</v>
      </c>
      <c r="BI17" s="28">
        <v>2949138.9518439774</v>
      </c>
    </row>
    <row r="18" spans="1:61" ht="15.75" thickBot="1" x14ac:dyDescent="0.3">
      <c r="A18" s="42"/>
      <c r="B18" s="42"/>
      <c r="C18" s="42"/>
    </row>
    <row r="19" spans="1:61" x14ac:dyDescent="0.25">
      <c r="A19" s="108" t="s">
        <v>52</v>
      </c>
      <c r="B19" s="127">
        <v>0.2</v>
      </c>
      <c r="C19" s="42"/>
    </row>
    <row r="20" spans="1:61" x14ac:dyDescent="0.25">
      <c r="A20" s="109" t="s">
        <v>72</v>
      </c>
      <c r="B20" s="97">
        <v>0.25</v>
      </c>
      <c r="C20" s="42"/>
    </row>
    <row r="21" spans="1:61" x14ac:dyDescent="0.25">
      <c r="A21" s="109" t="s">
        <v>73</v>
      </c>
      <c r="B21" s="97">
        <v>0.5</v>
      </c>
      <c r="E21" s="166" t="s">
        <v>90</v>
      </c>
      <c r="F21" s="166"/>
      <c r="G21" s="166"/>
      <c r="H21" s="166"/>
      <c r="I21" s="166"/>
    </row>
    <row r="22" spans="1:61" x14ac:dyDescent="0.25">
      <c r="A22" s="109" t="s">
        <v>74</v>
      </c>
      <c r="B22" s="97">
        <v>0.25</v>
      </c>
      <c r="E22" s="166"/>
      <c r="F22" s="166"/>
      <c r="G22" s="166"/>
      <c r="H22" s="166"/>
      <c r="I22" s="166"/>
      <c r="J22" s="96"/>
    </row>
    <row r="23" spans="1:61" x14ac:dyDescent="0.25">
      <c r="A23" s="109" t="s">
        <v>75</v>
      </c>
      <c r="B23" s="97">
        <v>0</v>
      </c>
      <c r="E23" s="166"/>
      <c r="F23" s="166"/>
      <c r="G23" s="166"/>
      <c r="H23" s="166"/>
      <c r="I23" s="166"/>
      <c r="J23" s="11"/>
    </row>
    <row r="24" spans="1:61" x14ac:dyDescent="0.25">
      <c r="A24" s="110" t="s">
        <v>81</v>
      </c>
      <c r="B24" s="128">
        <v>44</v>
      </c>
      <c r="I24" s="11"/>
      <c r="J24" s="11"/>
    </row>
    <row r="25" spans="1:61" x14ac:dyDescent="0.25">
      <c r="I25" s="11"/>
      <c r="J25" s="11"/>
    </row>
    <row r="26" spans="1:61" x14ac:dyDescent="0.25">
      <c r="A26" s="116" t="s">
        <v>81</v>
      </c>
      <c r="B26" s="117" t="s">
        <v>66</v>
      </c>
      <c r="C26" s="117" t="s">
        <v>65</v>
      </c>
      <c r="D26" s="117" t="s">
        <v>76</v>
      </c>
      <c r="E26" s="117" t="s">
        <v>77</v>
      </c>
      <c r="F26" s="117" t="s">
        <v>78</v>
      </c>
      <c r="G26" s="117" t="s">
        <v>79</v>
      </c>
      <c r="H26" s="117" t="s">
        <v>80</v>
      </c>
      <c r="I26" s="11"/>
      <c r="J26" s="11"/>
    </row>
    <row r="27" spans="1:61" x14ac:dyDescent="0.25">
      <c r="A27" s="118">
        <v>1</v>
      </c>
      <c r="B27" s="119">
        <v>0.26500000000000001</v>
      </c>
      <c r="C27" s="120">
        <v>702568.46485863032</v>
      </c>
      <c r="D27" s="11">
        <v>931834.45205683704</v>
      </c>
      <c r="E27" s="11">
        <v>897689.89716506691</v>
      </c>
      <c r="F27" s="11">
        <v>179654.13258946897</v>
      </c>
      <c r="G27" s="11">
        <v>547575.63221962866</v>
      </c>
      <c r="H27" s="11">
        <v>1603669.4500812804</v>
      </c>
      <c r="I27" s="11"/>
      <c r="J27" s="11"/>
    </row>
    <row r="28" spans="1:61" x14ac:dyDescent="0.25">
      <c r="A28" s="121">
        <v>2</v>
      </c>
      <c r="B28" s="24">
        <v>0.28399999999999997</v>
      </c>
      <c r="C28" s="30">
        <v>705773.46153684647</v>
      </c>
      <c r="D28" s="11">
        <v>917565.84620068059</v>
      </c>
      <c r="E28" s="11">
        <v>906360.235129348</v>
      </c>
      <c r="F28" s="11">
        <v>144900.01953441655</v>
      </c>
      <c r="G28" s="11">
        <v>460056.93942038296</v>
      </c>
      <c r="H28" s="11">
        <v>1636825.6290513878</v>
      </c>
      <c r="I28" s="11"/>
      <c r="J28" s="11"/>
    </row>
    <row r="29" spans="1:61" x14ac:dyDescent="0.25">
      <c r="A29" s="121">
        <v>3</v>
      </c>
      <c r="B29" s="24">
        <v>0</v>
      </c>
      <c r="C29" s="30">
        <v>173479.15133826708</v>
      </c>
      <c r="D29" s="11">
        <v>250514.77272507828</v>
      </c>
      <c r="E29" s="11">
        <v>245218.0167041602</v>
      </c>
      <c r="F29" s="11">
        <v>53806.594204164583</v>
      </c>
      <c r="G29" s="11">
        <v>124246.75845460455</v>
      </c>
      <c r="H29" s="11">
        <v>453939.79392206244</v>
      </c>
      <c r="I29" s="11"/>
      <c r="J29" s="11"/>
    </row>
    <row r="30" spans="1:61" x14ac:dyDescent="0.25">
      <c r="A30" s="121">
        <v>4</v>
      </c>
      <c r="B30" s="24">
        <v>0.219</v>
      </c>
      <c r="C30" s="30">
        <v>752154.46448125388</v>
      </c>
      <c r="D30" s="11">
        <v>932528.7483319391</v>
      </c>
      <c r="E30" s="11">
        <v>903145.0287790054</v>
      </c>
      <c r="F30" s="11">
        <v>134428.82409966772</v>
      </c>
      <c r="G30" s="11">
        <v>562979.8586735907</v>
      </c>
      <c r="H30" s="11">
        <v>1406918.2066970265</v>
      </c>
      <c r="I30" s="11"/>
      <c r="J30" s="11"/>
    </row>
    <row r="31" spans="1:61" x14ac:dyDescent="0.25">
      <c r="A31" s="121">
        <v>5</v>
      </c>
      <c r="B31" s="24">
        <v>8.9999999999999993E-3</v>
      </c>
      <c r="C31" s="30">
        <v>524934.95730216999</v>
      </c>
      <c r="D31" s="11">
        <v>682073.48773094523</v>
      </c>
      <c r="E31" s="11">
        <v>685921.2486390851</v>
      </c>
      <c r="F31" s="11">
        <v>104301.14485897266</v>
      </c>
      <c r="G31" s="11">
        <v>442770.59918295458</v>
      </c>
      <c r="H31" s="11">
        <v>1161058.2392900016</v>
      </c>
      <c r="I31" s="11"/>
      <c r="J31" s="11"/>
    </row>
    <row r="32" spans="1:61" x14ac:dyDescent="0.25">
      <c r="A32" s="121">
        <v>6</v>
      </c>
      <c r="B32" s="24">
        <v>0.21099999999999999</v>
      </c>
      <c r="C32" s="30">
        <v>738313.03178827604</v>
      </c>
      <c r="D32" s="11">
        <v>917720.56537002744</v>
      </c>
      <c r="E32" s="11">
        <v>907144.71692772</v>
      </c>
      <c r="F32" s="11">
        <v>113016.49573185234</v>
      </c>
      <c r="G32" s="11">
        <v>627256.34390362655</v>
      </c>
      <c r="H32" s="11">
        <v>1599123.9795319843</v>
      </c>
      <c r="I32" s="11"/>
      <c r="J32" s="11"/>
    </row>
    <row r="33" spans="1:10" x14ac:dyDescent="0.25">
      <c r="A33" s="121">
        <v>7</v>
      </c>
      <c r="B33" s="24">
        <v>0</v>
      </c>
      <c r="C33" s="30">
        <v>353287.71149053774</v>
      </c>
      <c r="D33" s="11">
        <v>477438.97386061109</v>
      </c>
      <c r="E33" s="11">
        <v>464555.34528991196</v>
      </c>
      <c r="F33" s="11">
        <v>74166.985472314773</v>
      </c>
      <c r="G33" s="11">
        <v>282416.68041532557</v>
      </c>
      <c r="H33" s="11">
        <v>790596.27070755255</v>
      </c>
      <c r="I33" s="11"/>
      <c r="J33" s="11"/>
    </row>
    <row r="34" spans="1:10" x14ac:dyDescent="0.25">
      <c r="A34" s="121">
        <v>8</v>
      </c>
      <c r="B34" s="24">
        <v>3.0000000000000001E-3</v>
      </c>
      <c r="C34" s="30">
        <v>514785.50690993067</v>
      </c>
      <c r="D34" s="11">
        <v>690893.51543841627</v>
      </c>
      <c r="E34" s="11">
        <v>682721.04226369888</v>
      </c>
      <c r="F34" s="11">
        <v>103539.00791818753</v>
      </c>
      <c r="G34" s="11">
        <v>414510.56656156952</v>
      </c>
      <c r="H34" s="11">
        <v>1071055.4603266406</v>
      </c>
      <c r="I34" s="11"/>
      <c r="J34" s="11"/>
    </row>
    <row r="35" spans="1:10" x14ac:dyDescent="0.25">
      <c r="A35" s="121">
        <v>9</v>
      </c>
      <c r="B35" s="24">
        <v>0</v>
      </c>
      <c r="C35" s="30">
        <v>356225.96692039364</v>
      </c>
      <c r="D35" s="11">
        <v>464195.55149261246</v>
      </c>
      <c r="E35" s="11">
        <v>466438.39392036432</v>
      </c>
      <c r="F35" s="11">
        <v>69928.141625191565</v>
      </c>
      <c r="G35" s="11">
        <v>285955.27129139082</v>
      </c>
      <c r="H35" s="11">
        <v>737799.9110200085</v>
      </c>
      <c r="I35" s="11"/>
      <c r="J35" s="11"/>
    </row>
    <row r="36" spans="1:10" x14ac:dyDescent="0.25">
      <c r="A36" s="121">
        <v>10</v>
      </c>
      <c r="B36" s="24">
        <v>2E-3</v>
      </c>
      <c r="C36" s="30">
        <v>575738.05834676593</v>
      </c>
      <c r="D36" s="11">
        <v>701006.09533340053</v>
      </c>
      <c r="E36" s="11">
        <v>690350.06410907791</v>
      </c>
      <c r="F36" s="11">
        <v>84254.158114169652</v>
      </c>
      <c r="G36" s="11">
        <v>443525.58088918321</v>
      </c>
      <c r="H36" s="11">
        <v>1002263.9389808202</v>
      </c>
      <c r="I36" s="11"/>
      <c r="J36" s="11"/>
    </row>
    <row r="37" spans="1:10" x14ac:dyDescent="0.25">
      <c r="A37" s="121">
        <v>11</v>
      </c>
      <c r="B37" s="24">
        <v>0.25800000000000001</v>
      </c>
      <c r="C37" s="30">
        <v>700459.41423813417</v>
      </c>
      <c r="D37" s="11">
        <v>911961.12033525261</v>
      </c>
      <c r="E37" s="11">
        <v>903568.16854362783</v>
      </c>
      <c r="F37" s="11">
        <v>145539.24242395209</v>
      </c>
      <c r="G37" s="11">
        <v>520694.61679810024</v>
      </c>
      <c r="H37" s="11">
        <v>1393487.5884417773</v>
      </c>
      <c r="I37" s="11"/>
      <c r="J37" s="11"/>
    </row>
    <row r="38" spans="1:10" x14ac:dyDescent="0.25">
      <c r="A38" s="121">
        <v>12</v>
      </c>
      <c r="B38" s="24">
        <v>0.246</v>
      </c>
      <c r="C38" s="30">
        <v>716202.28220996878</v>
      </c>
      <c r="D38" s="11">
        <v>891726.9855264317</v>
      </c>
      <c r="E38" s="11">
        <v>899641.61968427664</v>
      </c>
      <c r="F38" s="11">
        <v>131518.98118299388</v>
      </c>
      <c r="G38" s="11">
        <v>600787.15409063897</v>
      </c>
      <c r="H38" s="11">
        <v>1413958.3211967046</v>
      </c>
      <c r="I38" s="11"/>
      <c r="J38" s="11"/>
    </row>
    <row r="39" spans="1:10" x14ac:dyDescent="0.25">
      <c r="A39" s="121">
        <v>13</v>
      </c>
      <c r="B39" s="24">
        <v>0</v>
      </c>
      <c r="C39" s="30">
        <v>335250.64036967809</v>
      </c>
      <c r="D39" s="11">
        <v>465025.39073739306</v>
      </c>
      <c r="E39" s="11">
        <v>462228.53207399417</v>
      </c>
      <c r="F39" s="11">
        <v>92336.737368764821</v>
      </c>
      <c r="G39" s="11">
        <v>258960.70073911565</v>
      </c>
      <c r="H39" s="11">
        <v>889008.21439113514</v>
      </c>
      <c r="I39" s="11"/>
      <c r="J39" s="11"/>
    </row>
    <row r="40" spans="1:10" x14ac:dyDescent="0.25">
      <c r="A40" s="121">
        <v>14</v>
      </c>
      <c r="B40" s="24">
        <v>0.22500000000000001</v>
      </c>
      <c r="C40" s="30">
        <v>737662.24893565068</v>
      </c>
      <c r="D40" s="11">
        <v>913126.13947328809</v>
      </c>
      <c r="E40" s="11">
        <v>901577.3016676507</v>
      </c>
      <c r="F40" s="11">
        <v>112351.12478533137</v>
      </c>
      <c r="G40" s="11">
        <v>639914.37549639004</v>
      </c>
      <c r="H40" s="11">
        <v>1496679.5845120039</v>
      </c>
      <c r="I40" s="11"/>
      <c r="J40" s="11"/>
    </row>
    <row r="41" spans="1:10" x14ac:dyDescent="0.25">
      <c r="A41" s="121">
        <v>15</v>
      </c>
      <c r="B41" s="24">
        <v>1.2E-2</v>
      </c>
      <c r="C41" s="30">
        <v>555698.33090645634</v>
      </c>
      <c r="D41" s="11">
        <v>691267.49679867295</v>
      </c>
      <c r="E41" s="11">
        <v>686904.23398617678</v>
      </c>
      <c r="F41" s="11">
        <v>102536.18970235778</v>
      </c>
      <c r="G41" s="11">
        <v>387586.81023873307</v>
      </c>
      <c r="H41" s="11">
        <v>1125820.6112532925</v>
      </c>
      <c r="I41" s="11"/>
      <c r="J41" s="11"/>
    </row>
    <row r="42" spans="1:10" x14ac:dyDescent="0.25">
      <c r="A42" s="121">
        <v>16</v>
      </c>
      <c r="B42" s="24">
        <v>1.2E-2</v>
      </c>
      <c r="C42" s="30">
        <v>561972.91935558326</v>
      </c>
      <c r="D42" s="11">
        <v>691765.45739657758</v>
      </c>
      <c r="E42" s="11">
        <v>680367.73888586718</v>
      </c>
      <c r="F42" s="11">
        <v>89268.440343624796</v>
      </c>
      <c r="G42" s="11">
        <v>430984.7445236473</v>
      </c>
      <c r="H42" s="11">
        <v>1166842.4779599942</v>
      </c>
      <c r="I42" s="11"/>
      <c r="J42" s="11"/>
    </row>
    <row r="43" spans="1:10" x14ac:dyDescent="0.25">
      <c r="A43" s="121">
        <v>17</v>
      </c>
      <c r="B43" s="24">
        <v>0.247</v>
      </c>
      <c r="C43" s="30">
        <v>671278.64660124329</v>
      </c>
      <c r="D43" s="11">
        <v>901530.68691161717</v>
      </c>
      <c r="E43" s="11">
        <v>893684.69012361974</v>
      </c>
      <c r="F43" s="11">
        <v>163493.51468259344</v>
      </c>
      <c r="G43" s="11">
        <v>545668.88119883591</v>
      </c>
      <c r="H43" s="11">
        <v>1676498.4174631333</v>
      </c>
      <c r="I43" s="11"/>
      <c r="J43" s="11"/>
    </row>
    <row r="44" spans="1:10" x14ac:dyDescent="0.25">
      <c r="A44" s="121">
        <v>18</v>
      </c>
      <c r="B44" s="24">
        <v>0.26</v>
      </c>
      <c r="C44" s="30">
        <v>745725.79814227426</v>
      </c>
      <c r="D44" s="11">
        <v>938872.83391475619</v>
      </c>
      <c r="E44" s="11">
        <v>903822.56999971461</v>
      </c>
      <c r="F44" s="11">
        <v>154070.76278024036</v>
      </c>
      <c r="G44" s="11">
        <v>528946.65475430177</v>
      </c>
      <c r="H44" s="11">
        <v>1673317.638965169</v>
      </c>
      <c r="I44" s="11"/>
      <c r="J44" s="11"/>
    </row>
    <row r="45" spans="1:10" x14ac:dyDescent="0.25">
      <c r="A45" s="121">
        <v>19</v>
      </c>
      <c r="B45" s="24">
        <v>3.5000000000000003E-2</v>
      </c>
      <c r="C45" s="30">
        <v>513794.72119751014</v>
      </c>
      <c r="D45" s="11">
        <v>690926.22179260303</v>
      </c>
      <c r="E45" s="11">
        <v>672953.42149821529</v>
      </c>
      <c r="F45" s="11">
        <v>132950.79687746367</v>
      </c>
      <c r="G45" s="11">
        <v>308706.60175713268</v>
      </c>
      <c r="H45" s="11">
        <v>1173893.8683878682</v>
      </c>
      <c r="I45" s="11"/>
      <c r="J45" s="11"/>
    </row>
    <row r="46" spans="1:10" x14ac:dyDescent="0.25">
      <c r="A46" s="122">
        <v>20</v>
      </c>
      <c r="B46" s="123">
        <v>0.27300000000000002</v>
      </c>
      <c r="C46" s="124">
        <v>646130.58134419366</v>
      </c>
      <c r="D46" s="11">
        <v>912127.22877817741</v>
      </c>
      <c r="E46" s="11">
        <v>878794.61683369731</v>
      </c>
      <c r="F46" s="11">
        <v>205705.56767834263</v>
      </c>
      <c r="G46" s="11">
        <v>445262.20798885572</v>
      </c>
      <c r="H46" s="11">
        <v>1698214.8680397496</v>
      </c>
      <c r="I46" s="11"/>
      <c r="J46" s="11"/>
    </row>
    <row r="47" spans="1:10" x14ac:dyDescent="0.25">
      <c r="A47" s="118">
        <v>21</v>
      </c>
      <c r="B47" s="125">
        <v>0.80400000000000005</v>
      </c>
      <c r="C47" s="120">
        <v>847494.96875545487</v>
      </c>
      <c r="D47" s="11">
        <v>1152997.4017831911</v>
      </c>
      <c r="E47" s="11">
        <v>1153911.770157258</v>
      </c>
      <c r="F47" s="11">
        <v>201315.18477854272</v>
      </c>
      <c r="G47" s="11">
        <v>661887.03601249936</v>
      </c>
      <c r="H47" s="11">
        <v>1993753.4765820792</v>
      </c>
      <c r="I47" s="11"/>
      <c r="J47" s="11"/>
    </row>
    <row r="48" spans="1:10" x14ac:dyDescent="0.25">
      <c r="A48" s="121">
        <v>22</v>
      </c>
      <c r="B48" s="96">
        <v>0.81</v>
      </c>
      <c r="C48" s="30">
        <v>878163.35311870952</v>
      </c>
      <c r="D48" s="11">
        <v>1174425.4712519166</v>
      </c>
      <c r="E48" s="11">
        <v>1159582.3646566835</v>
      </c>
      <c r="F48" s="11">
        <v>208613.70588308334</v>
      </c>
      <c r="G48" s="11">
        <v>722046.78828698141</v>
      </c>
      <c r="H48" s="11">
        <v>1899893.5284214267</v>
      </c>
      <c r="I48" s="11"/>
      <c r="J48" s="11"/>
    </row>
    <row r="49" spans="1:10" x14ac:dyDescent="0.25">
      <c r="A49" s="121">
        <v>23</v>
      </c>
      <c r="B49" s="96">
        <v>0</v>
      </c>
      <c r="C49" s="30">
        <v>230324.54294434169</v>
      </c>
      <c r="D49" s="11">
        <v>317614.08694658888</v>
      </c>
      <c r="E49" s="11">
        <v>309659.57828952081</v>
      </c>
      <c r="F49" s="11">
        <v>62866.514886272918</v>
      </c>
      <c r="G49" s="11">
        <v>182375.898853135</v>
      </c>
      <c r="H49" s="11">
        <v>556800.61116121069</v>
      </c>
      <c r="I49" s="11"/>
      <c r="J49" s="11"/>
    </row>
    <row r="50" spans="1:10" x14ac:dyDescent="0.25">
      <c r="A50" s="121">
        <v>24</v>
      </c>
      <c r="B50" s="96">
        <v>0.84</v>
      </c>
      <c r="C50" s="30">
        <v>926291.21969177329</v>
      </c>
      <c r="D50" s="11">
        <v>1156250.1377546876</v>
      </c>
      <c r="E50" s="11">
        <v>1150285.9482182651</v>
      </c>
      <c r="F50" s="11">
        <v>165500.51050477155</v>
      </c>
      <c r="G50" s="11">
        <v>744134.38316167204</v>
      </c>
      <c r="H50" s="11">
        <v>2008431.5542390503</v>
      </c>
      <c r="I50" s="11"/>
      <c r="J50" s="11"/>
    </row>
    <row r="51" spans="1:10" x14ac:dyDescent="0.25">
      <c r="A51" s="121">
        <v>25</v>
      </c>
      <c r="B51" s="96">
        <v>0.21299999999999999</v>
      </c>
      <c r="C51" s="30">
        <v>700302.3136232195</v>
      </c>
      <c r="D51" s="11">
        <v>886287.28922880965</v>
      </c>
      <c r="E51" s="11">
        <v>876000.66650639707</v>
      </c>
      <c r="F51" s="11">
        <v>128008.53835077565</v>
      </c>
      <c r="G51" s="11">
        <v>580913.35544663051</v>
      </c>
      <c r="H51" s="11">
        <v>1497773.582290848</v>
      </c>
      <c r="I51" s="11"/>
      <c r="J51" s="11"/>
    </row>
    <row r="52" spans="1:10" x14ac:dyDescent="0.25">
      <c r="A52" s="121">
        <v>26</v>
      </c>
      <c r="B52" s="96">
        <v>0.84299999999999997</v>
      </c>
      <c r="C52" s="30">
        <v>971604.03516363667</v>
      </c>
      <c r="D52" s="11">
        <v>1162221.5831256735</v>
      </c>
      <c r="E52" s="11">
        <v>1155937.7127160891</v>
      </c>
      <c r="F52" s="11">
        <v>153384.74298134155</v>
      </c>
      <c r="G52" s="11">
        <v>791741.41252228187</v>
      </c>
      <c r="H52" s="11">
        <v>1726740.479447837</v>
      </c>
      <c r="I52" s="11"/>
      <c r="J52" s="11"/>
    </row>
    <row r="53" spans="1:10" x14ac:dyDescent="0.25">
      <c r="A53" s="121">
        <v>27</v>
      </c>
      <c r="B53" s="96">
        <v>0</v>
      </c>
      <c r="C53" s="30">
        <v>476610.77604891418</v>
      </c>
      <c r="D53" s="11">
        <v>601917.87195836706</v>
      </c>
      <c r="E53" s="11">
        <v>595802.19585000619</v>
      </c>
      <c r="F53" s="11">
        <v>102886.21069898094</v>
      </c>
      <c r="G53" s="11">
        <v>393477.64103532163</v>
      </c>
      <c r="H53" s="11">
        <v>988345.83515303337</v>
      </c>
      <c r="I53" s="11"/>
      <c r="J53" s="11"/>
    </row>
    <row r="54" spans="1:10" x14ac:dyDescent="0.25">
      <c r="A54" s="121">
        <v>28</v>
      </c>
      <c r="B54" s="96">
        <v>0.17599999999999999</v>
      </c>
      <c r="C54" s="30">
        <v>691649.58060596779</v>
      </c>
      <c r="D54" s="11">
        <v>890727.53738004388</v>
      </c>
      <c r="E54" s="11">
        <v>875650.878173223</v>
      </c>
      <c r="F54" s="11">
        <v>141830.40621670903</v>
      </c>
      <c r="G54" s="11">
        <v>507879.13211071404</v>
      </c>
      <c r="H54" s="11">
        <v>1444189.466703136</v>
      </c>
      <c r="I54" s="11"/>
      <c r="J54" s="11"/>
    </row>
    <row r="55" spans="1:10" x14ac:dyDescent="0.25">
      <c r="A55" s="121">
        <v>29</v>
      </c>
      <c r="B55" s="24">
        <v>0</v>
      </c>
      <c r="C55" s="30">
        <v>475977.63602398627</v>
      </c>
      <c r="D55" s="11">
        <v>605674.01739863749</v>
      </c>
      <c r="E55" s="11">
        <v>594196.78907003324</v>
      </c>
      <c r="F55" s="11">
        <v>93762.204916510731</v>
      </c>
      <c r="G55" s="11">
        <v>389963.534371924</v>
      </c>
      <c r="H55" s="11">
        <v>934115.81801371521</v>
      </c>
      <c r="I55" s="11"/>
      <c r="J55" s="11"/>
    </row>
    <row r="56" spans="1:10" x14ac:dyDescent="0.25">
      <c r="A56" s="121">
        <v>30</v>
      </c>
      <c r="B56" s="96">
        <v>0.14399999999999999</v>
      </c>
      <c r="C56" s="30">
        <v>726361.30625119642</v>
      </c>
      <c r="D56" s="11">
        <v>884524.17942082044</v>
      </c>
      <c r="E56" s="11">
        <v>879016.95611430076</v>
      </c>
      <c r="F56" s="11">
        <v>97435.230366615346</v>
      </c>
      <c r="G56" s="11">
        <v>603100.18801633164</v>
      </c>
      <c r="H56" s="11">
        <v>1414031.6900877615</v>
      </c>
      <c r="I56" s="11"/>
      <c r="J56" s="11"/>
    </row>
    <row r="57" spans="1:10" x14ac:dyDescent="0.25">
      <c r="A57" s="121">
        <v>31</v>
      </c>
      <c r="B57" s="96">
        <v>0.82599999999999996</v>
      </c>
      <c r="C57" s="30">
        <v>883318.94347169821</v>
      </c>
      <c r="D57" s="11">
        <v>1122085.5698321899</v>
      </c>
      <c r="E57" s="11">
        <v>1153410.7188829035</v>
      </c>
      <c r="F57" s="11">
        <v>169721.97118553921</v>
      </c>
      <c r="G57" s="11">
        <v>666528.93985714437</v>
      </c>
      <c r="H57" s="11">
        <v>1749730.0517298363</v>
      </c>
      <c r="I57" s="11"/>
      <c r="J57" s="11"/>
    </row>
    <row r="58" spans="1:10" x14ac:dyDescent="0.25">
      <c r="A58" s="121">
        <v>32</v>
      </c>
      <c r="B58" s="96">
        <v>0.82099999999999995</v>
      </c>
      <c r="C58" s="30">
        <v>913261.62868112093</v>
      </c>
      <c r="D58" s="11">
        <v>1172194.0088434382</v>
      </c>
      <c r="E58" s="11">
        <v>1157047.0351264353</v>
      </c>
      <c r="F58" s="11">
        <v>164727.62389293787</v>
      </c>
      <c r="G58" s="11">
        <v>724425.46815743309</v>
      </c>
      <c r="H58" s="11">
        <v>1792408.1008068498</v>
      </c>
      <c r="I58" s="11"/>
      <c r="J58" s="11"/>
    </row>
    <row r="59" spans="1:10" x14ac:dyDescent="0.25">
      <c r="A59" s="121">
        <v>33</v>
      </c>
      <c r="B59" s="24">
        <v>2E-3</v>
      </c>
      <c r="C59" s="30">
        <v>470710.36264224205</v>
      </c>
      <c r="D59" s="11">
        <v>616664.44540077029</v>
      </c>
      <c r="E59" s="11">
        <v>590565.83465751889</v>
      </c>
      <c r="F59" s="11">
        <v>107136.96558492522</v>
      </c>
      <c r="G59" s="11">
        <v>288364.09113544028</v>
      </c>
      <c r="H59" s="11">
        <v>1257268.723508049</v>
      </c>
      <c r="I59" s="11"/>
      <c r="J59" s="11"/>
    </row>
    <row r="60" spans="1:10" x14ac:dyDescent="0.25">
      <c r="A60" s="121">
        <v>34</v>
      </c>
      <c r="B60" s="24">
        <v>0.86199999999999999</v>
      </c>
      <c r="C60" s="30">
        <v>894598.42624911736</v>
      </c>
      <c r="D60" s="11">
        <v>1159575.2663010969</v>
      </c>
      <c r="E60" s="11">
        <v>1154488.1762596155</v>
      </c>
      <c r="F60" s="11">
        <v>175447.88616442319</v>
      </c>
      <c r="G60" s="11">
        <v>762128.20876822458</v>
      </c>
      <c r="H60" s="11">
        <v>1704769.1953839869</v>
      </c>
      <c r="I60" s="11"/>
      <c r="J60" s="11"/>
    </row>
    <row r="61" spans="1:10" x14ac:dyDescent="0.25">
      <c r="A61" s="121">
        <v>35</v>
      </c>
      <c r="B61" s="24">
        <v>0.183</v>
      </c>
      <c r="C61" s="30">
        <v>700685.41288046539</v>
      </c>
      <c r="D61" s="11">
        <v>891876.23535971669</v>
      </c>
      <c r="E61" s="11">
        <v>870832.97565284034</v>
      </c>
      <c r="F61" s="11">
        <v>136329.66484983815</v>
      </c>
      <c r="G61" s="11">
        <v>535458.01915520208</v>
      </c>
      <c r="H61" s="11">
        <v>1418094.7146850133</v>
      </c>
      <c r="I61" s="11"/>
      <c r="J61" s="11"/>
    </row>
    <row r="62" spans="1:10" x14ac:dyDescent="0.25">
      <c r="A62" s="121">
        <v>36</v>
      </c>
      <c r="B62" s="96">
        <v>0.19</v>
      </c>
      <c r="C62" s="30">
        <v>642525.68931940477</v>
      </c>
      <c r="D62" s="11">
        <v>873694.50249370141</v>
      </c>
      <c r="E62" s="11">
        <v>869932.39010297204</v>
      </c>
      <c r="F62" s="11">
        <v>153137.8556487301</v>
      </c>
      <c r="G62" s="11">
        <v>544147.85509281186</v>
      </c>
      <c r="H62" s="11">
        <v>1681190.0632896018</v>
      </c>
      <c r="I62" s="11"/>
      <c r="J62" s="11"/>
    </row>
    <row r="63" spans="1:10" x14ac:dyDescent="0.25">
      <c r="A63" s="121">
        <v>37</v>
      </c>
      <c r="B63" s="24">
        <v>0.82</v>
      </c>
      <c r="C63" s="30">
        <v>896846.65787762054</v>
      </c>
      <c r="D63" s="11">
        <v>1205081.2317491984</v>
      </c>
      <c r="E63" s="11">
        <v>1157641.2534692877</v>
      </c>
      <c r="F63" s="11">
        <v>207041.8738296087</v>
      </c>
      <c r="G63" s="11">
        <v>703738.62541057845</v>
      </c>
      <c r="H63" s="11">
        <v>2096655.492524758</v>
      </c>
      <c r="I63" s="11"/>
      <c r="J63" s="11"/>
    </row>
    <row r="64" spans="1:10" x14ac:dyDescent="0.25">
      <c r="A64" s="121">
        <v>38</v>
      </c>
      <c r="B64" s="96">
        <v>0.8</v>
      </c>
      <c r="C64" s="30">
        <v>828667.8269466355</v>
      </c>
      <c r="D64" s="11">
        <v>1150357.8568196488</v>
      </c>
      <c r="E64" s="11">
        <v>1155282.5933220293</v>
      </c>
      <c r="F64" s="11">
        <v>203846.95792696491</v>
      </c>
      <c r="G64" s="11">
        <v>656504.85970334336</v>
      </c>
      <c r="H64" s="11">
        <v>1983138.1502272461</v>
      </c>
      <c r="I64" s="11"/>
      <c r="J64" s="11"/>
    </row>
    <row r="65" spans="1:10" x14ac:dyDescent="0.25">
      <c r="A65" s="121">
        <v>39</v>
      </c>
      <c r="B65" s="96">
        <v>0.24</v>
      </c>
      <c r="C65" s="30">
        <v>684785.9966588245</v>
      </c>
      <c r="D65" s="11">
        <v>915579.44446456223</v>
      </c>
      <c r="E65" s="11">
        <v>866651.68368049036</v>
      </c>
      <c r="F65" s="11">
        <v>161699.08058189292</v>
      </c>
      <c r="G65" s="11">
        <v>450871.62350351288</v>
      </c>
      <c r="H65" s="11">
        <v>1511341.1068115446</v>
      </c>
      <c r="I65" s="11"/>
      <c r="J65" s="11"/>
    </row>
    <row r="66" spans="1:10" x14ac:dyDescent="0.25">
      <c r="A66" s="122">
        <v>40</v>
      </c>
      <c r="B66" s="98">
        <v>0.73799999999999999</v>
      </c>
      <c r="C66" s="124">
        <v>842586.12904728786</v>
      </c>
      <c r="D66" s="11">
        <v>1167713.2295619247</v>
      </c>
      <c r="E66" s="11">
        <v>1148096.9226460392</v>
      </c>
      <c r="F66" s="11">
        <v>224582.29669684073</v>
      </c>
      <c r="G66" s="11">
        <v>675293.65831277345</v>
      </c>
      <c r="H66" s="11">
        <v>2207494.0274770316</v>
      </c>
      <c r="I66" s="11"/>
      <c r="J66" s="11"/>
    </row>
    <row r="67" spans="1:10" x14ac:dyDescent="0.25">
      <c r="A67" s="118">
        <v>41</v>
      </c>
      <c r="B67" s="125">
        <v>0.98099999999999998</v>
      </c>
      <c r="C67" s="120">
        <v>1026606.2337022655</v>
      </c>
      <c r="D67" s="11">
        <v>1420120.0803910559</v>
      </c>
      <c r="E67" s="11">
        <v>1405961.8206823375</v>
      </c>
      <c r="F67" s="11">
        <v>245237.7132362019</v>
      </c>
      <c r="G67" s="11">
        <v>889925.3747774458</v>
      </c>
      <c r="H67" s="11">
        <v>2613947.6175433286</v>
      </c>
      <c r="I67" s="11"/>
      <c r="J67" s="11"/>
    </row>
    <row r="68" spans="1:10" x14ac:dyDescent="0.25">
      <c r="A68" s="121">
        <v>42</v>
      </c>
      <c r="B68" s="96">
        <v>0.98699999999999999</v>
      </c>
      <c r="C68" s="30">
        <v>1118555.2513281512</v>
      </c>
      <c r="D68" s="11">
        <v>1401197.5107169235</v>
      </c>
      <c r="E68" s="11">
        <v>1401457.4226218518</v>
      </c>
      <c r="F68" s="11">
        <v>201531.55384261295</v>
      </c>
      <c r="G68" s="11">
        <v>885749.56103309616</v>
      </c>
      <c r="H68" s="11">
        <v>2259161.010839269</v>
      </c>
      <c r="I68" s="11"/>
      <c r="J68" s="11"/>
    </row>
    <row r="69" spans="1:10" x14ac:dyDescent="0.25">
      <c r="A69" s="121">
        <v>43</v>
      </c>
      <c r="B69" s="96">
        <v>0</v>
      </c>
      <c r="C69" s="30">
        <v>283459.89250848588</v>
      </c>
      <c r="D69" s="11">
        <v>380405.7534005543</v>
      </c>
      <c r="E69" s="11">
        <v>376416.29744509031</v>
      </c>
      <c r="F69" s="11">
        <v>71757.169083535133</v>
      </c>
      <c r="G69" s="11">
        <v>191767.69139643712</v>
      </c>
      <c r="H69" s="11">
        <v>679950.00121530355</v>
      </c>
      <c r="I69" s="11"/>
      <c r="J69" s="11"/>
    </row>
    <row r="70" spans="1:10" x14ac:dyDescent="0.25">
      <c r="A70" s="126">
        <v>44</v>
      </c>
      <c r="B70" s="101">
        <v>0.997</v>
      </c>
      <c r="C70" s="30">
        <v>1144057.3585181704</v>
      </c>
      <c r="D70" s="11">
        <v>1412328.3253785577</v>
      </c>
      <c r="E70" s="11">
        <v>1412917.3060648169</v>
      </c>
      <c r="F70" s="11">
        <v>184854.61210344199</v>
      </c>
      <c r="G70" s="11">
        <v>791303.91892384586</v>
      </c>
      <c r="H70" s="11">
        <v>2168720.7140232208</v>
      </c>
      <c r="I70" s="11"/>
      <c r="J70" s="11"/>
    </row>
    <row r="71" spans="1:10" x14ac:dyDescent="0.25">
      <c r="A71" s="121">
        <v>45</v>
      </c>
      <c r="B71" s="96">
        <v>0.64900000000000002</v>
      </c>
      <c r="C71" s="30">
        <v>804976.41796526662</v>
      </c>
      <c r="D71" s="11">
        <v>1047714.5240768858</v>
      </c>
      <c r="E71" s="11">
        <v>1072508.3408403951</v>
      </c>
      <c r="F71" s="11">
        <v>154262.65405664069</v>
      </c>
      <c r="G71" s="11">
        <v>671702.48953598284</v>
      </c>
      <c r="H71" s="11">
        <v>1765250.2572125026</v>
      </c>
      <c r="I71" s="11"/>
      <c r="J71" s="11"/>
    </row>
    <row r="72" spans="1:10" x14ac:dyDescent="0.25">
      <c r="A72" s="121">
        <v>46</v>
      </c>
      <c r="B72" s="24">
        <v>0.99299999999999999</v>
      </c>
      <c r="C72" s="30">
        <v>1137173.0458100655</v>
      </c>
      <c r="D72" s="11">
        <v>1393027.5079660267</v>
      </c>
      <c r="E72" s="11">
        <v>1405627.113649375</v>
      </c>
      <c r="F72" s="11">
        <v>160134.61654704396</v>
      </c>
      <c r="G72" s="11">
        <v>909771.57927677128</v>
      </c>
      <c r="H72" s="11">
        <v>2088404.9747649846</v>
      </c>
      <c r="I72" s="11"/>
      <c r="J72" s="11"/>
    </row>
    <row r="73" spans="1:10" x14ac:dyDescent="0.25">
      <c r="A73" s="121">
        <v>47</v>
      </c>
      <c r="B73" s="24">
        <v>1.6E-2</v>
      </c>
      <c r="C73" s="30">
        <v>551375.29037515086</v>
      </c>
      <c r="D73" s="11">
        <v>725294.69278845459</v>
      </c>
      <c r="E73" s="11">
        <v>719299.22141530085</v>
      </c>
      <c r="F73" s="11">
        <v>108279.16957661709</v>
      </c>
      <c r="G73" s="11">
        <v>477891.03658630227</v>
      </c>
      <c r="H73" s="11">
        <v>1162785.1436079799</v>
      </c>
      <c r="I73" s="11"/>
      <c r="J73" s="11"/>
    </row>
    <row r="74" spans="1:10" x14ac:dyDescent="0.25">
      <c r="A74" s="121">
        <v>48</v>
      </c>
      <c r="B74" s="24">
        <v>0.66300000000000003</v>
      </c>
      <c r="C74" s="30">
        <v>814480.00393453718</v>
      </c>
      <c r="D74" s="11">
        <v>1091600.9881391597</v>
      </c>
      <c r="E74" s="11">
        <v>1068557.1906618164</v>
      </c>
      <c r="F74" s="11">
        <v>158165.05633805465</v>
      </c>
      <c r="G74" s="11">
        <v>699159.51753053686</v>
      </c>
      <c r="H74" s="11">
        <v>1702004.0590364179</v>
      </c>
      <c r="I74" s="11"/>
      <c r="J74" s="11"/>
    </row>
    <row r="75" spans="1:10" x14ac:dyDescent="0.25">
      <c r="A75" s="121">
        <v>49</v>
      </c>
      <c r="B75" s="24">
        <v>1.4E-2</v>
      </c>
      <c r="C75" s="30">
        <v>566707.73416301038</v>
      </c>
      <c r="D75" s="11">
        <v>739397.88777129573</v>
      </c>
      <c r="E75" s="11">
        <v>724852.29904761328</v>
      </c>
      <c r="F75" s="11">
        <v>117064.073740851</v>
      </c>
      <c r="G75" s="11">
        <v>443980.27142965008</v>
      </c>
      <c r="H75" s="11">
        <v>1216623.7971676493</v>
      </c>
      <c r="I75" s="11"/>
      <c r="J75" s="11"/>
    </row>
    <row r="76" spans="1:10" x14ac:dyDescent="0.25">
      <c r="A76" s="121">
        <v>50</v>
      </c>
      <c r="B76" s="24">
        <v>0.69799999999999995</v>
      </c>
      <c r="C76" s="30">
        <v>876069.32954674959</v>
      </c>
      <c r="D76" s="11">
        <v>1087328.8961489208</v>
      </c>
      <c r="E76" s="11">
        <v>1078602.2777622384</v>
      </c>
      <c r="F76" s="11">
        <v>146297.03396526739</v>
      </c>
      <c r="G76" s="11">
        <v>723669.26658323873</v>
      </c>
      <c r="H76" s="11">
        <v>1625884.4070133548</v>
      </c>
      <c r="I76" s="11"/>
      <c r="J76" s="11"/>
    </row>
    <row r="77" spans="1:10" x14ac:dyDescent="0.25">
      <c r="A77" s="121">
        <v>51</v>
      </c>
      <c r="B77" s="96">
        <v>0.69799999999999995</v>
      </c>
      <c r="C77" s="30">
        <v>876069.32954674959</v>
      </c>
      <c r="D77" s="11">
        <v>1087328.8961489208</v>
      </c>
      <c r="E77" s="11">
        <v>1078602.2777622384</v>
      </c>
      <c r="F77" s="11">
        <v>146297.03396526739</v>
      </c>
      <c r="G77" s="11">
        <v>723669.26658323873</v>
      </c>
      <c r="H77" s="11">
        <v>1625884.4070133548</v>
      </c>
      <c r="I77" s="11"/>
      <c r="J77" s="11"/>
    </row>
    <row r="78" spans="1:10" x14ac:dyDescent="0.25">
      <c r="A78" s="121">
        <v>52</v>
      </c>
      <c r="B78" s="24">
        <v>0.98199999999999998</v>
      </c>
      <c r="C78" s="30">
        <v>1112748.0697346742</v>
      </c>
      <c r="D78" s="11">
        <v>1451721.7846031561</v>
      </c>
      <c r="E78" s="11">
        <v>1409492.9947014707</v>
      </c>
      <c r="F78" s="11">
        <v>232491.79945853748</v>
      </c>
      <c r="G78" s="11">
        <v>893068.97308845213</v>
      </c>
      <c r="H78" s="11">
        <v>2348126.7181382338</v>
      </c>
      <c r="I78" s="11"/>
      <c r="J78" s="11"/>
    </row>
    <row r="79" spans="1:10" x14ac:dyDescent="0.25">
      <c r="A79" s="121">
        <v>53</v>
      </c>
      <c r="B79" s="24">
        <v>4.8000000000000001E-2</v>
      </c>
      <c r="C79" s="30">
        <v>504719.41336410394</v>
      </c>
      <c r="D79" s="11">
        <v>718747.6227642477</v>
      </c>
      <c r="E79" s="11">
        <v>727497.68489569949</v>
      </c>
      <c r="F79" s="11">
        <v>141164.64658360145</v>
      </c>
      <c r="G79" s="11">
        <v>399464.36848288547</v>
      </c>
      <c r="H79" s="11">
        <v>1302592.8073908619</v>
      </c>
      <c r="I79" s="11"/>
      <c r="J79" s="11"/>
    </row>
    <row r="80" spans="1:10" x14ac:dyDescent="0.25">
      <c r="A80" s="121">
        <v>54</v>
      </c>
      <c r="B80" s="24">
        <v>0.995</v>
      </c>
      <c r="C80" s="30">
        <v>1165811.7596547834</v>
      </c>
      <c r="D80" s="11">
        <v>1419681.0147899031</v>
      </c>
      <c r="E80" s="11">
        <v>1410582.6491929484</v>
      </c>
      <c r="F80" s="11">
        <v>184323.49798528131</v>
      </c>
      <c r="G80" s="11">
        <v>823258.83574548014</v>
      </c>
      <c r="H80" s="11">
        <v>2102180.0430652592</v>
      </c>
      <c r="I80" s="11"/>
      <c r="J80" s="11"/>
    </row>
    <row r="81" spans="1:10" x14ac:dyDescent="0.25">
      <c r="A81" s="121">
        <v>55</v>
      </c>
      <c r="B81" s="24">
        <v>0.64600000000000002</v>
      </c>
      <c r="C81" s="30">
        <v>817209.46713210549</v>
      </c>
      <c r="D81" s="11">
        <v>1085973.1911001601</v>
      </c>
      <c r="E81" s="11">
        <v>1056860.9734356117</v>
      </c>
      <c r="F81" s="11">
        <v>172850.1638791413</v>
      </c>
      <c r="G81" s="11">
        <v>664269.52353332634</v>
      </c>
      <c r="H81" s="11">
        <v>1839738.9229201397</v>
      </c>
      <c r="I81" s="11"/>
      <c r="J81" s="11"/>
    </row>
    <row r="82" spans="1:10" x14ac:dyDescent="0.25">
      <c r="A82" s="121">
        <v>56</v>
      </c>
      <c r="B82" s="96">
        <v>0.65200000000000002</v>
      </c>
      <c r="C82" s="30">
        <v>866121.06485156855</v>
      </c>
      <c r="D82" s="11">
        <v>1061708.8284365279</v>
      </c>
      <c r="E82" s="11">
        <v>1062435.9983421322</v>
      </c>
      <c r="F82" s="11">
        <v>133158.52691843733</v>
      </c>
      <c r="G82" s="11">
        <v>628034.23787365051</v>
      </c>
      <c r="H82" s="11">
        <v>1830996.3286408687</v>
      </c>
      <c r="I82" s="11"/>
      <c r="J82" s="11"/>
    </row>
    <row r="83" spans="1:10" x14ac:dyDescent="0.25">
      <c r="A83" s="121">
        <v>57</v>
      </c>
      <c r="B83" s="24">
        <v>0.97499999999999998</v>
      </c>
      <c r="C83" s="30">
        <v>1032222.3204644051</v>
      </c>
      <c r="D83" s="11">
        <v>1420267.4359664025</v>
      </c>
      <c r="E83" s="11">
        <v>1390904.2693834698</v>
      </c>
      <c r="F83" s="11">
        <v>253406.16385681782</v>
      </c>
      <c r="G83" s="11">
        <v>842039.33532949095</v>
      </c>
      <c r="H83" s="11">
        <v>2514762.9846426519</v>
      </c>
    </row>
    <row r="84" spans="1:10" x14ac:dyDescent="0.25">
      <c r="A84" s="121">
        <v>58</v>
      </c>
      <c r="B84" s="96">
        <v>0.98</v>
      </c>
      <c r="C84" s="30">
        <v>1081637.8076567419</v>
      </c>
      <c r="D84" s="11">
        <v>1438630.8368610116</v>
      </c>
      <c r="E84" s="11">
        <v>1399976.150041736</v>
      </c>
      <c r="F84" s="11">
        <v>251838.66506037948</v>
      </c>
      <c r="G84" s="11">
        <v>789992.34802399122</v>
      </c>
      <c r="H84" s="11">
        <v>2603144.4820300788</v>
      </c>
    </row>
    <row r="85" spans="1:10" x14ac:dyDescent="0.25">
      <c r="A85" s="121">
        <v>59</v>
      </c>
      <c r="B85" s="96">
        <v>0.61799999999999999</v>
      </c>
      <c r="C85" s="30">
        <v>810192.37303152983</v>
      </c>
      <c r="D85" s="11">
        <v>1106982.7111405714</v>
      </c>
      <c r="E85" s="11">
        <v>1061001.4877594027</v>
      </c>
      <c r="F85" s="11">
        <v>227812.96217842214</v>
      </c>
      <c r="G85" s="11">
        <v>583335.95490614034</v>
      </c>
      <c r="H85" s="11">
        <v>2195428.5738544283</v>
      </c>
    </row>
    <row r="86" spans="1:10" x14ac:dyDescent="0.25">
      <c r="A86" s="122">
        <v>60</v>
      </c>
      <c r="B86" s="123">
        <v>0.94399999999999995</v>
      </c>
      <c r="C86" s="124">
        <v>931300.06957879418</v>
      </c>
      <c r="D86" s="11">
        <v>1438329.098807188</v>
      </c>
      <c r="E86" s="11">
        <v>1383790.9701143946</v>
      </c>
      <c r="F86" s="11">
        <v>322137.67271958926</v>
      </c>
      <c r="G86" s="11">
        <v>761781.71404836781</v>
      </c>
      <c r="H86" s="11">
        <v>2949138.9518439774</v>
      </c>
    </row>
  </sheetData>
  <autoFilter ref="A26:H86" xr:uid="{CA2B161F-0AE2-4BF9-BE04-92EE82E70F5E}"/>
  <mergeCells count="1">
    <mergeCell ref="E21:I23"/>
  </mergeCells>
  <conditionalFormatting sqref="B67:B8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7:C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8865-58EC-4217-9167-AD4DB8F2DD5B}">
  <dimension ref="A4:AE64"/>
  <sheetViews>
    <sheetView workbookViewId="0">
      <selection activeCell="L26" sqref="L26"/>
    </sheetView>
  </sheetViews>
  <sheetFormatPr defaultRowHeight="15" x14ac:dyDescent="0.25"/>
  <cols>
    <col min="1" max="1" width="16.140625" bestFit="1" customWidth="1"/>
    <col min="2" max="31" width="14.28515625" bestFit="1" customWidth="1"/>
  </cols>
  <sheetData>
    <row r="4" spans="1:31" x14ac:dyDescent="0.25">
      <c r="B4" s="100"/>
      <c r="C4" s="100"/>
      <c r="D4" s="100"/>
      <c r="E4" s="100"/>
      <c r="F4" s="100"/>
      <c r="I4" s="100"/>
    </row>
    <row r="5" spans="1:31" x14ac:dyDescent="0.25">
      <c r="A5" s="100" t="s">
        <v>52</v>
      </c>
      <c r="B5" s="105">
        <v>0.1</v>
      </c>
      <c r="C5" s="105">
        <v>0.1</v>
      </c>
      <c r="D5" s="105">
        <v>0.1</v>
      </c>
      <c r="E5" s="105">
        <v>0.1</v>
      </c>
      <c r="F5" s="105">
        <v>0.1</v>
      </c>
      <c r="G5" s="105">
        <v>0.1</v>
      </c>
      <c r="H5" s="105">
        <v>0.1</v>
      </c>
      <c r="I5" s="105">
        <v>0.1</v>
      </c>
      <c r="J5" s="105">
        <v>0.1</v>
      </c>
      <c r="K5" s="105">
        <v>0.1</v>
      </c>
      <c r="L5" s="129">
        <v>0.15</v>
      </c>
      <c r="M5" s="129">
        <v>0.15</v>
      </c>
      <c r="N5" s="129">
        <v>0.15</v>
      </c>
      <c r="O5" s="129">
        <v>0.15</v>
      </c>
      <c r="P5" s="129">
        <v>0.15</v>
      </c>
      <c r="Q5" s="129">
        <v>0.15</v>
      </c>
      <c r="R5" s="129">
        <v>0.15</v>
      </c>
      <c r="S5" s="129">
        <v>0.15</v>
      </c>
      <c r="T5" s="129">
        <v>0.15</v>
      </c>
      <c r="U5" s="129">
        <v>0.15</v>
      </c>
      <c r="V5" s="129">
        <v>0.2</v>
      </c>
      <c r="W5" s="129">
        <v>0.2</v>
      </c>
      <c r="X5" s="129">
        <v>0.2</v>
      </c>
      <c r="Y5" s="129">
        <v>0.2</v>
      </c>
      <c r="Z5" s="129">
        <v>0.2</v>
      </c>
      <c r="AA5" s="129">
        <v>0.2</v>
      </c>
      <c r="AB5" s="129">
        <v>0.2</v>
      </c>
      <c r="AC5" s="129">
        <v>0.2</v>
      </c>
      <c r="AD5" s="129">
        <v>0.2</v>
      </c>
      <c r="AE5" s="129">
        <v>0.2</v>
      </c>
    </row>
    <row r="6" spans="1:31" x14ac:dyDescent="0.25">
      <c r="A6" t="s">
        <v>68</v>
      </c>
      <c r="B6" s="42">
        <v>0.25</v>
      </c>
      <c r="C6" s="42">
        <v>0.25</v>
      </c>
      <c r="D6" s="42">
        <v>0.25</v>
      </c>
      <c r="E6" s="42">
        <v>0.25</v>
      </c>
      <c r="F6" s="42">
        <v>0.5</v>
      </c>
      <c r="G6" s="42">
        <v>0.5</v>
      </c>
      <c r="H6" s="42">
        <v>0.5</v>
      </c>
      <c r="I6" s="42">
        <v>0.75</v>
      </c>
      <c r="J6" s="42">
        <v>0.75</v>
      </c>
      <c r="K6" s="42">
        <v>1</v>
      </c>
      <c r="L6" s="42">
        <v>0.25</v>
      </c>
      <c r="M6" s="42">
        <v>0.25</v>
      </c>
      <c r="N6" s="42">
        <v>0.25</v>
      </c>
      <c r="O6" s="42">
        <v>0.25</v>
      </c>
      <c r="P6" s="42">
        <v>0.5</v>
      </c>
      <c r="Q6" s="42">
        <v>0.5</v>
      </c>
      <c r="R6" s="42">
        <v>0.5</v>
      </c>
      <c r="S6" s="42">
        <v>0.75</v>
      </c>
      <c r="T6" s="42">
        <v>0.75</v>
      </c>
      <c r="U6" s="42">
        <v>1</v>
      </c>
      <c r="V6" s="42">
        <v>0.25</v>
      </c>
      <c r="W6" s="42">
        <v>0.25</v>
      </c>
      <c r="X6" s="42">
        <v>0.25</v>
      </c>
      <c r="Y6" s="42">
        <v>0.25</v>
      </c>
      <c r="Z6" s="42">
        <v>0.5</v>
      </c>
      <c r="AA6" s="42">
        <v>0.5</v>
      </c>
      <c r="AB6" s="42">
        <v>0.5</v>
      </c>
      <c r="AC6" s="42">
        <v>0.75</v>
      </c>
      <c r="AD6" s="42">
        <v>0.75</v>
      </c>
      <c r="AE6" s="42">
        <v>1</v>
      </c>
    </row>
    <row r="7" spans="1:31" x14ac:dyDescent="0.25">
      <c r="A7" t="s">
        <v>69</v>
      </c>
      <c r="B7" s="42">
        <v>0.75</v>
      </c>
      <c r="C7" s="42">
        <v>0</v>
      </c>
      <c r="D7" s="42">
        <v>0.5</v>
      </c>
      <c r="E7" s="42">
        <v>0.25</v>
      </c>
      <c r="F7" s="42">
        <v>0.5</v>
      </c>
      <c r="G7" s="42">
        <v>0</v>
      </c>
      <c r="H7" s="42">
        <v>0.25</v>
      </c>
      <c r="I7" s="42">
        <v>0.25</v>
      </c>
      <c r="J7" s="42">
        <v>0</v>
      </c>
      <c r="K7" s="42">
        <v>0</v>
      </c>
      <c r="L7" s="42">
        <v>0.75</v>
      </c>
      <c r="M7" s="42">
        <v>0</v>
      </c>
      <c r="N7" s="42">
        <v>0.5</v>
      </c>
      <c r="O7" s="42">
        <v>0.25</v>
      </c>
      <c r="P7" s="42">
        <v>0.5</v>
      </c>
      <c r="Q7" s="42">
        <v>0</v>
      </c>
      <c r="R7" s="42">
        <v>0.25</v>
      </c>
      <c r="S7" s="42">
        <v>0.25</v>
      </c>
      <c r="T7" s="42">
        <v>0</v>
      </c>
      <c r="U7" s="42">
        <v>0</v>
      </c>
      <c r="V7" s="42">
        <v>0.75</v>
      </c>
      <c r="W7" s="42">
        <v>0</v>
      </c>
      <c r="X7" s="42">
        <v>0.5</v>
      </c>
      <c r="Y7" s="42">
        <v>0.25</v>
      </c>
      <c r="Z7" s="42">
        <v>0.5</v>
      </c>
      <c r="AA7" s="42">
        <v>0</v>
      </c>
      <c r="AB7" s="42">
        <v>0.25</v>
      </c>
      <c r="AC7" s="42">
        <v>0.25</v>
      </c>
      <c r="AD7" s="42">
        <v>0</v>
      </c>
      <c r="AE7" s="42">
        <v>0</v>
      </c>
    </row>
    <row r="8" spans="1:31" x14ac:dyDescent="0.25">
      <c r="A8" t="s">
        <v>70</v>
      </c>
      <c r="B8" s="42">
        <v>0</v>
      </c>
      <c r="C8" s="42">
        <v>0.75</v>
      </c>
      <c r="D8" s="42">
        <v>0.25</v>
      </c>
      <c r="E8" s="42">
        <v>0.5</v>
      </c>
      <c r="F8" s="42">
        <v>0</v>
      </c>
      <c r="G8" s="42">
        <v>0.5</v>
      </c>
      <c r="H8" s="42">
        <v>0.25</v>
      </c>
      <c r="I8" s="42">
        <v>0</v>
      </c>
      <c r="J8" s="42">
        <v>0.25</v>
      </c>
      <c r="K8" s="42">
        <v>0</v>
      </c>
      <c r="L8" s="42">
        <v>0</v>
      </c>
      <c r="M8" s="42">
        <v>0.75</v>
      </c>
      <c r="N8" s="42">
        <v>0.25</v>
      </c>
      <c r="O8" s="42">
        <v>0.5</v>
      </c>
      <c r="P8" s="42">
        <v>0</v>
      </c>
      <c r="Q8" s="42">
        <v>0.5</v>
      </c>
      <c r="R8" s="42">
        <v>0.25</v>
      </c>
      <c r="S8" s="42">
        <v>0</v>
      </c>
      <c r="T8" s="42">
        <v>0.25</v>
      </c>
      <c r="U8" s="42">
        <v>0</v>
      </c>
      <c r="V8" s="42">
        <v>0</v>
      </c>
      <c r="W8" s="42">
        <v>0.75</v>
      </c>
      <c r="X8" s="42">
        <v>0.25</v>
      </c>
      <c r="Y8" s="42">
        <v>0.5</v>
      </c>
      <c r="Z8" s="42">
        <v>0</v>
      </c>
      <c r="AA8" s="42">
        <v>0.5</v>
      </c>
      <c r="AB8" s="42">
        <v>0.25</v>
      </c>
      <c r="AC8" s="42">
        <v>0</v>
      </c>
      <c r="AD8" s="42">
        <v>0.25</v>
      </c>
      <c r="AE8" s="42">
        <v>0</v>
      </c>
    </row>
    <row r="9" spans="1:31" x14ac:dyDescent="0.25">
      <c r="A9" t="s">
        <v>71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  <c r="N9" s="42">
        <v>0</v>
      </c>
      <c r="O9" s="42">
        <v>0</v>
      </c>
      <c r="P9" s="42">
        <v>0</v>
      </c>
      <c r="Q9" s="42">
        <v>0</v>
      </c>
      <c r="R9" s="42">
        <v>0</v>
      </c>
      <c r="S9" s="42">
        <v>0</v>
      </c>
      <c r="T9" s="42">
        <v>0</v>
      </c>
      <c r="U9" s="42">
        <v>0</v>
      </c>
      <c r="V9" s="42">
        <v>0</v>
      </c>
      <c r="W9" s="42">
        <v>0</v>
      </c>
      <c r="X9" s="42">
        <v>0</v>
      </c>
      <c r="Y9" s="42">
        <v>0</v>
      </c>
      <c r="Z9" s="42">
        <v>0</v>
      </c>
      <c r="AA9" s="42">
        <v>0</v>
      </c>
      <c r="AB9" s="42">
        <v>0</v>
      </c>
      <c r="AC9" s="42">
        <v>0</v>
      </c>
      <c r="AD9" s="42">
        <v>0</v>
      </c>
      <c r="AE9" s="42">
        <v>0</v>
      </c>
    </row>
    <row r="11" spans="1:31" x14ac:dyDescent="0.25">
      <c r="A11" s="42" t="s">
        <v>66</v>
      </c>
      <c r="B11" s="131">
        <v>0.253</v>
      </c>
      <c r="C11" s="131">
        <v>0.28299999999999997</v>
      </c>
      <c r="D11" s="131">
        <v>0.27400000000000002</v>
      </c>
      <c r="E11" s="131">
        <v>0.20599999999999999</v>
      </c>
      <c r="F11" s="131">
        <v>0.25900000000000001</v>
      </c>
      <c r="G11" s="131">
        <v>0.24099999999999999</v>
      </c>
      <c r="H11" s="131">
        <v>0.215</v>
      </c>
      <c r="I11" s="131">
        <v>0.29199999999999998</v>
      </c>
      <c r="J11" s="131">
        <v>0.23</v>
      </c>
      <c r="K11" s="131">
        <v>0.28799999999999998</v>
      </c>
      <c r="L11" s="131">
        <v>0.79700000000000004</v>
      </c>
      <c r="M11" s="131">
        <v>0.80700000000000005</v>
      </c>
      <c r="N11" s="131">
        <v>0.87</v>
      </c>
      <c r="O11" s="131">
        <v>0.88200000000000001</v>
      </c>
      <c r="P11" s="131">
        <v>0.81</v>
      </c>
      <c r="Q11" s="131">
        <v>0.82099999999999995</v>
      </c>
      <c r="R11" s="131">
        <v>0.86399999999999999</v>
      </c>
      <c r="S11" s="131">
        <v>0.80300000000000005</v>
      </c>
      <c r="T11" s="131">
        <v>0.80700000000000005</v>
      </c>
      <c r="U11" s="131">
        <v>0.745</v>
      </c>
      <c r="V11" s="131">
        <v>0.98299999999999998</v>
      </c>
      <c r="W11" s="131">
        <v>0.97799999999999998</v>
      </c>
      <c r="X11" s="131">
        <v>0.995</v>
      </c>
      <c r="Y11" s="131">
        <v>0.995</v>
      </c>
      <c r="Z11" s="131">
        <v>0.99099999999999999</v>
      </c>
      <c r="AA11" s="131">
        <v>0.98799999999999999</v>
      </c>
      <c r="AB11" s="131">
        <v>0.99399999999999999</v>
      </c>
      <c r="AC11" s="131">
        <v>0.98199999999999998</v>
      </c>
      <c r="AD11" s="131">
        <v>0.98199999999999998</v>
      </c>
      <c r="AE11" s="131">
        <v>0.95499999999999996</v>
      </c>
    </row>
    <row r="12" spans="1:31" x14ac:dyDescent="0.25">
      <c r="A12" s="42" t="s">
        <v>65</v>
      </c>
      <c r="B12" s="11">
        <v>699143.07167906396</v>
      </c>
      <c r="C12" s="11">
        <v>700199.23891205876</v>
      </c>
      <c r="D12" s="11">
        <v>750445.95651779149</v>
      </c>
      <c r="E12" s="11">
        <v>727509.23182982823</v>
      </c>
      <c r="F12" s="11">
        <v>686539.10985003074</v>
      </c>
      <c r="G12" s="11">
        <v>718429.45749682607</v>
      </c>
      <c r="H12" s="11">
        <v>737483.25646474177</v>
      </c>
      <c r="I12" s="11">
        <v>732132.38825782156</v>
      </c>
      <c r="J12" s="11">
        <v>723202.0410560919</v>
      </c>
      <c r="K12" s="11">
        <v>627487.1268736315</v>
      </c>
      <c r="L12" s="11">
        <v>925764.75527471956</v>
      </c>
      <c r="M12" s="11">
        <v>882874.58122293127</v>
      </c>
      <c r="N12" s="11">
        <v>965849.82144521305</v>
      </c>
      <c r="O12" s="11">
        <v>918398.20909773081</v>
      </c>
      <c r="P12" s="11">
        <v>910951.5211751652</v>
      </c>
      <c r="Q12" s="11">
        <v>913047.38212050265</v>
      </c>
      <c r="R12" s="11">
        <v>927415.50816177088</v>
      </c>
      <c r="S12" s="11">
        <v>917312.67247656872</v>
      </c>
      <c r="T12" s="11">
        <v>898099.21737303946</v>
      </c>
      <c r="U12" s="11">
        <v>829405.37288235896</v>
      </c>
      <c r="V12" s="11">
        <v>1027939.7752990602</v>
      </c>
      <c r="W12" s="11">
        <v>1048074.3922850323</v>
      </c>
      <c r="X12" s="11">
        <v>1177195.7627272673</v>
      </c>
      <c r="Y12" s="11">
        <v>1196421.2440504096</v>
      </c>
      <c r="Z12" s="11">
        <v>1082109.8190406733</v>
      </c>
      <c r="AA12" s="11">
        <v>1124918.8474115084</v>
      </c>
      <c r="AB12" s="11">
        <v>1150702.7875950728</v>
      </c>
      <c r="AC12" s="11">
        <v>1057629.6656626747</v>
      </c>
      <c r="AD12" s="11">
        <v>1044816.4807886204</v>
      </c>
      <c r="AE12" s="11">
        <v>1071296.2810937408</v>
      </c>
    </row>
    <row r="13" spans="1:31" x14ac:dyDescent="0.25">
      <c r="A13" s="42" t="s">
        <v>76</v>
      </c>
      <c r="B13" s="11">
        <v>928996.8638788223</v>
      </c>
      <c r="C13" s="11">
        <v>913371.56422320276</v>
      </c>
      <c r="D13" s="11">
        <v>939383.00388102594</v>
      </c>
      <c r="E13" s="11">
        <v>906618.37402314483</v>
      </c>
      <c r="F13" s="11">
        <v>894992.61540184112</v>
      </c>
      <c r="G13" s="11">
        <v>911195.87189169182</v>
      </c>
      <c r="H13" s="11">
        <v>927619.64734723314</v>
      </c>
      <c r="I13" s="11">
        <v>940396.53978319943</v>
      </c>
      <c r="J13" s="11">
        <v>894214.16937554732</v>
      </c>
      <c r="K13" s="11">
        <v>904215.46396842855</v>
      </c>
      <c r="L13" s="11">
        <v>1179273.9335123731</v>
      </c>
      <c r="M13" s="11">
        <v>1140987.7323210614</v>
      </c>
      <c r="N13" s="11">
        <v>1184478.5283857123</v>
      </c>
      <c r="O13" s="11">
        <v>1155692.2370471349</v>
      </c>
      <c r="P13" s="11">
        <v>1171195.1839757324</v>
      </c>
      <c r="Q13" s="11">
        <v>1167301.8201815903</v>
      </c>
      <c r="R13" s="11">
        <v>1149554.1926336496</v>
      </c>
      <c r="S13" s="11">
        <v>1161437.3263285435</v>
      </c>
      <c r="T13" s="11">
        <v>1140709.7539295796</v>
      </c>
      <c r="U13" s="11">
        <v>1184354.5720789433</v>
      </c>
      <c r="V13" s="11">
        <v>1385727.4250245129</v>
      </c>
      <c r="W13" s="11">
        <v>1425443.970554929</v>
      </c>
      <c r="X13" s="11">
        <v>1430023.7172049033</v>
      </c>
      <c r="Y13" s="11">
        <v>1440802.6870227542</v>
      </c>
      <c r="Z13" s="11">
        <v>1411301.6146768141</v>
      </c>
      <c r="AA13" s="11">
        <v>1395276.4579225359</v>
      </c>
      <c r="AB13" s="11">
        <v>1433193.7982893505</v>
      </c>
      <c r="AC13" s="11">
        <v>1403071.8583117134</v>
      </c>
      <c r="AD13" s="11">
        <v>1447950.3759531644</v>
      </c>
      <c r="AE13" s="11">
        <v>1440330.4618506106</v>
      </c>
    </row>
    <row r="14" spans="1:31" x14ac:dyDescent="0.25">
      <c r="A14" s="42" t="s">
        <v>77</v>
      </c>
      <c r="B14" s="11">
        <v>906260.35264643119</v>
      </c>
      <c r="C14" s="11">
        <v>910781.42051155085</v>
      </c>
      <c r="D14" s="11">
        <v>911532.2386343322</v>
      </c>
      <c r="E14" s="11">
        <v>906019.3137984036</v>
      </c>
      <c r="F14" s="11">
        <v>914918.67392845964</v>
      </c>
      <c r="G14" s="11">
        <v>896835.54191369901</v>
      </c>
      <c r="H14" s="11">
        <v>908961.89774804143</v>
      </c>
      <c r="I14" s="11">
        <v>907715.19010406639</v>
      </c>
      <c r="J14" s="11">
        <v>886368.3299399293</v>
      </c>
      <c r="K14" s="11">
        <v>895044.50366960245</v>
      </c>
      <c r="L14" s="11">
        <v>1134387.7260298335</v>
      </c>
      <c r="M14" s="11">
        <v>1153487.4819586682</v>
      </c>
      <c r="N14" s="11">
        <v>1155195.0829563974</v>
      </c>
      <c r="O14" s="11">
        <v>1155333.5636457813</v>
      </c>
      <c r="P14" s="11">
        <v>1149501.7247933848</v>
      </c>
      <c r="Q14" s="11">
        <v>1156495.4480004245</v>
      </c>
      <c r="R14" s="11">
        <v>1161793.351229368</v>
      </c>
      <c r="S14" s="11">
        <v>1149301.7940159645</v>
      </c>
      <c r="T14" s="11">
        <v>1150168.1538518532</v>
      </c>
      <c r="U14" s="11">
        <v>1158378.9850812119</v>
      </c>
      <c r="V14" s="11">
        <v>1403222.7284254136</v>
      </c>
      <c r="W14" s="11">
        <v>1394017.1165651691</v>
      </c>
      <c r="X14" s="11">
        <v>1416315.8013277994</v>
      </c>
      <c r="Y14" s="11">
        <v>1418022.548344906</v>
      </c>
      <c r="Z14" s="11">
        <v>1406843.5100001558</v>
      </c>
      <c r="AA14" s="11">
        <v>1422195.3135009708</v>
      </c>
      <c r="AB14" s="11">
        <v>1415718.8180808611</v>
      </c>
      <c r="AC14" s="11">
        <v>1403342.9464619737</v>
      </c>
      <c r="AD14" s="11">
        <v>1399113.0978207733</v>
      </c>
      <c r="AE14" s="11">
        <v>1399449.9382132147</v>
      </c>
    </row>
    <row r="15" spans="1:31" x14ac:dyDescent="0.25">
      <c r="A15" s="42" t="s">
        <v>78</v>
      </c>
      <c r="B15" s="11">
        <v>156446.06951781371</v>
      </c>
      <c r="C15" s="11">
        <v>162468.08553908826</v>
      </c>
      <c r="D15" s="11">
        <v>125048.44248036959</v>
      </c>
      <c r="E15" s="11">
        <v>106174.30098687865</v>
      </c>
      <c r="F15" s="11">
        <v>131576.86125848914</v>
      </c>
      <c r="G15" s="11">
        <v>135107.79135236391</v>
      </c>
      <c r="H15" s="11">
        <v>122677.20894258803</v>
      </c>
      <c r="I15" s="11">
        <v>186155.60383804888</v>
      </c>
      <c r="J15" s="11">
        <v>137925.95250314134</v>
      </c>
      <c r="K15" s="11">
        <v>176954.57622482331</v>
      </c>
      <c r="L15" s="11">
        <v>176740.37025543032</v>
      </c>
      <c r="M15" s="11">
        <v>190934.30972279183</v>
      </c>
      <c r="N15" s="11">
        <v>154726.38231796864</v>
      </c>
      <c r="O15" s="11">
        <v>149091.47259056033</v>
      </c>
      <c r="P15" s="11">
        <v>162341.08198583499</v>
      </c>
      <c r="Q15" s="11">
        <v>180111.40998284367</v>
      </c>
      <c r="R15" s="11">
        <v>147896.31416689599</v>
      </c>
      <c r="S15" s="11">
        <v>187564.60916679617</v>
      </c>
      <c r="T15" s="11">
        <v>174003.03144629119</v>
      </c>
      <c r="U15" s="11">
        <v>255716.52749004628</v>
      </c>
      <c r="V15" s="11">
        <v>219145.41795371403</v>
      </c>
      <c r="W15" s="11">
        <v>230008.70234500867</v>
      </c>
      <c r="X15" s="11">
        <v>183523.52341966846</v>
      </c>
      <c r="Y15" s="11">
        <v>185314.40199546714</v>
      </c>
      <c r="Z15" s="11">
        <v>213155.74341822552</v>
      </c>
      <c r="AA15" s="11">
        <v>197454.87359560109</v>
      </c>
      <c r="AB15" s="11">
        <v>176433.56600037307</v>
      </c>
      <c r="AC15" s="11">
        <v>235077.08123626598</v>
      </c>
      <c r="AD15" s="11">
        <v>262036.35915078351</v>
      </c>
      <c r="AE15" s="11">
        <v>247498.13659475176</v>
      </c>
    </row>
    <row r="16" spans="1:31" x14ac:dyDescent="0.25">
      <c r="A16" s="42" t="s">
        <v>79</v>
      </c>
      <c r="B16" s="11">
        <v>542539.27446508652</v>
      </c>
      <c r="C16" s="11">
        <v>587897.45938490727</v>
      </c>
      <c r="D16" s="11">
        <v>611549.14235872286</v>
      </c>
      <c r="E16" s="11">
        <v>595551.20168989594</v>
      </c>
      <c r="F16" s="11">
        <v>534718.39037329657</v>
      </c>
      <c r="G16" s="11">
        <v>580185.56347101112</v>
      </c>
      <c r="H16" s="11">
        <v>583370.23015098833</v>
      </c>
      <c r="I16" s="11">
        <v>531482.16470954032</v>
      </c>
      <c r="J16" s="11">
        <v>574266.27146828349</v>
      </c>
      <c r="K16" s="11">
        <v>455068.39434963098</v>
      </c>
      <c r="L16" s="11">
        <v>713298.45877196232</v>
      </c>
      <c r="M16" s="11">
        <v>622967.94334064168</v>
      </c>
      <c r="N16" s="11">
        <v>774514.62417116214</v>
      </c>
      <c r="O16" s="11">
        <v>787475.77758874162</v>
      </c>
      <c r="P16" s="11">
        <v>760448.90531823342</v>
      </c>
      <c r="Q16" s="11">
        <v>735837.25426531327</v>
      </c>
      <c r="R16" s="11">
        <v>699305.52626719768</v>
      </c>
      <c r="S16" s="11">
        <v>631012.62860097503</v>
      </c>
      <c r="T16" s="11">
        <v>693710.19335737196</v>
      </c>
      <c r="U16" s="11">
        <v>599567.14578905376</v>
      </c>
      <c r="V16" s="11">
        <v>870701.92249302659</v>
      </c>
      <c r="W16" s="11">
        <v>730672.53290229291</v>
      </c>
      <c r="X16" s="11">
        <v>964404.45153724798</v>
      </c>
      <c r="Y16" s="11">
        <v>956900.10115483403</v>
      </c>
      <c r="Z16" s="11">
        <v>878156.89951059758</v>
      </c>
      <c r="AA16" s="11">
        <v>883054.3540878857</v>
      </c>
      <c r="AB16" s="11">
        <v>923293.45793414325</v>
      </c>
      <c r="AC16" s="11">
        <v>666948.07467656815</v>
      </c>
      <c r="AD16" s="11">
        <v>814119.45141012687</v>
      </c>
      <c r="AE16" s="11">
        <v>722561.65730809118</v>
      </c>
    </row>
    <row r="17" spans="1:31" x14ac:dyDescent="0.25">
      <c r="A17" s="42" t="s">
        <v>80</v>
      </c>
      <c r="B17" s="11">
        <v>1835251.6668371269</v>
      </c>
      <c r="C17" s="11">
        <v>1679733.6847898304</v>
      </c>
      <c r="D17" s="11">
        <v>1357574.8355401671</v>
      </c>
      <c r="E17" s="11">
        <v>1355010.3929083087</v>
      </c>
      <c r="F17" s="11">
        <v>1460488.1019059201</v>
      </c>
      <c r="G17" s="11">
        <v>1523742.0840949928</v>
      </c>
      <c r="H17" s="11">
        <v>1429872.1285723762</v>
      </c>
      <c r="I17" s="11">
        <v>1774009.6841244923</v>
      </c>
      <c r="J17" s="11">
        <v>1497920.6277605058</v>
      </c>
      <c r="K17" s="11">
        <v>1705983.0470239921</v>
      </c>
      <c r="L17" s="11">
        <v>2015242.7968902825</v>
      </c>
      <c r="M17" s="11">
        <v>2135658.9118992491</v>
      </c>
      <c r="N17" s="11">
        <v>1969853.9129746126</v>
      </c>
      <c r="O17" s="11">
        <v>1806499.7673602807</v>
      </c>
      <c r="P17" s="11">
        <v>1816588.4720887016</v>
      </c>
      <c r="Q17" s="11">
        <v>2203397.6789594023</v>
      </c>
      <c r="R17" s="11">
        <v>1885223.7169258553</v>
      </c>
      <c r="S17" s="11">
        <v>1819772.7870827084</v>
      </c>
      <c r="T17" s="11">
        <v>1831052.7813599706</v>
      </c>
      <c r="U17" s="11">
        <v>2506396.3185712043</v>
      </c>
      <c r="V17" s="11">
        <v>2501232.5457663988</v>
      </c>
      <c r="W17" s="11">
        <v>2389840.2621363252</v>
      </c>
      <c r="X17" s="11">
        <v>2178732.4378557228</v>
      </c>
      <c r="Y17" s="11">
        <v>2197059.5307183489</v>
      </c>
      <c r="Z17" s="11">
        <v>2283210.6317299255</v>
      </c>
      <c r="AA17" s="11">
        <v>2380645.9088775497</v>
      </c>
      <c r="AB17" s="11">
        <v>2153892.0137627614</v>
      </c>
      <c r="AC17" s="11">
        <v>2559302.3176394748</v>
      </c>
      <c r="AD17" s="11">
        <v>2176673.3731043381</v>
      </c>
      <c r="AE17" s="11">
        <v>2782925.5572183221</v>
      </c>
    </row>
    <row r="19" spans="1:31" x14ac:dyDescent="0.25">
      <c r="A19" s="132" t="s">
        <v>83</v>
      </c>
      <c r="B19" s="133"/>
      <c r="C19" s="133"/>
      <c r="D19" s="133"/>
      <c r="E19" s="133"/>
      <c r="F19" s="133"/>
      <c r="G19" s="133"/>
      <c r="H19" s="133"/>
      <c r="I19" s="133"/>
      <c r="J19" s="133"/>
      <c r="K19" s="134"/>
    </row>
    <row r="20" spans="1:31" x14ac:dyDescent="0.25">
      <c r="A20" s="135" t="s">
        <v>67</v>
      </c>
      <c r="B20" s="136">
        <v>1</v>
      </c>
      <c r="C20" s="136">
        <v>2</v>
      </c>
      <c r="D20" s="136">
        <v>3</v>
      </c>
      <c r="E20" s="136">
        <v>4</v>
      </c>
      <c r="F20" s="136">
        <v>5</v>
      </c>
      <c r="G20" s="136">
        <v>6</v>
      </c>
      <c r="H20" s="136">
        <v>7</v>
      </c>
      <c r="I20" s="136">
        <v>8</v>
      </c>
      <c r="J20" s="136">
        <v>9</v>
      </c>
      <c r="K20" s="137">
        <v>10</v>
      </c>
    </row>
    <row r="21" spans="1:31" x14ac:dyDescent="0.25">
      <c r="A21" s="135" t="s">
        <v>84</v>
      </c>
      <c r="B21" s="138">
        <v>2.1112252695128699E-2</v>
      </c>
      <c r="C21" s="82">
        <v>4.2422863465154774E-2</v>
      </c>
      <c r="D21" s="138">
        <v>3.5396507064581681E-2</v>
      </c>
      <c r="E21" s="138">
        <v>3.5396507064581681E-2</v>
      </c>
      <c r="F21" s="138">
        <v>4.4143729571513482E-2</v>
      </c>
      <c r="G21" s="138">
        <v>2.1899832371727625E-2</v>
      </c>
      <c r="H21" s="138">
        <v>4.1040692427973598E-2</v>
      </c>
      <c r="I21" s="138">
        <v>2.0373773613316111E-2</v>
      </c>
      <c r="J21" s="138">
        <v>3.5529256981508092E-2</v>
      </c>
      <c r="K21" s="139">
        <v>2.6863573065951628E-2</v>
      </c>
    </row>
    <row r="22" spans="1:31" s="11" customFormat="1" x14ac:dyDescent="0.25">
      <c r="A22" s="140" t="s">
        <v>85</v>
      </c>
      <c r="B22" s="141">
        <v>152466.63393162782</v>
      </c>
      <c r="C22" s="99">
        <v>137209.95472077053</v>
      </c>
      <c r="D22" s="141">
        <v>136424.00968253353</v>
      </c>
      <c r="E22" s="141">
        <v>136424.00968253353</v>
      </c>
      <c r="F22" s="141">
        <v>133284.41624130146</v>
      </c>
      <c r="G22" s="99">
        <v>125154.53691616058</v>
      </c>
      <c r="H22" s="99">
        <v>104764.50095120198</v>
      </c>
      <c r="I22" s="99">
        <v>153798.60103062968</v>
      </c>
      <c r="J22" s="141">
        <v>137749.94213003141</v>
      </c>
      <c r="K22" s="142">
        <v>180132.33737884989</v>
      </c>
    </row>
    <row r="23" spans="1:31" x14ac:dyDescent="0.25">
      <c r="L23" s="100"/>
      <c r="M23" s="100"/>
    </row>
    <row r="24" spans="1:31" x14ac:dyDescent="0.25">
      <c r="A24" s="143" t="s">
        <v>86</v>
      </c>
      <c r="B24" s="144"/>
      <c r="C24" s="144"/>
      <c r="D24" s="144"/>
      <c r="E24" s="144"/>
      <c r="F24" s="144"/>
      <c r="G24" s="133"/>
      <c r="H24" s="133"/>
      <c r="I24" s="145"/>
      <c r="J24" s="144"/>
      <c r="K24" s="146"/>
      <c r="L24" s="100"/>
      <c r="M24" s="100"/>
    </row>
    <row r="25" spans="1:31" x14ac:dyDescent="0.25">
      <c r="A25" s="135" t="s">
        <v>67</v>
      </c>
      <c r="B25" s="136">
        <v>11</v>
      </c>
      <c r="C25" s="136">
        <v>12</v>
      </c>
      <c r="D25" s="136">
        <v>13</v>
      </c>
      <c r="E25" s="136">
        <v>14</v>
      </c>
      <c r="F25" s="136">
        <v>15</v>
      </c>
      <c r="G25" s="136">
        <v>16</v>
      </c>
      <c r="H25" s="136">
        <v>17</v>
      </c>
      <c r="I25" s="136">
        <v>18</v>
      </c>
      <c r="J25" s="136">
        <v>19</v>
      </c>
      <c r="K25" s="137">
        <v>20</v>
      </c>
      <c r="L25" s="100"/>
      <c r="M25" s="100"/>
    </row>
    <row r="26" spans="1:31" x14ac:dyDescent="0.25">
      <c r="A26" s="135" t="s">
        <v>84</v>
      </c>
      <c r="B26" s="138">
        <v>3.7377700150610191E-2</v>
      </c>
      <c r="C26" s="138">
        <v>3.0010266615629701E-2</v>
      </c>
      <c r="D26" s="138">
        <v>4.3117979405071331E-2</v>
      </c>
      <c r="E26" s="138">
        <v>3.2061560894547363E-2</v>
      </c>
      <c r="F26" s="82">
        <v>3.0996593347999049E-2</v>
      </c>
      <c r="G26" s="138">
        <v>2.8614188386907984E-2</v>
      </c>
      <c r="H26" s="138">
        <v>4.3315722344838249E-2</v>
      </c>
      <c r="I26" s="138">
        <v>3.3042423527009757E-2</v>
      </c>
      <c r="J26" s="138">
        <v>3.2123778651669335E-2</v>
      </c>
      <c r="K26" s="139">
        <v>4.8202142385248635E-2</v>
      </c>
      <c r="L26" s="100"/>
      <c r="M26" s="100"/>
    </row>
    <row r="27" spans="1:31" x14ac:dyDescent="0.25">
      <c r="A27" s="140" t="s">
        <v>87</v>
      </c>
      <c r="B27" s="141">
        <v>184049.97058188193</v>
      </c>
      <c r="C27" s="141">
        <v>183160.49736281511</v>
      </c>
      <c r="D27" s="99">
        <v>151187.9741584482</v>
      </c>
      <c r="E27" s="99">
        <v>178457.0598803942</v>
      </c>
      <c r="F27" s="99">
        <v>182509.31373211232</v>
      </c>
      <c r="G27" s="99">
        <v>166698.05849690511</v>
      </c>
      <c r="H27" s="99">
        <v>182816.10555880354</v>
      </c>
      <c r="I27" s="99">
        <v>228650.48411725656</v>
      </c>
      <c r="J27" s="99">
        <v>193067.14891449246</v>
      </c>
      <c r="K27" s="124">
        <v>259279.54014979085</v>
      </c>
      <c r="L27" s="100"/>
      <c r="M27" s="100"/>
    </row>
    <row r="28" spans="1:31" x14ac:dyDescent="0.25">
      <c r="L28" s="100"/>
      <c r="M28" s="100"/>
    </row>
    <row r="29" spans="1:31" x14ac:dyDescent="0.25">
      <c r="A29" s="143" t="s">
        <v>88</v>
      </c>
      <c r="B29" s="144"/>
      <c r="C29" s="144"/>
      <c r="D29" s="144"/>
      <c r="E29" s="144"/>
      <c r="F29" s="144"/>
      <c r="G29" s="133"/>
      <c r="H29" s="133"/>
      <c r="I29" s="145"/>
      <c r="J29" s="144"/>
      <c r="K29" s="146"/>
      <c r="L29" s="100"/>
      <c r="M29" s="100"/>
    </row>
    <row r="30" spans="1:31" x14ac:dyDescent="0.25">
      <c r="A30" s="135" t="s">
        <v>67</v>
      </c>
      <c r="B30" s="136">
        <v>21</v>
      </c>
      <c r="C30" s="136">
        <v>22</v>
      </c>
      <c r="D30" s="136">
        <v>23</v>
      </c>
      <c r="E30" s="136">
        <v>24</v>
      </c>
      <c r="F30" s="136">
        <v>25</v>
      </c>
      <c r="G30" s="136">
        <v>26</v>
      </c>
      <c r="H30" s="136">
        <v>27</v>
      </c>
      <c r="I30" s="136">
        <v>28</v>
      </c>
      <c r="J30" s="136">
        <v>29</v>
      </c>
      <c r="K30" s="137">
        <v>30</v>
      </c>
      <c r="L30" s="100"/>
      <c r="M30" s="100"/>
    </row>
    <row r="31" spans="1:31" x14ac:dyDescent="0.25">
      <c r="A31" s="135" t="s">
        <v>84</v>
      </c>
      <c r="B31" s="138">
        <v>2.8497890441264877E-2</v>
      </c>
      <c r="C31" s="82">
        <v>3.6631102206987037E-2</v>
      </c>
      <c r="D31" s="138">
        <v>4.9588357419343067E-2</v>
      </c>
      <c r="E31" s="138">
        <v>4.4369548836779724E-2</v>
      </c>
      <c r="F31" s="138">
        <v>3.3318920273038843E-2</v>
      </c>
      <c r="G31" s="138">
        <v>3.2869104198677897E-2</v>
      </c>
      <c r="H31" s="138">
        <v>3.9537304382766758E-2</v>
      </c>
      <c r="I31" s="138">
        <v>3.3518951137004649E-2</v>
      </c>
      <c r="J31" s="82">
        <v>2.1550750887746627E-2</v>
      </c>
      <c r="K31" s="139">
        <v>5.0885157797962259E-2</v>
      </c>
      <c r="L31" s="100"/>
      <c r="M31" s="100"/>
    </row>
    <row r="32" spans="1:31" x14ac:dyDescent="0.25">
      <c r="A32" s="140" t="s">
        <v>89</v>
      </c>
      <c r="B32" s="99">
        <v>239856.33840853488</v>
      </c>
      <c r="C32" s="99">
        <v>234499.58204770344</v>
      </c>
      <c r="D32" s="99">
        <v>197956.00935611629</v>
      </c>
      <c r="E32" s="99">
        <v>171838.92908853802</v>
      </c>
      <c r="F32" s="99">
        <v>188823.40632380615</v>
      </c>
      <c r="G32" s="99">
        <v>239517.13653260554</v>
      </c>
      <c r="H32" s="99">
        <v>191122.87331289993</v>
      </c>
      <c r="I32" s="99">
        <v>257698.84830778194</v>
      </c>
      <c r="J32" s="99">
        <v>242828.92353319528</v>
      </c>
      <c r="K32" s="124">
        <v>273646.89965207427</v>
      </c>
      <c r="L32" s="100"/>
      <c r="M32" s="100"/>
    </row>
    <row r="33" spans="2:13" x14ac:dyDescent="0.25">
      <c r="B33" s="100"/>
      <c r="C33" s="100"/>
      <c r="D33" s="100"/>
      <c r="E33" s="100"/>
      <c r="F33" s="100"/>
      <c r="I33" s="147"/>
      <c r="J33" s="100"/>
      <c r="K33" s="100"/>
      <c r="L33" s="100"/>
      <c r="M33" s="100"/>
    </row>
    <row r="34" spans="2:13" x14ac:dyDescent="0.25">
      <c r="B34" s="100"/>
      <c r="C34" s="100"/>
      <c r="D34" s="100"/>
      <c r="E34" s="100"/>
      <c r="F34" s="100"/>
      <c r="I34" s="147"/>
      <c r="J34" s="100"/>
      <c r="K34" s="100"/>
      <c r="L34" s="100"/>
      <c r="M34" s="100"/>
    </row>
    <row r="35" spans="2:13" x14ac:dyDescent="0.25">
      <c r="B35" s="100"/>
      <c r="C35" s="100"/>
      <c r="D35" s="100"/>
      <c r="E35" s="100"/>
      <c r="F35" s="100"/>
      <c r="I35" s="147"/>
    </row>
    <row r="36" spans="2:13" x14ac:dyDescent="0.25">
      <c r="B36" s="100"/>
      <c r="C36" s="100"/>
      <c r="D36" s="100"/>
      <c r="E36" s="100"/>
      <c r="F36" s="100"/>
    </row>
    <row r="37" spans="2:13" x14ac:dyDescent="0.25">
      <c r="B37" s="100"/>
      <c r="C37" s="100"/>
      <c r="D37" s="100"/>
      <c r="E37" s="100"/>
      <c r="F37" s="100"/>
    </row>
    <row r="38" spans="2:13" x14ac:dyDescent="0.25">
      <c r="B38" s="100"/>
      <c r="C38" s="100"/>
      <c r="D38" s="100"/>
      <c r="E38" s="100"/>
      <c r="F38" s="100"/>
    </row>
    <row r="39" spans="2:13" x14ac:dyDescent="0.25">
      <c r="B39" s="100"/>
      <c r="C39" s="100"/>
      <c r="D39" s="100"/>
      <c r="E39" s="100"/>
      <c r="F39" s="100"/>
    </row>
    <row r="40" spans="2:13" x14ac:dyDescent="0.25">
      <c r="B40" s="100"/>
      <c r="C40" s="100"/>
      <c r="D40" s="100"/>
      <c r="E40" s="100"/>
      <c r="F40" s="100"/>
    </row>
    <row r="41" spans="2:13" x14ac:dyDescent="0.25">
      <c r="B41" s="100"/>
      <c r="C41" s="100"/>
      <c r="D41" s="100"/>
      <c r="E41" s="100"/>
      <c r="F41" s="100"/>
    </row>
    <row r="42" spans="2:13" x14ac:dyDescent="0.25">
      <c r="B42" s="100"/>
      <c r="C42" s="100"/>
      <c r="D42" s="100"/>
      <c r="E42" s="100"/>
      <c r="F42" s="100"/>
    </row>
    <row r="43" spans="2:13" x14ac:dyDescent="0.25">
      <c r="B43" s="100"/>
      <c r="C43" s="100"/>
      <c r="D43" s="100"/>
      <c r="E43" s="100"/>
      <c r="F43" s="100"/>
    </row>
    <row r="44" spans="2:13" x14ac:dyDescent="0.25">
      <c r="B44" s="100"/>
      <c r="C44" s="100"/>
      <c r="D44" s="100"/>
      <c r="E44" s="100"/>
      <c r="F44" s="100"/>
    </row>
    <row r="45" spans="2:13" x14ac:dyDescent="0.25">
      <c r="B45" s="100"/>
      <c r="C45" s="100"/>
      <c r="D45" s="100"/>
      <c r="E45" s="100"/>
      <c r="F45" s="100"/>
    </row>
    <row r="46" spans="2:13" x14ac:dyDescent="0.25">
      <c r="B46" s="100"/>
      <c r="C46" s="100"/>
      <c r="D46" s="100"/>
      <c r="E46" s="100"/>
      <c r="F46" s="100"/>
    </row>
    <row r="47" spans="2:13" x14ac:dyDescent="0.25">
      <c r="B47" s="100"/>
      <c r="C47" s="100"/>
      <c r="D47" s="100"/>
      <c r="E47" s="100"/>
      <c r="F47" s="100"/>
    </row>
    <row r="48" spans="2:13" x14ac:dyDescent="0.25">
      <c r="B48" s="100"/>
      <c r="C48" s="100"/>
      <c r="D48" s="100"/>
      <c r="E48" s="100"/>
      <c r="F48" s="100"/>
    </row>
    <row r="49" spans="2:6" x14ac:dyDescent="0.25">
      <c r="B49" s="100"/>
      <c r="C49" s="100"/>
      <c r="D49" s="100"/>
      <c r="E49" s="100"/>
      <c r="F49" s="100"/>
    </row>
    <row r="50" spans="2:6" x14ac:dyDescent="0.25">
      <c r="B50" s="100"/>
      <c r="C50" s="100"/>
      <c r="D50" s="100"/>
      <c r="E50" s="100"/>
      <c r="F50" s="100"/>
    </row>
    <row r="51" spans="2:6" x14ac:dyDescent="0.25">
      <c r="B51" s="100"/>
      <c r="C51" s="100"/>
      <c r="D51" s="100"/>
      <c r="E51" s="100"/>
      <c r="F51" s="100"/>
    </row>
    <row r="52" spans="2:6" x14ac:dyDescent="0.25">
      <c r="B52" s="100"/>
      <c r="C52" s="100"/>
      <c r="D52" s="100"/>
      <c r="E52" s="100"/>
      <c r="F52" s="100"/>
    </row>
    <row r="53" spans="2:6" x14ac:dyDescent="0.25">
      <c r="B53" s="100"/>
      <c r="C53" s="100"/>
      <c r="D53" s="100"/>
      <c r="E53" s="100"/>
      <c r="F53" s="100"/>
    </row>
    <row r="54" spans="2:6" x14ac:dyDescent="0.25">
      <c r="B54" s="100"/>
      <c r="C54" s="100"/>
      <c r="D54" s="100"/>
      <c r="E54" s="100"/>
      <c r="F54" s="100"/>
    </row>
    <row r="55" spans="2:6" x14ac:dyDescent="0.25">
      <c r="B55" s="100"/>
      <c r="C55" s="100"/>
      <c r="D55" s="100"/>
      <c r="E55" s="100"/>
      <c r="F55" s="100"/>
    </row>
    <row r="56" spans="2:6" x14ac:dyDescent="0.25">
      <c r="B56" s="100"/>
      <c r="C56" s="100"/>
      <c r="D56" s="100"/>
      <c r="E56" s="100"/>
      <c r="F56" s="100"/>
    </row>
    <row r="57" spans="2:6" x14ac:dyDescent="0.25">
      <c r="B57" s="100"/>
      <c r="C57" s="100"/>
      <c r="D57" s="100"/>
      <c r="E57" s="100"/>
      <c r="F57" s="100"/>
    </row>
    <row r="58" spans="2:6" x14ac:dyDescent="0.25">
      <c r="B58" s="100"/>
      <c r="C58" s="100"/>
      <c r="D58" s="100"/>
      <c r="E58" s="100"/>
      <c r="F58" s="100"/>
    </row>
    <row r="59" spans="2:6" x14ac:dyDescent="0.25">
      <c r="B59" s="100"/>
      <c r="C59" s="100"/>
      <c r="D59" s="100"/>
      <c r="E59" s="100"/>
      <c r="F59" s="100"/>
    </row>
    <row r="60" spans="2:6" x14ac:dyDescent="0.25">
      <c r="B60" s="100"/>
      <c r="C60" s="100"/>
      <c r="D60" s="100"/>
      <c r="E60" s="100"/>
      <c r="F60" s="100"/>
    </row>
    <row r="61" spans="2:6" x14ac:dyDescent="0.25">
      <c r="B61" s="100"/>
      <c r="C61" s="100"/>
      <c r="D61" s="100"/>
      <c r="E61" s="100"/>
      <c r="F61" s="100"/>
    </row>
    <row r="62" spans="2:6" x14ac:dyDescent="0.25">
      <c r="B62" s="100"/>
      <c r="C62" s="100"/>
      <c r="D62" s="100"/>
      <c r="E62" s="100"/>
      <c r="F62" s="100"/>
    </row>
    <row r="63" spans="2:6" x14ac:dyDescent="0.25">
      <c r="B63" s="100"/>
      <c r="C63" s="100"/>
      <c r="D63" s="100"/>
      <c r="E63" s="100"/>
      <c r="F63" s="100"/>
    </row>
    <row r="64" spans="2:6" x14ac:dyDescent="0.25">
      <c r="B64" s="100"/>
      <c r="C64" s="100"/>
      <c r="D64" s="100"/>
      <c r="E64" s="100"/>
      <c r="F64" s="100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207A3E862B1C4093F3E704610413F7" ma:contentTypeVersion="11" ma:contentTypeDescription="Create a new document." ma:contentTypeScope="" ma:versionID="a7dd467299846df497cb8f5fc4b8c41b">
  <xsd:schema xmlns:xsd="http://www.w3.org/2001/XMLSchema" xmlns:xs="http://www.w3.org/2001/XMLSchema" xmlns:p="http://schemas.microsoft.com/office/2006/metadata/properties" xmlns:ns3="28f0c51f-cb9e-490b-9405-f5a83bc23379" targetNamespace="http://schemas.microsoft.com/office/2006/metadata/properties" ma:root="true" ma:fieldsID="bed6267c5ea4e7b7ed9e8ed45c3fde13" ns3:_="">
    <xsd:import namespace="28f0c51f-cb9e-490b-9405-f5a83bc233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f0c51f-cb9e-490b-9405-f5a83bc23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36EE25-9D00-4EDD-A1AD-12399635CB59}">
  <ds:schemaRefs>
    <ds:schemaRef ds:uri="http://purl.org/dc/terms/"/>
    <ds:schemaRef ds:uri="http://purl.org/dc/elements/1.1/"/>
    <ds:schemaRef ds:uri="http://www.w3.org/XML/1998/namespace"/>
    <ds:schemaRef ds:uri="http://schemas.openxmlformats.org/package/2006/metadata/core-properties"/>
    <ds:schemaRef ds:uri="28f0c51f-cb9e-490b-9405-f5a83bc23379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296509-E961-4493-9A09-76233AD9DF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f0c51f-cb9e-490b-9405-f5a83bc233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A9DC4-0365-4422-AB21-93A695B83B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Salary Growth</vt:lpstr>
      <vt:lpstr>vanguard Small Cap</vt:lpstr>
      <vt:lpstr>S &amp; P 500</vt:lpstr>
      <vt:lpstr>Bonds inflation protected</vt:lpstr>
      <vt:lpstr>Amazon</vt:lpstr>
      <vt:lpstr>MC Simulation</vt:lpstr>
      <vt:lpstr>Static</vt:lpstr>
      <vt:lpstr>Q1</vt:lpstr>
      <vt:lpstr>Q2</vt:lpstr>
      <vt:lpstr>Q3</vt:lpstr>
      <vt:lpstr>Q4</vt:lpstr>
      <vt:lpstr>Q5</vt:lpstr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Moeeni</dc:creator>
  <cp:lastModifiedBy>Harish  Chinthoju</cp:lastModifiedBy>
  <cp:lastPrinted>2025-04-30T18:19:01Z</cp:lastPrinted>
  <dcterms:created xsi:type="dcterms:W3CDTF">2023-04-04T16:29:23Z</dcterms:created>
  <dcterms:modified xsi:type="dcterms:W3CDTF">2025-05-21T04:20:57Z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0x010100A6207A3E862B1C4093F3E704610413F7</vt:lpwstr>
  </property>
</Properties>
</file>