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Pricing" sheetId="1" r:id="rId4"/>
    <sheet state="visible" name="Original Pricing (Proposed Chan" sheetId="2" r:id="rId5"/>
    <sheet state="visible" name="Forecast Charts (Comparison)" sheetId="3" r:id="rId6"/>
    <sheet state="visible" name="Modified Pricing" sheetId="4" r:id="rId7"/>
    <sheet state="visible" name="Modified Pricing (Charts)" sheetId="5" r:id="rId8"/>
    <sheet state="hidden" name="Notes on Input Dataset" sheetId="6" r:id="rId9"/>
  </sheets>
  <definedNames/>
  <calcPr/>
</workbook>
</file>

<file path=xl/sharedStrings.xml><?xml version="1.0" encoding="utf-8"?>
<sst xmlns="http://schemas.openxmlformats.org/spreadsheetml/2006/main" count="812" uniqueCount="157">
  <si>
    <t>Acquisition - Team Project</t>
  </si>
  <si>
    <t>% Learners that start invitation flow</t>
  </si>
  <si>
    <t>Learners that start invitation flow</t>
  </si>
  <si>
    <t>Invitation flow completion rate</t>
  </si>
  <si>
    <t>Invitation flow completed</t>
  </si>
  <si>
    <t># Invitations per inviter</t>
  </si>
  <si>
    <t># invitations per inviter</t>
  </si>
  <si>
    <t>% Recipients that open the invitation</t>
  </si>
  <si>
    <t>Recipients that open the invitation</t>
  </si>
  <si>
    <t>% Recipients that click the invitation</t>
  </si>
  <si>
    <t>Recipients that click the invitation</t>
  </si>
  <si>
    <t>% Recipients that finish the signup flow...</t>
  </si>
  <si>
    <t>Recipients that finish the signup flow</t>
  </si>
  <si>
    <t>...Basic</t>
  </si>
  <si>
    <t>...Pro</t>
  </si>
  <si>
    <t>...Premium</t>
  </si>
  <si>
    <t>Acquisition - Paid Referral</t>
  </si>
  <si>
    <t>Learners that completed the invitation flow</t>
  </si>
  <si>
    <t>Acquisition - Paid Search</t>
  </si>
  <si>
    <t>Total Ad Budget</t>
  </si>
  <si>
    <t>Cost per Click (CpC)</t>
  </si>
  <si>
    <t>Clicks purchased</t>
  </si>
  <si>
    <t>Ad CTR on Google</t>
  </si>
  <si>
    <t>Impressions</t>
  </si>
  <si>
    <t>% Landing page visitors that start the signup flow</t>
  </si>
  <si>
    <t># Landing page visitors that start the signup flow</t>
  </si>
  <si>
    <t>% Landing page visitors that complete the signup flow...</t>
  </si>
  <si>
    <t># Landing page visitors that complete the signup flow</t>
  </si>
  <si>
    <t>...Free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</si>
  <si>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</si>
  <si>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</si>
  <si>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</si>
  <si>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</si>
  <si>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</si>
  <si>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</si>
  <si>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</si>
  <si>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</si>
  <si>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</si>
  <si>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</si>
  <si>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</si>
  <si>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</si>
  <si>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</si>
  <si>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</si>
  <si>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</si>
  <si>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</si>
  <si>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</si>
  <si>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</si>
  <si>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</si>
  <si>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</si>
  <si>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Learners that convert on upsell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</si>
  <si>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</si>
  <si>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</si>
  <si>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</si>
  <si>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</si>
  <si>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</si>
  <si>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</si>
  <si>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</si>
  <si>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</si>
  <si>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</si>
  <si>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</si>
  <si>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New</t>
  </si>
  <si>
    <t>Returning</t>
  </si>
  <si>
    <t>Reactivated</t>
  </si>
  <si>
    <t>Retention Rate</t>
  </si>
  <si>
    <t>Upgrade Rate</t>
  </si>
  <si>
    <t>Churned</t>
  </si>
  <si>
    <t>Churn Rate</t>
  </si>
  <si>
    <t>Combined Return Rate</t>
  </si>
  <si>
    <t>Total - Non Paying Users</t>
  </si>
  <si>
    <t>Total - Upgraded Users</t>
  </si>
  <si>
    <t>Combined Total (Non Paying + Upgraded)</t>
  </si>
  <si>
    <t>Quick Ratio</t>
  </si>
  <si>
    <t>Free to Paid Plan Upgrades</t>
  </si>
  <si>
    <t>Basic</t>
  </si>
  <si>
    <t>Free to Basic Plan Conversion Rate</t>
  </si>
  <si>
    <t>Pro</t>
  </si>
  <si>
    <t>Free to Pro Plan Conversion Rate</t>
  </si>
  <si>
    <t>Premium</t>
  </si>
  <si>
    <t>Free to Premium Plan Conversion Rate</t>
  </si>
  <si>
    <t>Total</t>
  </si>
  <si>
    <t>Free to Paid Plan Conversion Rate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</si>
  <si>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(Start of Month)</t>
    </r>
  </si>
  <si>
    <t>Professional</t>
  </si>
  <si>
    <t>Upgrades</t>
  </si>
  <si>
    <t>Total Upgrades</t>
  </si>
  <si>
    <t>Basic to Professional</t>
  </si>
  <si>
    <t>Basic to Premium</t>
  </si>
  <si>
    <t>Professional to Premium</t>
  </si>
  <si>
    <t>Downgrades</t>
  </si>
  <si>
    <t>Total Downgrades</t>
  </si>
  <si>
    <t>Professional to Basic</t>
  </si>
  <si>
    <t>Premium to Professional</t>
  </si>
  <si>
    <t>Premium to Basic</t>
  </si>
  <si>
    <t>Unchanged</t>
  </si>
  <si>
    <t>Total Unchanged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</si>
  <si>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(End of Month)</t>
    </r>
  </si>
  <si>
    <t>Revenue Accounting</t>
  </si>
  <si>
    <t>Pricing — Basic</t>
  </si>
  <si>
    <t xml:space="preserve">Pricing — Professional  </t>
  </si>
  <si>
    <t xml:space="preserve">Pricing — Premium </t>
  </si>
  <si>
    <t>New Revenue</t>
  </si>
  <si>
    <t>Returning Revenue</t>
  </si>
  <si>
    <t>Reactivated Revenue</t>
  </si>
  <si>
    <t>Expansion Revenue</t>
  </si>
  <si>
    <t>Contraction Revenue</t>
  </si>
  <si>
    <t>Churned Revenue</t>
  </si>
  <si>
    <t>Net Dollar Retention</t>
  </si>
  <si>
    <t>Cost</t>
  </si>
  <si>
    <t>Team Project</t>
  </si>
  <si>
    <t>All Plans</t>
  </si>
  <si>
    <t>Paid Referral</t>
  </si>
  <si>
    <t>Paid Search</t>
  </si>
  <si>
    <t>Registered Users</t>
  </si>
  <si>
    <t>COGS</t>
  </si>
  <si>
    <t>Cost per Lead</t>
  </si>
  <si>
    <t>Total Cost to Support Free Users</t>
  </si>
  <si>
    <t>Total Cost to Acquire All Paid Customers</t>
  </si>
  <si>
    <t>Customer Acquisition Cost</t>
  </si>
  <si>
    <t>Referral Bonus</t>
  </si>
  <si>
    <t>Total Cost to Support Paid Users</t>
  </si>
  <si>
    <t>Net Profit</t>
  </si>
  <si>
    <t>%</t>
  </si>
  <si>
    <t>Operating Cost</t>
  </si>
  <si>
    <t>Operating Profit</t>
  </si>
  <si>
    <t>Operating Profit per Customer</t>
  </si>
  <si>
    <t>LTV</t>
  </si>
  <si>
    <t>LTV (with 100% Retention)</t>
  </si>
  <si>
    <t>Churn (years)</t>
  </si>
  <si>
    <t>LTV:CAC ratio</t>
  </si>
  <si>
    <t>Paypack Period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</si>
  <si>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(Start of Month)</t>
    </r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</si>
  <si>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(End of Month)</t>
    </r>
  </si>
  <si>
    <t>Recurring Overage Upsell</t>
  </si>
  <si>
    <t>% Learners that are recommended a class</t>
  </si>
  <si>
    <t>% Recommendation conversion rate</t>
  </si>
  <si>
    <t>% Learners that reach plan allowance</t>
  </si>
  <si>
    <t>#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</si>
  <si>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</si>
  <si>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</si>
  <si>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</si>
  <si>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of overage classes purchased</t>
  </si>
  <si>
    <t># Learners that are recommended a class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</si>
  <si>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(Start of Month)</t>
    </r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</si>
  <si>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(End of Month)</t>
    </r>
  </si>
  <si>
    <t>Pricing — Overage (Free)</t>
  </si>
  <si>
    <t>Pricing — Overage (Basic)</t>
  </si>
  <si>
    <t>Pricing — Overage (Professional)</t>
  </si>
  <si>
    <t>Pricing — Overage (Premium)</t>
  </si>
  <si>
    <t>Overage Revenue</t>
  </si>
  <si>
    <t>Free</t>
  </si>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</sst>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yyyy"/>
    <numFmt numFmtId="165" formatCode="&quot;$&quot;#,##0"/>
    <numFmt numFmtId="166" formatCode="&quot;$&quot;#,##0.00"/>
    <numFmt numFmtId="167" formatCode="_(&quot;$&quot;* #,##0.00_);_(&quot;$&quot;* \(#,##0.00\);_(&quot;$&quot;* &quot;-&quot;??_);_(@_)"/>
    <numFmt numFmtId="168" formatCode="0.0"/>
  </numFmts>
  <fonts count="38">
    <font>
      <sz val="10.0"/>
      <color rgb="FF000000"/>
      <name val="Arial"/>
      <scheme val="minor"/>
    </font>
    <font>
      <sz val="12.0"/>
      <color rgb="FF3D85C6"/>
      <name val="Arial"/>
    </font>
    <font>
      <sz val="12.0"/>
      <color rgb="FF3D85C6"/>
      <name val="Arial"/>
      <scheme val="minor"/>
    </font>
    <font>
      <b/>
      <sz val="14.0"/>
      <color rgb="FF0B5394"/>
      <name val="Arial"/>
    </font>
    <font>
      <color theme="1"/>
      <name val="Arial"/>
    </font>
    <font>
      <sz val="14.0"/>
      <color rgb="FF0F2440"/>
      <name val="Arial"/>
    </font>
    <font>
      <sz val="14.0"/>
      <color rgb="FF999999"/>
      <name val="Arial"/>
    </font>
    <font>
      <sz val="14.0"/>
      <color rgb="FF3D85C6"/>
      <name val="Arial"/>
    </font>
    <font>
      <sz val="14.0"/>
      <color theme="1"/>
      <name val="Arial"/>
      <scheme val="minor"/>
    </font>
    <font>
      <i/>
      <sz val="11.0"/>
      <color rgb="FF0F2440"/>
      <name val="Arial"/>
    </font>
    <font>
      <i/>
      <sz val="11.0"/>
      <color rgb="FF999999"/>
      <name val="Arial"/>
    </font>
    <font>
      <i/>
      <sz val="11.0"/>
      <color rgb="FF3D85C6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sz val="14.0"/>
      <color rgb="FF999999"/>
      <name val="Arial"/>
      <scheme val="minor"/>
    </font>
    <font>
      <i/>
      <sz val="11.0"/>
      <color rgb="FF0000FF"/>
      <name val="Arial"/>
    </font>
    <font>
      <sz val="12.0"/>
      <color rgb="FF7F6000"/>
      <name val="Arial"/>
    </font>
    <font>
      <sz val="10.0"/>
      <color rgb="FF0F2440"/>
      <name val="Arial"/>
    </font>
    <font>
      <i/>
      <sz val="12.0"/>
      <color rgb="FF0F2440"/>
      <name val="Arial"/>
    </font>
    <font>
      <color rgb="FF999999"/>
      <name val="Arial"/>
    </font>
    <font>
      <color rgb="FF0F2440"/>
      <name val="Arial"/>
    </font>
    <font>
      <i/>
      <sz val="12.0"/>
      <color rgb="FF3D85C6"/>
      <name val="Arial"/>
    </font>
    <font>
      <i/>
      <sz val="12.0"/>
      <color rgb="FF7F6000"/>
      <name val="Arial"/>
    </font>
    <font>
      <color rgb="FF7F6000"/>
      <name val="Arial"/>
    </font>
    <font>
      <sz val="10.0"/>
      <color rgb="FF7F6000"/>
      <name val="Arial"/>
    </font>
    <font>
      <sz val="14.0"/>
      <color theme="1"/>
      <name val="Arial"/>
    </font>
    <font>
      <sz val="14.0"/>
      <color rgb="FF7F6000"/>
      <name val="Arial"/>
    </font>
    <font>
      <sz val="10.0"/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</font>
    <font>
      <color theme="4"/>
      <name val="Arial"/>
      <scheme val="minor"/>
    </font>
    <font>
      <b/>
      <sz val="14.0"/>
      <color theme="1"/>
      <name val="Arial"/>
    </font>
    <font>
      <sz val="14.0"/>
      <color rgb="FF3D85C6"/>
      <name val="Arial"/>
      <scheme val="minor"/>
    </font>
    <font>
      <sz val="14.0"/>
      <color rgb="FF222222"/>
      <name val="Arial"/>
      <scheme val="minor"/>
    </font>
    <font>
      <b/>
      <sz val="14.0"/>
      <color theme="1"/>
      <name val="Arial"/>
      <scheme val="minor"/>
    </font>
    <font>
      <sz val="12.0"/>
      <color rgb="FF4F4F4F"/>
      <name val="&quot;Open Sans&quot;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1" numFmtId="164" xfId="0" applyAlignment="1" applyFont="1" applyNumberFormat="1">
      <alignment vertical="center"/>
    </xf>
    <xf borderId="0" fillId="2" fontId="3" numFmtId="0" xfId="0" applyFill="1" applyFont="1"/>
    <xf borderId="0" fillId="2" fontId="4" numFmtId="0" xfId="0" applyFont="1"/>
    <xf borderId="0" fillId="0" fontId="5" numFmtId="0" xfId="0" applyFont="1"/>
    <xf borderId="0" fillId="0" fontId="6" numFmtId="9" xfId="0" applyFont="1" applyNumberFormat="1"/>
    <xf borderId="0" fillId="0" fontId="7" numFmtId="9" xfId="0" applyFont="1" applyNumberFormat="1"/>
    <xf borderId="0" fillId="0" fontId="5" numFmtId="0" xfId="0" applyAlignment="1" applyFont="1">
      <alignment readingOrder="0"/>
    </xf>
    <xf borderId="0" fillId="0" fontId="8" numFmtId="3" xfId="0" applyFont="1" applyNumberFormat="1"/>
    <xf borderId="0" fillId="0" fontId="6" numFmtId="0" xfId="0" applyFont="1"/>
    <xf borderId="0" fillId="0" fontId="7" numFmtId="0" xfId="0" applyFont="1"/>
    <xf borderId="0" fillId="0" fontId="9" numFmtId="0" xfId="0" applyAlignment="1" applyFont="1">
      <alignment horizontal="right"/>
    </xf>
    <xf borderId="0" fillId="0" fontId="10" numFmtId="9" xfId="0" applyAlignment="1" applyFont="1" applyNumberFormat="1">
      <alignment horizontal="left"/>
    </xf>
    <xf borderId="0" fillId="0" fontId="11" numFmtId="9" xfId="0" applyAlignment="1" applyFont="1" applyNumberFormat="1">
      <alignment horizontal="left"/>
    </xf>
    <xf borderId="0" fillId="0" fontId="12" numFmtId="0" xfId="0" applyAlignment="1" applyFont="1">
      <alignment readingOrder="0"/>
    </xf>
    <xf borderId="0" fillId="0" fontId="12" numFmtId="3" xfId="0" applyAlignment="1" applyFont="1" applyNumberFormat="1">
      <alignment horizontal="left"/>
    </xf>
    <xf borderId="0" fillId="0" fontId="13" numFmtId="0" xfId="0" applyFont="1"/>
    <xf borderId="0" fillId="0" fontId="7" numFmtId="165" xfId="0" applyFont="1" applyNumberFormat="1"/>
    <xf borderId="0" fillId="0" fontId="6" numFmtId="165" xfId="0" applyFont="1" applyNumberFormat="1"/>
    <xf borderId="0" fillId="0" fontId="7" numFmtId="166" xfId="0" applyAlignment="1" applyFont="1" applyNumberFormat="1">
      <alignment horizontal="right"/>
    </xf>
    <xf borderId="0" fillId="0" fontId="6" numFmtId="166" xfId="0" applyAlignment="1" applyFont="1" applyNumberFormat="1">
      <alignment horizontal="right"/>
    </xf>
    <xf borderId="0" fillId="0" fontId="7" numFmtId="10" xfId="0" applyFont="1" applyNumberFormat="1"/>
    <xf borderId="0" fillId="0" fontId="6" numFmtId="10" xfId="0" applyFont="1" applyNumberFormat="1"/>
    <xf borderId="0" fillId="2" fontId="7" numFmtId="0" xfId="0" applyFont="1"/>
    <xf borderId="0" fillId="0" fontId="7" numFmtId="10" xfId="0" applyAlignment="1" applyFont="1" applyNumberFormat="1">
      <alignment horizontal="right"/>
    </xf>
    <xf borderId="0" fillId="0" fontId="6" numFmtId="10" xfId="0" applyAlignment="1" applyFont="1" applyNumberFormat="1">
      <alignment horizontal="right"/>
    </xf>
    <xf borderId="0" fillId="0" fontId="7" numFmtId="166" xfId="0" applyFont="1" applyNumberFormat="1"/>
    <xf borderId="0" fillId="0" fontId="6" numFmtId="166" xfId="0" applyFont="1" applyNumberFormat="1"/>
    <xf borderId="0" fillId="0" fontId="14" numFmtId="0" xfId="0" applyFont="1"/>
    <xf borderId="0" fillId="0" fontId="15" numFmtId="0" xfId="0" applyFont="1"/>
    <xf borderId="0" fillId="0" fontId="14" numFmtId="9" xfId="0" applyFont="1" applyNumberFormat="1"/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5" numFmtId="1" xfId="0" applyAlignment="1" applyFont="1" applyNumberFormat="1">
      <alignment readingOrder="0" vertical="bottom"/>
    </xf>
    <xf borderId="0" fillId="0" fontId="4" numFmtId="3" xfId="0" applyAlignment="1" applyFont="1" applyNumberForma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5" numFmtId="1" xfId="0" applyAlignment="1" applyFont="1" applyNumberForma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3" fontId="16" numFmtId="0" xfId="0" applyAlignment="1" applyFill="1" applyFont="1">
      <alignment readingOrder="0" vertical="bottom"/>
    </xf>
    <xf borderId="0" fillId="3" fontId="16" numFmtId="3" xfId="0" applyAlignment="1" applyFont="1" applyNumberFormat="1">
      <alignment horizontal="right" vertical="bottom"/>
    </xf>
    <xf borderId="0" fillId="3" fontId="1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2" fontId="3" numFmtId="0" xfId="0" applyAlignment="1" applyFont="1">
      <alignment readingOrder="0" vertical="bottom"/>
    </xf>
    <xf borderId="0" fillId="0" fontId="17" numFmtId="1" xfId="0" applyAlignment="1" applyFont="1" applyNumberFormat="1">
      <alignment readingOrder="0" vertical="bottom"/>
    </xf>
    <xf borderId="0" fillId="0" fontId="4" numFmtId="10" xfId="0" applyAlignment="1" applyFont="1" applyNumberFormat="1">
      <alignment vertical="bottom"/>
    </xf>
    <xf borderId="0" fillId="0" fontId="18" numFmtId="0" xfId="0" applyAlignment="1" applyFont="1">
      <alignment horizontal="right" vertical="bottom"/>
    </xf>
    <xf borderId="0" fillId="0" fontId="19" numFmtId="3" xfId="0" applyAlignment="1" applyFont="1" applyNumberFormat="1">
      <alignment horizontal="left" vertical="bottom"/>
    </xf>
    <xf borderId="0" fillId="0" fontId="20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3" xfId="0" applyAlignment="1" applyFont="1" applyNumberFormat="1">
      <alignment horizontal="left" vertical="bottom"/>
    </xf>
    <xf borderId="0" fillId="0" fontId="21" numFmtId="0" xfId="0" applyAlignment="1" applyFont="1">
      <alignment horizontal="right" vertical="bottom"/>
    </xf>
    <xf borderId="0" fillId="3" fontId="22" numFmtId="0" xfId="0" applyAlignment="1" applyFont="1">
      <alignment horizontal="right" vertical="bottom"/>
    </xf>
    <xf borderId="0" fillId="3" fontId="23" numFmtId="3" xfId="0" applyAlignment="1" applyFont="1" applyNumberFormat="1">
      <alignment horizontal="left" vertical="bottom"/>
    </xf>
    <xf borderId="0" fillId="0" fontId="8" numFmtId="0" xfId="0" applyAlignment="1" applyFont="1">
      <alignment readingOrder="0"/>
    </xf>
    <xf borderId="0" fillId="0" fontId="13" numFmtId="0" xfId="0" applyAlignment="1" applyFont="1">
      <alignment horizontal="right"/>
    </xf>
    <xf borderId="0" fillId="0" fontId="22" numFmtId="0" xfId="0" applyAlignment="1" applyFont="1">
      <alignment horizontal="right" vertical="bottom"/>
    </xf>
    <xf borderId="0" fillId="3" fontId="24" numFmtId="167" xfId="0" applyAlignment="1" applyFont="1" applyNumberFormat="1">
      <alignment horizontal="right" readingOrder="0" vertical="bottom"/>
    </xf>
    <xf borderId="0" fillId="0" fontId="8" numFmtId="0" xfId="0" applyFont="1"/>
    <xf borderId="0" fillId="0" fontId="16" numFmtId="0" xfId="0" applyAlignment="1" applyFont="1">
      <alignment vertical="bottom"/>
    </xf>
    <xf borderId="0" fillId="0" fontId="23" numFmtId="167" xfId="0" applyAlignment="1" applyFont="1" applyNumberFormat="1">
      <alignment horizontal="right" vertical="bottom"/>
    </xf>
    <xf borderId="0" fillId="0" fontId="25" numFmtId="3" xfId="0" applyAlignment="1" applyFont="1" applyNumberFormat="1">
      <alignment vertical="bottom"/>
    </xf>
    <xf borderId="0" fillId="3" fontId="26" numFmtId="167" xfId="0" applyAlignment="1" applyFont="1" applyNumberFormat="1">
      <alignment horizontal="right" vertical="bottom"/>
    </xf>
    <xf borderId="0" fillId="0" fontId="25" numFmtId="166" xfId="0" applyAlignment="1" applyFont="1" applyNumberFormat="1">
      <alignment vertical="bottom"/>
    </xf>
    <xf borderId="0" fillId="3" fontId="23" numFmtId="167" xfId="0" applyAlignment="1" applyFont="1" applyNumberFormat="1">
      <alignment horizontal="right" vertical="bottom"/>
    </xf>
    <xf borderId="0" fillId="0" fontId="27" numFmtId="3" xfId="0" applyAlignment="1" applyFont="1" applyNumberFormat="1">
      <alignment vertical="bottom"/>
    </xf>
    <xf borderId="0" fillId="0" fontId="25" numFmtId="0" xfId="0" applyAlignment="1" applyFont="1">
      <alignment vertical="bottom"/>
    </xf>
    <xf borderId="0" fillId="0" fontId="8" numFmtId="166" xfId="0" applyFont="1" applyNumberFormat="1"/>
    <xf borderId="0" fillId="0" fontId="28" numFmtId="0" xfId="0" applyAlignment="1" applyFont="1">
      <alignment horizontal="right" readingOrder="0"/>
    </xf>
    <xf borderId="0" fillId="0" fontId="29" numFmtId="166" xfId="0" applyFont="1" applyNumberFormat="1"/>
    <xf borderId="0" fillId="0" fontId="29" numFmtId="0" xfId="0" applyFont="1"/>
    <xf borderId="0" fillId="0" fontId="25" numFmtId="0" xfId="0" applyAlignment="1" applyFont="1">
      <alignment readingOrder="0" vertical="bottom"/>
    </xf>
    <xf borderId="0" fillId="0" fontId="30" numFmtId="0" xfId="0" applyAlignment="1" applyFont="1">
      <alignment horizontal="right" vertical="bottom"/>
    </xf>
    <xf borderId="0" fillId="0" fontId="8" numFmtId="10" xfId="0" applyFont="1" applyNumberFormat="1"/>
    <xf borderId="0" fillId="0" fontId="4" numFmtId="0" xfId="0" applyFont="1"/>
    <xf borderId="0" fillId="0" fontId="25" numFmtId="0" xfId="0" applyAlignment="1" applyFont="1">
      <alignment readingOrder="0"/>
    </xf>
    <xf borderId="0" fillId="0" fontId="30" numFmtId="0" xfId="0" applyAlignment="1" applyFont="1">
      <alignment horizontal="right" readingOrder="0" vertical="bottom"/>
    </xf>
    <xf borderId="0" fillId="0" fontId="13" numFmtId="0" xfId="0" applyAlignment="1" applyFont="1">
      <alignment readingOrder="0"/>
    </xf>
    <xf borderId="0" fillId="0" fontId="8" numFmtId="2" xfId="0" applyFont="1" applyNumberFormat="1"/>
    <xf borderId="0" fillId="4" fontId="5" numFmtId="0" xfId="0" applyFill="1" applyFont="1"/>
    <xf borderId="0" fillId="4" fontId="7" numFmtId="9" xfId="0" applyFont="1" applyNumberFormat="1"/>
    <xf borderId="0" fillId="4" fontId="6" numFmtId="9" xfId="0" applyAlignment="1" applyFont="1" applyNumberFormat="1">
      <alignment readingOrder="0"/>
    </xf>
    <xf borderId="0" fillId="4" fontId="13" numFmtId="0" xfId="0" applyFont="1"/>
    <xf borderId="0" fillId="4" fontId="5" numFmtId="1" xfId="0" applyAlignment="1" applyFont="1" applyNumberFormat="1">
      <alignment vertical="bottom"/>
    </xf>
    <xf borderId="0" fillId="4" fontId="4" numFmtId="0" xfId="0" applyAlignment="1" applyFont="1">
      <alignment vertical="bottom"/>
    </xf>
    <xf borderId="0" fillId="4" fontId="5" numFmtId="3" xfId="0" applyAlignment="1" applyFont="1" applyNumberFormat="1">
      <alignment horizontal="right" vertical="bottom"/>
    </xf>
    <xf borderId="0" fillId="4" fontId="18" numFmtId="0" xfId="0" applyAlignment="1" applyFont="1">
      <alignment horizontal="right" vertical="bottom"/>
    </xf>
    <xf borderId="0" fillId="4" fontId="4" numFmtId="3" xfId="0" applyAlignment="1" applyFont="1" applyNumberFormat="1">
      <alignment vertical="bottom"/>
    </xf>
    <xf borderId="0" fillId="4" fontId="19" numFmtId="3" xfId="0" applyAlignment="1" applyFont="1" applyNumberFormat="1">
      <alignment horizontal="left" vertical="bottom"/>
    </xf>
    <xf borderId="0" fillId="0" fontId="31" numFmtId="0" xfId="0" applyFont="1"/>
    <xf borderId="0" fillId="5" fontId="32" numFmtId="0" xfId="0" applyFill="1" applyFont="1"/>
    <xf borderId="0" fillId="5" fontId="25" numFmtId="0" xfId="0" applyFont="1"/>
    <xf borderId="0" fillId="5" fontId="13" numFmtId="0" xfId="0" applyFont="1"/>
    <xf borderId="0" fillId="5" fontId="13" numFmtId="0" xfId="0" applyFont="1"/>
    <xf borderId="0" fillId="0" fontId="33" numFmtId="9" xfId="0" applyFont="1" applyNumberFormat="1"/>
    <xf borderId="0" fillId="0" fontId="34" numFmtId="4" xfId="0" applyFont="1" applyNumberFormat="1"/>
    <xf borderId="0" fillId="0" fontId="33" numFmtId="168" xfId="0" applyFont="1" applyNumberFormat="1"/>
    <xf borderId="0" fillId="0" fontId="33" numFmtId="0" xfId="0" applyFont="1"/>
    <xf borderId="0" fillId="3" fontId="16" numFmtId="0" xfId="0" applyAlignment="1" applyFont="1">
      <alignment horizontal="left" readingOrder="0"/>
    </xf>
    <xf borderId="0" fillId="0" fontId="13" numFmtId="167" xfId="0" applyFont="1" applyNumberFormat="1"/>
    <xf borderId="0" fillId="0" fontId="13" numFmtId="3" xfId="0" applyFont="1" applyNumberFormat="1"/>
    <xf borderId="0" fillId="0" fontId="13" numFmtId="166" xfId="0" applyFont="1" applyNumberFormat="1"/>
    <xf borderId="0" fillId="3" fontId="26" numFmtId="167" xfId="0" applyAlignment="1" applyFont="1" applyNumberFormat="1">
      <alignment horizontal="right" readingOrder="0" vertical="bottom"/>
    </xf>
    <xf borderId="0" fillId="0" fontId="35" numFmtId="0" xfId="0" applyAlignment="1" applyFont="1">
      <alignment readingOrder="0"/>
    </xf>
    <xf borderId="0" fillId="6" fontId="36" numFmtId="0" xfId="0" applyAlignment="1" applyFill="1" applyFont="1">
      <alignment horizontal="left" readingOrder="0"/>
    </xf>
    <xf borderId="0" fillId="0" fontId="3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Cohorts (Paying Learners) in 2019 - Without Changes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New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Pricing'!$D$1:$N$1</c:f>
            </c:strRef>
          </c:cat>
          <c:val>
            <c:numRef>
              <c:f>'Original Pricing'!$D$158:$N$158</c:f>
              <c:numCache/>
            </c:numRef>
          </c:val>
        </c:ser>
        <c:ser>
          <c:idx val="1"/>
          <c:order val="1"/>
          <c:tx>
            <c:v>Returning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Pricing'!$D$1:$N$1</c:f>
            </c:strRef>
          </c:cat>
          <c:val>
            <c:numRef>
              <c:f>'Original Pricing'!$D$163:$N$163</c:f>
              <c:numCache/>
            </c:numRef>
          </c:val>
        </c:ser>
        <c:ser>
          <c:idx val="2"/>
          <c:order val="2"/>
          <c:tx>
            <c:v>Churned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Pricing'!$D$1:$N$1</c:f>
            </c:strRef>
          </c:cat>
          <c:val>
            <c:numRef>
              <c:f>'Original Pricing'!$D$168:$N$168</c:f>
              <c:numCache/>
            </c:numRef>
          </c:val>
        </c:ser>
        <c:ser>
          <c:idx val="3"/>
          <c:order val="3"/>
          <c:tx>
            <c:v>Reactivated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Pricing'!$D$1:$N$1</c:f>
            </c:strRef>
          </c:cat>
          <c:val>
            <c:numRef>
              <c:f>'Original Pricing'!$D$184:$N$184</c:f>
              <c:numCache/>
            </c:numRef>
          </c:val>
        </c:ser>
        <c:overlap val="100"/>
        <c:axId val="595335707"/>
        <c:axId val="683852452"/>
      </c:barChart>
      <c:catAx>
        <c:axId val="595335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852452"/>
      </c:catAx>
      <c:valAx>
        <c:axId val="683852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335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Cohorts (Paying Learners) in 2019 - With Changes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New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'Original Pricing (Proposed Chan'!$C$158:$N$158</c:f>
              <c:numCache/>
            </c:numRef>
          </c:val>
        </c:ser>
        <c:ser>
          <c:idx val="1"/>
          <c:order val="1"/>
          <c:tx>
            <c:v>Returning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'Original Pricing (Proposed Chan'!$C$163:$N$163</c:f>
              <c:numCache/>
            </c:numRef>
          </c:val>
        </c:ser>
        <c:ser>
          <c:idx val="2"/>
          <c:order val="2"/>
          <c:tx>
            <c:v>Churned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'Original Pricing (Proposed Chan'!$C$168:$N$168</c:f>
              <c:numCache/>
            </c:numRef>
          </c:val>
        </c:ser>
        <c:ser>
          <c:idx val="3"/>
          <c:order val="3"/>
          <c:tx>
            <c:v>Reactivated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'Original Pricing (Proposed Chan'!$C$184:$N$184</c:f>
              <c:numCache/>
            </c:numRef>
          </c:val>
        </c:ser>
        <c:overlap val="100"/>
        <c:axId val="666020009"/>
        <c:axId val="927319792"/>
      </c:barChart>
      <c:catAx>
        <c:axId val="666020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319792"/>
      </c:catAx>
      <c:valAx>
        <c:axId val="927319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020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Paying Customers at the Start of Each Month in 2019 - With Changes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'Original Pricing (Proposed Chan'!$C$189:$N$189</c:f>
              <c:numCache/>
            </c:numRef>
          </c:val>
          <c:smooth val="0"/>
        </c:ser>
        <c:axId val="776431987"/>
        <c:axId val="324508665"/>
      </c:lineChart>
      <c:catAx>
        <c:axId val="776431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508665"/>
      </c:catAx>
      <c:valAx>
        <c:axId val="324508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431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in 2019 - With Changes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'Original Pricing (Proposed Chan'!$C$225:$N$225</c:f>
              <c:numCache/>
            </c:numRef>
          </c:val>
          <c:smooth val="0"/>
        </c:ser>
        <c:axId val="627494354"/>
        <c:axId val="732523556"/>
      </c:lineChart>
      <c:catAx>
        <c:axId val="627494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523556"/>
      </c:catAx>
      <c:valAx>
        <c:axId val="732523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494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in 2019 - Without Changes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'Original Pricing'!$C$225:$N$225</c:f>
              <c:numCache/>
            </c:numRef>
          </c:val>
          <c:smooth val="0"/>
        </c:ser>
        <c:axId val="703394174"/>
        <c:axId val="826998640"/>
      </c:lineChart>
      <c:catAx>
        <c:axId val="703394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998640"/>
      </c:catAx>
      <c:valAx>
        <c:axId val="826998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394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Paying Customers at the Start of Each Month in 2019 - Without Changes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Pricing'!$C$1:$N$1</c:f>
            </c:strRef>
          </c:cat>
          <c:val>
            <c:numRef>
              <c:f>'Original Pricing'!$C$189:$N$189</c:f>
              <c:numCache/>
            </c:numRef>
          </c:val>
          <c:smooth val="0"/>
        </c:ser>
        <c:axId val="1844469899"/>
        <c:axId val="1084993666"/>
      </c:lineChart>
      <c:catAx>
        <c:axId val="1844469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993666"/>
      </c:catAx>
      <c:valAx>
        <c:axId val="1084993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469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in 2019 - Modified Pricing vs Original Pricing</a:t>
            </a:r>
          </a:p>
        </c:rich>
      </c:tx>
      <c:overlay val="0"/>
    </c:title>
    <c:plotArea>
      <c:layout/>
      <c:lineChart>
        <c:ser>
          <c:idx val="0"/>
          <c:order val="0"/>
          <c:tx>
            <c:v>Modified Pricing</c:v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'Modified Pricing'!$C$272:$N$272</c:f>
              <c:numCache/>
            </c:numRef>
          </c:val>
          <c:smooth val="0"/>
        </c:ser>
        <c:ser>
          <c:idx val="1"/>
          <c:order val="1"/>
          <c:tx>
            <c:v>Original Pricing</c:v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'Original Pricing'!$C$225:$N$225</c:f>
              <c:numCache/>
            </c:numRef>
          </c:val>
          <c:smooth val="0"/>
        </c:ser>
        <c:axId val="1087804954"/>
        <c:axId val="640363296"/>
      </c:lineChart>
      <c:catAx>
        <c:axId val="108780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363296"/>
      </c:catAx>
      <c:valAx>
        <c:axId val="64036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804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Churned Revenue in 2019 - Modified Pricing vs Original Pricing</a:t>
            </a:r>
          </a:p>
        </c:rich>
      </c:tx>
      <c:overlay val="0"/>
    </c:title>
    <c:plotArea>
      <c:layout/>
      <c:lineChart>
        <c:ser>
          <c:idx val="0"/>
          <c:order val="0"/>
          <c:tx>
            <c:v>Modified Pricing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'Modified Pricing'!$C$309:$N$309</c:f>
              <c:numCache/>
            </c:numRef>
          </c:val>
          <c:smooth val="0"/>
        </c:ser>
        <c:ser>
          <c:idx val="1"/>
          <c:order val="1"/>
          <c:tx>
            <c:v>Original Pricing</c:v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'Original Pricing (Proposed Chan'!$C$1:$N$1</c:f>
            </c:strRef>
          </c:cat>
          <c:val>
            <c:numRef>
              <c:f>'Original Pricing'!$C$256:$N$256</c:f>
              <c:numCache/>
            </c:numRef>
          </c:val>
          <c:smooth val="0"/>
        </c:ser>
        <c:axId val="1351088663"/>
        <c:axId val="481954242"/>
      </c:lineChart>
      <c:catAx>
        <c:axId val="1351088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954242"/>
      </c:catAx>
      <c:valAx>
        <c:axId val="48195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088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</xdr:row>
      <xdr:rowOff>28575</xdr:rowOff>
    </xdr:from>
    <xdr:ext cx="7429500" cy="5581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457200</xdr:colOff>
      <xdr:row>1</xdr:row>
      <xdr:rowOff>28575</xdr:rowOff>
    </xdr:from>
    <xdr:ext cx="7429500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457200</xdr:colOff>
      <xdr:row>31</xdr:row>
      <xdr:rowOff>47625</xdr:rowOff>
    </xdr:from>
    <xdr:ext cx="7429500" cy="5829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457200</xdr:colOff>
      <xdr:row>62</xdr:row>
      <xdr:rowOff>180975</xdr:rowOff>
    </xdr:from>
    <xdr:ext cx="7429500" cy="5524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581025</xdr:colOff>
      <xdr:row>62</xdr:row>
      <xdr:rowOff>180975</xdr:rowOff>
    </xdr:from>
    <xdr:ext cx="7429500" cy="5524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581025</xdr:colOff>
      <xdr:row>31</xdr:row>
      <xdr:rowOff>47625</xdr:rowOff>
    </xdr:from>
    <xdr:ext cx="7429500" cy="582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0</xdr:row>
      <xdr:rowOff>76200</xdr:rowOff>
    </xdr:from>
    <xdr:ext cx="7429500" cy="5524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180975</xdr:colOff>
      <xdr:row>0</xdr:row>
      <xdr:rowOff>76200</xdr:rowOff>
    </xdr:from>
    <xdr:ext cx="7429500" cy="5524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7.88"/>
    <col customWidth="1" min="2" max="2" width="13.88"/>
    <col customWidth="1" min="3" max="14" width="18.88"/>
  </cols>
  <sheetData>
    <row r="1" ht="28.5" customHeight="1">
      <c r="A1" s="1"/>
      <c r="B1" s="2">
        <v>43435.0</v>
      </c>
      <c r="C1" s="3">
        <v>43466.0</v>
      </c>
      <c r="D1" s="3">
        <v>43497.0</v>
      </c>
      <c r="E1" s="3">
        <v>43525.0</v>
      </c>
      <c r="F1" s="3">
        <v>43556.0</v>
      </c>
      <c r="G1" s="3">
        <v>43586.0</v>
      </c>
      <c r="H1" s="3">
        <v>43617.0</v>
      </c>
      <c r="I1" s="3">
        <v>43647.0</v>
      </c>
      <c r="J1" s="3">
        <v>43678.0</v>
      </c>
      <c r="K1" s="3">
        <v>43709.0</v>
      </c>
      <c r="L1" s="3">
        <v>43739.0</v>
      </c>
      <c r="M1" s="3">
        <v>43770.0</v>
      </c>
      <c r="N1" s="3">
        <v>43800.0</v>
      </c>
    </row>
    <row r="2" ht="15.7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24.0" customHeight="1">
      <c r="A3" s="6" t="s">
        <v>1</v>
      </c>
      <c r="B3" s="7"/>
      <c r="C3" s="8">
        <v>0.45</v>
      </c>
      <c r="D3" s="8">
        <v>0.45</v>
      </c>
      <c r="E3" s="8">
        <v>0.45</v>
      </c>
      <c r="F3" s="8">
        <v>0.45</v>
      </c>
      <c r="G3" s="8">
        <v>0.45</v>
      </c>
      <c r="H3" s="8">
        <v>0.45</v>
      </c>
      <c r="I3" s="8">
        <v>0.45</v>
      </c>
      <c r="J3" s="8">
        <v>0.45</v>
      </c>
      <c r="K3" s="8">
        <v>0.45</v>
      </c>
      <c r="L3" s="8">
        <v>0.45</v>
      </c>
      <c r="M3" s="8">
        <v>0.45</v>
      </c>
      <c r="N3" s="8">
        <v>0.45</v>
      </c>
    </row>
    <row r="4" ht="24.0" customHeight="1">
      <c r="A4" s="9" t="s">
        <v>2</v>
      </c>
      <c r="C4" s="10">
        <f t="shared" ref="C4:N4" si="1">C$3*B$215</f>
        <v>4405.875794</v>
      </c>
      <c r="D4" s="10">
        <f t="shared" si="1"/>
        <v>20786.1902</v>
      </c>
      <c r="E4" s="10">
        <f t="shared" si="1"/>
        <v>45613.39167</v>
      </c>
      <c r="F4" s="10">
        <f t="shared" si="1"/>
        <v>77467.39642</v>
      </c>
      <c r="G4" s="10">
        <f t="shared" si="1"/>
        <v>115770.8331</v>
      </c>
      <c r="H4" s="10">
        <f t="shared" si="1"/>
        <v>160456.0721</v>
      </c>
      <c r="I4" s="10">
        <f t="shared" si="1"/>
        <v>211817.9201</v>
      </c>
      <c r="J4" s="10">
        <f t="shared" si="1"/>
        <v>270471.6331</v>
      </c>
      <c r="K4" s="10">
        <f t="shared" si="1"/>
        <v>337266.888</v>
      </c>
      <c r="L4" s="10">
        <f t="shared" si="1"/>
        <v>413284.5717</v>
      </c>
      <c r="M4" s="10">
        <f t="shared" si="1"/>
        <v>499837.9764</v>
      </c>
      <c r="N4" s="10">
        <f t="shared" si="1"/>
        <v>598478.3916</v>
      </c>
    </row>
    <row r="5" ht="24.0" customHeight="1">
      <c r="A5" s="6" t="s">
        <v>3</v>
      </c>
      <c r="B5" s="7"/>
      <c r="C5" s="8">
        <v>0.65</v>
      </c>
      <c r="D5" s="8">
        <v>0.65</v>
      </c>
      <c r="E5" s="8">
        <v>0.65</v>
      </c>
      <c r="F5" s="8">
        <v>0.65</v>
      </c>
      <c r="G5" s="8">
        <v>0.65</v>
      </c>
      <c r="H5" s="8">
        <v>0.65</v>
      </c>
      <c r="I5" s="8">
        <v>0.65</v>
      </c>
      <c r="J5" s="8">
        <v>0.65</v>
      </c>
      <c r="K5" s="8">
        <v>0.65</v>
      </c>
      <c r="L5" s="8">
        <v>0.65</v>
      </c>
      <c r="M5" s="8">
        <v>0.65</v>
      </c>
      <c r="N5" s="8">
        <v>0.65</v>
      </c>
    </row>
    <row r="6" ht="24.0" customHeight="1">
      <c r="A6" s="9" t="s">
        <v>4</v>
      </c>
      <c r="C6" s="10">
        <f t="shared" ref="C6:N6" si="2">C$5*C$4</f>
        <v>2863.819266</v>
      </c>
      <c r="D6" s="10">
        <f t="shared" si="2"/>
        <v>13511.02363</v>
      </c>
      <c r="E6" s="10">
        <f t="shared" si="2"/>
        <v>29648.70459</v>
      </c>
      <c r="F6" s="10">
        <f t="shared" si="2"/>
        <v>50353.80767</v>
      </c>
      <c r="G6" s="10">
        <f t="shared" si="2"/>
        <v>75251.04151</v>
      </c>
      <c r="H6" s="10">
        <f t="shared" si="2"/>
        <v>104296.4469</v>
      </c>
      <c r="I6" s="10">
        <f t="shared" si="2"/>
        <v>137681.6481</v>
      </c>
      <c r="J6" s="10">
        <f t="shared" si="2"/>
        <v>175806.5615</v>
      </c>
      <c r="K6" s="10">
        <f t="shared" si="2"/>
        <v>219223.4772</v>
      </c>
      <c r="L6" s="10">
        <f t="shared" si="2"/>
        <v>268634.9716</v>
      </c>
      <c r="M6" s="10">
        <f t="shared" si="2"/>
        <v>324894.6846</v>
      </c>
      <c r="N6" s="10">
        <f t="shared" si="2"/>
        <v>389010.9545</v>
      </c>
    </row>
    <row r="7" ht="24.0" customHeight="1">
      <c r="A7" s="6" t="s">
        <v>5</v>
      </c>
      <c r="B7" s="11"/>
      <c r="C7" s="12">
        <v>3.3</v>
      </c>
      <c r="D7" s="12">
        <v>3.3</v>
      </c>
      <c r="E7" s="12">
        <v>3.3</v>
      </c>
      <c r="F7" s="12">
        <v>3.3</v>
      </c>
      <c r="G7" s="12">
        <v>3.3</v>
      </c>
      <c r="H7" s="12">
        <v>3.3</v>
      </c>
      <c r="I7" s="12">
        <v>3.3</v>
      </c>
      <c r="J7" s="12">
        <v>3.3</v>
      </c>
      <c r="K7" s="12">
        <v>3.3</v>
      </c>
      <c r="L7" s="12">
        <v>3.3</v>
      </c>
      <c r="M7" s="12">
        <v>3.3</v>
      </c>
      <c r="N7" s="12">
        <v>3.3</v>
      </c>
    </row>
    <row r="8" ht="24.0" customHeight="1">
      <c r="A8" s="9" t="s">
        <v>6</v>
      </c>
      <c r="C8" s="10">
        <f t="shared" ref="C8:N8" si="3">C$7*C$6</f>
        <v>9450.603578</v>
      </c>
      <c r="D8" s="10">
        <f t="shared" si="3"/>
        <v>44586.37798</v>
      </c>
      <c r="E8" s="10">
        <f t="shared" si="3"/>
        <v>97840.72514</v>
      </c>
      <c r="F8" s="10">
        <f t="shared" si="3"/>
        <v>166167.5653</v>
      </c>
      <c r="G8" s="10">
        <f t="shared" si="3"/>
        <v>248328.437</v>
      </c>
      <c r="H8" s="10">
        <f t="shared" si="3"/>
        <v>344178.2746</v>
      </c>
      <c r="I8" s="10">
        <f t="shared" si="3"/>
        <v>454349.4387</v>
      </c>
      <c r="J8" s="10">
        <f t="shared" si="3"/>
        <v>580161.653</v>
      </c>
      <c r="K8" s="10">
        <f t="shared" si="3"/>
        <v>723437.4749</v>
      </c>
      <c r="L8" s="10">
        <f t="shared" si="3"/>
        <v>886495.4063</v>
      </c>
      <c r="M8" s="10">
        <f t="shared" si="3"/>
        <v>1072152.459</v>
      </c>
      <c r="N8" s="10">
        <f t="shared" si="3"/>
        <v>1283736.15</v>
      </c>
    </row>
    <row r="9" ht="24.0" customHeight="1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ht="24.0" customHeight="1">
      <c r="A10" s="6" t="s">
        <v>7</v>
      </c>
      <c r="B10" s="7"/>
      <c r="C10" s="8">
        <v>0.77</v>
      </c>
      <c r="D10" s="8">
        <v>0.77</v>
      </c>
      <c r="E10" s="8">
        <v>0.77</v>
      </c>
      <c r="F10" s="8">
        <v>0.77</v>
      </c>
      <c r="G10" s="8">
        <v>0.77</v>
      </c>
      <c r="H10" s="8">
        <v>0.77</v>
      </c>
      <c r="I10" s="8">
        <v>0.77</v>
      </c>
      <c r="J10" s="8">
        <v>0.77</v>
      </c>
      <c r="K10" s="8">
        <v>0.77</v>
      </c>
      <c r="L10" s="8">
        <v>0.77</v>
      </c>
      <c r="M10" s="8">
        <v>0.77</v>
      </c>
      <c r="N10" s="8">
        <v>0.77</v>
      </c>
    </row>
    <row r="11" ht="24.0" customHeight="1">
      <c r="A11" s="9" t="s">
        <v>8</v>
      </c>
      <c r="C11" s="10">
        <f t="shared" ref="C11:N11" si="4">C$8*C$10</f>
        <v>7276.964755</v>
      </c>
      <c r="D11" s="10">
        <f t="shared" si="4"/>
        <v>34331.51105</v>
      </c>
      <c r="E11" s="10">
        <f t="shared" si="4"/>
        <v>75337.35836</v>
      </c>
      <c r="F11" s="10">
        <f t="shared" si="4"/>
        <v>127949.0253</v>
      </c>
      <c r="G11" s="10">
        <f t="shared" si="4"/>
        <v>191212.8965</v>
      </c>
      <c r="H11" s="10">
        <f t="shared" si="4"/>
        <v>265017.2714</v>
      </c>
      <c r="I11" s="10">
        <f t="shared" si="4"/>
        <v>349849.0678</v>
      </c>
      <c r="J11" s="10">
        <f t="shared" si="4"/>
        <v>446724.4728</v>
      </c>
      <c r="K11" s="10">
        <f t="shared" si="4"/>
        <v>557046.8556</v>
      </c>
      <c r="L11" s="10">
        <f t="shared" si="4"/>
        <v>682601.4628</v>
      </c>
      <c r="M11" s="10">
        <f t="shared" si="4"/>
        <v>825557.3937</v>
      </c>
      <c r="N11" s="10">
        <f t="shared" si="4"/>
        <v>988476.8355</v>
      </c>
    </row>
    <row r="12" ht="24.0" customHeight="1">
      <c r="A12" s="6" t="s">
        <v>9</v>
      </c>
      <c r="B12" s="7"/>
      <c r="C12" s="8">
        <v>0.83</v>
      </c>
      <c r="D12" s="8">
        <v>0.83</v>
      </c>
      <c r="E12" s="8">
        <v>0.83</v>
      </c>
      <c r="F12" s="8">
        <v>0.83</v>
      </c>
      <c r="G12" s="8">
        <v>0.83</v>
      </c>
      <c r="H12" s="8">
        <v>0.83</v>
      </c>
      <c r="I12" s="8">
        <v>0.83</v>
      </c>
      <c r="J12" s="8">
        <v>0.83</v>
      </c>
      <c r="K12" s="8">
        <v>0.83</v>
      </c>
      <c r="L12" s="8">
        <v>0.83</v>
      </c>
      <c r="M12" s="8">
        <v>0.83</v>
      </c>
      <c r="N12" s="8">
        <v>0.83</v>
      </c>
    </row>
    <row r="13" ht="24.0" customHeight="1">
      <c r="A13" s="9" t="s">
        <v>10</v>
      </c>
      <c r="C13" s="10">
        <f t="shared" ref="C13:N13" si="5">C$11*C$12</f>
        <v>6039.880747</v>
      </c>
      <c r="D13" s="10">
        <f t="shared" si="5"/>
        <v>28495.15417</v>
      </c>
      <c r="E13" s="10">
        <f t="shared" si="5"/>
        <v>62530.00744</v>
      </c>
      <c r="F13" s="10">
        <f t="shared" si="5"/>
        <v>106197.691</v>
      </c>
      <c r="G13" s="10">
        <f t="shared" si="5"/>
        <v>158706.7041</v>
      </c>
      <c r="H13" s="10">
        <f t="shared" si="5"/>
        <v>219964.3353</v>
      </c>
      <c r="I13" s="10">
        <f t="shared" si="5"/>
        <v>290374.7263</v>
      </c>
      <c r="J13" s="10">
        <f t="shared" si="5"/>
        <v>370781.3124</v>
      </c>
      <c r="K13" s="10">
        <f t="shared" si="5"/>
        <v>462348.8902</v>
      </c>
      <c r="L13" s="10">
        <f t="shared" si="5"/>
        <v>566559.2141</v>
      </c>
      <c r="M13" s="10">
        <f t="shared" si="5"/>
        <v>685212.6367</v>
      </c>
      <c r="N13" s="10">
        <f t="shared" si="5"/>
        <v>820435.7734</v>
      </c>
    </row>
    <row r="14" ht="24.0" customHeight="1">
      <c r="A14" s="6" t="s">
        <v>11</v>
      </c>
      <c r="B14" s="7"/>
      <c r="C14" s="8">
        <v>0.6</v>
      </c>
      <c r="D14" s="8">
        <v>0.6</v>
      </c>
      <c r="E14" s="8">
        <v>0.6</v>
      </c>
      <c r="F14" s="8">
        <v>0.6</v>
      </c>
      <c r="G14" s="8">
        <v>0.6</v>
      </c>
      <c r="H14" s="8">
        <v>0.6</v>
      </c>
      <c r="I14" s="8">
        <v>0.6</v>
      </c>
      <c r="J14" s="8">
        <v>0.6</v>
      </c>
      <c r="K14" s="8">
        <v>0.6</v>
      </c>
      <c r="L14" s="8">
        <v>0.6</v>
      </c>
      <c r="M14" s="8">
        <v>0.6</v>
      </c>
      <c r="N14" s="8">
        <v>0.6</v>
      </c>
    </row>
    <row r="15" ht="24.0" customHeight="1">
      <c r="A15" s="9" t="s">
        <v>12</v>
      </c>
      <c r="C15" s="10">
        <f t="shared" ref="C15:N15" si="6">C$14*C$13</f>
        <v>3623.928448</v>
      </c>
      <c r="D15" s="10">
        <f t="shared" si="6"/>
        <v>17097.0925</v>
      </c>
      <c r="E15" s="10">
        <f t="shared" si="6"/>
        <v>37518.00446</v>
      </c>
      <c r="F15" s="10">
        <f t="shared" si="6"/>
        <v>63718.6146</v>
      </c>
      <c r="G15" s="10">
        <f t="shared" si="6"/>
        <v>95224.02245</v>
      </c>
      <c r="H15" s="10">
        <f t="shared" si="6"/>
        <v>131978.6012</v>
      </c>
      <c r="I15" s="10">
        <f t="shared" si="6"/>
        <v>174224.8358</v>
      </c>
      <c r="J15" s="10">
        <f t="shared" si="6"/>
        <v>222468.7875</v>
      </c>
      <c r="K15" s="10">
        <f t="shared" si="6"/>
        <v>277409.3341</v>
      </c>
      <c r="L15" s="10">
        <f t="shared" si="6"/>
        <v>339935.5285</v>
      </c>
      <c r="M15" s="10">
        <f t="shared" si="6"/>
        <v>411127.582</v>
      </c>
      <c r="N15" s="10">
        <f t="shared" si="6"/>
        <v>492261.4641</v>
      </c>
    </row>
    <row r="16" ht="24.0" customHeight="1">
      <c r="A16" s="13"/>
      <c r="B16" s="14"/>
      <c r="C16" s="15">
        <v>0.8</v>
      </c>
      <c r="D16" s="15">
        <v>0.8</v>
      </c>
      <c r="E16" s="15">
        <v>0.8</v>
      </c>
      <c r="F16" s="15">
        <v>0.8</v>
      </c>
      <c r="G16" s="15">
        <v>0.8</v>
      </c>
      <c r="H16" s="15">
        <v>0.8</v>
      </c>
      <c r="I16" s="15">
        <v>0.8</v>
      </c>
      <c r="J16" s="15">
        <v>0.8</v>
      </c>
      <c r="K16" s="15">
        <v>0.8</v>
      </c>
      <c r="L16" s="15">
        <v>0.8</v>
      </c>
      <c r="M16" s="15">
        <v>0.8</v>
      </c>
      <c r="N16" s="15">
        <v>0.8</v>
      </c>
    </row>
    <row r="17" ht="24.0" customHeight="1">
      <c r="A17" s="13" t="s">
        <v>13</v>
      </c>
      <c r="B17" s="16"/>
      <c r="C17" s="17">
        <f t="shared" ref="C17:N17" si="7">C$16*C$15</f>
        <v>2899.142758</v>
      </c>
      <c r="D17" s="17">
        <f t="shared" si="7"/>
        <v>13677.674</v>
      </c>
      <c r="E17" s="17">
        <f t="shared" si="7"/>
        <v>30014.40357</v>
      </c>
      <c r="F17" s="17">
        <f t="shared" si="7"/>
        <v>50974.89168</v>
      </c>
      <c r="G17" s="17">
        <f t="shared" si="7"/>
        <v>76179.21796</v>
      </c>
      <c r="H17" s="17">
        <f t="shared" si="7"/>
        <v>105582.8809</v>
      </c>
      <c r="I17" s="17">
        <f t="shared" si="7"/>
        <v>139379.8686</v>
      </c>
      <c r="J17" s="17">
        <f t="shared" si="7"/>
        <v>177975.03</v>
      </c>
      <c r="K17" s="17">
        <f t="shared" si="7"/>
        <v>221927.4673</v>
      </c>
      <c r="L17" s="17">
        <f t="shared" si="7"/>
        <v>271948.4228</v>
      </c>
      <c r="M17" s="17">
        <f t="shared" si="7"/>
        <v>328902.0656</v>
      </c>
      <c r="N17" s="17">
        <f t="shared" si="7"/>
        <v>393809.1712</v>
      </c>
    </row>
    <row r="18" ht="24.0" customHeight="1">
      <c r="A18" s="13"/>
      <c r="B18" s="14"/>
      <c r="C18" s="15">
        <v>0.18</v>
      </c>
      <c r="D18" s="15">
        <v>0.18</v>
      </c>
      <c r="E18" s="15">
        <v>0.18</v>
      </c>
      <c r="F18" s="15">
        <v>0.18</v>
      </c>
      <c r="G18" s="15">
        <v>0.18</v>
      </c>
      <c r="H18" s="15">
        <v>0.18</v>
      </c>
      <c r="I18" s="15">
        <v>0.18</v>
      </c>
      <c r="J18" s="15">
        <v>0.18</v>
      </c>
      <c r="K18" s="15">
        <v>0.18</v>
      </c>
      <c r="L18" s="15">
        <v>0.18</v>
      </c>
      <c r="M18" s="15">
        <v>0.18</v>
      </c>
      <c r="N18" s="15">
        <v>0.18</v>
      </c>
    </row>
    <row r="19" ht="24.0" customHeight="1">
      <c r="A19" s="13" t="s">
        <v>14</v>
      </c>
      <c r="B19" s="16"/>
      <c r="C19" s="17">
        <f t="shared" ref="C19:N19" si="8">C$18*C$15</f>
        <v>652.3071206</v>
      </c>
      <c r="D19" s="17">
        <f t="shared" si="8"/>
        <v>3077.47665</v>
      </c>
      <c r="E19" s="17">
        <f t="shared" si="8"/>
        <v>6753.240803</v>
      </c>
      <c r="F19" s="17">
        <f t="shared" si="8"/>
        <v>11469.35063</v>
      </c>
      <c r="G19" s="17">
        <f t="shared" si="8"/>
        <v>17140.32404</v>
      </c>
      <c r="H19" s="17">
        <f t="shared" si="8"/>
        <v>23756.14821</v>
      </c>
      <c r="I19" s="17">
        <f t="shared" si="8"/>
        <v>31360.47044</v>
      </c>
      <c r="J19" s="17">
        <f t="shared" si="8"/>
        <v>40044.38174</v>
      </c>
      <c r="K19" s="17">
        <f t="shared" si="8"/>
        <v>49933.68014</v>
      </c>
      <c r="L19" s="17">
        <f t="shared" si="8"/>
        <v>61188.39513</v>
      </c>
      <c r="M19" s="17">
        <f t="shared" si="8"/>
        <v>74002.96477</v>
      </c>
      <c r="N19" s="17">
        <f t="shared" si="8"/>
        <v>88607.06353</v>
      </c>
    </row>
    <row r="20" ht="24.0" customHeight="1">
      <c r="A20" s="13"/>
      <c r="B20" s="14"/>
      <c r="C20" s="15">
        <v>0.02</v>
      </c>
      <c r="D20" s="15">
        <v>0.02</v>
      </c>
      <c r="E20" s="15">
        <v>0.02</v>
      </c>
      <c r="F20" s="15">
        <v>0.02</v>
      </c>
      <c r="G20" s="15">
        <v>0.02</v>
      </c>
      <c r="H20" s="15">
        <v>0.02</v>
      </c>
      <c r="I20" s="15">
        <v>0.02</v>
      </c>
      <c r="J20" s="15">
        <v>0.02</v>
      </c>
      <c r="K20" s="15">
        <v>0.02</v>
      </c>
      <c r="L20" s="15">
        <v>0.02</v>
      </c>
      <c r="M20" s="15">
        <v>0.02</v>
      </c>
      <c r="N20" s="15">
        <v>0.02</v>
      </c>
    </row>
    <row r="21" ht="24.0" customHeight="1">
      <c r="A21" s="13" t="s">
        <v>15</v>
      </c>
      <c r="C21" s="17">
        <f t="shared" ref="C21:N21" si="9">C$20*C$15</f>
        <v>72.47856896</v>
      </c>
      <c r="D21" s="17">
        <f t="shared" si="9"/>
        <v>341.94185</v>
      </c>
      <c r="E21" s="17">
        <f t="shared" si="9"/>
        <v>750.3600893</v>
      </c>
      <c r="F21" s="17">
        <f t="shared" si="9"/>
        <v>1274.372292</v>
      </c>
      <c r="G21" s="17">
        <f t="shared" si="9"/>
        <v>1904.480449</v>
      </c>
      <c r="H21" s="17">
        <f t="shared" si="9"/>
        <v>2639.572024</v>
      </c>
      <c r="I21" s="17">
        <f t="shared" si="9"/>
        <v>3484.496715</v>
      </c>
      <c r="J21" s="17">
        <f t="shared" si="9"/>
        <v>4449.375749</v>
      </c>
      <c r="K21" s="17">
        <f t="shared" si="9"/>
        <v>5548.186682</v>
      </c>
      <c r="L21" s="17">
        <f t="shared" si="9"/>
        <v>6798.71057</v>
      </c>
      <c r="M21" s="17">
        <f t="shared" si="9"/>
        <v>8222.551641</v>
      </c>
      <c r="N21" s="17">
        <f t="shared" si="9"/>
        <v>9845.229281</v>
      </c>
    </row>
    <row r="22" ht="15.75" customHeight="1">
      <c r="A22" s="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ht="15.75" customHeight="1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ht="24.0" customHeight="1">
      <c r="A24" s="6" t="s">
        <v>1</v>
      </c>
      <c r="B24" s="8"/>
      <c r="C24" s="7">
        <v>0.38</v>
      </c>
      <c r="D24" s="7">
        <v>0.38</v>
      </c>
      <c r="E24" s="7">
        <v>0.38</v>
      </c>
      <c r="F24" s="7">
        <v>0.38</v>
      </c>
      <c r="G24" s="7">
        <v>0.38</v>
      </c>
      <c r="H24" s="7">
        <v>0.38</v>
      </c>
      <c r="I24" s="7">
        <v>0.38</v>
      </c>
      <c r="J24" s="7">
        <v>0.38</v>
      </c>
      <c r="K24" s="7">
        <v>0.38</v>
      </c>
      <c r="L24" s="7">
        <v>0.38</v>
      </c>
      <c r="M24" s="7">
        <v>0.38</v>
      </c>
      <c r="N24" s="7">
        <v>0.38</v>
      </c>
    </row>
    <row r="25" ht="24.0" customHeight="1">
      <c r="A25" s="9" t="s">
        <v>2</v>
      </c>
      <c r="B25" s="8"/>
      <c r="C25" s="10">
        <f t="shared" ref="C25:N25" si="10">C$24*B$143</f>
        <v>10149.69518</v>
      </c>
      <c r="D25" s="10">
        <f t="shared" si="10"/>
        <v>45071.33851</v>
      </c>
      <c r="E25" s="10">
        <f t="shared" si="10"/>
        <v>69675.98724</v>
      </c>
      <c r="F25" s="10">
        <f t="shared" si="10"/>
        <v>91723.70895</v>
      </c>
      <c r="G25" s="10">
        <f t="shared" si="10"/>
        <v>113004.7811</v>
      </c>
      <c r="H25" s="10">
        <f t="shared" si="10"/>
        <v>134822.4736</v>
      </c>
      <c r="I25" s="10">
        <f t="shared" si="10"/>
        <v>158181.5173</v>
      </c>
      <c r="J25" s="10">
        <f t="shared" si="10"/>
        <v>183915.7196</v>
      </c>
      <c r="K25" s="10">
        <f t="shared" si="10"/>
        <v>212774.4054</v>
      </c>
      <c r="L25" s="10">
        <f t="shared" si="10"/>
        <v>245482.4128</v>
      </c>
      <c r="M25" s="10">
        <f t="shared" si="10"/>
        <v>282784.1765</v>
      </c>
      <c r="N25" s="10">
        <f t="shared" si="10"/>
        <v>325477.689</v>
      </c>
    </row>
    <row r="26" ht="24.0" customHeight="1">
      <c r="A26" s="6" t="s">
        <v>3</v>
      </c>
      <c r="B26" s="8"/>
      <c r="C26" s="7">
        <v>0.85</v>
      </c>
      <c r="D26" s="7">
        <v>0.85</v>
      </c>
      <c r="E26" s="7">
        <v>0.85</v>
      </c>
      <c r="F26" s="7">
        <v>0.85</v>
      </c>
      <c r="G26" s="7">
        <v>0.85</v>
      </c>
      <c r="H26" s="7">
        <v>0.85</v>
      </c>
      <c r="I26" s="7">
        <v>0.85</v>
      </c>
      <c r="J26" s="7">
        <v>0.85</v>
      </c>
      <c r="K26" s="7">
        <v>0.85</v>
      </c>
      <c r="L26" s="7">
        <v>0.85</v>
      </c>
      <c r="M26" s="7">
        <v>0.85</v>
      </c>
      <c r="N26" s="7">
        <v>0.85</v>
      </c>
    </row>
    <row r="27" ht="24.0" customHeight="1">
      <c r="A27" s="9" t="s">
        <v>17</v>
      </c>
      <c r="B27" s="12"/>
      <c r="C27" s="10">
        <f t="shared" ref="C27:N27" si="11">C25*C26</f>
        <v>8627.240905</v>
      </c>
      <c r="D27" s="10">
        <f t="shared" si="11"/>
        <v>38310.63773</v>
      </c>
      <c r="E27" s="10">
        <f t="shared" si="11"/>
        <v>59224.58916</v>
      </c>
      <c r="F27" s="10">
        <f t="shared" si="11"/>
        <v>77965.1526</v>
      </c>
      <c r="G27" s="10">
        <f t="shared" si="11"/>
        <v>96054.06392</v>
      </c>
      <c r="H27" s="10">
        <f t="shared" si="11"/>
        <v>114599.1025</v>
      </c>
      <c r="I27" s="10">
        <f t="shared" si="11"/>
        <v>134454.2897</v>
      </c>
      <c r="J27" s="10">
        <f t="shared" si="11"/>
        <v>156328.3616</v>
      </c>
      <c r="K27" s="10">
        <f t="shared" si="11"/>
        <v>180858.2446</v>
      </c>
      <c r="L27" s="10">
        <f t="shared" si="11"/>
        <v>208660.0509</v>
      </c>
      <c r="M27" s="10">
        <f t="shared" si="11"/>
        <v>240366.55</v>
      </c>
      <c r="N27" s="10">
        <f t="shared" si="11"/>
        <v>276656.0357</v>
      </c>
    </row>
    <row r="28" ht="24.0" customHeight="1">
      <c r="A28" s="6" t="s">
        <v>5</v>
      </c>
      <c r="B28" s="12"/>
      <c r="C28" s="11">
        <v>7.8</v>
      </c>
      <c r="D28" s="11">
        <v>7.8</v>
      </c>
      <c r="E28" s="11">
        <v>7.8</v>
      </c>
      <c r="F28" s="11">
        <v>7.8</v>
      </c>
      <c r="G28" s="11">
        <v>7.8</v>
      </c>
      <c r="H28" s="11">
        <v>7.8</v>
      </c>
      <c r="I28" s="11">
        <v>7.8</v>
      </c>
      <c r="J28" s="11">
        <v>7.8</v>
      </c>
      <c r="K28" s="11">
        <v>7.8</v>
      </c>
      <c r="L28" s="11">
        <v>7.8</v>
      </c>
      <c r="M28" s="11">
        <v>7.8</v>
      </c>
      <c r="N28" s="11">
        <v>7.8</v>
      </c>
    </row>
    <row r="29" ht="24.0" customHeight="1">
      <c r="A29" s="9" t="s">
        <v>5</v>
      </c>
      <c r="B29" s="12"/>
      <c r="C29" s="10">
        <f t="shared" ref="C29:N29" si="12">C27*C28</f>
        <v>67292.47906</v>
      </c>
      <c r="D29" s="10">
        <f t="shared" si="12"/>
        <v>298822.9743</v>
      </c>
      <c r="E29" s="10">
        <f t="shared" si="12"/>
        <v>461951.7954</v>
      </c>
      <c r="F29" s="10">
        <f t="shared" si="12"/>
        <v>608128.1903</v>
      </c>
      <c r="G29" s="10">
        <f t="shared" si="12"/>
        <v>749221.6986</v>
      </c>
      <c r="H29" s="10">
        <f t="shared" si="12"/>
        <v>893872.9998</v>
      </c>
      <c r="I29" s="10">
        <f t="shared" si="12"/>
        <v>1048743.46</v>
      </c>
      <c r="J29" s="10">
        <f t="shared" si="12"/>
        <v>1219361.221</v>
      </c>
      <c r="K29" s="10">
        <f t="shared" si="12"/>
        <v>1410694.308</v>
      </c>
      <c r="L29" s="10">
        <f t="shared" si="12"/>
        <v>1627548.397</v>
      </c>
      <c r="M29" s="10">
        <f t="shared" si="12"/>
        <v>1874859.09</v>
      </c>
      <c r="N29" s="10">
        <f t="shared" si="12"/>
        <v>2157917.078</v>
      </c>
    </row>
    <row r="30" ht="24.0" customHeight="1">
      <c r="A30" s="6" t="s">
        <v>7</v>
      </c>
      <c r="B30" s="8"/>
      <c r="C30" s="7">
        <v>0.7</v>
      </c>
      <c r="D30" s="7">
        <v>0.7</v>
      </c>
      <c r="E30" s="7">
        <v>0.7</v>
      </c>
      <c r="F30" s="7">
        <v>0.7</v>
      </c>
      <c r="G30" s="7">
        <v>0.7</v>
      </c>
      <c r="H30" s="7">
        <v>0.7</v>
      </c>
      <c r="I30" s="7">
        <v>0.7</v>
      </c>
      <c r="J30" s="7">
        <v>0.7</v>
      </c>
      <c r="K30" s="7">
        <v>0.7</v>
      </c>
      <c r="L30" s="7">
        <v>0.7</v>
      </c>
      <c r="M30" s="7">
        <v>0.7</v>
      </c>
      <c r="N30" s="7">
        <v>0.7</v>
      </c>
    </row>
    <row r="31" ht="24.0" customHeight="1">
      <c r="A31" s="9" t="s">
        <v>8</v>
      </c>
      <c r="B31" s="8"/>
      <c r="C31" s="10">
        <f t="shared" ref="C31:N31" si="13">C30*C29</f>
        <v>47104.73534</v>
      </c>
      <c r="D31" s="10">
        <f t="shared" si="13"/>
        <v>209176.082</v>
      </c>
      <c r="E31" s="10">
        <f t="shared" si="13"/>
        <v>323366.2568</v>
      </c>
      <c r="F31" s="10">
        <f t="shared" si="13"/>
        <v>425689.7332</v>
      </c>
      <c r="G31" s="10">
        <f t="shared" si="13"/>
        <v>524455.189</v>
      </c>
      <c r="H31" s="10">
        <f t="shared" si="13"/>
        <v>625711.0998</v>
      </c>
      <c r="I31" s="10">
        <f t="shared" si="13"/>
        <v>734120.4217</v>
      </c>
      <c r="J31" s="10">
        <f t="shared" si="13"/>
        <v>853552.8546</v>
      </c>
      <c r="K31" s="10">
        <f t="shared" si="13"/>
        <v>987486.0155</v>
      </c>
      <c r="L31" s="10">
        <f t="shared" si="13"/>
        <v>1139283.878</v>
      </c>
      <c r="M31" s="10">
        <f t="shared" si="13"/>
        <v>1312401.363</v>
      </c>
      <c r="N31" s="10">
        <f t="shared" si="13"/>
        <v>1510541.955</v>
      </c>
    </row>
    <row r="32" ht="24.0" customHeight="1">
      <c r="A32" s="6" t="s">
        <v>9</v>
      </c>
      <c r="B32" s="8"/>
      <c r="C32" s="7">
        <v>0.6</v>
      </c>
      <c r="D32" s="7">
        <v>0.6</v>
      </c>
      <c r="E32" s="7">
        <v>0.6</v>
      </c>
      <c r="F32" s="7">
        <v>0.6</v>
      </c>
      <c r="G32" s="7">
        <v>0.6</v>
      </c>
      <c r="H32" s="7">
        <v>0.6</v>
      </c>
      <c r="I32" s="7">
        <v>0.6</v>
      </c>
      <c r="J32" s="7">
        <v>0.6</v>
      </c>
      <c r="K32" s="7">
        <v>0.6</v>
      </c>
      <c r="L32" s="7">
        <v>0.6</v>
      </c>
      <c r="M32" s="7">
        <v>0.6</v>
      </c>
      <c r="N32" s="7">
        <v>0.6</v>
      </c>
    </row>
    <row r="33" ht="24.0" customHeight="1">
      <c r="A33" s="9" t="s">
        <v>10</v>
      </c>
      <c r="B33" s="8"/>
      <c r="C33" s="10">
        <f t="shared" ref="C33:N33" si="14">C32*C31</f>
        <v>28262.8412</v>
      </c>
      <c r="D33" s="10">
        <f t="shared" si="14"/>
        <v>125505.6492</v>
      </c>
      <c r="E33" s="10">
        <f t="shared" si="14"/>
        <v>194019.7541</v>
      </c>
      <c r="F33" s="10">
        <f t="shared" si="14"/>
        <v>255413.8399</v>
      </c>
      <c r="G33" s="10">
        <f t="shared" si="14"/>
        <v>314673.1134</v>
      </c>
      <c r="H33" s="10">
        <f t="shared" si="14"/>
        <v>375426.6599</v>
      </c>
      <c r="I33" s="10">
        <f t="shared" si="14"/>
        <v>440472.253</v>
      </c>
      <c r="J33" s="10">
        <f t="shared" si="14"/>
        <v>512131.7128</v>
      </c>
      <c r="K33" s="10">
        <f t="shared" si="14"/>
        <v>592491.6093</v>
      </c>
      <c r="L33" s="10">
        <f t="shared" si="14"/>
        <v>683570.3267</v>
      </c>
      <c r="M33" s="10">
        <f t="shared" si="14"/>
        <v>787440.8178</v>
      </c>
      <c r="N33" s="10">
        <f t="shared" si="14"/>
        <v>906325.1729</v>
      </c>
    </row>
    <row r="34" ht="24.0" customHeight="1">
      <c r="A34" s="6" t="s">
        <v>11</v>
      </c>
      <c r="B34" s="8"/>
      <c r="C34" s="7">
        <v>0.35</v>
      </c>
      <c r="D34" s="7">
        <v>0.35</v>
      </c>
      <c r="E34" s="7">
        <v>0.35</v>
      </c>
      <c r="F34" s="7">
        <v>0.35</v>
      </c>
      <c r="G34" s="7">
        <v>0.35</v>
      </c>
      <c r="H34" s="7">
        <v>0.35</v>
      </c>
      <c r="I34" s="7">
        <v>0.35</v>
      </c>
      <c r="J34" s="7">
        <v>0.35</v>
      </c>
      <c r="K34" s="7">
        <v>0.35</v>
      </c>
      <c r="L34" s="7">
        <v>0.35</v>
      </c>
      <c r="M34" s="7">
        <v>0.35</v>
      </c>
      <c r="N34" s="7">
        <v>0.35</v>
      </c>
    </row>
    <row r="35" ht="24.0" customHeight="1">
      <c r="A35" s="9" t="s">
        <v>12</v>
      </c>
      <c r="B35" s="15"/>
      <c r="C35" s="10">
        <f t="shared" ref="C35:N35" si="15">C34*C33</f>
        <v>9891.994421</v>
      </c>
      <c r="D35" s="10">
        <f t="shared" si="15"/>
        <v>43926.97722</v>
      </c>
      <c r="E35" s="10">
        <f t="shared" si="15"/>
        <v>67906.91393</v>
      </c>
      <c r="F35" s="10">
        <f t="shared" si="15"/>
        <v>89394.84398</v>
      </c>
      <c r="G35" s="10">
        <f t="shared" si="15"/>
        <v>110135.5897</v>
      </c>
      <c r="H35" s="10">
        <f t="shared" si="15"/>
        <v>131399.331</v>
      </c>
      <c r="I35" s="10">
        <f t="shared" si="15"/>
        <v>154165.2886</v>
      </c>
      <c r="J35" s="10">
        <f t="shared" si="15"/>
        <v>179246.0995</v>
      </c>
      <c r="K35" s="10">
        <f t="shared" si="15"/>
        <v>207372.0633</v>
      </c>
      <c r="L35" s="10">
        <f t="shared" si="15"/>
        <v>239249.6143</v>
      </c>
      <c r="M35" s="10">
        <f t="shared" si="15"/>
        <v>275604.2862</v>
      </c>
      <c r="N35" s="10">
        <f t="shared" si="15"/>
        <v>317213.8105</v>
      </c>
    </row>
    <row r="36" ht="24.0" customHeight="1">
      <c r="A36" s="13"/>
      <c r="B36" s="15"/>
      <c r="C36" s="14">
        <v>0.8</v>
      </c>
      <c r="D36" s="14">
        <v>0.8</v>
      </c>
      <c r="E36" s="14">
        <v>0.8</v>
      </c>
      <c r="F36" s="14">
        <v>0.8</v>
      </c>
      <c r="G36" s="14">
        <v>0.8</v>
      </c>
      <c r="H36" s="14">
        <v>0.8</v>
      </c>
      <c r="I36" s="14">
        <v>0.8</v>
      </c>
      <c r="J36" s="14">
        <v>0.8</v>
      </c>
      <c r="K36" s="14">
        <v>0.8</v>
      </c>
      <c r="L36" s="14">
        <v>0.8</v>
      </c>
      <c r="M36" s="14">
        <v>0.8</v>
      </c>
      <c r="N36" s="14">
        <v>0.8</v>
      </c>
    </row>
    <row r="37" ht="24.0" customHeight="1">
      <c r="A37" s="13" t="s">
        <v>13</v>
      </c>
      <c r="B37" s="15"/>
      <c r="C37" s="17">
        <f t="shared" ref="C37:N37" si="16">C35*C36</f>
        <v>7913.595537</v>
      </c>
      <c r="D37" s="17">
        <f t="shared" si="16"/>
        <v>35141.58178</v>
      </c>
      <c r="E37" s="17">
        <f t="shared" si="16"/>
        <v>54325.53114</v>
      </c>
      <c r="F37" s="17">
        <f t="shared" si="16"/>
        <v>71515.87518</v>
      </c>
      <c r="G37" s="17">
        <f t="shared" si="16"/>
        <v>88108.47175</v>
      </c>
      <c r="H37" s="17">
        <f t="shared" si="16"/>
        <v>105119.4648</v>
      </c>
      <c r="I37" s="17">
        <f t="shared" si="16"/>
        <v>123332.2308</v>
      </c>
      <c r="J37" s="17">
        <f t="shared" si="16"/>
        <v>143396.8796</v>
      </c>
      <c r="K37" s="17">
        <f t="shared" si="16"/>
        <v>165897.6506</v>
      </c>
      <c r="L37" s="17">
        <f t="shared" si="16"/>
        <v>191399.6915</v>
      </c>
      <c r="M37" s="17">
        <f t="shared" si="16"/>
        <v>220483.429</v>
      </c>
      <c r="N37" s="17">
        <f t="shared" si="16"/>
        <v>253771.0484</v>
      </c>
    </row>
    <row r="38" ht="24.0" customHeight="1">
      <c r="A38" s="13"/>
      <c r="B38" s="15"/>
      <c r="C38" s="14">
        <v>0.18</v>
      </c>
      <c r="D38" s="14">
        <v>0.18</v>
      </c>
      <c r="E38" s="14">
        <v>0.18</v>
      </c>
      <c r="F38" s="14">
        <v>0.18</v>
      </c>
      <c r="G38" s="14">
        <v>0.18</v>
      </c>
      <c r="H38" s="14">
        <v>0.18</v>
      </c>
      <c r="I38" s="14">
        <v>0.18</v>
      </c>
      <c r="J38" s="14">
        <v>0.18</v>
      </c>
      <c r="K38" s="14">
        <v>0.18</v>
      </c>
      <c r="L38" s="14">
        <v>0.18</v>
      </c>
      <c r="M38" s="14">
        <v>0.18</v>
      </c>
      <c r="N38" s="14">
        <v>0.18</v>
      </c>
    </row>
    <row r="39" ht="24.0" customHeight="1">
      <c r="A39" s="13" t="s">
        <v>14</v>
      </c>
      <c r="B39" s="15"/>
      <c r="C39" s="17">
        <f t="shared" ref="C39:N39" si="17">C38*C35</f>
        <v>1780.558996</v>
      </c>
      <c r="D39" s="17">
        <f t="shared" si="17"/>
        <v>7906.8559</v>
      </c>
      <c r="E39" s="17">
        <f t="shared" si="17"/>
        <v>12223.24451</v>
      </c>
      <c r="F39" s="17">
        <f t="shared" si="17"/>
        <v>16091.07192</v>
      </c>
      <c r="G39" s="17">
        <f t="shared" si="17"/>
        <v>19824.40614</v>
      </c>
      <c r="H39" s="17">
        <f t="shared" si="17"/>
        <v>23651.87957</v>
      </c>
      <c r="I39" s="17">
        <f t="shared" si="17"/>
        <v>27749.75194</v>
      </c>
      <c r="J39" s="17">
        <f t="shared" si="17"/>
        <v>32264.2979</v>
      </c>
      <c r="K39" s="17">
        <f t="shared" si="17"/>
        <v>37326.97139</v>
      </c>
      <c r="L39" s="17">
        <f t="shared" si="17"/>
        <v>43064.93058</v>
      </c>
      <c r="M39" s="17">
        <f t="shared" si="17"/>
        <v>49608.77152</v>
      </c>
      <c r="N39" s="17">
        <f t="shared" si="17"/>
        <v>57098.48589</v>
      </c>
    </row>
    <row r="40" ht="24.0" customHeight="1">
      <c r="A40" s="13"/>
      <c r="B40" s="15"/>
      <c r="C40" s="14">
        <v>0.02</v>
      </c>
      <c r="D40" s="14">
        <v>0.02</v>
      </c>
      <c r="E40" s="14">
        <v>0.02</v>
      </c>
      <c r="F40" s="14">
        <v>0.02</v>
      </c>
      <c r="G40" s="14">
        <v>0.02</v>
      </c>
      <c r="H40" s="14">
        <v>0.02</v>
      </c>
      <c r="I40" s="14">
        <v>0.02</v>
      </c>
      <c r="J40" s="14">
        <v>0.02</v>
      </c>
      <c r="K40" s="14">
        <v>0.02</v>
      </c>
      <c r="L40" s="14">
        <v>0.02</v>
      </c>
      <c r="M40" s="14">
        <v>0.02</v>
      </c>
      <c r="N40" s="14">
        <v>0.02</v>
      </c>
    </row>
    <row r="41" ht="24.0" customHeight="1">
      <c r="A41" s="13" t="s">
        <v>15</v>
      </c>
      <c r="C41" s="17">
        <f t="shared" ref="C41:N41" si="18">C35*C40</f>
        <v>197.8398884</v>
      </c>
      <c r="D41" s="17">
        <f t="shared" si="18"/>
        <v>878.5395444</v>
      </c>
      <c r="E41" s="17">
        <f t="shared" si="18"/>
        <v>1358.138279</v>
      </c>
      <c r="F41" s="17">
        <f t="shared" si="18"/>
        <v>1787.89688</v>
      </c>
      <c r="G41" s="17">
        <f t="shared" si="18"/>
        <v>2202.711794</v>
      </c>
      <c r="H41" s="17">
        <f t="shared" si="18"/>
        <v>2627.986619</v>
      </c>
      <c r="I41" s="17">
        <f t="shared" si="18"/>
        <v>3083.305771</v>
      </c>
      <c r="J41" s="17">
        <f t="shared" si="18"/>
        <v>3584.921989</v>
      </c>
      <c r="K41" s="17">
        <f t="shared" si="18"/>
        <v>4147.441265</v>
      </c>
      <c r="L41" s="17">
        <f t="shared" si="18"/>
        <v>4784.992287</v>
      </c>
      <c r="M41" s="17">
        <f t="shared" si="18"/>
        <v>5512.085724</v>
      </c>
      <c r="N41" s="17">
        <f t="shared" si="18"/>
        <v>6344.27621</v>
      </c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ht="15.75" customHeight="1">
      <c r="A43" s="4" t="s">
        <v>18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ht="24.0" customHeight="1">
      <c r="A44" s="6" t="s">
        <v>19</v>
      </c>
      <c r="B44" s="19"/>
      <c r="C44" s="20">
        <v>1000000.0</v>
      </c>
      <c r="D44" s="20">
        <v>1150000.0</v>
      </c>
      <c r="E44" s="20">
        <v>1322500.0</v>
      </c>
      <c r="F44" s="20">
        <v>1520874.9999999998</v>
      </c>
      <c r="G44" s="20">
        <v>1749006.2499999995</v>
      </c>
      <c r="H44" s="20">
        <v>2011357.1874999993</v>
      </c>
      <c r="I44" s="20">
        <v>2313060.765624999</v>
      </c>
      <c r="J44" s="20">
        <v>2660019.8804687485</v>
      </c>
      <c r="K44" s="20">
        <v>3059022.8625390604</v>
      </c>
      <c r="L44" s="20">
        <v>3517876.291919919</v>
      </c>
      <c r="M44" s="20">
        <v>4045557.7357079065</v>
      </c>
      <c r="N44" s="20">
        <v>4652391.396064092</v>
      </c>
    </row>
    <row r="45" ht="24.0" customHeight="1">
      <c r="A45" s="6" t="s">
        <v>20</v>
      </c>
      <c r="B45" s="21"/>
      <c r="C45" s="22">
        <v>2.7</v>
      </c>
      <c r="D45" s="22">
        <v>2.7</v>
      </c>
      <c r="E45" s="22">
        <v>2.7</v>
      </c>
      <c r="F45" s="22">
        <v>2.7</v>
      </c>
      <c r="G45" s="22">
        <v>2.7</v>
      </c>
      <c r="H45" s="22">
        <v>2.7</v>
      </c>
      <c r="I45" s="22">
        <v>2.7</v>
      </c>
      <c r="J45" s="22">
        <v>2.7</v>
      </c>
      <c r="K45" s="22">
        <v>2.7</v>
      </c>
      <c r="L45" s="22">
        <v>2.7</v>
      </c>
      <c r="M45" s="22">
        <v>2.7</v>
      </c>
      <c r="N45" s="22">
        <v>2.7</v>
      </c>
    </row>
    <row r="46" ht="24.0" customHeight="1">
      <c r="A46" s="9" t="s">
        <v>21</v>
      </c>
      <c r="B46" s="23"/>
      <c r="C46" s="10">
        <f t="shared" ref="C46:N46" si="19">C44/C45</f>
        <v>370370.3704</v>
      </c>
      <c r="D46" s="10">
        <f t="shared" si="19"/>
        <v>425925.9259</v>
      </c>
      <c r="E46" s="10">
        <f t="shared" si="19"/>
        <v>489814.8148</v>
      </c>
      <c r="F46" s="10">
        <f t="shared" si="19"/>
        <v>563287.037</v>
      </c>
      <c r="G46" s="10">
        <f t="shared" si="19"/>
        <v>647780.0926</v>
      </c>
      <c r="H46" s="10">
        <f t="shared" si="19"/>
        <v>744947.1065</v>
      </c>
      <c r="I46" s="10">
        <f t="shared" si="19"/>
        <v>856689.1725</v>
      </c>
      <c r="J46" s="10">
        <f t="shared" si="19"/>
        <v>985192.5483</v>
      </c>
      <c r="K46" s="10">
        <f t="shared" si="19"/>
        <v>1132971.431</v>
      </c>
      <c r="L46" s="10">
        <f t="shared" si="19"/>
        <v>1302917.145</v>
      </c>
      <c r="M46" s="10">
        <f t="shared" si="19"/>
        <v>1498354.717</v>
      </c>
      <c r="N46" s="10">
        <f t="shared" si="19"/>
        <v>1723107.924</v>
      </c>
    </row>
    <row r="47" ht="24.0" customHeight="1">
      <c r="A47" s="6" t="s">
        <v>22</v>
      </c>
      <c r="B47" s="23"/>
      <c r="C47" s="24">
        <v>0.0314</v>
      </c>
      <c r="D47" s="24">
        <v>0.0314</v>
      </c>
      <c r="E47" s="24">
        <v>0.0314</v>
      </c>
      <c r="F47" s="24">
        <v>0.0314</v>
      </c>
      <c r="G47" s="24">
        <v>0.0314</v>
      </c>
      <c r="H47" s="24">
        <v>0.0314</v>
      </c>
      <c r="I47" s="24">
        <v>0.0314</v>
      </c>
      <c r="J47" s="24">
        <v>0.0314</v>
      </c>
      <c r="K47" s="24">
        <v>0.0314</v>
      </c>
      <c r="L47" s="24">
        <v>0.0314</v>
      </c>
      <c r="M47" s="24">
        <v>0.0314</v>
      </c>
      <c r="N47" s="24">
        <v>0.0314</v>
      </c>
    </row>
    <row r="48" ht="24.0" customHeight="1">
      <c r="A48" s="9" t="s">
        <v>23</v>
      </c>
      <c r="B48" s="8"/>
      <c r="C48" s="10">
        <f t="shared" ref="C48:N48" si="20">C46/C47</f>
        <v>11795234.73</v>
      </c>
      <c r="D48" s="10">
        <f t="shared" si="20"/>
        <v>13564519.93</v>
      </c>
      <c r="E48" s="10">
        <f t="shared" si="20"/>
        <v>15599197.92</v>
      </c>
      <c r="F48" s="10">
        <f t="shared" si="20"/>
        <v>17939077.61</v>
      </c>
      <c r="G48" s="10">
        <f t="shared" si="20"/>
        <v>20629939.25</v>
      </c>
      <c r="H48" s="10">
        <f t="shared" si="20"/>
        <v>23724430.14</v>
      </c>
      <c r="I48" s="10">
        <f t="shared" si="20"/>
        <v>27283094.66</v>
      </c>
      <c r="J48" s="10">
        <f t="shared" si="20"/>
        <v>31375558.86</v>
      </c>
      <c r="K48" s="10">
        <f t="shared" si="20"/>
        <v>36081892.69</v>
      </c>
      <c r="L48" s="10">
        <f t="shared" si="20"/>
        <v>41494176.6</v>
      </c>
      <c r="M48" s="10">
        <f t="shared" si="20"/>
        <v>47718303.09</v>
      </c>
      <c r="N48" s="10">
        <f t="shared" si="20"/>
        <v>54876048.55</v>
      </c>
    </row>
    <row r="49" ht="24.0" customHeight="1">
      <c r="A49" s="6" t="s">
        <v>24</v>
      </c>
      <c r="B49" s="8"/>
      <c r="C49" s="7">
        <v>0.35</v>
      </c>
      <c r="D49" s="7">
        <v>0.35</v>
      </c>
      <c r="E49" s="7">
        <v>0.35</v>
      </c>
      <c r="F49" s="7">
        <v>0.35</v>
      </c>
      <c r="G49" s="7">
        <v>0.35</v>
      </c>
      <c r="H49" s="7">
        <v>0.35</v>
      </c>
      <c r="I49" s="7">
        <v>0.35</v>
      </c>
      <c r="J49" s="7">
        <v>0.35</v>
      </c>
      <c r="K49" s="7">
        <v>0.35</v>
      </c>
      <c r="L49" s="7">
        <v>0.35</v>
      </c>
      <c r="M49" s="7">
        <v>0.35</v>
      </c>
      <c r="N49" s="7">
        <v>0.35</v>
      </c>
    </row>
    <row r="50" ht="24.0" customHeight="1">
      <c r="A50" s="9" t="s">
        <v>25</v>
      </c>
      <c r="B50" s="8"/>
      <c r="C50" s="10">
        <f t="shared" ref="C50:N50" si="21">C46*C49</f>
        <v>129629.6296</v>
      </c>
      <c r="D50" s="10">
        <f t="shared" si="21"/>
        <v>149074.0741</v>
      </c>
      <c r="E50" s="10">
        <f t="shared" si="21"/>
        <v>171435.1852</v>
      </c>
      <c r="F50" s="10">
        <f t="shared" si="21"/>
        <v>197150.463</v>
      </c>
      <c r="G50" s="10">
        <f t="shared" si="21"/>
        <v>226723.0324</v>
      </c>
      <c r="H50" s="10">
        <f t="shared" si="21"/>
        <v>260731.4873</v>
      </c>
      <c r="I50" s="10">
        <f t="shared" si="21"/>
        <v>299841.2104</v>
      </c>
      <c r="J50" s="10">
        <f t="shared" si="21"/>
        <v>344817.3919</v>
      </c>
      <c r="K50" s="10">
        <f t="shared" si="21"/>
        <v>396540.0007</v>
      </c>
      <c r="L50" s="10">
        <f t="shared" si="21"/>
        <v>456021.0008</v>
      </c>
      <c r="M50" s="10">
        <f t="shared" si="21"/>
        <v>524424.1509</v>
      </c>
      <c r="N50" s="10">
        <f t="shared" si="21"/>
        <v>603087.7736</v>
      </c>
    </row>
    <row r="51" ht="24.0" customHeight="1">
      <c r="A51" s="6" t="s">
        <v>26</v>
      </c>
      <c r="B51" s="8"/>
      <c r="C51" s="7">
        <v>0.75</v>
      </c>
      <c r="D51" s="7">
        <v>0.75</v>
      </c>
      <c r="E51" s="7">
        <v>0.75</v>
      </c>
      <c r="F51" s="7">
        <v>0.75</v>
      </c>
      <c r="G51" s="7">
        <v>0.75</v>
      </c>
      <c r="H51" s="7">
        <v>0.75</v>
      </c>
      <c r="I51" s="7">
        <v>0.75</v>
      </c>
      <c r="J51" s="7">
        <v>0.75</v>
      </c>
      <c r="K51" s="7">
        <v>0.75</v>
      </c>
      <c r="L51" s="7">
        <v>0.75</v>
      </c>
      <c r="M51" s="7">
        <v>0.75</v>
      </c>
      <c r="N51" s="7">
        <v>0.75</v>
      </c>
    </row>
    <row r="52" ht="24.0" customHeight="1">
      <c r="A52" s="9" t="s">
        <v>27</v>
      </c>
      <c r="B52" s="15"/>
      <c r="C52" s="10">
        <f t="shared" ref="C52:N52" si="22">C51*C50</f>
        <v>97222.22222</v>
      </c>
      <c r="D52" s="10">
        <f t="shared" si="22"/>
        <v>111805.5556</v>
      </c>
      <c r="E52" s="10">
        <f t="shared" si="22"/>
        <v>128576.3889</v>
      </c>
      <c r="F52" s="10">
        <f t="shared" si="22"/>
        <v>147862.8472</v>
      </c>
      <c r="G52" s="10">
        <f t="shared" si="22"/>
        <v>170042.2743</v>
      </c>
      <c r="H52" s="10">
        <f t="shared" si="22"/>
        <v>195548.6155</v>
      </c>
      <c r="I52" s="10">
        <f t="shared" si="22"/>
        <v>224880.9078</v>
      </c>
      <c r="J52" s="10">
        <f t="shared" si="22"/>
        <v>258613.0439</v>
      </c>
      <c r="K52" s="10">
        <f t="shared" si="22"/>
        <v>297405.0005</v>
      </c>
      <c r="L52" s="10">
        <f t="shared" si="22"/>
        <v>342015.7506</v>
      </c>
      <c r="M52" s="10">
        <f t="shared" si="22"/>
        <v>393318.1132</v>
      </c>
      <c r="N52" s="10">
        <f t="shared" si="22"/>
        <v>452315.8302</v>
      </c>
    </row>
    <row r="53" ht="24.0" customHeight="1">
      <c r="A53" s="13"/>
      <c r="B53" s="15"/>
      <c r="C53" s="14">
        <v>0.65</v>
      </c>
      <c r="D53" s="14">
        <v>0.65</v>
      </c>
      <c r="E53" s="14">
        <v>0.65</v>
      </c>
      <c r="F53" s="14">
        <v>0.65</v>
      </c>
      <c r="G53" s="14">
        <v>0.65</v>
      </c>
      <c r="H53" s="14">
        <v>0.65</v>
      </c>
      <c r="I53" s="14">
        <v>0.65</v>
      </c>
      <c r="J53" s="14">
        <v>0.65</v>
      </c>
      <c r="K53" s="14">
        <v>0.65</v>
      </c>
      <c r="L53" s="14">
        <v>0.65</v>
      </c>
      <c r="M53" s="14">
        <v>0.65</v>
      </c>
      <c r="N53" s="14">
        <v>0.65</v>
      </c>
    </row>
    <row r="54" ht="24.0" customHeight="1">
      <c r="A54" s="13" t="s">
        <v>28</v>
      </c>
      <c r="B54" s="15"/>
      <c r="C54" s="17">
        <f t="shared" ref="C54:N54" si="23">C53*C$52</f>
        <v>63194.44444</v>
      </c>
      <c r="D54" s="17">
        <f t="shared" si="23"/>
        <v>72673.61111</v>
      </c>
      <c r="E54" s="17">
        <f t="shared" si="23"/>
        <v>83574.65278</v>
      </c>
      <c r="F54" s="17">
        <f t="shared" si="23"/>
        <v>96110.85069</v>
      </c>
      <c r="G54" s="17">
        <f t="shared" si="23"/>
        <v>110527.4783</v>
      </c>
      <c r="H54" s="17">
        <f t="shared" si="23"/>
        <v>127106.6</v>
      </c>
      <c r="I54" s="17">
        <f t="shared" si="23"/>
        <v>146172.59</v>
      </c>
      <c r="J54" s="17">
        <f t="shared" si="23"/>
        <v>168098.4786</v>
      </c>
      <c r="K54" s="17">
        <f t="shared" si="23"/>
        <v>193313.2503</v>
      </c>
      <c r="L54" s="17">
        <f t="shared" si="23"/>
        <v>222310.2379</v>
      </c>
      <c r="M54" s="17">
        <f t="shared" si="23"/>
        <v>255656.7736</v>
      </c>
      <c r="N54" s="17">
        <f t="shared" si="23"/>
        <v>294005.2896</v>
      </c>
    </row>
    <row r="55" ht="24.0" customHeight="1">
      <c r="A55" s="13"/>
      <c r="B55" s="15"/>
      <c r="C55" s="14">
        <v>0.25</v>
      </c>
      <c r="D55" s="14">
        <v>0.25</v>
      </c>
      <c r="E55" s="14">
        <v>0.25</v>
      </c>
      <c r="F55" s="14">
        <v>0.25</v>
      </c>
      <c r="G55" s="14">
        <v>0.25</v>
      </c>
      <c r="H55" s="14">
        <v>0.25</v>
      </c>
      <c r="I55" s="14">
        <v>0.25</v>
      </c>
      <c r="J55" s="14">
        <v>0.25</v>
      </c>
      <c r="K55" s="14">
        <v>0.25</v>
      </c>
      <c r="L55" s="14">
        <v>0.25</v>
      </c>
      <c r="M55" s="14">
        <v>0.25</v>
      </c>
      <c r="N55" s="14">
        <v>0.25</v>
      </c>
    </row>
    <row r="56" ht="24.0" customHeight="1">
      <c r="A56" s="13" t="s">
        <v>13</v>
      </c>
      <c r="B56" s="15"/>
      <c r="C56" s="17">
        <f t="shared" ref="C56:N56" si="24">C55*C$52</f>
        <v>24305.55556</v>
      </c>
      <c r="D56" s="17">
        <f t="shared" si="24"/>
        <v>27951.38889</v>
      </c>
      <c r="E56" s="17">
        <f t="shared" si="24"/>
        <v>32144.09722</v>
      </c>
      <c r="F56" s="17">
        <f t="shared" si="24"/>
        <v>36965.71181</v>
      </c>
      <c r="G56" s="17">
        <f t="shared" si="24"/>
        <v>42510.56858</v>
      </c>
      <c r="H56" s="17">
        <f t="shared" si="24"/>
        <v>48887.15386</v>
      </c>
      <c r="I56" s="17">
        <f t="shared" si="24"/>
        <v>56220.22694</v>
      </c>
      <c r="J56" s="17">
        <f t="shared" si="24"/>
        <v>64653.26098</v>
      </c>
      <c r="K56" s="17">
        <f t="shared" si="24"/>
        <v>74351.25013</v>
      </c>
      <c r="L56" s="17">
        <f t="shared" si="24"/>
        <v>85503.93765</v>
      </c>
      <c r="M56" s="17">
        <f t="shared" si="24"/>
        <v>98329.5283</v>
      </c>
      <c r="N56" s="17">
        <f t="shared" si="24"/>
        <v>113078.9575</v>
      </c>
    </row>
    <row r="57" ht="24.0" customHeight="1">
      <c r="A57" s="13"/>
      <c r="B57" s="15"/>
      <c r="C57" s="14">
        <v>0.09</v>
      </c>
      <c r="D57" s="14">
        <v>0.09</v>
      </c>
      <c r="E57" s="14">
        <v>0.09</v>
      </c>
      <c r="F57" s="14">
        <v>0.09</v>
      </c>
      <c r="G57" s="14">
        <v>0.09</v>
      </c>
      <c r="H57" s="14">
        <v>0.09</v>
      </c>
      <c r="I57" s="14">
        <v>0.09</v>
      </c>
      <c r="J57" s="14">
        <v>0.09</v>
      </c>
      <c r="K57" s="14">
        <v>0.09</v>
      </c>
      <c r="L57" s="14">
        <v>0.09</v>
      </c>
      <c r="M57" s="14">
        <v>0.09</v>
      </c>
      <c r="N57" s="14">
        <v>0.09</v>
      </c>
    </row>
    <row r="58" ht="24.0" customHeight="1">
      <c r="A58" s="13" t="s">
        <v>14</v>
      </c>
      <c r="B58" s="15"/>
      <c r="C58" s="17">
        <f t="shared" ref="C58:N58" si="25">C57*C$52</f>
        <v>8750</v>
      </c>
      <c r="D58" s="17">
        <f t="shared" si="25"/>
        <v>10062.5</v>
      </c>
      <c r="E58" s="17">
        <f t="shared" si="25"/>
        <v>11571.875</v>
      </c>
      <c r="F58" s="17">
        <f t="shared" si="25"/>
        <v>13307.65625</v>
      </c>
      <c r="G58" s="17">
        <f t="shared" si="25"/>
        <v>15303.80469</v>
      </c>
      <c r="H58" s="17">
        <f t="shared" si="25"/>
        <v>17599.37539</v>
      </c>
      <c r="I58" s="17">
        <f t="shared" si="25"/>
        <v>20239.2817</v>
      </c>
      <c r="J58" s="17">
        <f t="shared" si="25"/>
        <v>23275.17395</v>
      </c>
      <c r="K58" s="17">
        <f t="shared" si="25"/>
        <v>26766.45005</v>
      </c>
      <c r="L58" s="17">
        <f t="shared" si="25"/>
        <v>30781.41755</v>
      </c>
      <c r="M58" s="17">
        <f t="shared" si="25"/>
        <v>35398.63019</v>
      </c>
      <c r="N58" s="17">
        <f t="shared" si="25"/>
        <v>40708.42472</v>
      </c>
    </row>
    <row r="59" ht="24.0" customHeight="1">
      <c r="A59" s="13"/>
      <c r="B59" s="15"/>
      <c r="C59" s="14">
        <v>0.01</v>
      </c>
      <c r="D59" s="14">
        <v>0.01</v>
      </c>
      <c r="E59" s="14">
        <v>0.01</v>
      </c>
      <c r="F59" s="14">
        <v>0.01</v>
      </c>
      <c r="G59" s="14">
        <v>0.01</v>
      </c>
      <c r="H59" s="14">
        <v>0.01</v>
      </c>
      <c r="I59" s="14">
        <v>0.01</v>
      </c>
      <c r="J59" s="14">
        <v>0.01</v>
      </c>
      <c r="K59" s="14">
        <v>0.01</v>
      </c>
      <c r="L59" s="14">
        <v>0.01</v>
      </c>
      <c r="M59" s="14">
        <v>0.01</v>
      </c>
      <c r="N59" s="14">
        <v>0.01</v>
      </c>
    </row>
    <row r="60" ht="24.0" customHeight="1">
      <c r="A60" s="13" t="s">
        <v>15</v>
      </c>
      <c r="B60" s="12"/>
      <c r="C60" s="17">
        <f t="shared" ref="C60:N60" si="26">C59*C$52</f>
        <v>972.2222222</v>
      </c>
      <c r="D60" s="17">
        <f t="shared" si="26"/>
        <v>1118.055556</v>
      </c>
      <c r="E60" s="17">
        <f t="shared" si="26"/>
        <v>1285.763889</v>
      </c>
      <c r="F60" s="17">
        <f t="shared" si="26"/>
        <v>1478.628472</v>
      </c>
      <c r="G60" s="17">
        <f t="shared" si="26"/>
        <v>1700.422743</v>
      </c>
      <c r="H60" s="17">
        <f t="shared" si="26"/>
        <v>1955.486155</v>
      </c>
      <c r="I60" s="17">
        <f t="shared" si="26"/>
        <v>2248.809078</v>
      </c>
      <c r="J60" s="17">
        <f t="shared" si="26"/>
        <v>2586.130439</v>
      </c>
      <c r="K60" s="17">
        <f t="shared" si="26"/>
        <v>2974.050005</v>
      </c>
      <c r="L60" s="17">
        <f t="shared" si="26"/>
        <v>3420.157506</v>
      </c>
      <c r="M60" s="17">
        <f t="shared" si="26"/>
        <v>3933.181132</v>
      </c>
      <c r="N60" s="17">
        <f t="shared" si="26"/>
        <v>4523.158302</v>
      </c>
    </row>
    <row r="61" ht="15.75" customHeight="1">
      <c r="A61" s="12"/>
      <c r="B61" s="12"/>
      <c r="C61" s="12"/>
    </row>
    <row r="62" ht="15.75" customHeight="1">
      <c r="A62" s="4" t="s">
        <v>29</v>
      </c>
      <c r="B62" s="25"/>
      <c r="C62" s="2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21.75" customHeight="1">
      <c r="A63" s="6" t="s">
        <v>30</v>
      </c>
      <c r="B63" s="26"/>
      <c r="C63" s="27">
        <v>0.029</v>
      </c>
      <c r="D63" s="27">
        <v>0.029</v>
      </c>
      <c r="E63" s="27">
        <v>0.029</v>
      </c>
      <c r="F63" s="27">
        <v>0.029</v>
      </c>
      <c r="G63" s="27">
        <v>0.029</v>
      </c>
      <c r="H63" s="27">
        <v>0.029</v>
      </c>
      <c r="I63" s="27">
        <v>0.029</v>
      </c>
      <c r="J63" s="27">
        <v>0.029</v>
      </c>
      <c r="K63" s="27">
        <v>0.029</v>
      </c>
      <c r="L63" s="27">
        <v>0.029</v>
      </c>
      <c r="M63" s="27">
        <v>0.029</v>
      </c>
      <c r="N63" s="27">
        <v>0.029</v>
      </c>
    </row>
    <row r="64" ht="21.75" customHeight="1">
      <c r="A64" s="6" t="s">
        <v>31</v>
      </c>
      <c r="B64" s="21"/>
      <c r="C64" s="22">
        <v>0.3</v>
      </c>
      <c r="D64" s="22">
        <v>0.3</v>
      </c>
      <c r="E64" s="22">
        <v>0.3</v>
      </c>
      <c r="F64" s="22">
        <v>0.3</v>
      </c>
      <c r="G64" s="22">
        <v>0.3</v>
      </c>
      <c r="H64" s="22">
        <v>0.3</v>
      </c>
      <c r="I64" s="22">
        <v>0.3</v>
      </c>
      <c r="J64" s="22">
        <v>0.3</v>
      </c>
      <c r="K64" s="22">
        <v>0.3</v>
      </c>
      <c r="L64" s="22">
        <v>0.3</v>
      </c>
      <c r="M64" s="22">
        <v>0.3</v>
      </c>
      <c r="N64" s="22">
        <v>0.3</v>
      </c>
    </row>
    <row r="65" ht="15.75" customHeight="1">
      <c r="A65" s="12"/>
      <c r="B65" s="12"/>
      <c r="C65" s="12"/>
    </row>
    <row r="66" ht="15.75" customHeight="1">
      <c r="A66" s="4" t="s">
        <v>32</v>
      </c>
      <c r="B66" s="25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21.0" customHeight="1">
      <c r="A67" s="6" t="s">
        <v>33</v>
      </c>
      <c r="B67" s="28"/>
      <c r="C67" s="29">
        <v>0.31</v>
      </c>
      <c r="D67" s="29">
        <v>0.31</v>
      </c>
      <c r="E67" s="29">
        <v>0.31</v>
      </c>
      <c r="F67" s="29">
        <v>0.31</v>
      </c>
      <c r="G67" s="29">
        <v>0.31</v>
      </c>
      <c r="H67" s="29">
        <v>0.31</v>
      </c>
      <c r="I67" s="29">
        <v>0.31</v>
      </c>
      <c r="J67" s="29">
        <v>0.31</v>
      </c>
      <c r="K67" s="29">
        <v>0.31</v>
      </c>
      <c r="L67" s="29">
        <v>0.31</v>
      </c>
      <c r="M67" s="29">
        <v>0.31</v>
      </c>
      <c r="N67" s="29">
        <v>0.31</v>
      </c>
    </row>
    <row r="68" ht="21.0" customHeight="1">
      <c r="A68" s="6" t="s">
        <v>34</v>
      </c>
      <c r="B68" s="28"/>
      <c r="C68" s="29">
        <v>0.33</v>
      </c>
      <c r="D68" s="29">
        <v>0.33</v>
      </c>
      <c r="E68" s="29">
        <v>0.33</v>
      </c>
      <c r="F68" s="29">
        <v>0.33</v>
      </c>
      <c r="G68" s="29">
        <v>0.33</v>
      </c>
      <c r="H68" s="29">
        <v>0.33</v>
      </c>
      <c r="I68" s="29">
        <v>0.33</v>
      </c>
      <c r="J68" s="29">
        <v>0.33</v>
      </c>
      <c r="K68" s="29">
        <v>0.33</v>
      </c>
      <c r="L68" s="29">
        <v>0.33</v>
      </c>
      <c r="M68" s="29">
        <v>0.33</v>
      </c>
      <c r="N68" s="29">
        <v>0.33</v>
      </c>
    </row>
    <row r="69" ht="21.0" customHeight="1">
      <c r="A69" s="6" t="s">
        <v>35</v>
      </c>
      <c r="B69" s="28"/>
      <c r="C69" s="29">
        <v>0.34</v>
      </c>
      <c r="D69" s="29">
        <v>0.34</v>
      </c>
      <c r="E69" s="29">
        <v>0.34</v>
      </c>
      <c r="F69" s="29">
        <v>0.34</v>
      </c>
      <c r="G69" s="29">
        <v>0.34</v>
      </c>
      <c r="H69" s="29">
        <v>0.34</v>
      </c>
      <c r="I69" s="29">
        <v>0.34</v>
      </c>
      <c r="J69" s="29">
        <v>0.34</v>
      </c>
      <c r="K69" s="29">
        <v>0.34</v>
      </c>
      <c r="L69" s="29">
        <v>0.34</v>
      </c>
      <c r="M69" s="29">
        <v>0.34</v>
      </c>
      <c r="N69" s="29">
        <v>0.34</v>
      </c>
    </row>
    <row r="70" ht="21.0" customHeight="1">
      <c r="A70" s="6" t="s">
        <v>36</v>
      </c>
      <c r="B70" s="28"/>
      <c r="C70" s="29">
        <v>0.35</v>
      </c>
      <c r="D70" s="29">
        <v>0.35</v>
      </c>
      <c r="E70" s="29">
        <v>0.35</v>
      </c>
      <c r="F70" s="29">
        <v>0.35</v>
      </c>
      <c r="G70" s="29">
        <v>0.35</v>
      </c>
      <c r="H70" s="29">
        <v>0.35</v>
      </c>
      <c r="I70" s="29">
        <v>0.35</v>
      </c>
      <c r="J70" s="29">
        <v>0.35</v>
      </c>
      <c r="K70" s="29">
        <v>0.35</v>
      </c>
      <c r="L70" s="29">
        <v>0.35</v>
      </c>
      <c r="M70" s="29">
        <v>0.35</v>
      </c>
      <c r="N70" s="29">
        <v>0.35</v>
      </c>
    </row>
    <row r="71" ht="21.0" customHeight="1">
      <c r="A71" s="6" t="s">
        <v>37</v>
      </c>
      <c r="B71" s="12"/>
      <c r="C71" s="11">
        <v>95.7</v>
      </c>
      <c r="D71" s="11">
        <v>95.7</v>
      </c>
      <c r="E71" s="11">
        <v>95.7</v>
      </c>
      <c r="F71" s="11">
        <v>95.7</v>
      </c>
      <c r="G71" s="11">
        <v>95.7</v>
      </c>
      <c r="H71" s="11">
        <v>95.7</v>
      </c>
      <c r="I71" s="11">
        <v>95.7</v>
      </c>
      <c r="J71" s="11">
        <v>95.7</v>
      </c>
      <c r="K71" s="11">
        <v>95.7</v>
      </c>
      <c r="L71" s="11">
        <v>95.7</v>
      </c>
      <c r="M71" s="11">
        <v>95.7</v>
      </c>
      <c r="N71" s="11">
        <v>95.7</v>
      </c>
    </row>
    <row r="72" ht="21.0" customHeight="1">
      <c r="A72" s="6" t="s">
        <v>38</v>
      </c>
      <c r="B72" s="12"/>
      <c r="C72" s="11">
        <v>23.1</v>
      </c>
      <c r="D72" s="11">
        <v>23.1</v>
      </c>
      <c r="E72" s="11">
        <v>23.1</v>
      </c>
      <c r="F72" s="11">
        <v>23.1</v>
      </c>
      <c r="G72" s="11">
        <v>23.1</v>
      </c>
      <c r="H72" s="11">
        <v>23.1</v>
      </c>
      <c r="I72" s="11">
        <v>23.1</v>
      </c>
      <c r="J72" s="11">
        <v>23.1</v>
      </c>
      <c r="K72" s="11">
        <v>23.1</v>
      </c>
      <c r="L72" s="11">
        <v>23.1</v>
      </c>
      <c r="M72" s="11">
        <v>23.1</v>
      </c>
      <c r="N72" s="11">
        <v>23.1</v>
      </c>
    </row>
    <row r="73" ht="21.0" customHeight="1">
      <c r="A73" s="6" t="s">
        <v>39</v>
      </c>
      <c r="B73" s="12"/>
      <c r="C73" s="11">
        <v>313.4</v>
      </c>
      <c r="D73" s="11">
        <v>313.4</v>
      </c>
      <c r="E73" s="11">
        <v>313.4</v>
      </c>
      <c r="F73" s="11">
        <v>313.4</v>
      </c>
      <c r="G73" s="11">
        <v>313.4</v>
      </c>
      <c r="H73" s="11">
        <v>313.4</v>
      </c>
      <c r="I73" s="11">
        <v>313.4</v>
      </c>
      <c r="J73" s="11">
        <v>313.4</v>
      </c>
      <c r="K73" s="11">
        <v>313.4</v>
      </c>
      <c r="L73" s="11">
        <v>313.4</v>
      </c>
      <c r="M73" s="11">
        <v>313.4</v>
      </c>
      <c r="N73" s="11">
        <v>313.4</v>
      </c>
    </row>
    <row r="74" ht="21.0" customHeight="1">
      <c r="A74" s="6" t="s">
        <v>40</v>
      </c>
      <c r="B74" s="12"/>
      <c r="C74" s="11">
        <v>227.5</v>
      </c>
      <c r="D74" s="11">
        <v>227.5</v>
      </c>
      <c r="E74" s="11">
        <v>227.5</v>
      </c>
      <c r="F74" s="11">
        <v>227.5</v>
      </c>
      <c r="G74" s="11">
        <v>227.5</v>
      </c>
      <c r="H74" s="11">
        <v>227.5</v>
      </c>
      <c r="I74" s="11">
        <v>227.5</v>
      </c>
      <c r="J74" s="11">
        <v>227.5</v>
      </c>
      <c r="K74" s="11">
        <v>227.5</v>
      </c>
      <c r="L74" s="11">
        <v>227.5</v>
      </c>
      <c r="M74" s="11">
        <v>227.5</v>
      </c>
      <c r="N74" s="11">
        <v>227.5</v>
      </c>
    </row>
    <row r="75" ht="15.75" customHeight="1">
      <c r="B75" s="12"/>
      <c r="C75" s="12"/>
    </row>
    <row r="76" ht="15.75" customHeight="1">
      <c r="A76" s="4" t="s">
        <v>41</v>
      </c>
      <c r="B76" s="25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6" t="s">
        <v>42</v>
      </c>
      <c r="B77" s="12"/>
      <c r="C77" s="11">
        <v>1.1</v>
      </c>
      <c r="D77" s="11">
        <v>1.1</v>
      </c>
      <c r="E77" s="11">
        <v>1.1</v>
      </c>
      <c r="F77" s="11">
        <v>1.1</v>
      </c>
      <c r="G77" s="11">
        <v>1.1</v>
      </c>
      <c r="H77" s="11">
        <v>1.1</v>
      </c>
      <c r="I77" s="11">
        <v>1.1</v>
      </c>
      <c r="J77" s="11">
        <v>1.1</v>
      </c>
      <c r="K77" s="11">
        <v>1.1</v>
      </c>
      <c r="L77" s="11">
        <v>1.1</v>
      </c>
      <c r="M77" s="11">
        <v>1.1</v>
      </c>
      <c r="N77" s="11">
        <v>1.1</v>
      </c>
    </row>
    <row r="78" ht="15.75" customHeight="1">
      <c r="A78" s="6" t="s">
        <v>43</v>
      </c>
      <c r="B78" s="12"/>
      <c r="C78" s="11">
        <v>3.9</v>
      </c>
      <c r="D78" s="11">
        <v>3.9</v>
      </c>
      <c r="E78" s="11">
        <v>3.9</v>
      </c>
      <c r="F78" s="11">
        <v>3.9</v>
      </c>
      <c r="G78" s="11">
        <v>3.9</v>
      </c>
      <c r="H78" s="11">
        <v>3.9</v>
      </c>
      <c r="I78" s="11">
        <v>3.9</v>
      </c>
      <c r="J78" s="11">
        <v>3.9</v>
      </c>
      <c r="K78" s="11">
        <v>3.9</v>
      </c>
      <c r="L78" s="11">
        <v>3.9</v>
      </c>
      <c r="M78" s="11">
        <v>3.9</v>
      </c>
      <c r="N78" s="11">
        <v>3.9</v>
      </c>
    </row>
    <row r="79" ht="15.75" customHeight="1">
      <c r="A79" s="6" t="s">
        <v>44</v>
      </c>
      <c r="B79" s="12"/>
      <c r="C79" s="30">
        <v>2.9</v>
      </c>
      <c r="D79" s="30">
        <v>2.9</v>
      </c>
      <c r="E79" s="30">
        <v>2.9</v>
      </c>
      <c r="F79" s="30">
        <v>2.9</v>
      </c>
      <c r="G79" s="30">
        <v>2.9</v>
      </c>
      <c r="H79" s="30">
        <v>2.9</v>
      </c>
      <c r="I79" s="30">
        <v>2.9</v>
      </c>
      <c r="J79" s="30">
        <v>2.9</v>
      </c>
      <c r="K79" s="30">
        <v>2.9</v>
      </c>
      <c r="L79" s="30">
        <v>2.9</v>
      </c>
      <c r="M79" s="30">
        <v>2.9</v>
      </c>
      <c r="N79" s="30">
        <v>2.9</v>
      </c>
    </row>
    <row r="80" ht="15.75" customHeight="1">
      <c r="B80" s="12"/>
      <c r="C80" s="12"/>
    </row>
    <row r="81" ht="15.75" customHeight="1">
      <c r="A81" s="4" t="s">
        <v>45</v>
      </c>
      <c r="B81" s="25"/>
      <c r="C81" s="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5.75" customHeight="1">
      <c r="A82" s="31" t="s">
        <v>46</v>
      </c>
      <c r="B82" s="12"/>
      <c r="C82" s="12"/>
    </row>
    <row r="83" ht="15.75" customHeight="1">
      <c r="A83" s="6" t="s">
        <v>47</v>
      </c>
      <c r="B83" s="8"/>
      <c r="C83" s="7">
        <v>1.0</v>
      </c>
      <c r="D83" s="7">
        <v>1.0</v>
      </c>
      <c r="E83" s="7">
        <v>1.0</v>
      </c>
      <c r="F83" s="7">
        <v>1.0</v>
      </c>
      <c r="G83" s="7">
        <v>1.0</v>
      </c>
      <c r="H83" s="7">
        <v>1.0</v>
      </c>
      <c r="I83" s="7">
        <v>1.0</v>
      </c>
      <c r="J83" s="7">
        <v>1.0</v>
      </c>
      <c r="K83" s="7">
        <v>1.0</v>
      </c>
      <c r="L83" s="7">
        <v>1.0</v>
      </c>
      <c r="M83" s="7">
        <v>1.0</v>
      </c>
      <c r="N83" s="7">
        <v>1.0</v>
      </c>
    </row>
    <row r="84" ht="15.75" customHeight="1">
      <c r="A84" s="6" t="s">
        <v>48</v>
      </c>
      <c r="B84" s="8"/>
      <c r="C84" s="7">
        <v>0.45</v>
      </c>
      <c r="D84" s="7">
        <v>0.45</v>
      </c>
      <c r="E84" s="7">
        <v>0.45</v>
      </c>
      <c r="F84" s="7">
        <v>0.45</v>
      </c>
      <c r="G84" s="7">
        <v>0.45</v>
      </c>
      <c r="H84" s="7">
        <v>0.45</v>
      </c>
      <c r="I84" s="7">
        <v>0.45</v>
      </c>
      <c r="J84" s="7">
        <v>0.45</v>
      </c>
      <c r="K84" s="7">
        <v>0.45</v>
      </c>
      <c r="L84" s="7">
        <v>0.45</v>
      </c>
      <c r="M84" s="7">
        <v>0.45</v>
      </c>
      <c r="N84" s="7">
        <v>0.45</v>
      </c>
    </row>
    <row r="85" ht="15.75" customHeight="1">
      <c r="A85" s="9" t="s">
        <v>49</v>
      </c>
      <c r="B85" s="15"/>
      <c r="C85" s="10">
        <f t="shared" ref="C85:N85" si="27">C$83*C$84*C$141</f>
        <v>36809.6231</v>
      </c>
      <c r="D85" s="10">
        <f t="shared" si="27"/>
        <v>56904.16381</v>
      </c>
      <c r="E85" s="10">
        <f t="shared" si="27"/>
        <v>74910.4701</v>
      </c>
      <c r="F85" s="10">
        <f t="shared" si="27"/>
        <v>92290.65605</v>
      </c>
      <c r="G85" s="10">
        <f t="shared" si="27"/>
        <v>110109.0982</v>
      </c>
      <c r="H85" s="10">
        <f t="shared" si="27"/>
        <v>129186.3571</v>
      </c>
      <c r="I85" s="10">
        <f t="shared" si="27"/>
        <v>150203.4007</v>
      </c>
      <c r="J85" s="10">
        <f t="shared" si="27"/>
        <v>173772.2004</v>
      </c>
      <c r="K85" s="10">
        <f t="shared" si="27"/>
        <v>200484.7291</v>
      </c>
      <c r="L85" s="10">
        <f t="shared" si="27"/>
        <v>230948.9644</v>
      </c>
      <c r="M85" s="10">
        <f t="shared" si="27"/>
        <v>265816.6244</v>
      </c>
      <c r="N85" s="10">
        <f t="shared" si="27"/>
        <v>305806.2086</v>
      </c>
    </row>
    <row r="86" ht="15.75" customHeight="1">
      <c r="A86" s="13" t="s">
        <v>13</v>
      </c>
      <c r="B86" s="15"/>
      <c r="C86" s="14">
        <v>0.8</v>
      </c>
      <c r="D86" s="14">
        <v>0.8</v>
      </c>
      <c r="E86" s="14">
        <v>0.8</v>
      </c>
      <c r="F86" s="14">
        <v>0.8</v>
      </c>
      <c r="G86" s="14">
        <v>0.8</v>
      </c>
      <c r="H86" s="14">
        <v>0.8</v>
      </c>
      <c r="I86" s="14">
        <v>0.8</v>
      </c>
      <c r="J86" s="14">
        <v>0.8</v>
      </c>
      <c r="K86" s="14">
        <v>0.8</v>
      </c>
      <c r="L86" s="14">
        <v>0.8</v>
      </c>
      <c r="M86" s="14">
        <v>0.8</v>
      </c>
      <c r="N86" s="14">
        <v>0.8</v>
      </c>
    </row>
    <row r="87" ht="15.75" customHeight="1">
      <c r="A87" s="13"/>
      <c r="B87" s="15"/>
      <c r="C87" s="17">
        <f t="shared" ref="C87:N87" si="28">C86*C$85</f>
        <v>29447.69848</v>
      </c>
      <c r="D87" s="17">
        <f t="shared" si="28"/>
        <v>45523.33105</v>
      </c>
      <c r="E87" s="17">
        <f t="shared" si="28"/>
        <v>59928.37608</v>
      </c>
      <c r="F87" s="17">
        <f t="shared" si="28"/>
        <v>73832.52484</v>
      </c>
      <c r="G87" s="17">
        <f t="shared" si="28"/>
        <v>88087.27856</v>
      </c>
      <c r="H87" s="17">
        <f t="shared" si="28"/>
        <v>103349.0857</v>
      </c>
      <c r="I87" s="17">
        <f t="shared" si="28"/>
        <v>120162.7206</v>
      </c>
      <c r="J87" s="17">
        <f t="shared" si="28"/>
        <v>139017.7603</v>
      </c>
      <c r="K87" s="17">
        <f t="shared" si="28"/>
        <v>160387.7833</v>
      </c>
      <c r="L87" s="17">
        <f t="shared" si="28"/>
        <v>184759.1716</v>
      </c>
      <c r="M87" s="17">
        <f t="shared" si="28"/>
        <v>212653.2996</v>
      </c>
      <c r="N87" s="17">
        <f t="shared" si="28"/>
        <v>244644.9669</v>
      </c>
    </row>
    <row r="88" ht="15.75" customHeight="1">
      <c r="A88" s="13" t="s">
        <v>14</v>
      </c>
      <c r="B88" s="15"/>
      <c r="C88" s="14">
        <v>0.18</v>
      </c>
      <c r="D88" s="14">
        <v>0.18</v>
      </c>
      <c r="E88" s="14">
        <v>0.18</v>
      </c>
      <c r="F88" s="14">
        <v>0.18</v>
      </c>
      <c r="G88" s="14">
        <v>0.18</v>
      </c>
      <c r="H88" s="14">
        <v>0.18</v>
      </c>
      <c r="I88" s="14">
        <v>0.18</v>
      </c>
      <c r="J88" s="14">
        <v>0.18</v>
      </c>
      <c r="K88" s="14">
        <v>0.18</v>
      </c>
      <c r="L88" s="14">
        <v>0.18</v>
      </c>
      <c r="M88" s="14">
        <v>0.18</v>
      </c>
      <c r="N88" s="14">
        <v>0.18</v>
      </c>
    </row>
    <row r="89" ht="15.75" customHeight="1">
      <c r="A89" s="13"/>
      <c r="B89" s="15"/>
      <c r="C89" s="17">
        <f t="shared" ref="C89:N89" si="29">C88*C$85</f>
        <v>6625.732158</v>
      </c>
      <c r="D89" s="17">
        <f t="shared" si="29"/>
        <v>10242.74949</v>
      </c>
      <c r="E89" s="17">
        <f t="shared" si="29"/>
        <v>13483.88462</v>
      </c>
      <c r="F89" s="17">
        <f t="shared" si="29"/>
        <v>16612.31809</v>
      </c>
      <c r="G89" s="17">
        <f t="shared" si="29"/>
        <v>19819.63768</v>
      </c>
      <c r="H89" s="17">
        <f t="shared" si="29"/>
        <v>23253.54428</v>
      </c>
      <c r="I89" s="17">
        <f t="shared" si="29"/>
        <v>27036.61213</v>
      </c>
      <c r="J89" s="17">
        <f t="shared" si="29"/>
        <v>31278.99608</v>
      </c>
      <c r="K89" s="17">
        <f t="shared" si="29"/>
        <v>36087.25125</v>
      </c>
      <c r="L89" s="17">
        <f t="shared" si="29"/>
        <v>41570.8136</v>
      </c>
      <c r="M89" s="17">
        <f t="shared" si="29"/>
        <v>47846.9924</v>
      </c>
      <c r="N89" s="17">
        <f t="shared" si="29"/>
        <v>55045.11755</v>
      </c>
    </row>
    <row r="90" ht="15.75" customHeight="1">
      <c r="A90" s="13" t="s">
        <v>15</v>
      </c>
      <c r="B90" s="15"/>
      <c r="C90" s="14">
        <v>0.02</v>
      </c>
      <c r="D90" s="14">
        <v>0.02</v>
      </c>
      <c r="E90" s="14">
        <v>0.02</v>
      </c>
      <c r="F90" s="14">
        <v>0.02</v>
      </c>
      <c r="G90" s="14">
        <v>0.02</v>
      </c>
      <c r="H90" s="14">
        <v>0.02</v>
      </c>
      <c r="I90" s="14">
        <v>0.02</v>
      </c>
      <c r="J90" s="14">
        <v>0.02</v>
      </c>
      <c r="K90" s="14">
        <v>0.02</v>
      </c>
      <c r="L90" s="14">
        <v>0.02</v>
      </c>
      <c r="M90" s="14">
        <v>0.02</v>
      </c>
      <c r="N90" s="14">
        <v>0.02</v>
      </c>
    </row>
    <row r="91" ht="15.75" customHeight="1">
      <c r="A91" s="31"/>
      <c r="B91" s="12"/>
      <c r="C91" s="17">
        <f t="shared" ref="C91:N91" si="30">C90*C$85</f>
        <v>736.192462</v>
      </c>
      <c r="D91" s="17">
        <f t="shared" si="30"/>
        <v>1138.083276</v>
      </c>
      <c r="E91" s="17">
        <f t="shared" si="30"/>
        <v>1498.209402</v>
      </c>
      <c r="F91" s="17">
        <f t="shared" si="30"/>
        <v>1845.813121</v>
      </c>
      <c r="G91" s="17">
        <f t="shared" si="30"/>
        <v>2202.181964</v>
      </c>
      <c r="H91" s="17">
        <f t="shared" si="30"/>
        <v>2583.727143</v>
      </c>
      <c r="I91" s="17">
        <f t="shared" si="30"/>
        <v>3004.068015</v>
      </c>
      <c r="J91" s="17">
        <f t="shared" si="30"/>
        <v>3475.444009</v>
      </c>
      <c r="K91" s="17">
        <f t="shared" si="30"/>
        <v>4009.694583</v>
      </c>
      <c r="L91" s="17">
        <f t="shared" si="30"/>
        <v>4618.979289</v>
      </c>
      <c r="M91" s="17">
        <f t="shared" si="30"/>
        <v>5316.332489</v>
      </c>
      <c r="N91" s="17">
        <f t="shared" si="30"/>
        <v>6116.124172</v>
      </c>
    </row>
    <row r="92" ht="15.75" customHeight="1">
      <c r="A92" s="31" t="s">
        <v>42</v>
      </c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ht="15.75" customHeight="1">
      <c r="A93" s="6" t="s">
        <v>47</v>
      </c>
      <c r="B93" s="8"/>
      <c r="C93" s="7">
        <v>1.0</v>
      </c>
      <c r="D93" s="7">
        <v>1.0</v>
      </c>
      <c r="E93" s="7">
        <v>1.0</v>
      </c>
      <c r="F93" s="7">
        <v>1.0</v>
      </c>
      <c r="G93" s="7">
        <v>1.0</v>
      </c>
      <c r="H93" s="7">
        <v>1.0</v>
      </c>
      <c r="I93" s="7">
        <v>1.0</v>
      </c>
      <c r="J93" s="7">
        <v>1.0</v>
      </c>
      <c r="K93" s="7">
        <v>1.0</v>
      </c>
      <c r="L93" s="7">
        <v>1.0</v>
      </c>
      <c r="M93" s="7">
        <v>1.0</v>
      </c>
      <c r="N93" s="7">
        <v>1.0</v>
      </c>
    </row>
    <row r="94" ht="15.75" customHeight="1">
      <c r="A94" s="6" t="s">
        <v>48</v>
      </c>
      <c r="B94" s="8"/>
      <c r="C94" s="7">
        <v>0.77</v>
      </c>
      <c r="D94" s="7">
        <v>0.77</v>
      </c>
      <c r="E94" s="7">
        <v>0.77</v>
      </c>
      <c r="F94" s="7">
        <v>0.77</v>
      </c>
      <c r="G94" s="7">
        <v>0.77</v>
      </c>
      <c r="H94" s="7">
        <v>0.77</v>
      </c>
      <c r="I94" s="7">
        <v>0.77</v>
      </c>
      <c r="J94" s="7">
        <v>0.77</v>
      </c>
      <c r="K94" s="7">
        <v>0.77</v>
      </c>
      <c r="L94" s="7">
        <v>0.77</v>
      </c>
      <c r="M94" s="7">
        <v>0.77</v>
      </c>
      <c r="N94" s="7">
        <v>0.77</v>
      </c>
    </row>
    <row r="95" ht="15.75" customHeight="1">
      <c r="A95" s="9" t="s">
        <v>49</v>
      </c>
      <c r="B95" s="15"/>
      <c r="C95" s="10">
        <f t="shared" ref="C95:N95" si="31">C93*C94*B216</f>
        <v>5299.743282</v>
      </c>
      <c r="D95" s="10">
        <f t="shared" si="31"/>
        <v>21254.49746</v>
      </c>
      <c r="E95" s="10">
        <f t="shared" si="31"/>
        <v>51598.96207</v>
      </c>
      <c r="F95" s="10">
        <f t="shared" si="31"/>
        <v>90137.14939</v>
      </c>
      <c r="G95" s="10">
        <f t="shared" si="31"/>
        <v>136179.7685</v>
      </c>
      <c r="H95" s="10">
        <f t="shared" si="31"/>
        <v>189670.2829</v>
      </c>
      <c r="I95" s="10">
        <f t="shared" si="31"/>
        <v>251292.5103</v>
      </c>
      <c r="J95" s="10">
        <f t="shared" si="31"/>
        <v>321420.7112</v>
      </c>
      <c r="K95" s="10">
        <f t="shared" si="31"/>
        <v>400967.4483</v>
      </c>
      <c r="L95" s="10">
        <f t="shared" si="31"/>
        <v>491253.8734</v>
      </c>
      <c r="M95" s="10">
        <f t="shared" si="31"/>
        <v>593877.0847</v>
      </c>
      <c r="N95" s="10">
        <f t="shared" si="31"/>
        <v>710698.3082</v>
      </c>
    </row>
    <row r="96" ht="15.75" customHeight="1">
      <c r="A96" s="13" t="s">
        <v>14</v>
      </c>
      <c r="B96" s="15"/>
      <c r="C96" s="14">
        <v>0.95</v>
      </c>
      <c r="D96" s="14">
        <v>0.95</v>
      </c>
      <c r="E96" s="14">
        <v>0.95</v>
      </c>
      <c r="F96" s="14">
        <v>0.95</v>
      </c>
      <c r="G96" s="14">
        <v>0.95</v>
      </c>
      <c r="H96" s="14">
        <v>0.95</v>
      </c>
      <c r="I96" s="14">
        <v>0.95</v>
      </c>
      <c r="J96" s="14">
        <v>0.95</v>
      </c>
      <c r="K96" s="14">
        <v>0.95</v>
      </c>
      <c r="L96" s="14">
        <v>0.95</v>
      </c>
      <c r="M96" s="14">
        <v>0.95</v>
      </c>
      <c r="N96" s="14">
        <v>0.95</v>
      </c>
    </row>
    <row r="97" ht="15.75" customHeight="1">
      <c r="A97" s="13"/>
      <c r="B97" s="15"/>
      <c r="C97" s="17">
        <f t="shared" ref="C97:N97" si="32">C96*C$95</f>
        <v>5034.756118</v>
      </c>
      <c r="D97" s="17">
        <f t="shared" si="32"/>
        <v>20191.77259</v>
      </c>
      <c r="E97" s="17">
        <f t="shared" si="32"/>
        <v>49019.01396</v>
      </c>
      <c r="F97" s="17">
        <f t="shared" si="32"/>
        <v>85630.29192</v>
      </c>
      <c r="G97" s="17">
        <f t="shared" si="32"/>
        <v>129370.7801</v>
      </c>
      <c r="H97" s="17">
        <f t="shared" si="32"/>
        <v>180186.7688</v>
      </c>
      <c r="I97" s="17">
        <f t="shared" si="32"/>
        <v>238727.8848</v>
      </c>
      <c r="J97" s="17">
        <f t="shared" si="32"/>
        <v>305349.6757</v>
      </c>
      <c r="K97" s="17">
        <f t="shared" si="32"/>
        <v>380919.0759</v>
      </c>
      <c r="L97" s="17">
        <f t="shared" si="32"/>
        <v>466691.1797</v>
      </c>
      <c r="M97" s="17">
        <f t="shared" si="32"/>
        <v>564183.2305</v>
      </c>
      <c r="N97" s="17">
        <f t="shared" si="32"/>
        <v>675163.3928</v>
      </c>
    </row>
    <row r="98" ht="15.75" customHeight="1">
      <c r="A98" s="13" t="s">
        <v>15</v>
      </c>
      <c r="B98" s="15"/>
      <c r="C98" s="14">
        <v>0.05</v>
      </c>
      <c r="D98" s="14">
        <v>0.05</v>
      </c>
      <c r="E98" s="14">
        <v>0.05</v>
      </c>
      <c r="F98" s="14">
        <v>0.05</v>
      </c>
      <c r="G98" s="14">
        <v>0.05</v>
      </c>
      <c r="H98" s="14">
        <v>0.05</v>
      </c>
      <c r="I98" s="14">
        <v>0.05</v>
      </c>
      <c r="J98" s="14">
        <v>0.05</v>
      </c>
      <c r="K98" s="14">
        <v>0.05</v>
      </c>
      <c r="L98" s="14">
        <v>0.05</v>
      </c>
      <c r="M98" s="14">
        <v>0.05</v>
      </c>
      <c r="N98" s="14">
        <v>0.05</v>
      </c>
    </row>
    <row r="99" ht="15.75" customHeight="1">
      <c r="A99" s="31"/>
      <c r="B99" s="12"/>
      <c r="C99" s="17">
        <f t="shared" ref="C99:N99" si="33">C98*C$95</f>
        <v>264.9871641</v>
      </c>
      <c r="D99" s="17">
        <f t="shared" si="33"/>
        <v>1062.724873</v>
      </c>
      <c r="E99" s="17">
        <f t="shared" si="33"/>
        <v>2579.948103</v>
      </c>
      <c r="F99" s="17">
        <f t="shared" si="33"/>
        <v>4506.85747</v>
      </c>
      <c r="G99" s="17">
        <f t="shared" si="33"/>
        <v>6808.988426</v>
      </c>
      <c r="H99" s="17">
        <f t="shared" si="33"/>
        <v>9483.514147</v>
      </c>
      <c r="I99" s="17">
        <f t="shared" si="33"/>
        <v>12564.62552</v>
      </c>
      <c r="J99" s="17">
        <f t="shared" si="33"/>
        <v>16071.03556</v>
      </c>
      <c r="K99" s="17">
        <f t="shared" si="33"/>
        <v>20048.37241</v>
      </c>
      <c r="L99" s="17">
        <f t="shared" si="33"/>
        <v>24562.69367</v>
      </c>
      <c r="M99" s="17">
        <f t="shared" si="33"/>
        <v>29693.85424</v>
      </c>
      <c r="N99" s="17">
        <f t="shared" si="33"/>
        <v>35534.91541</v>
      </c>
    </row>
    <row r="100" ht="15.75" customHeight="1">
      <c r="A100" s="31" t="s">
        <v>43</v>
      </c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ht="15.75" customHeight="1">
      <c r="A101" s="6" t="s">
        <v>47</v>
      </c>
      <c r="B101" s="8"/>
      <c r="C101" s="7">
        <v>1.0</v>
      </c>
      <c r="D101" s="7">
        <v>1.0</v>
      </c>
      <c r="E101" s="7">
        <v>1.0</v>
      </c>
      <c r="F101" s="7">
        <v>1.0</v>
      </c>
      <c r="G101" s="7">
        <v>1.0</v>
      </c>
      <c r="H101" s="7">
        <v>1.0</v>
      </c>
      <c r="I101" s="7">
        <v>1.0</v>
      </c>
      <c r="J101" s="7">
        <v>1.0</v>
      </c>
      <c r="K101" s="7">
        <v>1.0</v>
      </c>
      <c r="L101" s="7">
        <v>1.0</v>
      </c>
      <c r="M101" s="7">
        <v>1.0</v>
      </c>
      <c r="N101" s="7">
        <v>1.0</v>
      </c>
    </row>
    <row r="102" ht="15.75" customHeight="1">
      <c r="A102" s="6" t="s">
        <v>50</v>
      </c>
      <c r="B102" s="8"/>
      <c r="C102" s="7">
        <v>0.02</v>
      </c>
      <c r="D102" s="7">
        <v>0.02</v>
      </c>
      <c r="E102" s="7">
        <v>0.02</v>
      </c>
      <c r="F102" s="7">
        <v>0.02</v>
      </c>
      <c r="G102" s="7">
        <v>0.02</v>
      </c>
      <c r="H102" s="7">
        <v>0.02</v>
      </c>
      <c r="I102" s="7">
        <v>0.02</v>
      </c>
      <c r="J102" s="7">
        <v>0.02</v>
      </c>
      <c r="K102" s="7">
        <v>0.02</v>
      </c>
      <c r="L102" s="7">
        <v>0.02</v>
      </c>
      <c r="M102" s="7">
        <v>0.02</v>
      </c>
      <c r="N102" s="7">
        <v>0.02</v>
      </c>
    </row>
    <row r="103" ht="15.75" customHeight="1">
      <c r="A103" s="9" t="s">
        <v>49</v>
      </c>
      <c r="B103" s="15"/>
      <c r="C103" s="10">
        <f t="shared" ref="C103:N103" si="34">C101*C102*B217</f>
        <v>40.29312031</v>
      </c>
      <c r="D103" s="10">
        <f t="shared" si="34"/>
        <v>330.5249078</v>
      </c>
      <c r="E103" s="10">
        <f t="shared" si="34"/>
        <v>590.7515944</v>
      </c>
      <c r="F103" s="10">
        <f t="shared" si="34"/>
        <v>935.246071</v>
      </c>
      <c r="G103" s="10">
        <f t="shared" si="34"/>
        <v>1360.023074</v>
      </c>
      <c r="H103" s="10">
        <f t="shared" si="34"/>
        <v>1859.886043</v>
      </c>
      <c r="I103" s="10">
        <f t="shared" si="34"/>
        <v>2443.398827</v>
      </c>
      <c r="J103" s="10">
        <f t="shared" si="34"/>
        <v>3117.665219</v>
      </c>
      <c r="K103" s="10">
        <f t="shared" si="34"/>
        <v>3894.479029</v>
      </c>
      <c r="L103" s="10">
        <f t="shared" si="34"/>
        <v>4787.518099</v>
      </c>
      <c r="M103" s="10">
        <f t="shared" si="34"/>
        <v>5811.36783</v>
      </c>
      <c r="N103" s="10">
        <f t="shared" si="34"/>
        <v>6986.176016</v>
      </c>
    </row>
    <row r="104" ht="15.75" customHeight="1">
      <c r="B104" s="12"/>
      <c r="C104" s="12"/>
    </row>
    <row r="105" ht="15.75" customHeight="1">
      <c r="A105" s="4" t="s">
        <v>51</v>
      </c>
      <c r="B105" s="25"/>
      <c r="C105" s="2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5.75" customHeight="1">
      <c r="A106" s="31" t="s">
        <v>43</v>
      </c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ht="15.75" customHeight="1">
      <c r="A107" s="6" t="s">
        <v>52</v>
      </c>
      <c r="B107" s="8"/>
      <c r="C107" s="7">
        <v>0.04</v>
      </c>
      <c r="D107" s="7">
        <v>0.04</v>
      </c>
      <c r="E107" s="7">
        <v>0.04</v>
      </c>
      <c r="F107" s="7">
        <v>0.04</v>
      </c>
      <c r="G107" s="7">
        <v>0.04</v>
      </c>
      <c r="H107" s="7">
        <v>0.04</v>
      </c>
      <c r="I107" s="7">
        <v>0.04</v>
      </c>
      <c r="J107" s="7">
        <v>0.04</v>
      </c>
      <c r="K107" s="7">
        <v>0.04</v>
      </c>
      <c r="L107" s="7">
        <v>0.04</v>
      </c>
      <c r="M107" s="7">
        <v>0.04</v>
      </c>
      <c r="N107" s="7">
        <v>0.04</v>
      </c>
    </row>
    <row r="108" ht="15.75" customHeight="1">
      <c r="A108" s="6" t="s">
        <v>53</v>
      </c>
      <c r="B108" s="8"/>
      <c r="C108" s="7">
        <v>0.3</v>
      </c>
      <c r="D108" s="7">
        <v>0.3</v>
      </c>
      <c r="E108" s="7">
        <v>0.3</v>
      </c>
      <c r="F108" s="7">
        <v>0.3</v>
      </c>
      <c r="G108" s="7">
        <v>0.3</v>
      </c>
      <c r="H108" s="7">
        <v>0.3</v>
      </c>
      <c r="I108" s="7">
        <v>0.3</v>
      </c>
      <c r="J108" s="7">
        <v>0.3</v>
      </c>
      <c r="K108" s="7">
        <v>0.3</v>
      </c>
      <c r="L108" s="7">
        <v>0.3</v>
      </c>
      <c r="M108" s="7">
        <v>0.3</v>
      </c>
      <c r="N108" s="7">
        <v>0.3</v>
      </c>
    </row>
    <row r="109" ht="15.75" customHeight="1"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ht="15.75" customHeight="1">
      <c r="A110" s="31" t="s">
        <v>44</v>
      </c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ht="15.75" customHeight="1">
      <c r="A111" s="6" t="s">
        <v>52</v>
      </c>
      <c r="B111" s="8"/>
      <c r="C111" s="7">
        <v>0.82</v>
      </c>
      <c r="D111" s="7">
        <v>0.82</v>
      </c>
      <c r="E111" s="7">
        <v>0.82</v>
      </c>
      <c r="F111" s="7">
        <v>0.82</v>
      </c>
      <c r="G111" s="7">
        <v>0.82</v>
      </c>
      <c r="H111" s="7">
        <v>0.82</v>
      </c>
      <c r="I111" s="7">
        <v>0.82</v>
      </c>
      <c r="J111" s="7">
        <v>0.82</v>
      </c>
      <c r="K111" s="7">
        <v>0.82</v>
      </c>
      <c r="L111" s="7">
        <v>0.82</v>
      </c>
      <c r="M111" s="7">
        <v>0.82</v>
      </c>
      <c r="N111" s="7">
        <v>0.82</v>
      </c>
    </row>
    <row r="112" ht="15.75" customHeight="1">
      <c r="A112" s="6" t="s">
        <v>54</v>
      </c>
      <c r="B112" s="8"/>
      <c r="C112" s="7">
        <v>0.95</v>
      </c>
      <c r="D112" s="7">
        <v>0.95</v>
      </c>
      <c r="E112" s="7">
        <v>0.95</v>
      </c>
      <c r="F112" s="7">
        <v>0.95</v>
      </c>
      <c r="G112" s="7">
        <v>0.95</v>
      </c>
      <c r="H112" s="7">
        <v>0.95</v>
      </c>
      <c r="I112" s="7">
        <v>0.95</v>
      </c>
      <c r="J112" s="7">
        <v>0.95</v>
      </c>
      <c r="K112" s="7">
        <v>0.95</v>
      </c>
      <c r="L112" s="7">
        <v>0.95</v>
      </c>
      <c r="M112" s="7">
        <v>0.95</v>
      </c>
      <c r="N112" s="7">
        <v>0.95</v>
      </c>
    </row>
    <row r="113" ht="15.75" customHeight="1">
      <c r="A113" s="13" t="s">
        <v>13</v>
      </c>
      <c r="B113" s="15"/>
      <c r="C113" s="14">
        <v>0.1</v>
      </c>
      <c r="D113" s="14">
        <v>0.1</v>
      </c>
      <c r="E113" s="14">
        <v>0.1</v>
      </c>
      <c r="F113" s="14">
        <v>0.1</v>
      </c>
      <c r="G113" s="14">
        <v>0.1</v>
      </c>
      <c r="H113" s="14">
        <v>0.1</v>
      </c>
      <c r="I113" s="14">
        <v>0.1</v>
      </c>
      <c r="J113" s="14">
        <v>0.1</v>
      </c>
      <c r="K113" s="14">
        <v>0.1</v>
      </c>
      <c r="L113" s="14">
        <v>0.1</v>
      </c>
      <c r="M113" s="14">
        <v>0.1</v>
      </c>
      <c r="N113" s="14">
        <v>0.1</v>
      </c>
    </row>
    <row r="114" ht="15.75" customHeight="1">
      <c r="A114" s="13" t="s">
        <v>14</v>
      </c>
      <c r="B114" s="15"/>
      <c r="C114" s="14">
        <v>0.9</v>
      </c>
      <c r="D114" s="14">
        <v>0.9</v>
      </c>
      <c r="E114" s="14">
        <v>0.9</v>
      </c>
      <c r="F114" s="14">
        <v>0.9</v>
      </c>
      <c r="G114" s="14">
        <v>0.9</v>
      </c>
      <c r="H114" s="14">
        <v>0.9</v>
      </c>
      <c r="I114" s="14">
        <v>0.9</v>
      </c>
      <c r="J114" s="14">
        <v>0.9</v>
      </c>
      <c r="K114" s="14">
        <v>0.9</v>
      </c>
      <c r="L114" s="14">
        <v>0.9</v>
      </c>
      <c r="M114" s="14">
        <v>0.9</v>
      </c>
      <c r="N114" s="14">
        <v>0.9</v>
      </c>
    </row>
    <row r="115" ht="15.75" customHeight="1">
      <c r="B115" s="12"/>
      <c r="C115" s="12"/>
    </row>
    <row r="116" ht="15.75" customHeight="1">
      <c r="A116" s="4" t="s">
        <v>55</v>
      </c>
      <c r="B116" s="25"/>
      <c r="C116" s="2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5.75" customHeight="1">
      <c r="A117" s="31" t="s">
        <v>42</v>
      </c>
      <c r="B117" s="12"/>
      <c r="C117" s="12"/>
    </row>
    <row r="118" ht="15.75" customHeight="1">
      <c r="A118" s="6" t="s">
        <v>56</v>
      </c>
      <c r="B118" s="8"/>
      <c r="C118" s="32">
        <v>0.12</v>
      </c>
      <c r="D118" s="32">
        <v>0.12</v>
      </c>
      <c r="E118" s="32">
        <v>0.12</v>
      </c>
      <c r="F118" s="32">
        <v>0.12</v>
      </c>
      <c r="G118" s="32">
        <v>0.12</v>
      </c>
      <c r="H118" s="32">
        <v>0.12</v>
      </c>
      <c r="I118" s="32">
        <v>0.12</v>
      </c>
      <c r="J118" s="32">
        <v>0.12</v>
      </c>
      <c r="K118" s="32">
        <v>0.12</v>
      </c>
      <c r="L118" s="32">
        <v>0.12</v>
      </c>
      <c r="M118" s="32">
        <v>0.12</v>
      </c>
      <c r="N118" s="32">
        <v>0.12</v>
      </c>
    </row>
    <row r="119" ht="15.75" customHeight="1">
      <c r="A119" s="6" t="s">
        <v>57</v>
      </c>
      <c r="B119" s="8"/>
      <c r="C119" s="7">
        <v>0.6</v>
      </c>
      <c r="D119" s="7">
        <v>0.6</v>
      </c>
      <c r="E119" s="7">
        <v>0.6</v>
      </c>
      <c r="F119" s="7">
        <v>0.6</v>
      </c>
      <c r="G119" s="7">
        <v>0.6</v>
      </c>
      <c r="H119" s="7">
        <v>0.6</v>
      </c>
      <c r="I119" s="7">
        <v>0.6</v>
      </c>
      <c r="J119" s="7">
        <v>0.6</v>
      </c>
      <c r="K119" s="7">
        <v>0.6</v>
      </c>
      <c r="L119" s="7">
        <v>0.6</v>
      </c>
      <c r="M119" s="7">
        <v>0.6</v>
      </c>
      <c r="N119" s="7">
        <v>0.6</v>
      </c>
    </row>
    <row r="120" ht="15.75" customHeight="1">
      <c r="A120" s="6" t="s">
        <v>58</v>
      </c>
      <c r="B120" s="8"/>
      <c r="C120" s="7">
        <v>0.4</v>
      </c>
      <c r="D120" s="7">
        <v>0.4</v>
      </c>
      <c r="E120" s="7">
        <v>0.4</v>
      </c>
      <c r="F120" s="7">
        <v>0.4</v>
      </c>
      <c r="G120" s="7">
        <v>0.4</v>
      </c>
      <c r="H120" s="7">
        <v>0.4</v>
      </c>
      <c r="I120" s="7">
        <v>0.4</v>
      </c>
      <c r="J120" s="7">
        <v>0.4</v>
      </c>
      <c r="K120" s="7">
        <v>0.4</v>
      </c>
      <c r="L120" s="7">
        <v>0.4</v>
      </c>
      <c r="M120" s="7">
        <v>0.4</v>
      </c>
      <c r="N120" s="7">
        <v>0.4</v>
      </c>
    </row>
    <row r="121" ht="15.75" customHeight="1">
      <c r="A121" s="12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ht="15.75" customHeight="1">
      <c r="A122" s="31" t="s">
        <v>43</v>
      </c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ht="15.75" customHeight="1">
      <c r="A123" s="6" t="s">
        <v>56</v>
      </c>
      <c r="B123" s="8"/>
      <c r="C123" s="32">
        <v>0.13</v>
      </c>
      <c r="D123" s="32">
        <v>0.13</v>
      </c>
      <c r="E123" s="32">
        <v>0.13</v>
      </c>
      <c r="F123" s="32">
        <v>0.13</v>
      </c>
      <c r="G123" s="32">
        <v>0.13</v>
      </c>
      <c r="H123" s="32">
        <v>0.13</v>
      </c>
      <c r="I123" s="32">
        <v>0.13</v>
      </c>
      <c r="J123" s="32">
        <v>0.13</v>
      </c>
      <c r="K123" s="32">
        <v>0.13</v>
      </c>
      <c r="L123" s="32">
        <v>0.13</v>
      </c>
      <c r="M123" s="32">
        <v>0.13</v>
      </c>
      <c r="N123" s="32">
        <v>0.13</v>
      </c>
    </row>
    <row r="124" ht="15.75" customHeight="1">
      <c r="A124" s="6" t="s">
        <v>57</v>
      </c>
      <c r="B124" s="8"/>
      <c r="C124" s="7">
        <v>0.9</v>
      </c>
      <c r="D124" s="7">
        <v>0.9</v>
      </c>
      <c r="E124" s="7">
        <v>0.9</v>
      </c>
      <c r="F124" s="7">
        <v>0.9</v>
      </c>
      <c r="G124" s="7">
        <v>0.9</v>
      </c>
      <c r="H124" s="7">
        <v>0.9</v>
      </c>
      <c r="I124" s="7">
        <v>0.9</v>
      </c>
      <c r="J124" s="7">
        <v>0.9</v>
      </c>
      <c r="K124" s="7">
        <v>0.9</v>
      </c>
      <c r="L124" s="7">
        <v>0.9</v>
      </c>
      <c r="M124" s="7">
        <v>0.9</v>
      </c>
      <c r="N124" s="7">
        <v>0.9</v>
      </c>
    </row>
    <row r="125" ht="15.75" customHeight="1">
      <c r="A125" s="6" t="s">
        <v>58</v>
      </c>
      <c r="B125" s="8"/>
      <c r="C125" s="7">
        <v>0.1</v>
      </c>
      <c r="D125" s="7">
        <v>0.1</v>
      </c>
      <c r="E125" s="7">
        <v>0.1</v>
      </c>
      <c r="F125" s="7">
        <v>0.1</v>
      </c>
      <c r="G125" s="7">
        <v>0.1</v>
      </c>
      <c r="H125" s="7">
        <v>0.1</v>
      </c>
      <c r="I125" s="7">
        <v>0.1</v>
      </c>
      <c r="J125" s="7">
        <v>0.1</v>
      </c>
      <c r="K125" s="7">
        <v>0.1</v>
      </c>
      <c r="L125" s="7">
        <v>0.1</v>
      </c>
      <c r="M125" s="7">
        <v>0.1</v>
      </c>
      <c r="N125" s="7">
        <v>0.1</v>
      </c>
    </row>
    <row r="126" ht="15.75" customHeight="1">
      <c r="A126" s="12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ht="15.75" customHeight="1">
      <c r="A127" s="31" t="s">
        <v>44</v>
      </c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ht="15.75" customHeight="1">
      <c r="A128" s="6" t="s">
        <v>56</v>
      </c>
      <c r="B128" s="8"/>
      <c r="C128" s="32">
        <v>0.15</v>
      </c>
      <c r="D128" s="32">
        <v>0.15</v>
      </c>
      <c r="E128" s="32">
        <v>0.15</v>
      </c>
      <c r="F128" s="32">
        <v>0.15</v>
      </c>
      <c r="G128" s="32">
        <v>0.15</v>
      </c>
      <c r="H128" s="32">
        <v>0.15</v>
      </c>
      <c r="I128" s="32">
        <v>0.15</v>
      </c>
      <c r="J128" s="32">
        <v>0.15</v>
      </c>
      <c r="K128" s="32">
        <v>0.15</v>
      </c>
      <c r="L128" s="32">
        <v>0.15</v>
      </c>
      <c r="M128" s="32">
        <v>0.15</v>
      </c>
      <c r="N128" s="32">
        <v>0.15</v>
      </c>
    </row>
    <row r="129" ht="15.75" customHeight="1">
      <c r="A129" s="6" t="s">
        <v>57</v>
      </c>
      <c r="B129" s="8"/>
      <c r="C129" s="7">
        <v>0.2</v>
      </c>
      <c r="D129" s="7">
        <v>0.2</v>
      </c>
      <c r="E129" s="7">
        <v>0.2</v>
      </c>
      <c r="F129" s="7">
        <v>0.2</v>
      </c>
      <c r="G129" s="7">
        <v>0.2</v>
      </c>
      <c r="H129" s="7">
        <v>0.2</v>
      </c>
      <c r="I129" s="7">
        <v>0.2</v>
      </c>
      <c r="J129" s="7">
        <v>0.2</v>
      </c>
      <c r="K129" s="7">
        <v>0.2</v>
      </c>
      <c r="L129" s="7">
        <v>0.2</v>
      </c>
      <c r="M129" s="7">
        <v>0.2</v>
      </c>
      <c r="N129" s="7">
        <v>0.2</v>
      </c>
    </row>
    <row r="130" ht="15.75" customHeight="1">
      <c r="A130" s="6" t="s">
        <v>58</v>
      </c>
      <c r="B130" s="8"/>
      <c r="C130" s="7">
        <v>0.8</v>
      </c>
      <c r="D130" s="7">
        <v>0.8</v>
      </c>
      <c r="E130" s="7">
        <v>0.8</v>
      </c>
      <c r="F130" s="7">
        <v>0.8</v>
      </c>
      <c r="G130" s="7">
        <v>0.8</v>
      </c>
      <c r="H130" s="7">
        <v>0.8</v>
      </c>
      <c r="I130" s="7">
        <v>0.8</v>
      </c>
      <c r="J130" s="7">
        <v>0.8</v>
      </c>
      <c r="K130" s="7">
        <v>0.8</v>
      </c>
      <c r="L130" s="7">
        <v>0.8</v>
      </c>
      <c r="M130" s="7">
        <v>0.8</v>
      </c>
      <c r="N130" s="7">
        <v>0.8</v>
      </c>
    </row>
    <row r="131" ht="15.75" customHeight="1">
      <c r="B131" s="12"/>
      <c r="C131" s="12"/>
    </row>
    <row r="132" ht="15.75" customHeight="1">
      <c r="A132" s="33" t="s">
        <v>59</v>
      </c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ht="24.0" customHeight="1">
      <c r="A133" s="35" t="s">
        <v>60</v>
      </c>
      <c r="B133" s="36"/>
      <c r="C133" s="37">
        <f t="shared" ref="C133:N133" si="35">C$54</f>
        <v>63194.44444</v>
      </c>
      <c r="D133" s="37">
        <f t="shared" si="35"/>
        <v>72673.61111</v>
      </c>
      <c r="E133" s="37">
        <f t="shared" si="35"/>
        <v>83574.65278</v>
      </c>
      <c r="F133" s="37">
        <f t="shared" si="35"/>
        <v>96110.85069</v>
      </c>
      <c r="G133" s="37">
        <f t="shared" si="35"/>
        <v>110527.4783</v>
      </c>
      <c r="H133" s="37">
        <f t="shared" si="35"/>
        <v>127106.6</v>
      </c>
      <c r="I133" s="37">
        <f t="shared" si="35"/>
        <v>146172.59</v>
      </c>
      <c r="J133" s="37">
        <f t="shared" si="35"/>
        <v>168098.4786</v>
      </c>
      <c r="K133" s="37">
        <f t="shared" si="35"/>
        <v>193313.2503</v>
      </c>
      <c r="L133" s="37">
        <f t="shared" si="35"/>
        <v>222310.2379</v>
      </c>
      <c r="M133" s="37">
        <f t="shared" si="35"/>
        <v>255656.7736</v>
      </c>
      <c r="N133" s="37">
        <f t="shared" si="35"/>
        <v>294005.2896</v>
      </c>
    </row>
    <row r="134" ht="24.0" customHeight="1">
      <c r="A134" s="35" t="s">
        <v>61</v>
      </c>
      <c r="B134" s="36"/>
      <c r="C134" s="37">
        <f t="shared" ref="C134:N134" si="36">B141-C138</f>
        <v>18155.96823</v>
      </c>
      <c r="D134" s="37">
        <f t="shared" si="36"/>
        <v>53333.05391</v>
      </c>
      <c r="E134" s="37">
        <f t="shared" si="36"/>
        <v>82447.81068</v>
      </c>
      <c r="F134" s="37">
        <f t="shared" si="36"/>
        <v>108536.9478</v>
      </c>
      <c r="G134" s="37">
        <f t="shared" si="36"/>
        <v>133718.9061</v>
      </c>
      <c r="H134" s="37">
        <f t="shared" si="36"/>
        <v>159535.8489</v>
      </c>
      <c r="I134" s="37">
        <f t="shared" si="36"/>
        <v>187176.6774</v>
      </c>
      <c r="J134" s="37">
        <f t="shared" si="36"/>
        <v>217628.0384</v>
      </c>
      <c r="K134" s="37">
        <f t="shared" si="36"/>
        <v>251776.6104</v>
      </c>
      <c r="L134" s="37">
        <f t="shared" si="36"/>
        <v>290480.0965</v>
      </c>
      <c r="M134" s="37">
        <f t="shared" si="36"/>
        <v>334619.3885</v>
      </c>
      <c r="N134" s="37">
        <f t="shared" si="36"/>
        <v>385138.7536</v>
      </c>
    </row>
    <row r="135" ht="24.0" customHeight="1">
      <c r="A135" s="38" t="s">
        <v>62</v>
      </c>
      <c r="B135" s="36"/>
      <c r="C135" s="39">
        <v>448.74976968691357</v>
      </c>
      <c r="D135" s="39">
        <v>447.03233229675374</v>
      </c>
      <c r="E135" s="39">
        <v>445.2478822460218</v>
      </c>
      <c r="F135" s="39">
        <v>442.5482997500994</v>
      </c>
      <c r="G135" s="39">
        <v>440.50047679926666</v>
      </c>
      <c r="H135" s="39">
        <v>438.3446361789306</v>
      </c>
      <c r="I135" s="39">
        <v>436.0675067246149</v>
      </c>
      <c r="J135" s="39">
        <v>433.928413530863</v>
      </c>
      <c r="K135" s="39">
        <v>431.7595920586381</v>
      </c>
      <c r="L135" s="39">
        <v>429.5866374734483</v>
      </c>
      <c r="M135" s="39">
        <v>427.44782374289457</v>
      </c>
      <c r="N135" s="39">
        <v>425.3092070053406</v>
      </c>
    </row>
    <row r="136" ht="24.0" customHeight="1">
      <c r="A136" s="35" t="s">
        <v>63</v>
      </c>
      <c r="B136" s="36"/>
      <c r="C136" s="40">
        <f t="shared" ref="C136:N136" si="37">C134/B141</f>
        <v>0.73905988</v>
      </c>
      <c r="D136" s="40">
        <f t="shared" si="37"/>
        <v>0.652</v>
      </c>
      <c r="E136" s="40">
        <f t="shared" si="37"/>
        <v>0.652</v>
      </c>
      <c r="F136" s="40">
        <f t="shared" si="37"/>
        <v>0.652</v>
      </c>
      <c r="G136" s="40">
        <f t="shared" si="37"/>
        <v>0.652</v>
      </c>
      <c r="H136" s="40">
        <f t="shared" si="37"/>
        <v>0.652</v>
      </c>
      <c r="I136" s="40">
        <f t="shared" si="37"/>
        <v>0.652</v>
      </c>
      <c r="J136" s="40">
        <f t="shared" si="37"/>
        <v>0.652</v>
      </c>
      <c r="K136" s="40">
        <f t="shared" si="37"/>
        <v>0.652</v>
      </c>
      <c r="L136" s="40">
        <f t="shared" si="37"/>
        <v>0.652</v>
      </c>
      <c r="M136" s="40">
        <f t="shared" si="37"/>
        <v>0.652</v>
      </c>
      <c r="N136" s="40">
        <f t="shared" si="37"/>
        <v>0.652</v>
      </c>
    </row>
    <row r="137" ht="24.0" customHeight="1">
      <c r="A137" s="35" t="s">
        <v>64</v>
      </c>
      <c r="B137" s="36"/>
      <c r="C137" s="40">
        <f t="shared" ref="C137:N137" si="38">C154/C143</f>
        <v>0.3103448276</v>
      </c>
      <c r="D137" s="40">
        <f t="shared" si="38"/>
        <v>0.3103448276</v>
      </c>
      <c r="E137" s="40">
        <f t="shared" si="38"/>
        <v>0.3103448276</v>
      </c>
      <c r="F137" s="40">
        <f t="shared" si="38"/>
        <v>0.3103448276</v>
      </c>
      <c r="G137" s="40">
        <f t="shared" si="38"/>
        <v>0.3103448276</v>
      </c>
      <c r="H137" s="40">
        <f t="shared" si="38"/>
        <v>0.3103448276</v>
      </c>
      <c r="I137" s="40">
        <f t="shared" si="38"/>
        <v>0.3103448276</v>
      </c>
      <c r="J137" s="40">
        <f t="shared" si="38"/>
        <v>0.3103448276</v>
      </c>
      <c r="K137" s="40">
        <f t="shared" si="38"/>
        <v>0.3103448276</v>
      </c>
      <c r="L137" s="40">
        <f t="shared" si="38"/>
        <v>0.3103448276</v>
      </c>
      <c r="M137" s="40">
        <f t="shared" si="38"/>
        <v>0.3103448276</v>
      </c>
      <c r="N137" s="40">
        <f t="shared" si="38"/>
        <v>0.3103448276</v>
      </c>
    </row>
    <row r="138" ht="24.0" customHeight="1">
      <c r="A138" s="38" t="s">
        <v>65</v>
      </c>
      <c r="B138" s="36"/>
      <c r="C138" s="39">
        <v>6410.3337990956625</v>
      </c>
      <c r="D138" s="39">
        <v>28466.1085299308</v>
      </c>
      <c r="E138" s="39">
        <v>44005.88667982081</v>
      </c>
      <c r="F138" s="39">
        <v>57930.76354493143</v>
      </c>
      <c r="G138" s="39">
        <v>71371.440681275</v>
      </c>
      <c r="H138" s="39">
        <v>85151.03593803408</v>
      </c>
      <c r="I138" s="39">
        <v>99904.11618009262</v>
      </c>
      <c r="J138" s="39">
        <v>116157.29657913034</v>
      </c>
      <c r="K138" s="39">
        <v>134383.83499547694</v>
      </c>
      <c r="L138" s="39">
        <v>155041.52387375888</v>
      </c>
      <c r="M138" s="39">
        <v>178600.53250200374</v>
      </c>
      <c r="N138" s="39">
        <v>205564.85623841194</v>
      </c>
    </row>
    <row r="139" ht="24.0" customHeight="1">
      <c r="A139" s="35" t="s">
        <v>66</v>
      </c>
      <c r="B139" s="36"/>
      <c r="C139" s="40">
        <f t="shared" ref="C139:N139" si="39">C138/B143</f>
        <v>0.24</v>
      </c>
      <c r="D139" s="40">
        <f t="shared" si="39"/>
        <v>0.24</v>
      </c>
      <c r="E139" s="40">
        <f t="shared" si="39"/>
        <v>0.24</v>
      </c>
      <c r="F139" s="40">
        <f t="shared" si="39"/>
        <v>0.24</v>
      </c>
      <c r="G139" s="40">
        <f t="shared" si="39"/>
        <v>0.24</v>
      </c>
      <c r="H139" s="40">
        <f t="shared" si="39"/>
        <v>0.24</v>
      </c>
      <c r="I139" s="40">
        <f t="shared" si="39"/>
        <v>0.24</v>
      </c>
      <c r="J139" s="40">
        <f t="shared" si="39"/>
        <v>0.24</v>
      </c>
      <c r="K139" s="40">
        <f t="shared" si="39"/>
        <v>0.24</v>
      </c>
      <c r="L139" s="40">
        <f t="shared" si="39"/>
        <v>0.24</v>
      </c>
      <c r="M139" s="40">
        <f t="shared" si="39"/>
        <v>0.24</v>
      </c>
      <c r="N139" s="40">
        <f t="shared" si="39"/>
        <v>0.24</v>
      </c>
    </row>
    <row r="140" ht="24.0" customHeight="1">
      <c r="A140" s="35" t="s">
        <v>67</v>
      </c>
      <c r="B140" s="36"/>
      <c r="C140" s="40">
        <f t="shared" ref="C140:N140" si="40">(C134+B142)/B143</f>
        <v>0.76</v>
      </c>
      <c r="D140" s="40">
        <f t="shared" si="40"/>
        <v>0.76</v>
      </c>
      <c r="E140" s="40">
        <f t="shared" si="40"/>
        <v>0.76</v>
      </c>
      <c r="F140" s="40">
        <f t="shared" si="40"/>
        <v>0.76</v>
      </c>
      <c r="G140" s="40">
        <f t="shared" si="40"/>
        <v>0.76</v>
      </c>
      <c r="H140" s="40">
        <f t="shared" si="40"/>
        <v>0.76</v>
      </c>
      <c r="I140" s="40">
        <f t="shared" si="40"/>
        <v>0.76</v>
      </c>
      <c r="J140" s="40">
        <f t="shared" si="40"/>
        <v>0.76</v>
      </c>
      <c r="K140" s="40">
        <f t="shared" si="40"/>
        <v>0.76</v>
      </c>
      <c r="L140" s="40">
        <f t="shared" si="40"/>
        <v>0.76</v>
      </c>
      <c r="M140" s="40">
        <f t="shared" si="40"/>
        <v>0.76</v>
      </c>
      <c r="N140" s="40">
        <f t="shared" si="40"/>
        <v>0.76</v>
      </c>
    </row>
    <row r="141" ht="24.0" customHeight="1">
      <c r="A141" s="41" t="s">
        <v>68</v>
      </c>
      <c r="B141" s="42">
        <v>24566.302027294198</v>
      </c>
      <c r="C141" s="37">
        <f t="shared" ref="C141:N141" si="41">SUM(C133:C135)</f>
        <v>81799.16244</v>
      </c>
      <c r="D141" s="37">
        <f t="shared" si="41"/>
        <v>126453.6974</v>
      </c>
      <c r="E141" s="37">
        <f t="shared" si="41"/>
        <v>166467.7113</v>
      </c>
      <c r="F141" s="37">
        <f t="shared" si="41"/>
        <v>205090.3468</v>
      </c>
      <c r="G141" s="37">
        <f t="shared" si="41"/>
        <v>244686.8849</v>
      </c>
      <c r="H141" s="37">
        <f t="shared" si="41"/>
        <v>287080.7936</v>
      </c>
      <c r="I141" s="37">
        <f t="shared" si="41"/>
        <v>333785.335</v>
      </c>
      <c r="J141" s="37">
        <f t="shared" si="41"/>
        <v>386160.4454</v>
      </c>
      <c r="K141" s="37">
        <f t="shared" si="41"/>
        <v>445521.6203</v>
      </c>
      <c r="L141" s="37">
        <f t="shared" si="41"/>
        <v>513219.921</v>
      </c>
      <c r="M141" s="37">
        <f t="shared" si="41"/>
        <v>590703.6099</v>
      </c>
      <c r="N141" s="37">
        <f t="shared" si="41"/>
        <v>679569.3525</v>
      </c>
    </row>
    <row r="142" ht="24.0" customHeight="1">
      <c r="A142" s="43" t="s">
        <v>69</v>
      </c>
      <c r="B142" s="42">
        <v>2143.422135604398</v>
      </c>
      <c r="C142" s="37">
        <f t="shared" ref="C142:N142" si="42">C158</f>
        <v>36809.6231</v>
      </c>
      <c r="D142" s="37">
        <f t="shared" si="42"/>
        <v>56904.16381</v>
      </c>
      <c r="E142" s="37">
        <f t="shared" si="42"/>
        <v>74910.4701</v>
      </c>
      <c r="F142" s="37">
        <f t="shared" si="42"/>
        <v>92290.65605</v>
      </c>
      <c r="G142" s="37">
        <f t="shared" si="42"/>
        <v>110109.0982</v>
      </c>
      <c r="H142" s="37">
        <f t="shared" si="42"/>
        <v>129186.3571</v>
      </c>
      <c r="I142" s="37">
        <f t="shared" si="42"/>
        <v>150203.4007</v>
      </c>
      <c r="J142" s="37">
        <f t="shared" si="42"/>
        <v>173772.2004</v>
      </c>
      <c r="K142" s="37">
        <f t="shared" si="42"/>
        <v>200484.7291</v>
      </c>
      <c r="L142" s="37">
        <f t="shared" si="42"/>
        <v>230948.9644</v>
      </c>
      <c r="M142" s="37">
        <f t="shared" si="42"/>
        <v>265816.6244</v>
      </c>
      <c r="N142" s="37">
        <f t="shared" si="42"/>
        <v>305806.2086</v>
      </c>
    </row>
    <row r="143" ht="24.0" customHeight="1">
      <c r="A143" s="43" t="s">
        <v>70</v>
      </c>
      <c r="B143" s="42">
        <v>26709.724162898594</v>
      </c>
      <c r="C143" s="37">
        <f t="shared" ref="C143:N143" si="43">SUM(C141:C142)</f>
        <v>118608.7855</v>
      </c>
      <c r="D143" s="37">
        <f t="shared" si="43"/>
        <v>183357.8612</v>
      </c>
      <c r="E143" s="37">
        <f t="shared" si="43"/>
        <v>241378.1814</v>
      </c>
      <c r="F143" s="37">
        <f t="shared" si="43"/>
        <v>297381.0028</v>
      </c>
      <c r="G143" s="37">
        <f t="shared" si="43"/>
        <v>354795.9831</v>
      </c>
      <c r="H143" s="37">
        <f t="shared" si="43"/>
        <v>416267.1508</v>
      </c>
      <c r="I143" s="37">
        <f t="shared" si="43"/>
        <v>483988.7357</v>
      </c>
      <c r="J143" s="37">
        <f t="shared" si="43"/>
        <v>559932.6458</v>
      </c>
      <c r="K143" s="37">
        <f t="shared" si="43"/>
        <v>646006.3495</v>
      </c>
      <c r="L143" s="37">
        <f t="shared" si="43"/>
        <v>744168.8854</v>
      </c>
      <c r="M143" s="37">
        <f t="shared" si="43"/>
        <v>856520.2343</v>
      </c>
      <c r="N143" s="37">
        <f t="shared" si="43"/>
        <v>985375.5611</v>
      </c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</row>
    <row r="145" ht="15.75" customHeight="1">
      <c r="A145" s="35" t="s">
        <v>71</v>
      </c>
      <c r="B145" s="44"/>
      <c r="C145" s="45">
        <f t="shared" ref="C145:N145" si="44">(C133+C135)/C138</f>
        <v>9.928218437</v>
      </c>
      <c r="D145" s="45">
        <f t="shared" si="44"/>
        <v>2.568691234</v>
      </c>
      <c r="E145" s="45">
        <f t="shared" si="44"/>
        <v>1.909287757</v>
      </c>
      <c r="F145" s="45">
        <f t="shared" si="44"/>
        <v>1.666703373</v>
      </c>
      <c r="G145" s="45">
        <f t="shared" si="44"/>
        <v>1.554795275</v>
      </c>
      <c r="H145" s="45">
        <f t="shared" si="44"/>
        <v>1.497867211</v>
      </c>
      <c r="I145" s="45">
        <f t="shared" si="44"/>
        <v>1.467493665</v>
      </c>
      <c r="J145" s="45">
        <f t="shared" si="44"/>
        <v>1.450898152</v>
      </c>
      <c r="K145" s="45">
        <f t="shared" si="44"/>
        <v>1.441728538</v>
      </c>
      <c r="L145" s="45">
        <f t="shared" si="44"/>
        <v>1.436646254</v>
      </c>
      <c r="M145" s="45">
        <f t="shared" si="44"/>
        <v>1.43383795</v>
      </c>
      <c r="N145" s="45">
        <f t="shared" si="44"/>
        <v>1.432300269</v>
      </c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</row>
    <row r="147" ht="15.75" customHeight="1">
      <c r="A147" s="46" t="s">
        <v>72</v>
      </c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ht="24.0" customHeight="1">
      <c r="A148" s="35" t="s">
        <v>73</v>
      </c>
      <c r="B148" s="44"/>
      <c r="C148" s="37">
        <f t="shared" ref="C148:N148" si="45">C$86*C$85</f>
        <v>29447.69848</v>
      </c>
      <c r="D148" s="37">
        <f t="shared" si="45"/>
        <v>45523.33105</v>
      </c>
      <c r="E148" s="37">
        <f t="shared" si="45"/>
        <v>59928.37608</v>
      </c>
      <c r="F148" s="37">
        <f t="shared" si="45"/>
        <v>73832.52484</v>
      </c>
      <c r="G148" s="37">
        <f t="shared" si="45"/>
        <v>88087.27856</v>
      </c>
      <c r="H148" s="37">
        <f t="shared" si="45"/>
        <v>103349.0857</v>
      </c>
      <c r="I148" s="37">
        <f t="shared" si="45"/>
        <v>120162.7206</v>
      </c>
      <c r="J148" s="37">
        <f t="shared" si="45"/>
        <v>139017.7603</v>
      </c>
      <c r="K148" s="37">
        <f t="shared" si="45"/>
        <v>160387.7833</v>
      </c>
      <c r="L148" s="37">
        <f t="shared" si="45"/>
        <v>184759.1716</v>
      </c>
      <c r="M148" s="37">
        <f t="shared" si="45"/>
        <v>212653.2996</v>
      </c>
      <c r="N148" s="37">
        <f t="shared" si="45"/>
        <v>244644.9669</v>
      </c>
    </row>
    <row r="149" ht="24.0" customHeight="1">
      <c r="A149" s="47" t="s">
        <v>74</v>
      </c>
      <c r="B149" s="44"/>
      <c r="C149" s="48">
        <f t="shared" ref="C149:N149" si="46">C148/C$143</f>
        <v>0.2482758621</v>
      </c>
      <c r="D149" s="48">
        <f t="shared" si="46"/>
        <v>0.2482758621</v>
      </c>
      <c r="E149" s="48">
        <f t="shared" si="46"/>
        <v>0.2482758621</v>
      </c>
      <c r="F149" s="48">
        <f t="shared" si="46"/>
        <v>0.2482758621</v>
      </c>
      <c r="G149" s="48">
        <f t="shared" si="46"/>
        <v>0.2482758621</v>
      </c>
      <c r="H149" s="48">
        <f t="shared" si="46"/>
        <v>0.2482758621</v>
      </c>
      <c r="I149" s="48">
        <f t="shared" si="46"/>
        <v>0.2482758621</v>
      </c>
      <c r="J149" s="48">
        <f t="shared" si="46"/>
        <v>0.2482758621</v>
      </c>
      <c r="K149" s="48">
        <f t="shared" si="46"/>
        <v>0.2482758621</v>
      </c>
      <c r="L149" s="48">
        <f t="shared" si="46"/>
        <v>0.2482758621</v>
      </c>
      <c r="M149" s="48">
        <f t="shared" si="46"/>
        <v>0.2482758621</v>
      </c>
      <c r="N149" s="48">
        <f t="shared" si="46"/>
        <v>0.2482758621</v>
      </c>
    </row>
    <row r="150" ht="24.0" customHeight="1">
      <c r="A150" s="35" t="s">
        <v>75</v>
      </c>
      <c r="B150" s="44"/>
      <c r="C150" s="37">
        <f t="shared" ref="C150:N150" si="47">C$88*C$85</f>
        <v>6625.732158</v>
      </c>
      <c r="D150" s="37">
        <f t="shared" si="47"/>
        <v>10242.74949</v>
      </c>
      <c r="E150" s="37">
        <f t="shared" si="47"/>
        <v>13483.88462</v>
      </c>
      <c r="F150" s="37">
        <f t="shared" si="47"/>
        <v>16612.31809</v>
      </c>
      <c r="G150" s="37">
        <f t="shared" si="47"/>
        <v>19819.63768</v>
      </c>
      <c r="H150" s="37">
        <f t="shared" si="47"/>
        <v>23253.54428</v>
      </c>
      <c r="I150" s="37">
        <f t="shared" si="47"/>
        <v>27036.61213</v>
      </c>
      <c r="J150" s="37">
        <f t="shared" si="47"/>
        <v>31278.99608</v>
      </c>
      <c r="K150" s="37">
        <f t="shared" si="47"/>
        <v>36087.25125</v>
      </c>
      <c r="L150" s="37">
        <f t="shared" si="47"/>
        <v>41570.8136</v>
      </c>
      <c r="M150" s="37">
        <f t="shared" si="47"/>
        <v>47846.9924</v>
      </c>
      <c r="N150" s="37">
        <f t="shared" si="47"/>
        <v>55045.11755</v>
      </c>
    </row>
    <row r="151" ht="24.0" customHeight="1">
      <c r="A151" s="47" t="s">
        <v>76</v>
      </c>
      <c r="B151" s="44"/>
      <c r="C151" s="48">
        <f t="shared" ref="C151:N151" si="48">C150/C$143</f>
        <v>0.05586206897</v>
      </c>
      <c r="D151" s="48">
        <f t="shared" si="48"/>
        <v>0.05586206897</v>
      </c>
      <c r="E151" s="48">
        <f t="shared" si="48"/>
        <v>0.05586206897</v>
      </c>
      <c r="F151" s="48">
        <f t="shared" si="48"/>
        <v>0.05586206897</v>
      </c>
      <c r="G151" s="48">
        <f t="shared" si="48"/>
        <v>0.05586206897</v>
      </c>
      <c r="H151" s="48">
        <f t="shared" si="48"/>
        <v>0.05586206897</v>
      </c>
      <c r="I151" s="48">
        <f t="shared" si="48"/>
        <v>0.05586206897</v>
      </c>
      <c r="J151" s="48">
        <f t="shared" si="48"/>
        <v>0.05586206897</v>
      </c>
      <c r="K151" s="48">
        <f t="shared" si="48"/>
        <v>0.05586206897</v>
      </c>
      <c r="L151" s="48">
        <f t="shared" si="48"/>
        <v>0.05586206897</v>
      </c>
      <c r="M151" s="48">
        <f t="shared" si="48"/>
        <v>0.05586206897</v>
      </c>
      <c r="N151" s="48">
        <f t="shared" si="48"/>
        <v>0.05586206897</v>
      </c>
    </row>
    <row r="152" ht="24.0" customHeight="1">
      <c r="A152" s="35" t="s">
        <v>77</v>
      </c>
      <c r="B152" s="44"/>
      <c r="C152" s="37">
        <f t="shared" ref="C152:N152" si="49">C$90*C$85</f>
        <v>736.192462</v>
      </c>
      <c r="D152" s="37">
        <f t="shared" si="49"/>
        <v>1138.083276</v>
      </c>
      <c r="E152" s="37">
        <f t="shared" si="49"/>
        <v>1498.209402</v>
      </c>
      <c r="F152" s="37">
        <f t="shared" si="49"/>
        <v>1845.813121</v>
      </c>
      <c r="G152" s="37">
        <f t="shared" si="49"/>
        <v>2202.181964</v>
      </c>
      <c r="H152" s="37">
        <f t="shared" si="49"/>
        <v>2583.727143</v>
      </c>
      <c r="I152" s="37">
        <f t="shared" si="49"/>
        <v>3004.068015</v>
      </c>
      <c r="J152" s="37">
        <f t="shared" si="49"/>
        <v>3475.444009</v>
      </c>
      <c r="K152" s="37">
        <f t="shared" si="49"/>
        <v>4009.694583</v>
      </c>
      <c r="L152" s="37">
        <f t="shared" si="49"/>
        <v>4618.979289</v>
      </c>
      <c r="M152" s="37">
        <f t="shared" si="49"/>
        <v>5316.332489</v>
      </c>
      <c r="N152" s="37">
        <f t="shared" si="49"/>
        <v>6116.124172</v>
      </c>
    </row>
    <row r="153" ht="24.0" customHeight="1">
      <c r="A153" s="47" t="s">
        <v>78</v>
      </c>
      <c r="B153" s="44"/>
      <c r="C153" s="48">
        <f t="shared" ref="C153:N153" si="50">C152/C$143</f>
        <v>0.006206896552</v>
      </c>
      <c r="D153" s="48">
        <f t="shared" si="50"/>
        <v>0.006206896552</v>
      </c>
      <c r="E153" s="48">
        <f t="shared" si="50"/>
        <v>0.006206896552</v>
      </c>
      <c r="F153" s="48">
        <f t="shared" si="50"/>
        <v>0.006206896552</v>
      </c>
      <c r="G153" s="48">
        <f t="shared" si="50"/>
        <v>0.006206896552</v>
      </c>
      <c r="H153" s="48">
        <f t="shared" si="50"/>
        <v>0.006206896552</v>
      </c>
      <c r="I153" s="48">
        <f t="shared" si="50"/>
        <v>0.006206896552</v>
      </c>
      <c r="J153" s="48">
        <f t="shared" si="50"/>
        <v>0.006206896552</v>
      </c>
      <c r="K153" s="48">
        <f t="shared" si="50"/>
        <v>0.006206896552</v>
      </c>
      <c r="L153" s="48">
        <f t="shared" si="50"/>
        <v>0.006206896552</v>
      </c>
      <c r="M153" s="48">
        <f t="shared" si="50"/>
        <v>0.006206896552</v>
      </c>
      <c r="N153" s="48">
        <f t="shared" si="50"/>
        <v>0.006206896552</v>
      </c>
    </row>
    <row r="154" ht="24.0" customHeight="1">
      <c r="A154" s="35" t="s">
        <v>79</v>
      </c>
      <c r="B154" s="44"/>
      <c r="C154" s="37">
        <f t="shared" ref="C154:N154" si="51">SUM(C$148,C$150,C$152)</f>
        <v>36809.6231</v>
      </c>
      <c r="D154" s="37">
        <f t="shared" si="51"/>
        <v>56904.16381</v>
      </c>
      <c r="E154" s="37">
        <f t="shared" si="51"/>
        <v>74910.4701</v>
      </c>
      <c r="F154" s="37">
        <f t="shared" si="51"/>
        <v>92290.65605</v>
      </c>
      <c r="G154" s="37">
        <f t="shared" si="51"/>
        <v>110109.0982</v>
      </c>
      <c r="H154" s="37">
        <f t="shared" si="51"/>
        <v>129186.3571</v>
      </c>
      <c r="I154" s="37">
        <f t="shared" si="51"/>
        <v>150203.4007</v>
      </c>
      <c r="J154" s="37">
        <f t="shared" si="51"/>
        <v>173772.2004</v>
      </c>
      <c r="K154" s="37">
        <f t="shared" si="51"/>
        <v>200484.7291</v>
      </c>
      <c r="L154" s="37">
        <f t="shared" si="51"/>
        <v>230948.9644</v>
      </c>
      <c r="M154" s="37">
        <f t="shared" si="51"/>
        <v>265816.6244</v>
      </c>
      <c r="N154" s="37">
        <f t="shared" si="51"/>
        <v>305806.2086</v>
      </c>
    </row>
    <row r="155" ht="24.0" customHeight="1">
      <c r="A155" s="47" t="s">
        <v>80</v>
      </c>
      <c r="B155" s="44"/>
      <c r="C155" s="48">
        <f t="shared" ref="C155:N155" si="52">C154/C$143</f>
        <v>0.3103448276</v>
      </c>
      <c r="D155" s="48">
        <f t="shared" si="52"/>
        <v>0.3103448276</v>
      </c>
      <c r="E155" s="48">
        <f t="shared" si="52"/>
        <v>0.3103448276</v>
      </c>
      <c r="F155" s="48">
        <f t="shared" si="52"/>
        <v>0.3103448276</v>
      </c>
      <c r="G155" s="48">
        <f t="shared" si="52"/>
        <v>0.3103448276</v>
      </c>
      <c r="H155" s="48">
        <f t="shared" si="52"/>
        <v>0.3103448276</v>
      </c>
      <c r="I155" s="48">
        <f t="shared" si="52"/>
        <v>0.3103448276</v>
      </c>
      <c r="J155" s="48">
        <f t="shared" si="52"/>
        <v>0.3103448276</v>
      </c>
      <c r="K155" s="48">
        <f t="shared" si="52"/>
        <v>0.3103448276</v>
      </c>
      <c r="L155" s="48">
        <f t="shared" si="52"/>
        <v>0.3103448276</v>
      </c>
      <c r="M155" s="48">
        <f t="shared" si="52"/>
        <v>0.3103448276</v>
      </c>
      <c r="N155" s="48">
        <f t="shared" si="52"/>
        <v>0.3103448276</v>
      </c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</row>
    <row r="157" ht="15.75" customHeight="1">
      <c r="A157" s="33" t="s">
        <v>81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ht="15.75" customHeight="1">
      <c r="A158" s="38" t="s">
        <v>60</v>
      </c>
      <c r="B158" s="44"/>
      <c r="C158" s="37">
        <f t="shared" ref="C158:N158" si="53">SUM(C159:C161)</f>
        <v>36809.6231</v>
      </c>
      <c r="D158" s="37">
        <f t="shared" si="53"/>
        <v>56904.16381</v>
      </c>
      <c r="E158" s="37">
        <f t="shared" si="53"/>
        <v>74910.4701</v>
      </c>
      <c r="F158" s="37">
        <f t="shared" si="53"/>
        <v>92290.65605</v>
      </c>
      <c r="G158" s="37">
        <f t="shared" si="53"/>
        <v>110109.0982</v>
      </c>
      <c r="H158" s="37">
        <f t="shared" si="53"/>
        <v>129186.3571</v>
      </c>
      <c r="I158" s="37">
        <f t="shared" si="53"/>
        <v>150203.4007</v>
      </c>
      <c r="J158" s="37">
        <f t="shared" si="53"/>
        <v>173772.2004</v>
      </c>
      <c r="K158" s="37">
        <f t="shared" si="53"/>
        <v>200484.7291</v>
      </c>
      <c r="L158" s="37">
        <f t="shared" si="53"/>
        <v>230948.9644</v>
      </c>
      <c r="M158" s="37">
        <f t="shared" si="53"/>
        <v>265816.6244</v>
      </c>
      <c r="N158" s="37">
        <f t="shared" si="53"/>
        <v>305806.2086</v>
      </c>
    </row>
    <row r="159" ht="15.75" customHeight="1">
      <c r="A159" s="49" t="s">
        <v>73</v>
      </c>
      <c r="B159" s="36"/>
      <c r="C159" s="50">
        <v>26134.8324003244</v>
      </c>
      <c r="D159" s="50">
        <v>40515.76463280054</v>
      </c>
      <c r="E159" s="50">
        <v>53066.57701969323</v>
      </c>
      <c r="F159" s="50">
        <v>65164.58642616551</v>
      </c>
      <c r="G159" s="50">
        <v>77659.50652105824</v>
      </c>
      <c r="H159" s="50">
        <v>91509.82784168891</v>
      </c>
      <c r="I159" s="50">
        <v>106347.94906743948</v>
      </c>
      <c r="J159" s="50">
        <v>122897.1718797383</v>
      </c>
      <c r="K159" s="50">
        <v>141742.25955361692</v>
      </c>
      <c r="L159" s="50">
        <v>163322.7987740612</v>
      </c>
      <c r="M159" s="50">
        <v>188080.78848072846</v>
      </c>
      <c r="N159" s="50">
        <v>216327.0225286212</v>
      </c>
    </row>
    <row r="160" ht="15.75" customHeight="1">
      <c r="A160" s="49" t="s">
        <v>82</v>
      </c>
      <c r="B160" s="36"/>
      <c r="C160" s="50">
        <v>8907.928789969726</v>
      </c>
      <c r="D160" s="50">
        <v>13679.760979951196</v>
      </c>
      <c r="E160" s="50">
        <v>18014.469849937646</v>
      </c>
      <c r="F160" s="50">
        <v>22387.49818280297</v>
      </c>
      <c r="G160" s="50">
        <v>26546.334614927284</v>
      </c>
      <c r="H160" s="50">
        <v>31173.887494542792</v>
      </c>
      <c r="I160" s="50">
        <v>36224.75362872249</v>
      </c>
      <c r="J160" s="50">
        <v>41935.67941878611</v>
      </c>
      <c r="K160" s="50">
        <v>48416.00198993251</v>
      </c>
      <c r="L160" s="50">
        <v>55723.00927459011</v>
      </c>
      <c r="M160" s="50">
        <v>64145.77948920222</v>
      </c>
      <c r="N160" s="50">
        <v>73796.29766405394</v>
      </c>
    </row>
    <row r="161" ht="15.75" customHeight="1">
      <c r="A161" s="49" t="s">
        <v>77</v>
      </c>
      <c r="B161" s="36"/>
      <c r="C161" s="50">
        <v>1766.8619087543275</v>
      </c>
      <c r="D161" s="50">
        <v>2708.6381973613898</v>
      </c>
      <c r="E161" s="50">
        <v>3829.423231573576</v>
      </c>
      <c r="F161" s="50">
        <v>4738.571444404371</v>
      </c>
      <c r="G161" s="50">
        <v>5903.257059748236</v>
      </c>
      <c r="H161" s="50">
        <v>6502.641793198439</v>
      </c>
      <c r="I161" s="50">
        <v>7630.698052713496</v>
      </c>
      <c r="J161" s="50">
        <v>8939.349126661298</v>
      </c>
      <c r="K161" s="50">
        <v>10326.46760355257</v>
      </c>
      <c r="L161" s="50">
        <v>11903.156393594898</v>
      </c>
      <c r="M161" s="50">
        <v>13590.056476291707</v>
      </c>
      <c r="N161" s="50">
        <v>15682.888414986854</v>
      </c>
    </row>
    <row r="162" ht="15.75" customHeight="1">
      <c r="A162" s="51"/>
      <c r="B162" s="44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</row>
    <row r="163" ht="15.75" customHeight="1">
      <c r="A163" s="35" t="s">
        <v>61</v>
      </c>
      <c r="B163" s="44"/>
      <c r="C163" s="37">
        <f t="shared" ref="C163:N163" si="54">SUM(C164:C166)</f>
        <v>9327.06349</v>
      </c>
      <c r="D163" s="37">
        <f t="shared" si="54"/>
        <v>44404.29152</v>
      </c>
      <c r="E163" s="37">
        <f t="shared" si="54"/>
        <v>97184.88054</v>
      </c>
      <c r="F163" s="37">
        <f t="shared" si="54"/>
        <v>164923.7727</v>
      </c>
      <c r="G163" s="37">
        <f t="shared" si="54"/>
        <v>246406.1119</v>
      </c>
      <c r="H163" s="37">
        <f t="shared" si="54"/>
        <v>341466.5566</v>
      </c>
      <c r="I163" s="37">
        <f t="shared" si="54"/>
        <v>450791.3757</v>
      </c>
      <c r="J163" s="37">
        <f t="shared" si="54"/>
        <v>575656.7373</v>
      </c>
      <c r="K163" s="37">
        <f t="shared" si="54"/>
        <v>717872.6595</v>
      </c>
      <c r="L163" s="37">
        <f t="shared" si="54"/>
        <v>879749.5891</v>
      </c>
      <c r="M163" s="37">
        <f t="shared" si="54"/>
        <v>1064083.113</v>
      </c>
      <c r="N163" s="37">
        <f t="shared" si="54"/>
        <v>1274188.692</v>
      </c>
    </row>
    <row r="164" ht="15.75" customHeight="1">
      <c r="A164" s="49" t="s">
        <v>73</v>
      </c>
      <c r="B164" s="44"/>
      <c r="C164" s="53">
        <f t="shared" ref="C164:N164" si="55">B190-C169</f>
        <v>6630.724586</v>
      </c>
      <c r="D164" s="53">
        <f t="shared" si="55"/>
        <v>31484.25967</v>
      </c>
      <c r="E164" s="53">
        <f t="shared" si="55"/>
        <v>68826.91319</v>
      </c>
      <c r="F164" s="53">
        <f t="shared" si="55"/>
        <v>116317.9906</v>
      </c>
      <c r="G164" s="53">
        <f t="shared" si="55"/>
        <v>173036.7139</v>
      </c>
      <c r="H164" s="53">
        <f t="shared" si="55"/>
        <v>238915.5746</v>
      </c>
      <c r="I164" s="53">
        <f t="shared" si="55"/>
        <v>314803.138</v>
      </c>
      <c r="J164" s="53">
        <f t="shared" si="55"/>
        <v>401156.9878</v>
      </c>
      <c r="K164" s="53">
        <f t="shared" si="55"/>
        <v>499101.1211</v>
      </c>
      <c r="L164" s="53">
        <f t="shared" si="55"/>
        <v>610261.8856</v>
      </c>
      <c r="M164" s="53">
        <f t="shared" si="55"/>
        <v>736605.6689</v>
      </c>
      <c r="N164" s="53">
        <f t="shared" si="55"/>
        <v>880424.8717</v>
      </c>
    </row>
    <row r="165" ht="15.75" customHeight="1">
      <c r="A165" s="49" t="s">
        <v>82</v>
      </c>
      <c r="B165" s="44"/>
      <c r="C165" s="53">
        <f t="shared" ref="C165:N165" si="56">B191-C170</f>
        <v>2010.919772</v>
      </c>
      <c r="D165" s="53">
        <f t="shared" si="56"/>
        <v>10714.75742</v>
      </c>
      <c r="E165" s="53">
        <f t="shared" si="56"/>
        <v>24021.31527</v>
      </c>
      <c r="F165" s="53">
        <f t="shared" si="56"/>
        <v>41438.48038</v>
      </c>
      <c r="G165" s="53">
        <f t="shared" si="56"/>
        <v>62952.41663</v>
      </c>
      <c r="H165" s="53">
        <f t="shared" si="56"/>
        <v>88300.29738</v>
      </c>
      <c r="I165" s="53">
        <f t="shared" si="56"/>
        <v>117896.434</v>
      </c>
      <c r="J165" s="53">
        <f t="shared" si="56"/>
        <v>152105.1009</v>
      </c>
      <c r="K165" s="53">
        <f t="shared" si="56"/>
        <v>191519.6887</v>
      </c>
      <c r="L165" s="53">
        <f t="shared" si="56"/>
        <v>236834.0688</v>
      </c>
      <c r="M165" s="53">
        <f t="shared" si="56"/>
        <v>288789.9156</v>
      </c>
      <c r="N165" s="53">
        <f t="shared" si="56"/>
        <v>348404.8592</v>
      </c>
    </row>
    <row r="166" ht="15.75" customHeight="1">
      <c r="A166" s="49" t="s">
        <v>77</v>
      </c>
      <c r="B166" s="44"/>
      <c r="C166" s="53">
        <f t="shared" ref="C166:N166" si="57">B192-C171</f>
        <v>685.4191319</v>
      </c>
      <c r="D166" s="53">
        <f t="shared" si="57"/>
        <v>2205.274426</v>
      </c>
      <c r="E166" s="53">
        <f t="shared" si="57"/>
        <v>4336.652079</v>
      </c>
      <c r="F166" s="53">
        <f t="shared" si="57"/>
        <v>7167.301718</v>
      </c>
      <c r="G166" s="53">
        <f t="shared" si="57"/>
        <v>10416.98135</v>
      </c>
      <c r="H166" s="53">
        <f t="shared" si="57"/>
        <v>14250.68456</v>
      </c>
      <c r="I166" s="53">
        <f t="shared" si="57"/>
        <v>18091.80367</v>
      </c>
      <c r="J166" s="53">
        <f t="shared" si="57"/>
        <v>22394.6486</v>
      </c>
      <c r="K166" s="53">
        <f t="shared" si="57"/>
        <v>27251.8498</v>
      </c>
      <c r="L166" s="53">
        <f t="shared" si="57"/>
        <v>32653.63464</v>
      </c>
      <c r="M166" s="53">
        <f t="shared" si="57"/>
        <v>38687.52868</v>
      </c>
      <c r="N166" s="53">
        <f t="shared" si="57"/>
        <v>45358.96111</v>
      </c>
    </row>
    <row r="167" ht="15.75" customHeight="1">
      <c r="A167" s="38"/>
      <c r="B167" s="44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</row>
    <row r="168" ht="15.75" customHeight="1">
      <c r="A168" s="35" t="s">
        <v>65</v>
      </c>
      <c r="B168" s="44"/>
      <c r="C168" s="37">
        <f t="shared" ref="C168:N168" si="58">SUM(C169:C171)</f>
        <v>463.7716072</v>
      </c>
      <c r="D168" s="37">
        <f t="shared" si="58"/>
        <v>1787.242268</v>
      </c>
      <c r="E168" s="37">
        <f t="shared" si="58"/>
        <v>4178.212072</v>
      </c>
      <c r="F168" s="37">
        <f t="shared" si="58"/>
        <v>7225.997125</v>
      </c>
      <c r="G168" s="37">
        <f t="shared" si="58"/>
        <v>10862.40607</v>
      </c>
      <c r="H168" s="37">
        <f t="shared" si="58"/>
        <v>15102.49248</v>
      </c>
      <c r="I168" s="37">
        <f t="shared" si="58"/>
        <v>19915.11349</v>
      </c>
      <c r="J168" s="37">
        <f t="shared" si="58"/>
        <v>25391.33626</v>
      </c>
      <c r="K168" s="37">
        <f t="shared" si="58"/>
        <v>31609.31391</v>
      </c>
      <c r="L168" s="37">
        <f t="shared" si="58"/>
        <v>38660.57016</v>
      </c>
      <c r="M168" s="37">
        <f t="shared" si="58"/>
        <v>46667.94537</v>
      </c>
      <c r="N168" s="37">
        <f t="shared" si="58"/>
        <v>55763.28933</v>
      </c>
    </row>
    <row r="169" ht="15.75" customHeight="1">
      <c r="A169" s="49" t="s">
        <v>73</v>
      </c>
      <c r="B169" s="44"/>
      <c r="C169" s="53">
        <f t="shared" ref="C169:N169" si="59">B216*C118*C120</f>
        <v>330.3736072</v>
      </c>
      <c r="D169" s="53">
        <f t="shared" si="59"/>
        <v>1324.955686</v>
      </c>
      <c r="E169" s="53">
        <f t="shared" si="59"/>
        <v>3216.558674</v>
      </c>
      <c r="F169" s="53">
        <f t="shared" si="59"/>
        <v>5618.939183</v>
      </c>
      <c r="G169" s="53">
        <f t="shared" si="59"/>
        <v>8489.128427</v>
      </c>
      <c r="H169" s="53">
        <f t="shared" si="59"/>
        <v>11823.60205</v>
      </c>
      <c r="I169" s="53">
        <f t="shared" si="59"/>
        <v>15664.98766</v>
      </c>
      <c r="J169" s="53">
        <f t="shared" si="59"/>
        <v>20036.61577</v>
      </c>
      <c r="K169" s="53">
        <f t="shared" si="59"/>
        <v>24995.3734</v>
      </c>
      <c r="L169" s="53">
        <f t="shared" si="59"/>
        <v>30623.61808</v>
      </c>
      <c r="M169" s="53">
        <f t="shared" si="59"/>
        <v>37020.90918</v>
      </c>
      <c r="N169" s="53">
        <f t="shared" si="59"/>
        <v>44303.27116</v>
      </c>
    </row>
    <row r="170" ht="15.75" customHeight="1">
      <c r="A170" s="49" t="s">
        <v>82</v>
      </c>
      <c r="B170" s="44"/>
      <c r="C170" s="53">
        <f t="shared" ref="C170:N170" si="60">B217*C123*C125</f>
        <v>26.1905282</v>
      </c>
      <c r="D170" s="53">
        <f t="shared" si="60"/>
        <v>214.8411901</v>
      </c>
      <c r="E170" s="53">
        <f t="shared" si="60"/>
        <v>383.9885364</v>
      </c>
      <c r="F170" s="53">
        <f t="shared" si="60"/>
        <v>607.9099461</v>
      </c>
      <c r="G170" s="53">
        <f t="shared" si="60"/>
        <v>884.014998</v>
      </c>
      <c r="H170" s="53">
        <f t="shared" si="60"/>
        <v>1208.925928</v>
      </c>
      <c r="I170" s="53">
        <f t="shared" si="60"/>
        <v>1588.209238</v>
      </c>
      <c r="J170" s="53">
        <f t="shared" si="60"/>
        <v>2026.482392</v>
      </c>
      <c r="K170" s="53">
        <f t="shared" si="60"/>
        <v>2531.411369</v>
      </c>
      <c r="L170" s="53">
        <f t="shared" si="60"/>
        <v>3111.886764</v>
      </c>
      <c r="M170" s="53">
        <f t="shared" si="60"/>
        <v>3777.38909</v>
      </c>
      <c r="N170" s="53">
        <f t="shared" si="60"/>
        <v>4541.01441</v>
      </c>
    </row>
    <row r="171" ht="15.75" customHeight="1">
      <c r="A171" s="49" t="s">
        <v>77</v>
      </c>
      <c r="B171" s="44"/>
      <c r="C171" s="53">
        <f t="shared" ref="C171:N171" si="61">B218*C128*C130</f>
        <v>107.2074718</v>
      </c>
      <c r="D171" s="53">
        <f t="shared" si="61"/>
        <v>247.4453918</v>
      </c>
      <c r="E171" s="53">
        <f t="shared" si="61"/>
        <v>577.6648608</v>
      </c>
      <c r="F171" s="53">
        <f t="shared" si="61"/>
        <v>999.1479962</v>
      </c>
      <c r="G171" s="53">
        <f t="shared" si="61"/>
        <v>1489.262647</v>
      </c>
      <c r="H171" s="53">
        <f t="shared" si="61"/>
        <v>2069.964494</v>
      </c>
      <c r="I171" s="53">
        <f t="shared" si="61"/>
        <v>2661.916597</v>
      </c>
      <c r="J171" s="53">
        <f t="shared" si="61"/>
        <v>3328.238103</v>
      </c>
      <c r="K171" s="53">
        <f t="shared" si="61"/>
        <v>4082.529138</v>
      </c>
      <c r="L171" s="53">
        <f t="shared" si="61"/>
        <v>4925.065317</v>
      </c>
      <c r="M171" s="53">
        <f t="shared" si="61"/>
        <v>5869.647106</v>
      </c>
      <c r="N171" s="53">
        <f t="shared" si="61"/>
        <v>6919.003764</v>
      </c>
    </row>
    <row r="172" ht="15.75" customHeight="1">
      <c r="A172" s="38"/>
      <c r="B172" s="44"/>
      <c r="C172" s="37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</row>
    <row r="173" ht="15.75" customHeight="1">
      <c r="A173" s="35" t="s">
        <v>66</v>
      </c>
      <c r="B173" s="44"/>
      <c r="C173" s="37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</row>
    <row r="174" ht="15.75" customHeight="1">
      <c r="A174" s="49" t="s">
        <v>73</v>
      </c>
      <c r="B174" s="44"/>
      <c r="C174" s="40">
        <f t="shared" ref="C174:N174" si="62">C169/C190</f>
        <v>0.01006953698</v>
      </c>
      <c r="D174" s="40">
        <f t="shared" si="62"/>
        <v>0.01839105823</v>
      </c>
      <c r="E174" s="40">
        <f t="shared" si="62"/>
        <v>0.02637887209</v>
      </c>
      <c r="F174" s="40">
        <f t="shared" si="62"/>
        <v>0.03095393532</v>
      </c>
      <c r="G174" s="40">
        <f t="shared" si="62"/>
        <v>0.03385641023</v>
      </c>
      <c r="H174" s="40">
        <f t="shared" si="62"/>
        <v>0.03577834331</v>
      </c>
      <c r="I174" s="40">
        <f t="shared" si="62"/>
        <v>0.03719189352</v>
      </c>
      <c r="J174" s="40">
        <f t="shared" si="62"/>
        <v>0.03823077616</v>
      </c>
      <c r="K174" s="40">
        <f t="shared" si="62"/>
        <v>0.03900130874</v>
      </c>
      <c r="L174" s="40">
        <f t="shared" si="62"/>
        <v>0.03958449586</v>
      </c>
      <c r="M174" s="40">
        <f t="shared" si="62"/>
        <v>0.0400343706</v>
      </c>
      <c r="N174" s="40">
        <f t="shared" si="62"/>
        <v>0.04039345252</v>
      </c>
    </row>
    <row r="175" ht="15.75" customHeight="1">
      <c r="A175" s="49" t="s">
        <v>82</v>
      </c>
      <c r="B175" s="44"/>
      <c r="C175" s="40">
        <f t="shared" ref="C175:N175" si="63">C170/C191</f>
        <v>0.002396293691</v>
      </c>
      <c r="D175" s="40">
        <f t="shared" si="63"/>
        <v>0.008803053297</v>
      </c>
      <c r="E175" s="40">
        <f t="shared" si="63"/>
        <v>0.009132497068</v>
      </c>
      <c r="F175" s="40">
        <f t="shared" si="63"/>
        <v>0.009522931194</v>
      </c>
      <c r="G175" s="40">
        <f t="shared" si="63"/>
        <v>0.009876244763</v>
      </c>
      <c r="H175" s="40">
        <f t="shared" si="63"/>
        <v>0.01011783519</v>
      </c>
      <c r="I175" s="40">
        <f t="shared" si="63"/>
        <v>0.01030424267</v>
      </c>
      <c r="J175" s="40">
        <f t="shared" si="63"/>
        <v>0.01044303481</v>
      </c>
      <c r="K175" s="40">
        <f t="shared" si="63"/>
        <v>0.01054992305</v>
      </c>
      <c r="L175" s="40">
        <f t="shared" si="63"/>
        <v>0.01063648164</v>
      </c>
      <c r="M175" s="40">
        <f t="shared" si="63"/>
        <v>0.01070245999</v>
      </c>
      <c r="N175" s="40">
        <f t="shared" si="63"/>
        <v>0.01075531285</v>
      </c>
    </row>
    <row r="176" ht="15.75" customHeight="1">
      <c r="A176" s="49" t="s">
        <v>77</v>
      </c>
      <c r="B176" s="44"/>
      <c r="C176" s="40">
        <f t="shared" ref="C176:N176" si="64">C171/C192</f>
        <v>0.04370962841</v>
      </c>
      <c r="D176" s="40">
        <f t="shared" si="64"/>
        <v>0.05035194001</v>
      </c>
      <c r="E176" s="40">
        <f t="shared" si="64"/>
        <v>0.07073635191</v>
      </c>
      <c r="F176" s="40">
        <f t="shared" si="64"/>
        <v>0.08391798424</v>
      </c>
      <c r="G176" s="40">
        <f t="shared" si="64"/>
        <v>0.09125020965</v>
      </c>
      <c r="H176" s="40">
        <f t="shared" si="64"/>
        <v>0.09973944272</v>
      </c>
      <c r="I176" s="40">
        <f t="shared" si="64"/>
        <v>0.103484365</v>
      </c>
      <c r="J176" s="40">
        <f t="shared" si="64"/>
        <v>0.1062168205</v>
      </c>
      <c r="K176" s="40">
        <f t="shared" si="64"/>
        <v>0.1086394458</v>
      </c>
      <c r="L176" s="40">
        <f t="shared" si="64"/>
        <v>0.1105336061</v>
      </c>
      <c r="M176" s="40">
        <f t="shared" si="64"/>
        <v>0.1122776512</v>
      </c>
      <c r="N176" s="40">
        <f t="shared" si="64"/>
        <v>0.1133478276</v>
      </c>
    </row>
    <row r="177" ht="15.75" customHeight="1">
      <c r="A177" s="38"/>
      <c r="B177" s="44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</row>
    <row r="178" ht="15.75" customHeight="1">
      <c r="A178" s="35" t="s">
        <v>63</v>
      </c>
      <c r="B178" s="44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</row>
    <row r="179" ht="15.75" customHeight="1">
      <c r="A179" s="49" t="s">
        <v>73</v>
      </c>
      <c r="B179" s="44"/>
      <c r="C179" s="40">
        <f t="shared" ref="C179:N179" si="65">C164/B190</f>
        <v>0.9525400162</v>
      </c>
      <c r="D179" s="40">
        <f t="shared" si="65"/>
        <v>0.9596163556</v>
      </c>
      <c r="E179" s="40">
        <f t="shared" si="65"/>
        <v>0.955352531</v>
      </c>
      <c r="F179" s="40">
        <f t="shared" si="65"/>
        <v>0.9539192992</v>
      </c>
      <c r="G179" s="40">
        <f t="shared" si="65"/>
        <v>0.9532346011</v>
      </c>
      <c r="H179" s="40">
        <f t="shared" si="65"/>
        <v>0.9528450153</v>
      </c>
      <c r="I179" s="40">
        <f t="shared" si="65"/>
        <v>0.9525975837</v>
      </c>
      <c r="J179" s="40">
        <f t="shared" si="65"/>
        <v>0.9524289647</v>
      </c>
      <c r="K179" s="40">
        <f t="shared" si="65"/>
        <v>0.9523076883</v>
      </c>
      <c r="L179" s="40">
        <f t="shared" si="65"/>
        <v>0.9522167097</v>
      </c>
      <c r="M179" s="40">
        <f t="shared" si="65"/>
        <v>0.9521462806</v>
      </c>
      <c r="N179" s="40">
        <f t="shared" si="65"/>
        <v>0.9520904911</v>
      </c>
    </row>
    <row r="180" ht="15.75" customHeight="1">
      <c r="A180" s="49" t="s">
        <v>82</v>
      </c>
      <c r="B180" s="44"/>
      <c r="C180" s="40">
        <f t="shared" ref="C180:N180" si="66">C165/B191</f>
        <v>0.987143294</v>
      </c>
      <c r="D180" s="40">
        <f t="shared" si="66"/>
        <v>0.9803431766</v>
      </c>
      <c r="E180" s="40">
        <f t="shared" si="66"/>
        <v>0.9842661849</v>
      </c>
      <c r="F180" s="40">
        <f t="shared" si="66"/>
        <v>0.9855419231</v>
      </c>
      <c r="G180" s="40">
        <f t="shared" si="66"/>
        <v>0.9861518732</v>
      </c>
      <c r="H180" s="40">
        <f t="shared" si="66"/>
        <v>0.9864938396</v>
      </c>
      <c r="I180" s="40">
        <f t="shared" si="66"/>
        <v>0.986707838</v>
      </c>
      <c r="J180" s="40">
        <f t="shared" si="66"/>
        <v>0.9868522573</v>
      </c>
      <c r="K180" s="40">
        <f t="shared" si="66"/>
        <v>0.9869549239</v>
      </c>
      <c r="L180" s="40">
        <f t="shared" si="66"/>
        <v>0.9870308847</v>
      </c>
      <c r="M180" s="40">
        <f t="shared" si="66"/>
        <v>0.9870888201</v>
      </c>
      <c r="N180" s="40">
        <f t="shared" si="66"/>
        <v>0.9871339637</v>
      </c>
    </row>
    <row r="181" ht="15.75" customHeight="1">
      <c r="A181" s="49" t="s">
        <v>77</v>
      </c>
      <c r="B181" s="44"/>
      <c r="C181" s="40">
        <f t="shared" ref="C181:N181" si="67">C166/B192</f>
        <v>0.8647440405</v>
      </c>
      <c r="D181" s="40">
        <f t="shared" si="67"/>
        <v>0.8991138776</v>
      </c>
      <c r="E181" s="40">
        <f t="shared" si="67"/>
        <v>0.8824526647</v>
      </c>
      <c r="F181" s="40">
        <f t="shared" si="67"/>
        <v>0.8776520972</v>
      </c>
      <c r="G181" s="40">
        <f t="shared" si="67"/>
        <v>0.8749175099</v>
      </c>
      <c r="H181" s="40">
        <f t="shared" si="67"/>
        <v>0.8731689844</v>
      </c>
      <c r="I181" s="40">
        <f t="shared" si="67"/>
        <v>0.8717378589</v>
      </c>
      <c r="J181" s="40">
        <f t="shared" si="67"/>
        <v>0.8706117964</v>
      </c>
      <c r="K181" s="40">
        <f t="shared" si="67"/>
        <v>0.8697108647</v>
      </c>
      <c r="L181" s="40">
        <f t="shared" si="67"/>
        <v>0.868939976</v>
      </c>
      <c r="M181" s="40">
        <f t="shared" si="67"/>
        <v>0.8682670748</v>
      </c>
      <c r="N181" s="40">
        <f t="shared" si="67"/>
        <v>0.8676497109</v>
      </c>
    </row>
    <row r="182" ht="15.75" customHeight="1">
      <c r="A182" s="38"/>
      <c r="B182" s="44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</row>
    <row r="183" ht="15.75" customHeight="1">
      <c r="A183" s="38"/>
      <c r="B183" s="44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</row>
    <row r="184" ht="15.75" customHeight="1">
      <c r="A184" s="38" t="s">
        <v>62</v>
      </c>
      <c r="B184" s="44"/>
      <c r="C184" s="37">
        <f t="shared" ref="C184:N184" si="68">SUM(C185:C187)</f>
        <v>54.84719407</v>
      </c>
      <c r="D184" s="37">
        <f t="shared" si="68"/>
        <v>54.63728506</v>
      </c>
      <c r="E184" s="37">
        <f t="shared" si="68"/>
        <v>54.41918561</v>
      </c>
      <c r="F184" s="37">
        <f t="shared" si="68"/>
        <v>54.08923664</v>
      </c>
      <c r="G184" s="37">
        <f t="shared" si="68"/>
        <v>53.83894716</v>
      </c>
      <c r="H184" s="37">
        <f t="shared" si="68"/>
        <v>53.57545553</v>
      </c>
      <c r="I184" s="37">
        <f t="shared" si="68"/>
        <v>53.29713971</v>
      </c>
      <c r="J184" s="37">
        <f t="shared" si="68"/>
        <v>53.03569499</v>
      </c>
      <c r="K184" s="37">
        <f t="shared" si="68"/>
        <v>52.77061681</v>
      </c>
      <c r="L184" s="37">
        <f t="shared" si="68"/>
        <v>52.50503347</v>
      </c>
      <c r="M184" s="37">
        <f t="shared" si="68"/>
        <v>52.2436229</v>
      </c>
      <c r="N184" s="37">
        <f t="shared" si="68"/>
        <v>51.98223641</v>
      </c>
    </row>
    <row r="185" ht="15.75" customHeight="1">
      <c r="A185" s="49" t="s">
        <v>73</v>
      </c>
      <c r="B185" s="36"/>
      <c r="C185" s="50">
        <v>43.658366481984615</v>
      </c>
      <c r="D185" s="50">
        <v>43.44756907851294</v>
      </c>
      <c r="E185" s="50">
        <v>43.43957071960788</v>
      </c>
      <c r="F185" s="50">
        <v>43.26533131439536</v>
      </c>
      <c r="G185" s="50">
        <v>42.95624388265626</v>
      </c>
      <c r="H185" s="50">
        <v>42.72314268363683</v>
      </c>
      <c r="I185" s="50">
        <v>42.51653880279952</v>
      </c>
      <c r="J185" s="50">
        <v>42.33477598266617</v>
      </c>
      <c r="K185" s="50">
        <v>42.12309516165474</v>
      </c>
      <c r="L185" s="50">
        <v>41.893689011576534</v>
      </c>
      <c r="M185" s="50">
        <v>41.68545397876824</v>
      </c>
      <c r="N185" s="50">
        <v>41.48174121992486</v>
      </c>
    </row>
    <row r="186" ht="15.75" customHeight="1">
      <c r="A186" s="49" t="s">
        <v>82</v>
      </c>
      <c r="B186" s="36"/>
      <c r="C186" s="50">
        <v>10.750050038277621</v>
      </c>
      <c r="D186" s="50">
        <v>10.785400070546348</v>
      </c>
      <c r="E186" s="50">
        <v>10.605210891257245</v>
      </c>
      <c r="F186" s="50">
        <v>10.453069515350638</v>
      </c>
      <c r="G186" s="50">
        <v>10.472062863886595</v>
      </c>
      <c r="H186" s="50">
        <v>10.458391811973584</v>
      </c>
      <c r="I186" s="50">
        <v>10.395626713936279</v>
      </c>
      <c r="J186" s="50">
        <v>10.319708951153892</v>
      </c>
      <c r="K186" s="50">
        <v>10.264968345535362</v>
      </c>
      <c r="L186" s="50">
        <v>10.226585771007171</v>
      </c>
      <c r="M186" s="50">
        <v>10.178451762312092</v>
      </c>
      <c r="N186" s="50">
        <v>10.123555704500863</v>
      </c>
    </row>
    <row r="187" ht="15.75" customHeight="1">
      <c r="A187" s="49" t="s">
        <v>77</v>
      </c>
      <c r="B187" s="36"/>
      <c r="C187" s="50">
        <v>0.43877755258275425</v>
      </c>
      <c r="D187" s="50">
        <v>0.4043159094328397</v>
      </c>
      <c r="E187" s="50">
        <v>0.37440399698198795</v>
      </c>
      <c r="F187" s="50">
        <v>0.37083580637726565</v>
      </c>
      <c r="G187" s="50">
        <v>0.41064041781196414</v>
      </c>
      <c r="H187" s="50">
        <v>0.3939210373700024</v>
      </c>
      <c r="I187" s="50">
        <v>0.3849741940504749</v>
      </c>
      <c r="J187" s="50">
        <v>0.38121005328542223</v>
      </c>
      <c r="K187" s="50">
        <v>0.38255329997678333</v>
      </c>
      <c r="L187" s="50">
        <v>0.3847586863933246</v>
      </c>
      <c r="M187" s="50">
        <v>0.3797171608290169</v>
      </c>
      <c r="N187" s="50">
        <v>0.37693948733814386</v>
      </c>
    </row>
    <row r="188" ht="15.75" customHeight="1">
      <c r="A188" s="5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</row>
    <row r="189" ht="15.75" customHeight="1">
      <c r="A189" s="43" t="s">
        <v>79</v>
      </c>
      <c r="B189" s="37">
        <f t="shared" ref="B189:N189" si="69">SUM(B190:B192)</f>
        <v>9790.835097</v>
      </c>
      <c r="C189" s="37">
        <f t="shared" si="69"/>
        <v>46191.53378</v>
      </c>
      <c r="D189" s="37">
        <f t="shared" si="69"/>
        <v>101363.0926</v>
      </c>
      <c r="E189" s="37">
        <f t="shared" si="69"/>
        <v>172149.7698</v>
      </c>
      <c r="F189" s="37">
        <f t="shared" si="69"/>
        <v>257268.518</v>
      </c>
      <c r="G189" s="37">
        <f t="shared" si="69"/>
        <v>356569.0491</v>
      </c>
      <c r="H189" s="37">
        <f t="shared" si="69"/>
        <v>470706.4892</v>
      </c>
      <c r="I189" s="37">
        <f t="shared" si="69"/>
        <v>601048.0736</v>
      </c>
      <c r="J189" s="37">
        <f t="shared" si="69"/>
        <v>749481.9734</v>
      </c>
      <c r="K189" s="37">
        <f t="shared" si="69"/>
        <v>918410.1593</v>
      </c>
      <c r="L189" s="37">
        <f t="shared" si="69"/>
        <v>1110751.059</v>
      </c>
      <c r="M189" s="37">
        <f t="shared" si="69"/>
        <v>1329951.981</v>
      </c>
      <c r="N189" s="37">
        <f t="shared" si="69"/>
        <v>1580046.883</v>
      </c>
    </row>
    <row r="190" ht="15.75" customHeight="1">
      <c r="A190" s="55" t="s">
        <v>73</v>
      </c>
      <c r="B190" s="56">
        <v>6961.098193320069</v>
      </c>
      <c r="C190" s="36">
        <f t="shared" ref="C190:N190" si="70">SUM(C159,C164,C185)</f>
        <v>32809.21535</v>
      </c>
      <c r="D190" s="36">
        <f t="shared" si="70"/>
        <v>72043.47187</v>
      </c>
      <c r="E190" s="36">
        <f t="shared" si="70"/>
        <v>121936.9298</v>
      </c>
      <c r="F190" s="36">
        <f t="shared" si="70"/>
        <v>181525.8424</v>
      </c>
      <c r="G190" s="36">
        <f t="shared" si="70"/>
        <v>250739.1767</v>
      </c>
      <c r="H190" s="36">
        <f t="shared" si="70"/>
        <v>330468.1256</v>
      </c>
      <c r="I190" s="36">
        <f t="shared" si="70"/>
        <v>421193.6036</v>
      </c>
      <c r="J190" s="36">
        <f t="shared" si="70"/>
        <v>524096.4945</v>
      </c>
      <c r="K190" s="36">
        <f t="shared" si="70"/>
        <v>640885.5037</v>
      </c>
      <c r="L190" s="36">
        <f t="shared" si="70"/>
        <v>773626.5781</v>
      </c>
      <c r="M190" s="36">
        <f t="shared" si="70"/>
        <v>924728.1429</v>
      </c>
      <c r="N190" s="36">
        <f t="shared" si="70"/>
        <v>1096793.376</v>
      </c>
    </row>
    <row r="191" ht="15.75" customHeight="1">
      <c r="A191" s="55" t="s">
        <v>82</v>
      </c>
      <c r="B191" s="56">
        <v>2037.110300363587</v>
      </c>
      <c r="C191" s="36">
        <f t="shared" ref="C191:N191" si="71">SUM(C160,C165,C186)</f>
        <v>10929.59861</v>
      </c>
      <c r="D191" s="36">
        <f t="shared" si="71"/>
        <v>24405.3038</v>
      </c>
      <c r="E191" s="36">
        <f t="shared" si="71"/>
        <v>42046.39033</v>
      </c>
      <c r="F191" s="36">
        <f t="shared" si="71"/>
        <v>63836.43163</v>
      </c>
      <c r="G191" s="36">
        <f t="shared" si="71"/>
        <v>89509.22331</v>
      </c>
      <c r="H191" s="36">
        <f t="shared" si="71"/>
        <v>119484.6433</v>
      </c>
      <c r="I191" s="36">
        <f t="shared" si="71"/>
        <v>154131.5833</v>
      </c>
      <c r="J191" s="36">
        <f t="shared" si="71"/>
        <v>194051.1</v>
      </c>
      <c r="K191" s="36">
        <f t="shared" si="71"/>
        <v>239945.9556</v>
      </c>
      <c r="L191" s="36">
        <f t="shared" si="71"/>
        <v>292567.3047</v>
      </c>
      <c r="M191" s="36">
        <f t="shared" si="71"/>
        <v>352945.8736</v>
      </c>
      <c r="N191" s="36">
        <f t="shared" si="71"/>
        <v>422211.2804</v>
      </c>
    </row>
    <row r="192" ht="15.75" customHeight="1">
      <c r="A192" s="55" t="s">
        <v>77</v>
      </c>
      <c r="B192" s="56">
        <v>792.6266037710642</v>
      </c>
      <c r="C192" s="36">
        <f t="shared" ref="C192:N192" si="72">SUM(C161,C166,C187)</f>
        <v>2452.719818</v>
      </c>
      <c r="D192" s="36">
        <f t="shared" si="72"/>
        <v>4914.31694</v>
      </c>
      <c r="E192" s="36">
        <f t="shared" si="72"/>
        <v>8166.449714</v>
      </c>
      <c r="F192" s="36">
        <f t="shared" si="72"/>
        <v>11906.244</v>
      </c>
      <c r="G192" s="36">
        <f t="shared" si="72"/>
        <v>16320.64905</v>
      </c>
      <c r="H192" s="36">
        <f t="shared" si="72"/>
        <v>20753.72027</v>
      </c>
      <c r="I192" s="36">
        <f t="shared" si="72"/>
        <v>25722.8867</v>
      </c>
      <c r="J192" s="36">
        <f t="shared" si="72"/>
        <v>31334.37894</v>
      </c>
      <c r="K192" s="36">
        <f t="shared" si="72"/>
        <v>37578.69995</v>
      </c>
      <c r="L192" s="36">
        <f t="shared" si="72"/>
        <v>44557.17579</v>
      </c>
      <c r="M192" s="36">
        <f t="shared" si="72"/>
        <v>52277.96488</v>
      </c>
      <c r="N192" s="36">
        <f t="shared" si="72"/>
        <v>61042.22647</v>
      </c>
    </row>
    <row r="193" ht="15.75" customHeight="1">
      <c r="A193" s="5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</row>
    <row r="194" ht="15.75" customHeight="1">
      <c r="A194" s="46" t="s">
        <v>83</v>
      </c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ht="15.75" customHeight="1">
      <c r="A195" s="57" t="s">
        <v>84</v>
      </c>
      <c r="B195" s="37"/>
      <c r="C195" s="37">
        <f t="shared" ref="C195:N195" si="73">SUM(C196:C198)</f>
        <v>5340.036403</v>
      </c>
      <c r="D195" s="37">
        <f t="shared" si="73"/>
        <v>5630.26819</v>
      </c>
      <c r="E195" s="37">
        <f t="shared" si="73"/>
        <v>5890.494877</v>
      </c>
      <c r="F195" s="37">
        <f t="shared" si="73"/>
        <v>6234.989353</v>
      </c>
      <c r="G195" s="37">
        <f t="shared" si="73"/>
        <v>6659.766356</v>
      </c>
      <c r="H195" s="37">
        <f t="shared" si="73"/>
        <v>7159.629326</v>
      </c>
      <c r="I195" s="37">
        <f t="shared" si="73"/>
        <v>7743.14211</v>
      </c>
      <c r="J195" s="37">
        <f t="shared" si="73"/>
        <v>8417.408501</v>
      </c>
      <c r="K195" s="37">
        <f t="shared" si="73"/>
        <v>9194.222311</v>
      </c>
      <c r="L195" s="37">
        <f t="shared" si="73"/>
        <v>10087.26138</v>
      </c>
      <c r="M195" s="37">
        <f t="shared" si="73"/>
        <v>11111.11111</v>
      </c>
      <c r="N195" s="37">
        <f t="shared" si="73"/>
        <v>12285.9193</v>
      </c>
    </row>
    <row r="196" ht="15.75" customHeight="1">
      <c r="A196" s="58" t="s">
        <v>85</v>
      </c>
      <c r="C196" s="36">
        <f t="shared" ref="C196:N196" si="74">$C$95*C96</f>
        <v>5034.756118</v>
      </c>
      <c r="D196" s="36">
        <f t="shared" si="74"/>
        <v>5034.756118</v>
      </c>
      <c r="E196" s="36">
        <f t="shared" si="74"/>
        <v>5034.756118</v>
      </c>
      <c r="F196" s="36">
        <f t="shared" si="74"/>
        <v>5034.756118</v>
      </c>
      <c r="G196" s="36">
        <f t="shared" si="74"/>
        <v>5034.756118</v>
      </c>
      <c r="H196" s="36">
        <f t="shared" si="74"/>
        <v>5034.756118</v>
      </c>
      <c r="I196" s="36">
        <f t="shared" si="74"/>
        <v>5034.756118</v>
      </c>
      <c r="J196" s="36">
        <f t="shared" si="74"/>
        <v>5034.756118</v>
      </c>
      <c r="K196" s="36">
        <f t="shared" si="74"/>
        <v>5034.756118</v>
      </c>
      <c r="L196" s="36">
        <f t="shared" si="74"/>
        <v>5034.756118</v>
      </c>
      <c r="M196" s="36">
        <f t="shared" si="74"/>
        <v>5034.756118</v>
      </c>
      <c r="N196" s="36">
        <f t="shared" si="74"/>
        <v>5034.756118</v>
      </c>
    </row>
    <row r="197" ht="15.75" customHeight="1">
      <c r="A197" s="58" t="s">
        <v>86</v>
      </c>
      <c r="C197" s="36">
        <f t="shared" ref="C197:N197" si="75">$C$95*C98</f>
        <v>264.9871641</v>
      </c>
      <c r="D197" s="36">
        <f t="shared" si="75"/>
        <v>264.9871641</v>
      </c>
      <c r="E197" s="36">
        <f t="shared" si="75"/>
        <v>264.9871641</v>
      </c>
      <c r="F197" s="36">
        <f t="shared" si="75"/>
        <v>264.9871641</v>
      </c>
      <c r="G197" s="36">
        <f t="shared" si="75"/>
        <v>264.9871641</v>
      </c>
      <c r="H197" s="36">
        <f t="shared" si="75"/>
        <v>264.9871641</v>
      </c>
      <c r="I197" s="36">
        <f t="shared" si="75"/>
        <v>264.9871641</v>
      </c>
      <c r="J197" s="36">
        <f t="shared" si="75"/>
        <v>264.9871641</v>
      </c>
      <c r="K197" s="36">
        <f t="shared" si="75"/>
        <v>264.9871641</v>
      </c>
      <c r="L197" s="36">
        <f t="shared" si="75"/>
        <v>264.9871641</v>
      </c>
      <c r="M197" s="36">
        <f t="shared" si="75"/>
        <v>264.9871641</v>
      </c>
      <c r="N197" s="36">
        <f t="shared" si="75"/>
        <v>264.9871641</v>
      </c>
    </row>
    <row r="198" ht="15.75" customHeight="1">
      <c r="A198" s="58" t="s">
        <v>87</v>
      </c>
      <c r="C198" s="36">
        <f t="shared" ref="C198:N198" si="76">C103</f>
        <v>40.29312031</v>
      </c>
      <c r="D198" s="36">
        <f t="shared" si="76"/>
        <v>330.5249078</v>
      </c>
      <c r="E198" s="36">
        <f t="shared" si="76"/>
        <v>590.7515944</v>
      </c>
      <c r="F198" s="36">
        <f t="shared" si="76"/>
        <v>935.246071</v>
      </c>
      <c r="G198" s="36">
        <f t="shared" si="76"/>
        <v>1360.023074</v>
      </c>
      <c r="H198" s="36">
        <f t="shared" si="76"/>
        <v>1859.886043</v>
      </c>
      <c r="I198" s="36">
        <f t="shared" si="76"/>
        <v>2443.398827</v>
      </c>
      <c r="J198" s="36">
        <f t="shared" si="76"/>
        <v>3117.665219</v>
      </c>
      <c r="K198" s="36">
        <f t="shared" si="76"/>
        <v>3894.479029</v>
      </c>
      <c r="L198" s="36">
        <f t="shared" si="76"/>
        <v>4787.518099</v>
      </c>
      <c r="M198" s="36">
        <f t="shared" si="76"/>
        <v>5811.36783</v>
      </c>
      <c r="N198" s="36">
        <f t="shared" si="76"/>
        <v>6986.176016</v>
      </c>
    </row>
    <row r="199" ht="15.75" customHeight="1">
      <c r="A199" s="18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</row>
    <row r="200" ht="15.75" customHeight="1">
      <c r="A200" s="46" t="s">
        <v>88</v>
      </c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ht="15.75" customHeight="1">
      <c r="A201" s="57" t="s">
        <v>89</v>
      </c>
      <c r="B201" s="36"/>
      <c r="C201" s="37">
        <f t="shared" ref="C201:N201" si="77">SUM(C202:C204)</f>
        <v>720.1310435</v>
      </c>
      <c r="D201" s="37">
        <f t="shared" si="77"/>
        <v>894.270116</v>
      </c>
      <c r="E201" s="37">
        <f t="shared" si="77"/>
        <v>1050.406128</v>
      </c>
      <c r="F201" s="37">
        <f t="shared" si="77"/>
        <v>1257.102814</v>
      </c>
      <c r="G201" s="37">
        <f t="shared" si="77"/>
        <v>1511.969016</v>
      </c>
      <c r="H201" s="37">
        <f t="shared" si="77"/>
        <v>1811.886797</v>
      </c>
      <c r="I201" s="37">
        <f t="shared" si="77"/>
        <v>2161.994468</v>
      </c>
      <c r="J201" s="37">
        <f t="shared" si="77"/>
        <v>2566.554303</v>
      </c>
      <c r="K201" s="37">
        <f t="shared" si="77"/>
        <v>3032.642589</v>
      </c>
      <c r="L201" s="37">
        <f t="shared" si="77"/>
        <v>3568.466031</v>
      </c>
      <c r="M201" s="37">
        <f t="shared" si="77"/>
        <v>4182.77587</v>
      </c>
      <c r="N201" s="37">
        <f t="shared" si="77"/>
        <v>4887.660781</v>
      </c>
    </row>
    <row r="202" ht="15.75" customHeight="1">
      <c r="A202" s="58" t="s">
        <v>90</v>
      </c>
      <c r="C202" s="36">
        <f t="shared" ref="C202:N202" si="78">C107*C108*B$217</f>
        <v>24.17587218</v>
      </c>
      <c r="D202" s="36">
        <f t="shared" si="78"/>
        <v>198.3149447</v>
      </c>
      <c r="E202" s="36">
        <f t="shared" si="78"/>
        <v>354.4509567</v>
      </c>
      <c r="F202" s="36">
        <f t="shared" si="78"/>
        <v>561.1476426</v>
      </c>
      <c r="G202" s="36">
        <f t="shared" si="78"/>
        <v>816.0138443</v>
      </c>
      <c r="H202" s="36">
        <f t="shared" si="78"/>
        <v>1115.931626</v>
      </c>
      <c r="I202" s="36">
        <f t="shared" si="78"/>
        <v>1466.039296</v>
      </c>
      <c r="J202" s="36">
        <f t="shared" si="78"/>
        <v>1870.599131</v>
      </c>
      <c r="K202" s="36">
        <f t="shared" si="78"/>
        <v>2336.687417</v>
      </c>
      <c r="L202" s="36">
        <f t="shared" si="78"/>
        <v>2872.510859</v>
      </c>
      <c r="M202" s="36">
        <f t="shared" si="78"/>
        <v>3486.820698</v>
      </c>
      <c r="N202" s="36">
        <f t="shared" si="78"/>
        <v>4191.70561</v>
      </c>
    </row>
    <row r="203" ht="15.75" customHeight="1">
      <c r="A203" s="58" t="s">
        <v>91</v>
      </c>
      <c r="B203" s="36"/>
      <c r="C203" s="36">
        <f t="shared" ref="C203:N203" si="79">C111*C112*C114*$B$218</f>
        <v>626.3596542</v>
      </c>
      <c r="D203" s="36">
        <f t="shared" si="79"/>
        <v>626.3596542</v>
      </c>
      <c r="E203" s="36">
        <f t="shared" si="79"/>
        <v>626.3596542</v>
      </c>
      <c r="F203" s="36">
        <f t="shared" si="79"/>
        <v>626.3596542</v>
      </c>
      <c r="G203" s="36">
        <f t="shared" si="79"/>
        <v>626.3596542</v>
      </c>
      <c r="H203" s="36">
        <f t="shared" si="79"/>
        <v>626.3596542</v>
      </c>
      <c r="I203" s="36">
        <f t="shared" si="79"/>
        <v>626.3596542</v>
      </c>
      <c r="J203" s="36">
        <f t="shared" si="79"/>
        <v>626.3596542</v>
      </c>
      <c r="K203" s="36">
        <f t="shared" si="79"/>
        <v>626.3596542</v>
      </c>
      <c r="L203" s="36">
        <f t="shared" si="79"/>
        <v>626.3596542</v>
      </c>
      <c r="M203" s="36">
        <f t="shared" si="79"/>
        <v>626.3596542</v>
      </c>
      <c r="N203" s="36">
        <f t="shared" si="79"/>
        <v>626.3596542</v>
      </c>
    </row>
    <row r="204" ht="15.75" customHeight="1">
      <c r="A204" s="58" t="s">
        <v>92</v>
      </c>
      <c r="B204" s="36"/>
      <c r="C204" s="36">
        <f t="shared" ref="C204:N204" si="80">C111*C112*C113*$B$218</f>
        <v>69.59551713</v>
      </c>
      <c r="D204" s="36">
        <f t="shared" si="80"/>
        <v>69.59551713</v>
      </c>
      <c r="E204" s="36">
        <f t="shared" si="80"/>
        <v>69.59551713</v>
      </c>
      <c r="F204" s="36">
        <f t="shared" si="80"/>
        <v>69.59551713</v>
      </c>
      <c r="G204" s="36">
        <f t="shared" si="80"/>
        <v>69.59551713</v>
      </c>
      <c r="H204" s="36">
        <f t="shared" si="80"/>
        <v>69.59551713</v>
      </c>
      <c r="I204" s="36">
        <f t="shared" si="80"/>
        <v>69.59551713</v>
      </c>
      <c r="J204" s="36">
        <f t="shared" si="80"/>
        <v>69.59551713</v>
      </c>
      <c r="K204" s="36">
        <f t="shared" si="80"/>
        <v>69.59551713</v>
      </c>
      <c r="L204" s="36">
        <f t="shared" si="80"/>
        <v>69.59551713</v>
      </c>
      <c r="M204" s="36">
        <f t="shared" si="80"/>
        <v>69.59551713</v>
      </c>
      <c r="N204" s="36">
        <f t="shared" si="80"/>
        <v>69.59551713</v>
      </c>
    </row>
    <row r="205" ht="15.75" customHeight="1">
      <c r="A205" s="18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</row>
    <row r="206" ht="15.75" customHeight="1">
      <c r="A206" s="46" t="s">
        <v>93</v>
      </c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ht="15.75" customHeight="1">
      <c r="A207" s="57" t="s">
        <v>94</v>
      </c>
      <c r="B207" s="36"/>
      <c r="C207" s="37">
        <f t="shared" ref="C207:N207" si="81">SUM(C208:C210)</f>
        <v>3266.896044</v>
      </c>
      <c r="D207" s="37">
        <f t="shared" si="81"/>
        <v>37879.75321</v>
      </c>
      <c r="E207" s="37">
        <f t="shared" si="81"/>
        <v>90243.97953</v>
      </c>
      <c r="F207" s="37">
        <f t="shared" si="81"/>
        <v>157431.6805</v>
      </c>
      <c r="G207" s="37">
        <f t="shared" si="81"/>
        <v>238234.3765</v>
      </c>
      <c r="H207" s="37">
        <f t="shared" si="81"/>
        <v>332495.0405</v>
      </c>
      <c r="I207" s="37">
        <f t="shared" si="81"/>
        <v>440886.2391</v>
      </c>
      <c r="J207" s="37">
        <f t="shared" si="81"/>
        <v>564672.7745</v>
      </c>
      <c r="K207" s="37">
        <f t="shared" si="81"/>
        <v>705645.7946</v>
      </c>
      <c r="L207" s="37">
        <f t="shared" si="81"/>
        <v>866093.8617</v>
      </c>
      <c r="M207" s="37">
        <f t="shared" si="81"/>
        <v>1048789.226</v>
      </c>
      <c r="N207" s="37">
        <f t="shared" si="81"/>
        <v>1257015.112</v>
      </c>
    </row>
    <row r="208" ht="15.75" customHeight="1">
      <c r="A208" s="58" t="s">
        <v>73</v>
      </c>
      <c r="B208" s="36"/>
      <c r="C208" s="36">
        <f t="shared" ref="C208:N208" si="82">C164-C196-C197</f>
        <v>1330.981304</v>
      </c>
      <c r="D208" s="36">
        <f t="shared" si="82"/>
        <v>26184.51638</v>
      </c>
      <c r="E208" s="36">
        <f t="shared" si="82"/>
        <v>63527.16991</v>
      </c>
      <c r="F208" s="36">
        <f t="shared" si="82"/>
        <v>111018.2473</v>
      </c>
      <c r="G208" s="36">
        <f t="shared" si="82"/>
        <v>167736.9706</v>
      </c>
      <c r="H208" s="36">
        <f t="shared" si="82"/>
        <v>233615.8314</v>
      </c>
      <c r="I208" s="36">
        <f t="shared" si="82"/>
        <v>309503.3947</v>
      </c>
      <c r="J208" s="36">
        <f t="shared" si="82"/>
        <v>395857.2445</v>
      </c>
      <c r="K208" s="36">
        <f t="shared" si="82"/>
        <v>493801.3778</v>
      </c>
      <c r="L208" s="36">
        <f t="shared" si="82"/>
        <v>604962.1424</v>
      </c>
      <c r="M208" s="36">
        <f t="shared" si="82"/>
        <v>731305.9256</v>
      </c>
      <c r="N208" s="36">
        <f t="shared" si="82"/>
        <v>875125.1284</v>
      </c>
    </row>
    <row r="209" ht="15.75" customHeight="1">
      <c r="A209" s="58" t="s">
        <v>82</v>
      </c>
      <c r="B209" s="36"/>
      <c r="C209" s="36">
        <f t="shared" ref="C209:N209" si="83">C165-C198-C202</f>
        <v>1946.45078</v>
      </c>
      <c r="D209" s="36">
        <f t="shared" si="83"/>
        <v>10185.91757</v>
      </c>
      <c r="E209" s="36">
        <f t="shared" si="83"/>
        <v>23076.11271</v>
      </c>
      <c r="F209" s="36">
        <f t="shared" si="83"/>
        <v>39942.08667</v>
      </c>
      <c r="G209" s="36">
        <f t="shared" si="83"/>
        <v>60776.37972</v>
      </c>
      <c r="H209" s="36">
        <f t="shared" si="83"/>
        <v>85324.47972</v>
      </c>
      <c r="I209" s="36">
        <f t="shared" si="83"/>
        <v>113986.9959</v>
      </c>
      <c r="J209" s="36">
        <f t="shared" si="83"/>
        <v>147116.8365</v>
      </c>
      <c r="K209" s="36">
        <f t="shared" si="83"/>
        <v>185288.5222</v>
      </c>
      <c r="L209" s="36">
        <f t="shared" si="83"/>
        <v>229174.0399</v>
      </c>
      <c r="M209" s="36">
        <f t="shared" si="83"/>
        <v>279491.7271</v>
      </c>
      <c r="N209" s="36">
        <f t="shared" si="83"/>
        <v>337226.9775</v>
      </c>
    </row>
    <row r="210" ht="15.75" customHeight="1">
      <c r="A210" s="58" t="s">
        <v>77</v>
      </c>
      <c r="B210" s="36"/>
      <c r="C210" s="36">
        <f t="shared" ref="C210:N210" si="84">C166-C203-C204</f>
        <v>-10.53603941</v>
      </c>
      <c r="D210" s="36">
        <f t="shared" si="84"/>
        <v>1509.319255</v>
      </c>
      <c r="E210" s="36">
        <f t="shared" si="84"/>
        <v>3640.696908</v>
      </c>
      <c r="F210" s="36">
        <f t="shared" si="84"/>
        <v>6471.346547</v>
      </c>
      <c r="G210" s="36">
        <f t="shared" si="84"/>
        <v>9721.02618</v>
      </c>
      <c r="H210" s="36">
        <f t="shared" si="84"/>
        <v>13554.72939</v>
      </c>
      <c r="I210" s="36">
        <f t="shared" si="84"/>
        <v>17395.8485</v>
      </c>
      <c r="J210" s="36">
        <f t="shared" si="84"/>
        <v>21698.69343</v>
      </c>
      <c r="K210" s="36">
        <f t="shared" si="84"/>
        <v>26555.89463</v>
      </c>
      <c r="L210" s="36">
        <f t="shared" si="84"/>
        <v>31957.67947</v>
      </c>
      <c r="M210" s="36">
        <f t="shared" si="84"/>
        <v>37991.57351</v>
      </c>
      <c r="N210" s="36">
        <f t="shared" si="84"/>
        <v>44663.00594</v>
      </c>
    </row>
    <row r="211" ht="15.75" customHeight="1">
      <c r="A211" s="18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</row>
    <row r="212" ht="15.75" customHeight="1">
      <c r="A212" s="5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</row>
    <row r="213" ht="15.75" customHeight="1">
      <c r="A213" s="5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</row>
    <row r="214" ht="15.75" customHeight="1">
      <c r="A214" s="33" t="s">
        <v>95</v>
      </c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ht="15.75" customHeight="1">
      <c r="A215" s="43" t="s">
        <v>79</v>
      </c>
      <c r="B215" s="37">
        <f t="shared" ref="B215:N215" si="85">SUM(B216:B218)</f>
        <v>9790.835097</v>
      </c>
      <c r="C215" s="37">
        <f t="shared" si="85"/>
        <v>46191.53378</v>
      </c>
      <c r="D215" s="37">
        <f t="shared" si="85"/>
        <v>101363.0926</v>
      </c>
      <c r="E215" s="37">
        <f t="shared" si="85"/>
        <v>172149.7698</v>
      </c>
      <c r="F215" s="37">
        <f t="shared" si="85"/>
        <v>257268.518</v>
      </c>
      <c r="G215" s="37">
        <f t="shared" si="85"/>
        <v>356569.0491</v>
      </c>
      <c r="H215" s="37">
        <f t="shared" si="85"/>
        <v>470706.4892</v>
      </c>
      <c r="I215" s="37">
        <f t="shared" si="85"/>
        <v>601048.0736</v>
      </c>
      <c r="J215" s="37">
        <f t="shared" si="85"/>
        <v>749481.9734</v>
      </c>
      <c r="K215" s="37">
        <f t="shared" si="85"/>
        <v>918410.1593</v>
      </c>
      <c r="L215" s="37">
        <f t="shared" si="85"/>
        <v>1110751.059</v>
      </c>
      <c r="M215" s="37">
        <f t="shared" si="85"/>
        <v>1329951.981</v>
      </c>
      <c r="N215" s="37">
        <f t="shared" si="85"/>
        <v>1580046.883</v>
      </c>
    </row>
    <row r="216" ht="15.75" customHeight="1">
      <c r="A216" s="55" t="s">
        <v>73</v>
      </c>
      <c r="B216" s="56">
        <v>6882.783483455298</v>
      </c>
      <c r="C216" s="36">
        <f t="shared" ref="C216:N216" si="86">C159+C185+C202+C204+C208</f>
        <v>27603.24346</v>
      </c>
      <c r="D216" s="36">
        <f t="shared" si="86"/>
        <v>67011.63905</v>
      </c>
      <c r="E216" s="36">
        <f t="shared" si="86"/>
        <v>117061.233</v>
      </c>
      <c r="F216" s="36">
        <f t="shared" si="86"/>
        <v>176856.8422</v>
      </c>
      <c r="G216" s="36">
        <f t="shared" si="86"/>
        <v>246325.0428</v>
      </c>
      <c r="H216" s="36">
        <f t="shared" si="86"/>
        <v>326353.9095</v>
      </c>
      <c r="I216" s="36">
        <f t="shared" si="86"/>
        <v>417429.4951</v>
      </c>
      <c r="J216" s="36">
        <f t="shared" si="86"/>
        <v>520736.9458</v>
      </c>
      <c r="K216" s="36">
        <f t="shared" si="86"/>
        <v>637992.0434</v>
      </c>
      <c r="L216" s="36">
        <f t="shared" si="86"/>
        <v>771268.9412</v>
      </c>
      <c r="M216" s="36">
        <f t="shared" si="86"/>
        <v>922984.8158</v>
      </c>
      <c r="N216" s="36">
        <f t="shared" si="86"/>
        <v>1095754.934</v>
      </c>
    </row>
    <row r="217" ht="15.75" customHeight="1">
      <c r="A217" s="55" t="s">
        <v>82</v>
      </c>
      <c r="B217" s="56">
        <v>2014.656015353366</v>
      </c>
      <c r="C217" s="36">
        <f t="shared" ref="C217:N217" si="87">C160+C186+C196+C203+C209</f>
        <v>16526.24539</v>
      </c>
      <c r="D217" s="36">
        <f t="shared" si="87"/>
        <v>29537.57972</v>
      </c>
      <c r="E217" s="36">
        <f t="shared" si="87"/>
        <v>46762.30355</v>
      </c>
      <c r="F217" s="36">
        <f t="shared" si="87"/>
        <v>68001.15369</v>
      </c>
      <c r="G217" s="36">
        <f t="shared" si="87"/>
        <v>92994.30217</v>
      </c>
      <c r="H217" s="36">
        <f t="shared" si="87"/>
        <v>122169.9414</v>
      </c>
      <c r="I217" s="36">
        <f t="shared" si="87"/>
        <v>155883.2609</v>
      </c>
      <c r="J217" s="36">
        <f t="shared" si="87"/>
        <v>194723.9514</v>
      </c>
      <c r="K217" s="36">
        <f t="shared" si="87"/>
        <v>239375.9049</v>
      </c>
      <c r="L217" s="36">
        <f t="shared" si="87"/>
        <v>290568.3915</v>
      </c>
      <c r="M217" s="36">
        <f t="shared" si="87"/>
        <v>349308.8008</v>
      </c>
      <c r="N217" s="36">
        <f t="shared" si="87"/>
        <v>416694.5145</v>
      </c>
    </row>
    <row r="218" ht="15.75" customHeight="1">
      <c r="A218" s="55" t="s">
        <v>77</v>
      </c>
      <c r="B218" s="56">
        <v>893.3955986460568</v>
      </c>
      <c r="C218" s="36">
        <f t="shared" ref="C218:N218" si="88">C161+C187+C197+C198+C210</f>
        <v>2062.044931</v>
      </c>
      <c r="D218" s="36">
        <f t="shared" si="88"/>
        <v>4813.87384</v>
      </c>
      <c r="E218" s="36">
        <f t="shared" si="88"/>
        <v>8326.233302</v>
      </c>
      <c r="F218" s="36">
        <f t="shared" si="88"/>
        <v>12410.52206</v>
      </c>
      <c r="G218" s="36">
        <f t="shared" si="88"/>
        <v>17249.70412</v>
      </c>
      <c r="H218" s="36">
        <f t="shared" si="88"/>
        <v>22182.63831</v>
      </c>
      <c r="I218" s="36">
        <f t="shared" si="88"/>
        <v>27735.31752</v>
      </c>
      <c r="J218" s="36">
        <f t="shared" si="88"/>
        <v>34021.07615</v>
      </c>
      <c r="K218" s="36">
        <f t="shared" si="88"/>
        <v>41042.21098</v>
      </c>
      <c r="L218" s="36">
        <f t="shared" si="88"/>
        <v>48913.72588</v>
      </c>
      <c r="M218" s="36">
        <f t="shared" si="88"/>
        <v>57658.3647</v>
      </c>
      <c r="N218" s="36">
        <f t="shared" si="88"/>
        <v>67597.43448</v>
      </c>
    </row>
    <row r="219" ht="15.75" customHeight="1">
      <c r="A219" s="59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</row>
    <row r="220" ht="15.75" customHeight="1">
      <c r="A220" s="33" t="s">
        <v>96</v>
      </c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ht="15.75" customHeight="1">
      <c r="A221" s="41" t="s">
        <v>97</v>
      </c>
      <c r="B221" s="60">
        <v>100.0</v>
      </c>
      <c r="C221" s="60">
        <v>100.0</v>
      </c>
      <c r="D221" s="60">
        <v>100.0</v>
      </c>
      <c r="E221" s="60">
        <v>100.0</v>
      </c>
      <c r="F221" s="60">
        <v>100.0</v>
      </c>
      <c r="G221" s="60">
        <v>100.0</v>
      </c>
      <c r="H221" s="60">
        <v>100.0</v>
      </c>
      <c r="I221" s="60">
        <v>100.0</v>
      </c>
      <c r="J221" s="60">
        <v>100.0</v>
      </c>
      <c r="K221" s="60">
        <v>100.0</v>
      </c>
      <c r="L221" s="60">
        <v>100.0</v>
      </c>
      <c r="M221" s="60">
        <v>100.0</v>
      </c>
      <c r="N221" s="60">
        <v>100.0</v>
      </c>
      <c r="O221" s="61"/>
    </row>
    <row r="222" ht="15.75" customHeight="1">
      <c r="A222" s="41" t="s">
        <v>98</v>
      </c>
      <c r="B222" s="60">
        <v>750.0</v>
      </c>
      <c r="C222" s="60">
        <v>750.0</v>
      </c>
      <c r="D222" s="60">
        <v>750.0</v>
      </c>
      <c r="E222" s="60">
        <v>750.0</v>
      </c>
      <c r="F222" s="60">
        <v>750.0</v>
      </c>
      <c r="G222" s="60">
        <v>750.0</v>
      </c>
      <c r="H222" s="60">
        <v>750.0</v>
      </c>
      <c r="I222" s="60">
        <v>750.0</v>
      </c>
      <c r="J222" s="60">
        <v>750.0</v>
      </c>
      <c r="K222" s="60">
        <v>750.0</v>
      </c>
      <c r="L222" s="60">
        <v>750.0</v>
      </c>
      <c r="M222" s="60">
        <v>750.0</v>
      </c>
      <c r="N222" s="60">
        <v>750.0</v>
      </c>
      <c r="O222" s="61"/>
    </row>
    <row r="223" ht="15.75" customHeight="1">
      <c r="A223" s="41" t="s">
        <v>99</v>
      </c>
      <c r="B223" s="60">
        <v>1200.0</v>
      </c>
      <c r="C223" s="60">
        <v>1200.0</v>
      </c>
      <c r="D223" s="60">
        <v>1200.0</v>
      </c>
      <c r="E223" s="60">
        <v>1200.0</v>
      </c>
      <c r="F223" s="60">
        <v>1200.0</v>
      </c>
      <c r="G223" s="60">
        <v>1200.0</v>
      </c>
      <c r="H223" s="60">
        <v>1200.0</v>
      </c>
      <c r="I223" s="60">
        <v>1200.0</v>
      </c>
      <c r="J223" s="60">
        <v>1200.0</v>
      </c>
      <c r="K223" s="60">
        <v>1200.0</v>
      </c>
      <c r="L223" s="60">
        <v>1200.0</v>
      </c>
      <c r="M223" s="60">
        <v>1200.0</v>
      </c>
      <c r="N223" s="60">
        <v>1200.0</v>
      </c>
      <c r="O223" s="61"/>
    </row>
    <row r="224" ht="15.75" customHeight="1">
      <c r="A224" s="62"/>
      <c r="B224" s="6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1"/>
    </row>
    <row r="225" ht="15.75" customHeight="1">
      <c r="A225" s="43" t="s">
        <v>79</v>
      </c>
      <c r="B225" s="65">
        <v>3277280.3030137992</v>
      </c>
      <c r="C225" s="66">
        <f t="shared" ref="C225:N225" si="89">SUM(C226:C228)</f>
        <v>17629462.31</v>
      </c>
      <c r="D225" s="66">
        <f t="shared" si="89"/>
        <v>34630997.3</v>
      </c>
      <c r="E225" s="66">
        <f t="shared" si="89"/>
        <v>56769330.92</v>
      </c>
      <c r="F225" s="66">
        <f t="shared" si="89"/>
        <v>83579175.97</v>
      </c>
      <c r="G225" s="66">
        <f t="shared" si="89"/>
        <v>115077875.8</v>
      </c>
      <c r="H225" s="66">
        <f t="shared" si="89"/>
        <v>150882012.9</v>
      </c>
      <c r="I225" s="66">
        <f t="shared" si="89"/>
        <v>191937776.2</v>
      </c>
      <c r="J225" s="66">
        <f t="shared" si="89"/>
        <v>238941949.5</v>
      </c>
      <c r="K225" s="66">
        <f t="shared" si="89"/>
        <v>292581786.2</v>
      </c>
      <c r="L225" s="66">
        <f t="shared" si="89"/>
        <v>353749658.8</v>
      </c>
      <c r="M225" s="66">
        <f t="shared" si="89"/>
        <v>423470119.8</v>
      </c>
      <c r="N225" s="66">
        <f t="shared" si="89"/>
        <v>503213300.6</v>
      </c>
      <c r="O225" s="61"/>
    </row>
    <row r="226" ht="15.75" customHeight="1">
      <c r="A226" s="55" t="s">
        <v>73</v>
      </c>
      <c r="B226" s="67">
        <v>1376556.6966910595</v>
      </c>
      <c r="C226" s="68">
        <f t="shared" ref="C226:N226" si="90">C221*C216</f>
        <v>2760324.346</v>
      </c>
      <c r="D226" s="68">
        <f t="shared" si="90"/>
        <v>6701163.905</v>
      </c>
      <c r="E226" s="68">
        <f t="shared" si="90"/>
        <v>11706123.3</v>
      </c>
      <c r="F226" s="68">
        <f t="shared" si="90"/>
        <v>17685684.22</v>
      </c>
      <c r="G226" s="68">
        <f t="shared" si="90"/>
        <v>24632504.28</v>
      </c>
      <c r="H226" s="68">
        <f t="shared" si="90"/>
        <v>32635390.95</v>
      </c>
      <c r="I226" s="68">
        <f t="shared" si="90"/>
        <v>41742949.51</v>
      </c>
      <c r="J226" s="68">
        <f t="shared" si="90"/>
        <v>52073694.58</v>
      </c>
      <c r="K226" s="68">
        <f t="shared" si="90"/>
        <v>63799204.34</v>
      </c>
      <c r="L226" s="68">
        <f t="shared" si="90"/>
        <v>77126894.12</v>
      </c>
      <c r="M226" s="68">
        <f t="shared" si="90"/>
        <v>92298481.58</v>
      </c>
      <c r="N226" s="68">
        <f t="shared" si="90"/>
        <v>109575493.4</v>
      </c>
      <c r="O226" s="61"/>
    </row>
    <row r="227" ht="15.75" customHeight="1">
      <c r="A227" s="55" t="s">
        <v>82</v>
      </c>
      <c r="B227" s="67">
        <v>1007328.007676683</v>
      </c>
      <c r="C227" s="68">
        <f t="shared" ref="C227:N227" si="91">C222*C217</f>
        <v>12394684.04</v>
      </c>
      <c r="D227" s="68">
        <f t="shared" si="91"/>
        <v>22153184.79</v>
      </c>
      <c r="E227" s="68">
        <f t="shared" si="91"/>
        <v>35071727.66</v>
      </c>
      <c r="F227" s="68">
        <f t="shared" si="91"/>
        <v>51000865.27</v>
      </c>
      <c r="G227" s="68">
        <f t="shared" si="91"/>
        <v>69745726.63</v>
      </c>
      <c r="H227" s="68">
        <f t="shared" si="91"/>
        <v>91627456.03</v>
      </c>
      <c r="I227" s="68">
        <f t="shared" si="91"/>
        <v>116912445.7</v>
      </c>
      <c r="J227" s="68">
        <f t="shared" si="91"/>
        <v>146042963.6</v>
      </c>
      <c r="K227" s="68">
        <f t="shared" si="91"/>
        <v>179531928.7</v>
      </c>
      <c r="L227" s="68">
        <f t="shared" si="91"/>
        <v>217926293.6</v>
      </c>
      <c r="M227" s="68">
        <f t="shared" si="91"/>
        <v>261981600.6</v>
      </c>
      <c r="N227" s="68">
        <f t="shared" si="91"/>
        <v>312520885.9</v>
      </c>
      <c r="O227" s="61"/>
    </row>
    <row r="228" ht="15.75" customHeight="1">
      <c r="A228" s="55" t="s">
        <v>77</v>
      </c>
      <c r="B228" s="67">
        <v>893395.5986460568</v>
      </c>
      <c r="C228" s="68">
        <f t="shared" ref="C228:N228" si="92">C223*C218</f>
        <v>2474453.918</v>
      </c>
      <c r="D228" s="68">
        <f t="shared" si="92"/>
        <v>5776648.608</v>
      </c>
      <c r="E228" s="68">
        <f t="shared" si="92"/>
        <v>9991479.962</v>
      </c>
      <c r="F228" s="68">
        <f t="shared" si="92"/>
        <v>14892626.47</v>
      </c>
      <c r="G228" s="68">
        <f t="shared" si="92"/>
        <v>20699644.94</v>
      </c>
      <c r="H228" s="68">
        <f t="shared" si="92"/>
        <v>26619165.97</v>
      </c>
      <c r="I228" s="68">
        <f t="shared" si="92"/>
        <v>33282381.03</v>
      </c>
      <c r="J228" s="68">
        <f t="shared" si="92"/>
        <v>40825291.38</v>
      </c>
      <c r="K228" s="68">
        <f t="shared" si="92"/>
        <v>49250653.17</v>
      </c>
      <c r="L228" s="68">
        <f t="shared" si="92"/>
        <v>58696471.06</v>
      </c>
      <c r="M228" s="68">
        <f t="shared" si="92"/>
        <v>69190037.64</v>
      </c>
      <c r="N228" s="68">
        <f t="shared" si="92"/>
        <v>81116921.37</v>
      </c>
      <c r="O228" s="61"/>
    </row>
    <row r="229" ht="15.75" customHeight="1">
      <c r="A229" s="44"/>
      <c r="B229" s="44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1"/>
    </row>
    <row r="230" ht="15.75" customHeight="1">
      <c r="A230" s="57" t="s">
        <v>100</v>
      </c>
      <c r="C230" s="70">
        <f t="shared" ref="C230:N230" si="93">SUM(C231:C233)</f>
        <v>11414664.12</v>
      </c>
      <c r="D230" s="70">
        <f t="shared" si="93"/>
        <v>17561763.04</v>
      </c>
      <c r="E230" s="70">
        <f t="shared" si="93"/>
        <v>23412817.97</v>
      </c>
      <c r="F230" s="70">
        <f t="shared" si="93"/>
        <v>28993368.01</v>
      </c>
      <c r="G230" s="70">
        <f t="shared" si="93"/>
        <v>34759610.08</v>
      </c>
      <c r="H230" s="70">
        <f t="shared" si="93"/>
        <v>40334568.56</v>
      </c>
      <c r="I230" s="70">
        <f t="shared" si="93"/>
        <v>46960197.79</v>
      </c>
      <c r="J230" s="70">
        <f t="shared" si="93"/>
        <v>54468695.7</v>
      </c>
      <c r="K230" s="70">
        <f t="shared" si="93"/>
        <v>62877988.57</v>
      </c>
      <c r="L230" s="70">
        <f t="shared" si="93"/>
        <v>72408324.51</v>
      </c>
      <c r="M230" s="70">
        <f t="shared" si="93"/>
        <v>83225481.24</v>
      </c>
      <c r="N230" s="70">
        <f t="shared" si="93"/>
        <v>95799391.6</v>
      </c>
      <c r="O230" s="61"/>
    </row>
    <row r="231" ht="15.75" customHeight="1">
      <c r="A231" s="71" t="s">
        <v>73</v>
      </c>
      <c r="C231" s="72">
        <f t="shared" ref="C231:N231" si="94">C$159*C$221</f>
        <v>2613483.24</v>
      </c>
      <c r="D231" s="72">
        <f t="shared" si="94"/>
        <v>4051576.463</v>
      </c>
      <c r="E231" s="72">
        <f t="shared" si="94"/>
        <v>5306657.702</v>
      </c>
      <c r="F231" s="72">
        <f t="shared" si="94"/>
        <v>6516458.643</v>
      </c>
      <c r="G231" s="72">
        <f t="shared" si="94"/>
        <v>7765950.652</v>
      </c>
      <c r="H231" s="72">
        <f t="shared" si="94"/>
        <v>9150982.784</v>
      </c>
      <c r="I231" s="72">
        <f t="shared" si="94"/>
        <v>10634794.91</v>
      </c>
      <c r="J231" s="72">
        <f t="shared" si="94"/>
        <v>12289717.19</v>
      </c>
      <c r="K231" s="72">
        <f t="shared" si="94"/>
        <v>14174225.96</v>
      </c>
      <c r="L231" s="72">
        <f t="shared" si="94"/>
        <v>16332279.88</v>
      </c>
      <c r="M231" s="72">
        <f t="shared" si="94"/>
        <v>18808078.85</v>
      </c>
      <c r="N231" s="72">
        <f t="shared" si="94"/>
        <v>21632702.25</v>
      </c>
      <c r="O231" s="61"/>
    </row>
    <row r="232" ht="15.75" customHeight="1">
      <c r="A232" s="71" t="s">
        <v>82</v>
      </c>
      <c r="C232" s="72">
        <f t="shared" ref="C232:N232" si="95">C$160*C$222</f>
        <v>6680946.592</v>
      </c>
      <c r="D232" s="72">
        <f t="shared" si="95"/>
        <v>10259820.73</v>
      </c>
      <c r="E232" s="72">
        <f t="shared" si="95"/>
        <v>13510852.39</v>
      </c>
      <c r="F232" s="72">
        <f t="shared" si="95"/>
        <v>16790623.64</v>
      </c>
      <c r="G232" s="72">
        <f t="shared" si="95"/>
        <v>19909750.96</v>
      </c>
      <c r="H232" s="72">
        <f t="shared" si="95"/>
        <v>23380415.62</v>
      </c>
      <c r="I232" s="72">
        <f t="shared" si="95"/>
        <v>27168565.22</v>
      </c>
      <c r="J232" s="72">
        <f t="shared" si="95"/>
        <v>31451759.56</v>
      </c>
      <c r="K232" s="72">
        <f t="shared" si="95"/>
        <v>36312001.49</v>
      </c>
      <c r="L232" s="72">
        <f t="shared" si="95"/>
        <v>41792256.96</v>
      </c>
      <c r="M232" s="72">
        <f t="shared" si="95"/>
        <v>48109334.62</v>
      </c>
      <c r="N232" s="72">
        <f t="shared" si="95"/>
        <v>55347223.25</v>
      </c>
      <c r="O232" s="61"/>
    </row>
    <row r="233" ht="15.75" customHeight="1">
      <c r="A233" s="71" t="s">
        <v>77</v>
      </c>
      <c r="C233" s="72">
        <f t="shared" ref="C233:N233" si="96">C$161*C$223</f>
        <v>2120234.291</v>
      </c>
      <c r="D233" s="72">
        <f t="shared" si="96"/>
        <v>3250365.837</v>
      </c>
      <c r="E233" s="72">
        <f t="shared" si="96"/>
        <v>4595307.878</v>
      </c>
      <c r="F233" s="72">
        <f t="shared" si="96"/>
        <v>5686285.733</v>
      </c>
      <c r="G233" s="72">
        <f t="shared" si="96"/>
        <v>7083908.472</v>
      </c>
      <c r="H233" s="72">
        <f t="shared" si="96"/>
        <v>7803170.152</v>
      </c>
      <c r="I233" s="72">
        <f t="shared" si="96"/>
        <v>9156837.663</v>
      </c>
      <c r="J233" s="72">
        <f t="shared" si="96"/>
        <v>10727218.95</v>
      </c>
      <c r="K233" s="72">
        <f t="shared" si="96"/>
        <v>12391761.12</v>
      </c>
      <c r="L233" s="72">
        <f t="shared" si="96"/>
        <v>14283787.67</v>
      </c>
      <c r="M233" s="72">
        <f t="shared" si="96"/>
        <v>16308067.77</v>
      </c>
      <c r="N233" s="72">
        <f t="shared" si="96"/>
        <v>18819466.1</v>
      </c>
      <c r="O233" s="61"/>
    </row>
    <row r="234" ht="15.75" customHeight="1"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</row>
    <row r="235" ht="15.75" customHeight="1">
      <c r="A235" s="57" t="s">
        <v>101</v>
      </c>
      <c r="C235" s="70">
        <f t="shared" ref="C235:N235" si="97">SUM(C236:C238)</f>
        <v>2993765.246</v>
      </c>
      <c r="D235" s="70">
        <f t="shared" si="97"/>
        <v>13830823.35</v>
      </c>
      <c r="E235" s="70">
        <f t="shared" si="97"/>
        <v>30102660.26</v>
      </c>
      <c r="F235" s="70">
        <f t="shared" si="97"/>
        <v>51311421.41</v>
      </c>
      <c r="G235" s="70">
        <f t="shared" si="97"/>
        <v>77018361.49</v>
      </c>
      <c r="H235" s="70">
        <f t="shared" si="97"/>
        <v>107217602</v>
      </c>
      <c r="I235" s="70">
        <f t="shared" si="97"/>
        <v>141612803.7</v>
      </c>
      <c r="J235" s="70">
        <f t="shared" si="97"/>
        <v>181068102.8</v>
      </c>
      <c r="K235" s="70">
        <f t="shared" si="97"/>
        <v>226252098.4</v>
      </c>
      <c r="L235" s="70">
        <f t="shared" si="97"/>
        <v>277836101.8</v>
      </c>
      <c r="M235" s="70">
        <f t="shared" si="97"/>
        <v>336678038</v>
      </c>
      <c r="N235" s="70">
        <f t="shared" si="97"/>
        <v>403776884.9</v>
      </c>
      <c r="O235" s="61"/>
    </row>
    <row r="236" ht="15.75" customHeight="1">
      <c r="A236" s="71" t="s">
        <v>73</v>
      </c>
      <c r="C236" s="72">
        <f t="shared" ref="C236:N236" si="98">C$164*C$221</f>
        <v>663072.4586</v>
      </c>
      <c r="D236" s="72">
        <f t="shared" si="98"/>
        <v>3148425.967</v>
      </c>
      <c r="E236" s="72">
        <f t="shared" si="98"/>
        <v>6882691.319</v>
      </c>
      <c r="F236" s="72">
        <f t="shared" si="98"/>
        <v>11631799.06</v>
      </c>
      <c r="G236" s="72">
        <f t="shared" si="98"/>
        <v>17303671.39</v>
      </c>
      <c r="H236" s="72">
        <f t="shared" si="98"/>
        <v>23891557.46</v>
      </c>
      <c r="I236" s="72">
        <f t="shared" si="98"/>
        <v>31480313.8</v>
      </c>
      <c r="J236" s="72">
        <f t="shared" si="98"/>
        <v>40115698.78</v>
      </c>
      <c r="K236" s="72">
        <f t="shared" si="98"/>
        <v>49910112.11</v>
      </c>
      <c r="L236" s="72">
        <f t="shared" si="98"/>
        <v>61026188.56</v>
      </c>
      <c r="M236" s="72">
        <f t="shared" si="98"/>
        <v>73660566.89</v>
      </c>
      <c r="N236" s="72">
        <f t="shared" si="98"/>
        <v>88042487.17</v>
      </c>
      <c r="O236" s="61"/>
    </row>
    <row r="237" ht="15.75" customHeight="1">
      <c r="A237" s="71" t="s">
        <v>82</v>
      </c>
      <c r="C237" s="72">
        <f t="shared" ref="C237:N237" si="99">C$165*C$222</f>
        <v>1508189.829</v>
      </c>
      <c r="D237" s="72">
        <f t="shared" si="99"/>
        <v>8036068.067</v>
      </c>
      <c r="E237" s="72">
        <f t="shared" si="99"/>
        <v>18015986.45</v>
      </c>
      <c r="F237" s="72">
        <f t="shared" si="99"/>
        <v>31078860.29</v>
      </c>
      <c r="G237" s="72">
        <f t="shared" si="99"/>
        <v>47214312.48</v>
      </c>
      <c r="H237" s="72">
        <f t="shared" si="99"/>
        <v>66225223.04</v>
      </c>
      <c r="I237" s="72">
        <f t="shared" si="99"/>
        <v>88422325.52</v>
      </c>
      <c r="J237" s="72">
        <f t="shared" si="99"/>
        <v>114078825.7</v>
      </c>
      <c r="K237" s="72">
        <f t="shared" si="99"/>
        <v>143639766.5</v>
      </c>
      <c r="L237" s="72">
        <f t="shared" si="99"/>
        <v>177625551.6</v>
      </c>
      <c r="M237" s="72">
        <f t="shared" si="99"/>
        <v>216592436.7</v>
      </c>
      <c r="N237" s="72">
        <f t="shared" si="99"/>
        <v>261303644.4</v>
      </c>
      <c r="O237" s="61"/>
    </row>
    <row r="238" ht="15.75" customHeight="1">
      <c r="A238" s="71" t="s">
        <v>77</v>
      </c>
      <c r="C238" s="72">
        <f t="shared" ref="C238:N238" si="100">C$166*C$223</f>
        <v>822502.9583</v>
      </c>
      <c r="D238" s="72">
        <f t="shared" si="100"/>
        <v>2646329.312</v>
      </c>
      <c r="E238" s="72">
        <f t="shared" si="100"/>
        <v>5203982.495</v>
      </c>
      <c r="F238" s="72">
        <f t="shared" si="100"/>
        <v>8600762.062</v>
      </c>
      <c r="G238" s="72">
        <f t="shared" si="100"/>
        <v>12500377.62</v>
      </c>
      <c r="H238" s="72">
        <f t="shared" si="100"/>
        <v>17100821.47</v>
      </c>
      <c r="I238" s="72">
        <f t="shared" si="100"/>
        <v>21710164.41</v>
      </c>
      <c r="J238" s="72">
        <f t="shared" si="100"/>
        <v>26873578.32</v>
      </c>
      <c r="K238" s="72">
        <f t="shared" si="100"/>
        <v>32702219.76</v>
      </c>
      <c r="L238" s="72">
        <f t="shared" si="100"/>
        <v>39184361.56</v>
      </c>
      <c r="M238" s="72">
        <f t="shared" si="100"/>
        <v>46425034.42</v>
      </c>
      <c r="N238" s="72">
        <f t="shared" si="100"/>
        <v>54430753.34</v>
      </c>
      <c r="O238" s="61"/>
    </row>
    <row r="239" ht="15.75" customHeight="1"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</row>
    <row r="240" ht="15.75" customHeight="1">
      <c r="A240" s="57" t="s">
        <v>102</v>
      </c>
      <c r="C240" s="70">
        <f t="shared" ref="C240:N240" si="101">SUM(C241:C243)</f>
        <v>12954.90724</v>
      </c>
      <c r="D240" s="70">
        <f t="shared" si="101"/>
        <v>12918.98605</v>
      </c>
      <c r="E240" s="70">
        <f t="shared" si="101"/>
        <v>12747.15004</v>
      </c>
      <c r="F240" s="70">
        <f t="shared" si="101"/>
        <v>12611.33824</v>
      </c>
      <c r="G240" s="70">
        <f t="shared" si="101"/>
        <v>12642.44004</v>
      </c>
      <c r="H240" s="70">
        <f t="shared" si="101"/>
        <v>12588.81337</v>
      </c>
      <c r="I240" s="70">
        <f t="shared" si="101"/>
        <v>12510.34295</v>
      </c>
      <c r="J240" s="70">
        <f t="shared" si="101"/>
        <v>12430.71138</v>
      </c>
      <c r="K240" s="70">
        <f t="shared" si="101"/>
        <v>12370.09974</v>
      </c>
      <c r="L240" s="70">
        <f t="shared" si="101"/>
        <v>12321.01865</v>
      </c>
      <c r="M240" s="70">
        <f t="shared" si="101"/>
        <v>12258.04481</v>
      </c>
      <c r="N240" s="70">
        <f t="shared" si="101"/>
        <v>12193.16829</v>
      </c>
      <c r="O240" s="61"/>
    </row>
    <row r="241" ht="15.75" customHeight="1">
      <c r="A241" s="71" t="s">
        <v>73</v>
      </c>
      <c r="C241" s="72">
        <f t="shared" ref="C241:N241" si="102">C$185*C$221</f>
        <v>4365.836648</v>
      </c>
      <c r="D241" s="72">
        <f t="shared" si="102"/>
        <v>4344.756908</v>
      </c>
      <c r="E241" s="72">
        <f t="shared" si="102"/>
        <v>4343.957072</v>
      </c>
      <c r="F241" s="72">
        <f t="shared" si="102"/>
        <v>4326.533131</v>
      </c>
      <c r="G241" s="72">
        <f t="shared" si="102"/>
        <v>4295.624388</v>
      </c>
      <c r="H241" s="72">
        <f t="shared" si="102"/>
        <v>4272.314268</v>
      </c>
      <c r="I241" s="72">
        <f t="shared" si="102"/>
        <v>4251.65388</v>
      </c>
      <c r="J241" s="72">
        <f t="shared" si="102"/>
        <v>4233.477598</v>
      </c>
      <c r="K241" s="72">
        <f t="shared" si="102"/>
        <v>4212.309516</v>
      </c>
      <c r="L241" s="72">
        <f t="shared" si="102"/>
        <v>4189.368901</v>
      </c>
      <c r="M241" s="72">
        <f t="shared" si="102"/>
        <v>4168.545398</v>
      </c>
      <c r="N241" s="72">
        <f t="shared" si="102"/>
        <v>4148.174122</v>
      </c>
      <c r="O241" s="61"/>
    </row>
    <row r="242" ht="15.75" customHeight="1">
      <c r="A242" s="71" t="s">
        <v>82</v>
      </c>
      <c r="C242" s="72">
        <f t="shared" ref="C242:N242" si="103">C$186*C$222</f>
        <v>8062.537529</v>
      </c>
      <c r="D242" s="72">
        <f t="shared" si="103"/>
        <v>8089.050053</v>
      </c>
      <c r="E242" s="72">
        <f t="shared" si="103"/>
        <v>7953.908168</v>
      </c>
      <c r="F242" s="72">
        <f t="shared" si="103"/>
        <v>7839.802137</v>
      </c>
      <c r="G242" s="72">
        <f t="shared" si="103"/>
        <v>7854.047148</v>
      </c>
      <c r="H242" s="72">
        <f t="shared" si="103"/>
        <v>7843.793859</v>
      </c>
      <c r="I242" s="72">
        <f t="shared" si="103"/>
        <v>7796.720035</v>
      </c>
      <c r="J242" s="72">
        <f t="shared" si="103"/>
        <v>7739.781713</v>
      </c>
      <c r="K242" s="72">
        <f t="shared" si="103"/>
        <v>7698.726259</v>
      </c>
      <c r="L242" s="72">
        <f t="shared" si="103"/>
        <v>7669.939328</v>
      </c>
      <c r="M242" s="72">
        <f t="shared" si="103"/>
        <v>7633.838822</v>
      </c>
      <c r="N242" s="72">
        <f t="shared" si="103"/>
        <v>7592.666778</v>
      </c>
      <c r="O242" s="61"/>
    </row>
    <row r="243" ht="15.75" customHeight="1">
      <c r="A243" s="71" t="s">
        <v>77</v>
      </c>
      <c r="C243" s="72">
        <f t="shared" ref="C243:N243" si="104">C$187*C$223</f>
        <v>526.5330631</v>
      </c>
      <c r="D243" s="72">
        <f t="shared" si="104"/>
        <v>485.1790913</v>
      </c>
      <c r="E243" s="72">
        <f t="shared" si="104"/>
        <v>449.2847964</v>
      </c>
      <c r="F243" s="72">
        <f t="shared" si="104"/>
        <v>445.0029677</v>
      </c>
      <c r="G243" s="72">
        <f t="shared" si="104"/>
        <v>492.7685014</v>
      </c>
      <c r="H243" s="72">
        <f t="shared" si="104"/>
        <v>472.7052448</v>
      </c>
      <c r="I243" s="72">
        <f t="shared" si="104"/>
        <v>461.9690329</v>
      </c>
      <c r="J243" s="72">
        <f t="shared" si="104"/>
        <v>457.4520639</v>
      </c>
      <c r="K243" s="72">
        <f t="shared" si="104"/>
        <v>459.06396</v>
      </c>
      <c r="L243" s="72">
        <f t="shared" si="104"/>
        <v>461.7104237</v>
      </c>
      <c r="M243" s="72">
        <f t="shared" si="104"/>
        <v>455.660593</v>
      </c>
      <c r="N243" s="72">
        <f t="shared" si="104"/>
        <v>452.3273848</v>
      </c>
      <c r="O243" s="61"/>
    </row>
    <row r="244" ht="15.75" customHeight="1"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</row>
    <row r="245" ht="15.75" customHeight="1">
      <c r="A245" s="57" t="s">
        <v>103</v>
      </c>
      <c r="C245" s="70">
        <f t="shared" ref="C245:N245" si="105">SUM(C246:C248)</f>
        <v>750567.7293</v>
      </c>
      <c r="D245" s="70">
        <f t="shared" si="105"/>
        <v>1098845.874</v>
      </c>
      <c r="E245" s="70">
        <f t="shared" si="105"/>
        <v>1411117.898</v>
      </c>
      <c r="F245" s="70">
        <f t="shared" si="105"/>
        <v>1824511.27</v>
      </c>
      <c r="G245" s="70">
        <f t="shared" si="105"/>
        <v>2334243.673</v>
      </c>
      <c r="H245" s="70">
        <f t="shared" si="105"/>
        <v>2934079.237</v>
      </c>
      <c r="I245" s="70">
        <f t="shared" si="105"/>
        <v>3634294.578</v>
      </c>
      <c r="J245" s="70">
        <f t="shared" si="105"/>
        <v>4443414.247</v>
      </c>
      <c r="K245" s="70">
        <f t="shared" si="105"/>
        <v>5375590.82</v>
      </c>
      <c r="L245" s="70">
        <f t="shared" si="105"/>
        <v>6447237.703</v>
      </c>
      <c r="M245" s="70">
        <f t="shared" si="105"/>
        <v>7675857.381</v>
      </c>
      <c r="N245" s="70">
        <f t="shared" si="105"/>
        <v>9085627.204</v>
      </c>
      <c r="O245" s="61"/>
    </row>
    <row r="246" ht="15.75" customHeight="1">
      <c r="A246" s="71" t="s">
        <v>85</v>
      </c>
      <c r="C246" s="72">
        <f t="shared" ref="C246:N246" si="106">C$196*C$221</f>
        <v>503475.6118</v>
      </c>
      <c r="D246" s="72">
        <f t="shared" si="106"/>
        <v>503475.6118</v>
      </c>
      <c r="E246" s="72">
        <f t="shared" si="106"/>
        <v>503475.6118</v>
      </c>
      <c r="F246" s="72">
        <f t="shared" si="106"/>
        <v>503475.6118</v>
      </c>
      <c r="G246" s="72">
        <f t="shared" si="106"/>
        <v>503475.6118</v>
      </c>
      <c r="H246" s="72">
        <f t="shared" si="106"/>
        <v>503475.6118</v>
      </c>
      <c r="I246" s="72">
        <f t="shared" si="106"/>
        <v>503475.6118</v>
      </c>
      <c r="J246" s="72">
        <f t="shared" si="106"/>
        <v>503475.6118</v>
      </c>
      <c r="K246" s="72">
        <f t="shared" si="106"/>
        <v>503475.6118</v>
      </c>
      <c r="L246" s="72">
        <f t="shared" si="106"/>
        <v>503475.6118</v>
      </c>
      <c r="M246" s="72">
        <f t="shared" si="106"/>
        <v>503475.6118</v>
      </c>
      <c r="N246" s="72">
        <f t="shared" si="106"/>
        <v>503475.6118</v>
      </c>
      <c r="O246" s="61"/>
    </row>
    <row r="247" ht="15.75" customHeight="1">
      <c r="A247" s="71" t="s">
        <v>86</v>
      </c>
      <c r="C247" s="72">
        <f t="shared" ref="C247:N247" si="107">C$197*C$222</f>
        <v>198740.3731</v>
      </c>
      <c r="D247" s="72">
        <f t="shared" si="107"/>
        <v>198740.3731</v>
      </c>
      <c r="E247" s="72">
        <f t="shared" si="107"/>
        <v>198740.3731</v>
      </c>
      <c r="F247" s="72">
        <f t="shared" si="107"/>
        <v>198740.3731</v>
      </c>
      <c r="G247" s="72">
        <f t="shared" si="107"/>
        <v>198740.3731</v>
      </c>
      <c r="H247" s="72">
        <f t="shared" si="107"/>
        <v>198740.3731</v>
      </c>
      <c r="I247" s="72">
        <f t="shared" si="107"/>
        <v>198740.3731</v>
      </c>
      <c r="J247" s="72">
        <f t="shared" si="107"/>
        <v>198740.3731</v>
      </c>
      <c r="K247" s="72">
        <f t="shared" si="107"/>
        <v>198740.3731</v>
      </c>
      <c r="L247" s="72">
        <f t="shared" si="107"/>
        <v>198740.3731</v>
      </c>
      <c r="M247" s="72">
        <f t="shared" si="107"/>
        <v>198740.3731</v>
      </c>
      <c r="N247" s="72">
        <f t="shared" si="107"/>
        <v>198740.3731</v>
      </c>
      <c r="O247" s="61"/>
    </row>
    <row r="248" ht="15.75" customHeight="1">
      <c r="A248" s="71" t="s">
        <v>87</v>
      </c>
      <c r="C248" s="72">
        <f t="shared" ref="C248:N248" si="108">C$198*C$223</f>
        <v>48351.74437</v>
      </c>
      <c r="D248" s="72">
        <f t="shared" si="108"/>
        <v>396629.8894</v>
      </c>
      <c r="E248" s="72">
        <f t="shared" si="108"/>
        <v>708901.9133</v>
      </c>
      <c r="F248" s="72">
        <f t="shared" si="108"/>
        <v>1122295.285</v>
      </c>
      <c r="G248" s="72">
        <f t="shared" si="108"/>
        <v>1632027.689</v>
      </c>
      <c r="H248" s="72">
        <f t="shared" si="108"/>
        <v>2231863.252</v>
      </c>
      <c r="I248" s="72">
        <f t="shared" si="108"/>
        <v>2932078.593</v>
      </c>
      <c r="J248" s="72">
        <f t="shared" si="108"/>
        <v>3741198.262</v>
      </c>
      <c r="K248" s="72">
        <f t="shared" si="108"/>
        <v>4673374.835</v>
      </c>
      <c r="L248" s="72">
        <f t="shared" si="108"/>
        <v>5745021.719</v>
      </c>
      <c r="M248" s="72">
        <f t="shared" si="108"/>
        <v>6973641.397</v>
      </c>
      <c r="N248" s="72">
        <f t="shared" si="108"/>
        <v>8383411.219</v>
      </c>
      <c r="O248" s="61"/>
    </row>
    <row r="249" ht="15.75" customHeight="1"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</row>
    <row r="250" ht="15.75" customHeight="1"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</row>
    <row r="251" ht="15.75" customHeight="1">
      <c r="A251" s="57" t="s">
        <v>104</v>
      </c>
      <c r="C251" s="70">
        <f t="shared" ref="C251:N251" si="109">SUM(C252:C254)</f>
        <v>555701.9484</v>
      </c>
      <c r="D251" s="70">
        <f t="shared" si="109"/>
        <v>573115.8557</v>
      </c>
      <c r="E251" s="70">
        <f t="shared" si="109"/>
        <v>588729.4569</v>
      </c>
      <c r="F251" s="70">
        <f t="shared" si="109"/>
        <v>609399.1255</v>
      </c>
      <c r="G251" s="70">
        <f t="shared" si="109"/>
        <v>634885.7456</v>
      </c>
      <c r="H251" s="70">
        <f t="shared" si="109"/>
        <v>664877.5238</v>
      </c>
      <c r="I251" s="70">
        <f t="shared" si="109"/>
        <v>699888.2909</v>
      </c>
      <c r="J251" s="70">
        <f t="shared" si="109"/>
        <v>740344.2743</v>
      </c>
      <c r="K251" s="70">
        <f t="shared" si="109"/>
        <v>786953.103</v>
      </c>
      <c r="L251" s="70">
        <f t="shared" si="109"/>
        <v>840535.4471</v>
      </c>
      <c r="M251" s="70">
        <f t="shared" si="109"/>
        <v>901966.431</v>
      </c>
      <c r="N251" s="70">
        <f t="shared" si="109"/>
        <v>972454.9222</v>
      </c>
      <c r="O251" s="61"/>
    </row>
    <row r="252" ht="15.75" customHeight="1">
      <c r="A252" s="71" t="s">
        <v>90</v>
      </c>
      <c r="C252" s="72">
        <f t="shared" ref="C252:N252" si="110">C$202*C$221</f>
        <v>2417.587218</v>
      </c>
      <c r="D252" s="72">
        <f t="shared" si="110"/>
        <v>19831.49447</v>
      </c>
      <c r="E252" s="72">
        <f t="shared" si="110"/>
        <v>35445.09567</v>
      </c>
      <c r="F252" s="72">
        <f t="shared" si="110"/>
        <v>56114.76426</v>
      </c>
      <c r="G252" s="72">
        <f t="shared" si="110"/>
        <v>81601.38443</v>
      </c>
      <c r="H252" s="72">
        <f t="shared" si="110"/>
        <v>111593.1626</v>
      </c>
      <c r="I252" s="72">
        <f t="shared" si="110"/>
        <v>146603.9296</v>
      </c>
      <c r="J252" s="72">
        <f t="shared" si="110"/>
        <v>187059.9131</v>
      </c>
      <c r="K252" s="72">
        <f t="shared" si="110"/>
        <v>233668.7417</v>
      </c>
      <c r="L252" s="72">
        <f t="shared" si="110"/>
        <v>287251.0859</v>
      </c>
      <c r="M252" s="72">
        <f t="shared" si="110"/>
        <v>348682.0698</v>
      </c>
      <c r="N252" s="72">
        <f t="shared" si="110"/>
        <v>419170.561</v>
      </c>
      <c r="O252" s="61"/>
    </row>
    <row r="253" ht="15.75" customHeight="1">
      <c r="A253" s="71" t="s">
        <v>91</v>
      </c>
      <c r="C253" s="72">
        <f t="shared" ref="C253:N253" si="111">C$203*C$222</f>
        <v>469769.7407</v>
      </c>
      <c r="D253" s="72">
        <f t="shared" si="111"/>
        <v>469769.7407</v>
      </c>
      <c r="E253" s="72">
        <f t="shared" si="111"/>
        <v>469769.7407</v>
      </c>
      <c r="F253" s="72">
        <f t="shared" si="111"/>
        <v>469769.7407</v>
      </c>
      <c r="G253" s="72">
        <f t="shared" si="111"/>
        <v>469769.7407</v>
      </c>
      <c r="H253" s="72">
        <f t="shared" si="111"/>
        <v>469769.7407</v>
      </c>
      <c r="I253" s="72">
        <f t="shared" si="111"/>
        <v>469769.7407</v>
      </c>
      <c r="J253" s="72">
        <f t="shared" si="111"/>
        <v>469769.7407</v>
      </c>
      <c r="K253" s="72">
        <f t="shared" si="111"/>
        <v>469769.7407</v>
      </c>
      <c r="L253" s="72">
        <f t="shared" si="111"/>
        <v>469769.7407</v>
      </c>
      <c r="M253" s="72">
        <f t="shared" si="111"/>
        <v>469769.7407</v>
      </c>
      <c r="N253" s="72">
        <f t="shared" si="111"/>
        <v>469769.7407</v>
      </c>
      <c r="O253" s="61"/>
    </row>
    <row r="254" ht="15.75" customHeight="1">
      <c r="A254" s="71" t="s">
        <v>92</v>
      </c>
      <c r="C254" s="72">
        <f t="shared" ref="C254:N254" si="112">C$204*C$223</f>
        <v>83514.62056</v>
      </c>
      <c r="D254" s="72">
        <f t="shared" si="112"/>
        <v>83514.62056</v>
      </c>
      <c r="E254" s="72">
        <f t="shared" si="112"/>
        <v>83514.62056</v>
      </c>
      <c r="F254" s="72">
        <f t="shared" si="112"/>
        <v>83514.62056</v>
      </c>
      <c r="G254" s="72">
        <f t="shared" si="112"/>
        <v>83514.62056</v>
      </c>
      <c r="H254" s="72">
        <f t="shared" si="112"/>
        <v>83514.62056</v>
      </c>
      <c r="I254" s="72">
        <f t="shared" si="112"/>
        <v>83514.62056</v>
      </c>
      <c r="J254" s="72">
        <f t="shared" si="112"/>
        <v>83514.62056</v>
      </c>
      <c r="K254" s="72">
        <f t="shared" si="112"/>
        <v>83514.62056</v>
      </c>
      <c r="L254" s="72">
        <f t="shared" si="112"/>
        <v>83514.62056</v>
      </c>
      <c r="M254" s="72">
        <f t="shared" si="112"/>
        <v>83514.62056</v>
      </c>
      <c r="N254" s="72">
        <f t="shared" si="112"/>
        <v>83514.62056</v>
      </c>
      <c r="O254" s="61"/>
    </row>
    <row r="255" ht="15.75" customHeight="1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61"/>
    </row>
    <row r="256" ht="15.75" customHeight="1">
      <c r="A256" s="57" t="s">
        <v>105</v>
      </c>
      <c r="C256" s="70">
        <f t="shared" ref="C256:N256" si="113">SUM(C257:C259)</f>
        <v>181329.2231</v>
      </c>
      <c r="D256" s="70">
        <f t="shared" si="113"/>
        <v>590560.9313</v>
      </c>
      <c r="E256" s="70">
        <f t="shared" si="113"/>
        <v>1302845.103</v>
      </c>
      <c r="F256" s="70">
        <f t="shared" si="113"/>
        <v>2216803.973</v>
      </c>
      <c r="G256" s="70">
        <f t="shared" si="113"/>
        <v>3299039.268</v>
      </c>
      <c r="H256" s="70">
        <f t="shared" si="113"/>
        <v>4573012.044</v>
      </c>
      <c r="I256" s="70">
        <f t="shared" si="113"/>
        <v>5951955.61</v>
      </c>
      <c r="J256" s="70">
        <f t="shared" si="113"/>
        <v>7517409.094</v>
      </c>
      <c r="K256" s="70">
        <f t="shared" si="113"/>
        <v>9297130.832</v>
      </c>
      <c r="L256" s="70">
        <f t="shared" si="113"/>
        <v>11306355.26</v>
      </c>
      <c r="M256" s="70">
        <f t="shared" si="113"/>
        <v>13578709.26</v>
      </c>
      <c r="N256" s="70">
        <f t="shared" si="113"/>
        <v>16138892.44</v>
      </c>
      <c r="O256" s="61"/>
    </row>
    <row r="257" ht="15.75" customHeight="1">
      <c r="A257" s="71" t="s">
        <v>73</v>
      </c>
      <c r="C257" s="72">
        <f t="shared" ref="C257:N257" si="114">C$169*C$221</f>
        <v>33037.36072</v>
      </c>
      <c r="D257" s="72">
        <f t="shared" si="114"/>
        <v>132495.5686</v>
      </c>
      <c r="E257" s="72">
        <f t="shared" si="114"/>
        <v>321655.8674</v>
      </c>
      <c r="F257" s="72">
        <f t="shared" si="114"/>
        <v>561893.9183</v>
      </c>
      <c r="G257" s="72">
        <f t="shared" si="114"/>
        <v>848912.8427</v>
      </c>
      <c r="H257" s="72">
        <f t="shared" si="114"/>
        <v>1182360.205</v>
      </c>
      <c r="I257" s="72">
        <f t="shared" si="114"/>
        <v>1566498.766</v>
      </c>
      <c r="J257" s="72">
        <f t="shared" si="114"/>
        <v>2003661.577</v>
      </c>
      <c r="K257" s="72">
        <f t="shared" si="114"/>
        <v>2499537.34</v>
      </c>
      <c r="L257" s="72">
        <f t="shared" si="114"/>
        <v>3062361.808</v>
      </c>
      <c r="M257" s="72">
        <f t="shared" si="114"/>
        <v>3702090.918</v>
      </c>
      <c r="N257" s="72">
        <f t="shared" si="114"/>
        <v>4430327.116</v>
      </c>
      <c r="O257" s="61"/>
    </row>
    <row r="258" ht="15.75" customHeight="1">
      <c r="A258" s="71" t="s">
        <v>82</v>
      </c>
      <c r="C258" s="72">
        <f t="shared" ref="C258:N258" si="115">C$170*C$222</f>
        <v>19642.89615</v>
      </c>
      <c r="D258" s="72">
        <f t="shared" si="115"/>
        <v>161130.8926</v>
      </c>
      <c r="E258" s="72">
        <f t="shared" si="115"/>
        <v>287991.4023</v>
      </c>
      <c r="F258" s="72">
        <f t="shared" si="115"/>
        <v>455932.4596</v>
      </c>
      <c r="G258" s="72">
        <f t="shared" si="115"/>
        <v>663011.2485</v>
      </c>
      <c r="H258" s="72">
        <f t="shared" si="115"/>
        <v>906694.4461</v>
      </c>
      <c r="I258" s="72">
        <f t="shared" si="115"/>
        <v>1191156.928</v>
      </c>
      <c r="J258" s="72">
        <f t="shared" si="115"/>
        <v>1519861.794</v>
      </c>
      <c r="K258" s="72">
        <f t="shared" si="115"/>
        <v>1898558.527</v>
      </c>
      <c r="L258" s="72">
        <f t="shared" si="115"/>
        <v>2333915.073</v>
      </c>
      <c r="M258" s="72">
        <f t="shared" si="115"/>
        <v>2833041.817</v>
      </c>
      <c r="N258" s="72">
        <f t="shared" si="115"/>
        <v>3405760.808</v>
      </c>
      <c r="O258" s="61"/>
    </row>
    <row r="259" ht="15.75" customHeight="1">
      <c r="A259" s="71" t="s">
        <v>77</v>
      </c>
      <c r="C259" s="72">
        <f t="shared" ref="C259:N259" si="116">C$171*C$223</f>
        <v>128648.9662</v>
      </c>
      <c r="D259" s="72">
        <f t="shared" si="116"/>
        <v>296934.4701</v>
      </c>
      <c r="E259" s="72">
        <f t="shared" si="116"/>
        <v>693197.833</v>
      </c>
      <c r="F259" s="72">
        <f t="shared" si="116"/>
        <v>1198977.595</v>
      </c>
      <c r="G259" s="72">
        <f t="shared" si="116"/>
        <v>1787115.177</v>
      </c>
      <c r="H259" s="72">
        <f t="shared" si="116"/>
        <v>2483957.393</v>
      </c>
      <c r="I259" s="72">
        <f t="shared" si="116"/>
        <v>3194299.916</v>
      </c>
      <c r="J259" s="72">
        <f t="shared" si="116"/>
        <v>3993885.723</v>
      </c>
      <c r="K259" s="72">
        <f t="shared" si="116"/>
        <v>4899034.965</v>
      </c>
      <c r="L259" s="72">
        <f t="shared" si="116"/>
        <v>5910078.381</v>
      </c>
      <c r="M259" s="72">
        <f t="shared" si="116"/>
        <v>7043576.527</v>
      </c>
      <c r="N259" s="72">
        <f t="shared" si="116"/>
        <v>8302804.517</v>
      </c>
      <c r="O259" s="61"/>
    </row>
    <row r="260" ht="15.75" customHeight="1"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</row>
    <row r="261" ht="15.75" customHeight="1">
      <c r="A261" s="74" t="s">
        <v>66</v>
      </c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</row>
    <row r="262" ht="15.75" customHeight="1">
      <c r="A262" s="75" t="s">
        <v>73</v>
      </c>
      <c r="C262" s="76">
        <f t="shared" ref="C262:N262" si="117">C257/C226</f>
        <v>0.01196865172</v>
      </c>
      <c r="D262" s="76">
        <f t="shared" si="117"/>
        <v>0.01977202326</v>
      </c>
      <c r="E262" s="76">
        <f t="shared" si="117"/>
        <v>0.02747757385</v>
      </c>
      <c r="F262" s="76">
        <f t="shared" si="117"/>
        <v>0.03177111562</v>
      </c>
      <c r="G262" s="76">
        <f t="shared" si="117"/>
        <v>0.03446311561</v>
      </c>
      <c r="H262" s="76">
        <f t="shared" si="117"/>
        <v>0.0362293869</v>
      </c>
      <c r="I262" s="76">
        <f t="shared" si="117"/>
        <v>0.0375272659</v>
      </c>
      <c r="J262" s="76">
        <f t="shared" si="117"/>
        <v>0.03847742306</v>
      </c>
      <c r="K262" s="76">
        <f t="shared" si="117"/>
        <v>0.03917818985</v>
      </c>
      <c r="L262" s="76">
        <f t="shared" si="117"/>
        <v>0.03970549888</v>
      </c>
      <c r="M262" s="76">
        <f t="shared" si="117"/>
        <v>0.04010998723</v>
      </c>
      <c r="N262" s="76">
        <f t="shared" si="117"/>
        <v>0.04043173322</v>
      </c>
      <c r="O262" s="61"/>
    </row>
    <row r="263" ht="15.75" customHeight="1">
      <c r="A263" s="75" t="s">
        <v>82</v>
      </c>
      <c r="C263" s="76">
        <f t="shared" ref="C263:N263" si="118">C258/C227</f>
        <v>0.001584783935</v>
      </c>
      <c r="D263" s="76">
        <f t="shared" si="118"/>
        <v>0.007273486593</v>
      </c>
      <c r="E263" s="76">
        <f t="shared" si="118"/>
        <v>0.008211497451</v>
      </c>
      <c r="F263" s="76">
        <f t="shared" si="118"/>
        <v>0.008939700477</v>
      </c>
      <c r="G263" s="76">
        <f t="shared" si="118"/>
        <v>0.009506120024</v>
      </c>
      <c r="H263" s="76">
        <f t="shared" si="118"/>
        <v>0.00989544494</v>
      </c>
      <c r="I263" s="76">
        <f t="shared" si="118"/>
        <v>0.01018845275</v>
      </c>
      <c r="J263" s="76">
        <f t="shared" si="118"/>
        <v>0.01040694982</v>
      </c>
      <c r="K263" s="76">
        <f t="shared" si="118"/>
        <v>0.01057504668</v>
      </c>
      <c r="L263" s="76">
        <f t="shared" si="118"/>
        <v>0.01070965341</v>
      </c>
      <c r="M263" s="76">
        <f t="shared" si="118"/>
        <v>0.01081389613</v>
      </c>
      <c r="N263" s="76">
        <f t="shared" si="118"/>
        <v>0.01089770624</v>
      </c>
      <c r="O263" s="61"/>
    </row>
    <row r="264" ht="15.75" customHeight="1">
      <c r="A264" s="75" t="s">
        <v>77</v>
      </c>
      <c r="C264" s="76">
        <f t="shared" ref="C264:N264" si="119">C259/C228</f>
        <v>0.05199085151</v>
      </c>
      <c r="D264" s="76">
        <f t="shared" si="119"/>
        <v>0.0514025502</v>
      </c>
      <c r="E264" s="76">
        <f t="shared" si="119"/>
        <v>0.06937889438</v>
      </c>
      <c r="F264" s="76">
        <f t="shared" si="119"/>
        <v>0.08050813585</v>
      </c>
      <c r="G264" s="76">
        <f t="shared" si="119"/>
        <v>0.0863355474</v>
      </c>
      <c r="H264" s="76">
        <f t="shared" si="119"/>
        <v>0.09331462135</v>
      </c>
      <c r="I264" s="76">
        <f t="shared" si="119"/>
        <v>0.09597570299</v>
      </c>
      <c r="J264" s="76">
        <f t="shared" si="119"/>
        <v>0.09782871324</v>
      </c>
      <c r="K264" s="76">
        <f t="shared" si="119"/>
        <v>0.09947147194</v>
      </c>
      <c r="L264" s="76">
        <f t="shared" si="119"/>
        <v>0.1006888195</v>
      </c>
      <c r="M264" s="76">
        <f t="shared" si="119"/>
        <v>0.1018004436</v>
      </c>
      <c r="N264" s="76">
        <f t="shared" si="119"/>
        <v>0.1023560113</v>
      </c>
      <c r="O264" s="61"/>
    </row>
    <row r="265" ht="15.75" customHeight="1"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</row>
    <row r="266" ht="15.75" customHeight="1">
      <c r="A266" s="74" t="s">
        <v>106</v>
      </c>
      <c r="C266" s="76">
        <f t="shared" ref="C266:N266" si="120">(B225+C245-C251-C256)/B225</f>
        <v>1.004130424</v>
      </c>
      <c r="D266" s="76">
        <f t="shared" si="120"/>
        <v>0.9963225814</v>
      </c>
      <c r="E266" s="76">
        <f t="shared" si="120"/>
        <v>0.9861263983</v>
      </c>
      <c r="F266" s="76">
        <f t="shared" si="120"/>
        <v>0.9823550531</v>
      </c>
      <c r="G266" s="76">
        <f t="shared" si="120"/>
        <v>0.9808602882</v>
      </c>
      <c r="H266" s="76">
        <f t="shared" si="120"/>
        <v>0.9799804236</v>
      </c>
      <c r="I266" s="76">
        <f t="shared" si="120"/>
        <v>0.9800006027</v>
      </c>
      <c r="J266" s="76">
        <f t="shared" si="120"/>
        <v>0.98012721</v>
      </c>
      <c r="K266" s="76">
        <f t="shared" si="120"/>
        <v>0.9802944057</v>
      </c>
      <c r="L266" s="76">
        <f t="shared" si="120"/>
        <v>0.9805194538</v>
      </c>
      <c r="M266" s="76">
        <f t="shared" si="120"/>
        <v>0.9807637459</v>
      </c>
      <c r="N266" s="76">
        <f t="shared" si="120"/>
        <v>0.9810477297</v>
      </c>
      <c r="O266" s="61"/>
    </row>
    <row r="267" ht="15.75" customHeight="1"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</row>
    <row r="268" ht="15.75" customHeight="1">
      <c r="A268" s="46" t="s">
        <v>107</v>
      </c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</row>
    <row r="269" ht="15.75" customHeight="1">
      <c r="A269" s="77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</row>
    <row r="270" ht="15.75" customHeight="1">
      <c r="A270" s="78" t="s">
        <v>108</v>
      </c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</row>
    <row r="271" ht="15.75" customHeight="1">
      <c r="A271" s="75" t="s">
        <v>73</v>
      </c>
      <c r="C271" s="10">
        <f t="shared" ref="C271:N271" si="121">C$17</f>
        <v>2899.142758</v>
      </c>
      <c r="D271" s="10">
        <f t="shared" si="121"/>
        <v>13677.674</v>
      </c>
      <c r="E271" s="10">
        <f t="shared" si="121"/>
        <v>30014.40357</v>
      </c>
      <c r="F271" s="10">
        <f t="shared" si="121"/>
        <v>50974.89168</v>
      </c>
      <c r="G271" s="10">
        <f t="shared" si="121"/>
        <v>76179.21796</v>
      </c>
      <c r="H271" s="10">
        <f t="shared" si="121"/>
        <v>105582.8809</v>
      </c>
      <c r="I271" s="10">
        <f t="shared" si="121"/>
        <v>139379.8686</v>
      </c>
      <c r="J271" s="10">
        <f t="shared" si="121"/>
        <v>177975.03</v>
      </c>
      <c r="K271" s="10">
        <f t="shared" si="121"/>
        <v>221927.4673</v>
      </c>
      <c r="L271" s="10">
        <f t="shared" si="121"/>
        <v>271948.4228</v>
      </c>
      <c r="M271" s="10">
        <f t="shared" si="121"/>
        <v>328902.0656</v>
      </c>
      <c r="N271" s="10">
        <f t="shared" si="121"/>
        <v>393809.1712</v>
      </c>
      <c r="O271" s="61"/>
    </row>
    <row r="272" ht="15.75" customHeight="1">
      <c r="A272" s="75" t="s">
        <v>82</v>
      </c>
      <c r="C272" s="10">
        <f t="shared" ref="C272:N272" si="122">C$19</f>
        <v>652.3071206</v>
      </c>
      <c r="D272" s="10">
        <f t="shared" si="122"/>
        <v>3077.47665</v>
      </c>
      <c r="E272" s="10">
        <f t="shared" si="122"/>
        <v>6753.240803</v>
      </c>
      <c r="F272" s="10">
        <f t="shared" si="122"/>
        <v>11469.35063</v>
      </c>
      <c r="G272" s="10">
        <f t="shared" si="122"/>
        <v>17140.32404</v>
      </c>
      <c r="H272" s="10">
        <f t="shared" si="122"/>
        <v>23756.14821</v>
      </c>
      <c r="I272" s="10">
        <f t="shared" si="122"/>
        <v>31360.47044</v>
      </c>
      <c r="J272" s="10">
        <f t="shared" si="122"/>
        <v>40044.38174</v>
      </c>
      <c r="K272" s="10">
        <f t="shared" si="122"/>
        <v>49933.68014</v>
      </c>
      <c r="L272" s="10">
        <f t="shared" si="122"/>
        <v>61188.39513</v>
      </c>
      <c r="M272" s="10">
        <f t="shared" si="122"/>
        <v>74002.96477</v>
      </c>
      <c r="N272" s="10">
        <f t="shared" si="122"/>
        <v>88607.06353</v>
      </c>
      <c r="O272" s="61"/>
    </row>
    <row r="273" ht="15.75" customHeight="1">
      <c r="A273" s="75" t="s">
        <v>77</v>
      </c>
      <c r="C273" s="10">
        <f t="shared" ref="C273:N273" si="123">C$21</f>
        <v>72.47856896</v>
      </c>
      <c r="D273" s="10">
        <f t="shared" si="123"/>
        <v>341.94185</v>
      </c>
      <c r="E273" s="10">
        <f t="shared" si="123"/>
        <v>750.3600893</v>
      </c>
      <c r="F273" s="10">
        <f t="shared" si="123"/>
        <v>1274.372292</v>
      </c>
      <c r="G273" s="10">
        <f t="shared" si="123"/>
        <v>1904.480449</v>
      </c>
      <c r="H273" s="10">
        <f t="shared" si="123"/>
        <v>2639.572024</v>
      </c>
      <c r="I273" s="10">
        <f t="shared" si="123"/>
        <v>3484.496715</v>
      </c>
      <c r="J273" s="10">
        <f t="shared" si="123"/>
        <v>4449.375749</v>
      </c>
      <c r="K273" s="10">
        <f t="shared" si="123"/>
        <v>5548.186682</v>
      </c>
      <c r="L273" s="10">
        <f t="shared" si="123"/>
        <v>6798.71057</v>
      </c>
      <c r="M273" s="10">
        <f t="shared" si="123"/>
        <v>8222.551641</v>
      </c>
      <c r="N273" s="10">
        <f t="shared" si="123"/>
        <v>9845.229281</v>
      </c>
      <c r="O273" s="61"/>
    </row>
    <row r="274" ht="15.75" customHeight="1">
      <c r="A274" s="79" t="s">
        <v>109</v>
      </c>
      <c r="C274" s="10">
        <f t="shared" ref="C274:N274" si="124">SUM(C$271:C$273)</f>
        <v>3623.928448</v>
      </c>
      <c r="D274" s="10">
        <f t="shared" si="124"/>
        <v>17097.0925</v>
      </c>
      <c r="E274" s="10">
        <f t="shared" si="124"/>
        <v>37518.00446</v>
      </c>
      <c r="F274" s="10">
        <f t="shared" si="124"/>
        <v>63718.6146</v>
      </c>
      <c r="G274" s="10">
        <f t="shared" si="124"/>
        <v>95224.02245</v>
      </c>
      <c r="H274" s="10">
        <f t="shared" si="124"/>
        <v>131978.6012</v>
      </c>
      <c r="I274" s="10">
        <f t="shared" si="124"/>
        <v>174224.8358</v>
      </c>
      <c r="J274" s="10">
        <f t="shared" si="124"/>
        <v>222468.7875</v>
      </c>
      <c r="K274" s="10">
        <f t="shared" si="124"/>
        <v>277409.3341</v>
      </c>
      <c r="L274" s="10">
        <f t="shared" si="124"/>
        <v>339935.5285</v>
      </c>
      <c r="M274" s="10">
        <f t="shared" si="124"/>
        <v>411127.582</v>
      </c>
      <c r="N274" s="10">
        <f t="shared" si="124"/>
        <v>492261.4641</v>
      </c>
      <c r="O274" s="61"/>
    </row>
    <row r="275" ht="15.75" customHeight="1">
      <c r="A275" s="77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</row>
    <row r="276" ht="15.75" customHeight="1">
      <c r="A276" s="74" t="s">
        <v>110</v>
      </c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</row>
    <row r="277" ht="15.75" customHeight="1">
      <c r="A277" s="75" t="s">
        <v>73</v>
      </c>
      <c r="C277" s="10">
        <f t="shared" ref="C277:N277" si="125">C$37</f>
        <v>7913.595537</v>
      </c>
      <c r="D277" s="10">
        <f t="shared" si="125"/>
        <v>35141.58178</v>
      </c>
      <c r="E277" s="10">
        <f t="shared" si="125"/>
        <v>54325.53114</v>
      </c>
      <c r="F277" s="10">
        <f t="shared" si="125"/>
        <v>71515.87518</v>
      </c>
      <c r="G277" s="10">
        <f t="shared" si="125"/>
        <v>88108.47175</v>
      </c>
      <c r="H277" s="10">
        <f t="shared" si="125"/>
        <v>105119.4648</v>
      </c>
      <c r="I277" s="10">
        <f t="shared" si="125"/>
        <v>123332.2308</v>
      </c>
      <c r="J277" s="10">
        <f t="shared" si="125"/>
        <v>143396.8796</v>
      </c>
      <c r="K277" s="10">
        <f t="shared" si="125"/>
        <v>165897.6506</v>
      </c>
      <c r="L277" s="10">
        <f t="shared" si="125"/>
        <v>191399.6915</v>
      </c>
      <c r="M277" s="10">
        <f t="shared" si="125"/>
        <v>220483.429</v>
      </c>
      <c r="N277" s="10">
        <f t="shared" si="125"/>
        <v>253771.0484</v>
      </c>
      <c r="O277" s="61"/>
    </row>
    <row r="278" ht="15.75" customHeight="1">
      <c r="A278" s="75" t="s">
        <v>82</v>
      </c>
      <c r="C278" s="10">
        <f t="shared" ref="C278:N278" si="126">C$39</f>
        <v>1780.558996</v>
      </c>
      <c r="D278" s="10">
        <f t="shared" si="126"/>
        <v>7906.8559</v>
      </c>
      <c r="E278" s="10">
        <f t="shared" si="126"/>
        <v>12223.24451</v>
      </c>
      <c r="F278" s="10">
        <f t="shared" si="126"/>
        <v>16091.07192</v>
      </c>
      <c r="G278" s="10">
        <f t="shared" si="126"/>
        <v>19824.40614</v>
      </c>
      <c r="H278" s="10">
        <f t="shared" si="126"/>
        <v>23651.87957</v>
      </c>
      <c r="I278" s="10">
        <f t="shared" si="126"/>
        <v>27749.75194</v>
      </c>
      <c r="J278" s="10">
        <f t="shared" si="126"/>
        <v>32264.2979</v>
      </c>
      <c r="K278" s="10">
        <f t="shared" si="126"/>
        <v>37326.97139</v>
      </c>
      <c r="L278" s="10">
        <f t="shared" si="126"/>
        <v>43064.93058</v>
      </c>
      <c r="M278" s="10">
        <f t="shared" si="126"/>
        <v>49608.77152</v>
      </c>
      <c r="N278" s="10">
        <f t="shared" si="126"/>
        <v>57098.48589</v>
      </c>
      <c r="O278" s="61"/>
    </row>
    <row r="279" ht="15.75" customHeight="1">
      <c r="A279" s="75" t="s">
        <v>77</v>
      </c>
      <c r="C279" s="10">
        <f t="shared" ref="C279:N279" si="127">C$41</f>
        <v>197.8398884</v>
      </c>
      <c r="D279" s="10">
        <f t="shared" si="127"/>
        <v>878.5395444</v>
      </c>
      <c r="E279" s="10">
        <f t="shared" si="127"/>
        <v>1358.138279</v>
      </c>
      <c r="F279" s="10">
        <f t="shared" si="127"/>
        <v>1787.89688</v>
      </c>
      <c r="G279" s="10">
        <f t="shared" si="127"/>
        <v>2202.711794</v>
      </c>
      <c r="H279" s="10">
        <f t="shared" si="127"/>
        <v>2627.986619</v>
      </c>
      <c r="I279" s="10">
        <f t="shared" si="127"/>
        <v>3083.305771</v>
      </c>
      <c r="J279" s="10">
        <f t="shared" si="127"/>
        <v>3584.921989</v>
      </c>
      <c r="K279" s="10">
        <f t="shared" si="127"/>
        <v>4147.441265</v>
      </c>
      <c r="L279" s="10">
        <f t="shared" si="127"/>
        <v>4784.992287</v>
      </c>
      <c r="M279" s="10">
        <f t="shared" si="127"/>
        <v>5512.085724</v>
      </c>
      <c r="N279" s="10">
        <f t="shared" si="127"/>
        <v>6344.27621</v>
      </c>
      <c r="O279" s="61"/>
    </row>
    <row r="280" ht="15.75" customHeight="1">
      <c r="A280" s="79" t="s">
        <v>109</v>
      </c>
      <c r="C280" s="10">
        <f t="shared" ref="C280:N280" si="128">SUM(C$277:C$279)</f>
        <v>9891.994421</v>
      </c>
      <c r="D280" s="10">
        <f t="shared" si="128"/>
        <v>43926.97722</v>
      </c>
      <c r="E280" s="10">
        <f t="shared" si="128"/>
        <v>67906.91393</v>
      </c>
      <c r="F280" s="10">
        <f t="shared" si="128"/>
        <v>89394.84398</v>
      </c>
      <c r="G280" s="10">
        <f t="shared" si="128"/>
        <v>110135.5897</v>
      </c>
      <c r="H280" s="10">
        <f t="shared" si="128"/>
        <v>131399.331</v>
      </c>
      <c r="I280" s="10">
        <f t="shared" si="128"/>
        <v>154165.2886</v>
      </c>
      <c r="J280" s="10">
        <f t="shared" si="128"/>
        <v>179246.0995</v>
      </c>
      <c r="K280" s="10">
        <f t="shared" si="128"/>
        <v>207372.0633</v>
      </c>
      <c r="L280" s="10">
        <f t="shared" si="128"/>
        <v>239249.6143</v>
      </c>
      <c r="M280" s="10">
        <f t="shared" si="128"/>
        <v>275604.2862</v>
      </c>
      <c r="N280" s="10">
        <f t="shared" si="128"/>
        <v>317213.8105</v>
      </c>
      <c r="O280" s="61"/>
    </row>
    <row r="281" ht="15.75" customHeight="1"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</row>
    <row r="282" ht="15.75" customHeight="1">
      <c r="A282" s="74" t="s">
        <v>111</v>
      </c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</row>
    <row r="283" ht="15.75" customHeight="1">
      <c r="A283" s="79" t="s">
        <v>112</v>
      </c>
      <c r="C283" s="10">
        <f t="shared" ref="C283:N283" si="129">C$52</f>
        <v>97222.22222</v>
      </c>
      <c r="D283" s="10">
        <f t="shared" si="129"/>
        <v>111805.5556</v>
      </c>
      <c r="E283" s="10">
        <f t="shared" si="129"/>
        <v>128576.3889</v>
      </c>
      <c r="F283" s="10">
        <f t="shared" si="129"/>
        <v>147862.8472</v>
      </c>
      <c r="G283" s="10">
        <f t="shared" si="129"/>
        <v>170042.2743</v>
      </c>
      <c r="H283" s="10">
        <f t="shared" si="129"/>
        <v>195548.6155</v>
      </c>
      <c r="I283" s="10">
        <f t="shared" si="129"/>
        <v>224880.9078</v>
      </c>
      <c r="J283" s="10">
        <f t="shared" si="129"/>
        <v>258613.0439</v>
      </c>
      <c r="K283" s="10">
        <f t="shared" si="129"/>
        <v>297405.0005</v>
      </c>
      <c r="L283" s="10">
        <f t="shared" si="129"/>
        <v>342015.7506</v>
      </c>
      <c r="M283" s="10">
        <f t="shared" si="129"/>
        <v>393318.1132</v>
      </c>
      <c r="N283" s="10">
        <f t="shared" si="129"/>
        <v>452315.8302</v>
      </c>
      <c r="O283" s="61"/>
    </row>
    <row r="284" ht="15.75" customHeight="1">
      <c r="A284" s="75" t="s">
        <v>73</v>
      </c>
      <c r="C284" s="10">
        <f t="shared" ref="C284:N284" si="130">C$56</f>
        <v>24305.55556</v>
      </c>
      <c r="D284" s="10">
        <f t="shared" si="130"/>
        <v>27951.38889</v>
      </c>
      <c r="E284" s="10">
        <f t="shared" si="130"/>
        <v>32144.09722</v>
      </c>
      <c r="F284" s="10">
        <f t="shared" si="130"/>
        <v>36965.71181</v>
      </c>
      <c r="G284" s="10">
        <f t="shared" si="130"/>
        <v>42510.56858</v>
      </c>
      <c r="H284" s="10">
        <f t="shared" si="130"/>
        <v>48887.15386</v>
      </c>
      <c r="I284" s="10">
        <f t="shared" si="130"/>
        <v>56220.22694</v>
      </c>
      <c r="J284" s="10">
        <f t="shared" si="130"/>
        <v>64653.26098</v>
      </c>
      <c r="K284" s="10">
        <f t="shared" si="130"/>
        <v>74351.25013</v>
      </c>
      <c r="L284" s="10">
        <f t="shared" si="130"/>
        <v>85503.93765</v>
      </c>
      <c r="M284" s="10">
        <f t="shared" si="130"/>
        <v>98329.5283</v>
      </c>
      <c r="N284" s="10">
        <f t="shared" si="130"/>
        <v>113078.9575</v>
      </c>
      <c r="O284" s="61"/>
    </row>
    <row r="285" ht="15.75" customHeight="1">
      <c r="A285" s="75" t="s">
        <v>82</v>
      </c>
      <c r="C285" s="10">
        <f t="shared" ref="C285:N285" si="131">C$58</f>
        <v>8750</v>
      </c>
      <c r="D285" s="10">
        <f t="shared" si="131"/>
        <v>10062.5</v>
      </c>
      <c r="E285" s="10">
        <f t="shared" si="131"/>
        <v>11571.875</v>
      </c>
      <c r="F285" s="10">
        <f t="shared" si="131"/>
        <v>13307.65625</v>
      </c>
      <c r="G285" s="10">
        <f t="shared" si="131"/>
        <v>15303.80469</v>
      </c>
      <c r="H285" s="10">
        <f t="shared" si="131"/>
        <v>17599.37539</v>
      </c>
      <c r="I285" s="10">
        <f t="shared" si="131"/>
        <v>20239.2817</v>
      </c>
      <c r="J285" s="10">
        <f t="shared" si="131"/>
        <v>23275.17395</v>
      </c>
      <c r="K285" s="10">
        <f t="shared" si="131"/>
        <v>26766.45005</v>
      </c>
      <c r="L285" s="10">
        <f t="shared" si="131"/>
        <v>30781.41755</v>
      </c>
      <c r="M285" s="10">
        <f t="shared" si="131"/>
        <v>35398.63019</v>
      </c>
      <c r="N285" s="10">
        <f t="shared" si="131"/>
        <v>40708.42472</v>
      </c>
      <c r="O285" s="61"/>
    </row>
    <row r="286" ht="15.75" customHeight="1">
      <c r="A286" s="75" t="s">
        <v>77</v>
      </c>
      <c r="C286" s="10">
        <f t="shared" ref="C286:N286" si="132">C$60</f>
        <v>972.2222222</v>
      </c>
      <c r="D286" s="10">
        <f t="shared" si="132"/>
        <v>1118.055556</v>
      </c>
      <c r="E286" s="10">
        <f t="shared" si="132"/>
        <v>1285.763889</v>
      </c>
      <c r="F286" s="10">
        <f t="shared" si="132"/>
        <v>1478.628472</v>
      </c>
      <c r="G286" s="10">
        <f t="shared" si="132"/>
        <v>1700.422743</v>
      </c>
      <c r="H286" s="10">
        <f t="shared" si="132"/>
        <v>1955.486155</v>
      </c>
      <c r="I286" s="10">
        <f t="shared" si="132"/>
        <v>2248.809078</v>
      </c>
      <c r="J286" s="10">
        <f t="shared" si="132"/>
        <v>2586.130439</v>
      </c>
      <c r="K286" s="10">
        <f t="shared" si="132"/>
        <v>2974.050005</v>
      </c>
      <c r="L286" s="10">
        <f t="shared" si="132"/>
        <v>3420.157506</v>
      </c>
      <c r="M286" s="10">
        <f t="shared" si="132"/>
        <v>3933.181132</v>
      </c>
      <c r="N286" s="10">
        <f t="shared" si="132"/>
        <v>4523.158302</v>
      </c>
      <c r="O286" s="61"/>
    </row>
    <row r="287" ht="15.75" customHeight="1">
      <c r="A287" s="79" t="s">
        <v>109</v>
      </c>
      <c r="C287" s="10">
        <f t="shared" ref="C287:N287" si="133">SUM(C$284:C$286)</f>
        <v>34027.77778</v>
      </c>
      <c r="D287" s="10">
        <f t="shared" si="133"/>
        <v>39131.94444</v>
      </c>
      <c r="E287" s="10">
        <f t="shared" si="133"/>
        <v>45001.73611</v>
      </c>
      <c r="F287" s="10">
        <f t="shared" si="133"/>
        <v>51751.99653</v>
      </c>
      <c r="G287" s="10">
        <f t="shared" si="133"/>
        <v>59514.79601</v>
      </c>
      <c r="H287" s="10">
        <f t="shared" si="133"/>
        <v>68442.01541</v>
      </c>
      <c r="I287" s="10">
        <f t="shared" si="133"/>
        <v>78708.31772</v>
      </c>
      <c r="J287" s="10">
        <f t="shared" si="133"/>
        <v>90514.56538</v>
      </c>
      <c r="K287" s="10">
        <f t="shared" si="133"/>
        <v>104091.7502</v>
      </c>
      <c r="L287" s="10">
        <f t="shared" si="133"/>
        <v>119705.5127</v>
      </c>
      <c r="M287" s="10">
        <f t="shared" si="133"/>
        <v>137661.3396</v>
      </c>
      <c r="N287" s="10">
        <f t="shared" si="133"/>
        <v>158310.5406</v>
      </c>
      <c r="O287" s="61"/>
    </row>
    <row r="288" ht="15.75" customHeight="1"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</row>
    <row r="289" ht="15.75" customHeight="1">
      <c r="A289" s="74" t="s">
        <v>113</v>
      </c>
      <c r="C289" s="70">
        <f t="shared" ref="C289:N289" si="134">SUM(C290:C292)</f>
        <v>525111.8671</v>
      </c>
      <c r="D289" s="70">
        <f t="shared" si="134"/>
        <v>1034707.85</v>
      </c>
      <c r="E289" s="70">
        <f t="shared" si="134"/>
        <v>1697955.528</v>
      </c>
      <c r="F289" s="70">
        <f t="shared" si="134"/>
        <v>2500976.658</v>
      </c>
      <c r="G289" s="70">
        <f t="shared" si="134"/>
        <v>3444229.114</v>
      </c>
      <c r="H289" s="70">
        <f t="shared" si="134"/>
        <v>4516790.322</v>
      </c>
      <c r="I289" s="70">
        <f t="shared" si="134"/>
        <v>5746509.933</v>
      </c>
      <c r="J289" s="70">
        <f t="shared" si="134"/>
        <v>7154161.129</v>
      </c>
      <c r="K289" s="70">
        <f t="shared" si="134"/>
        <v>8760394.848</v>
      </c>
      <c r="L289" s="70">
        <f t="shared" si="134"/>
        <v>10591965.42</v>
      </c>
      <c r="M289" s="70">
        <f t="shared" si="134"/>
        <v>12679619.07</v>
      </c>
      <c r="N289" s="70">
        <f t="shared" si="134"/>
        <v>15067199.78</v>
      </c>
      <c r="O289" s="61"/>
    </row>
    <row r="290" ht="15.75" customHeight="1">
      <c r="A290" s="75" t="s">
        <v>73</v>
      </c>
      <c r="C290" s="72">
        <f t="shared" ref="C290:N290" si="135">(C221*C63+C64)*C216</f>
        <v>88330.37907</v>
      </c>
      <c r="D290" s="72">
        <f t="shared" si="135"/>
        <v>214437.245</v>
      </c>
      <c r="E290" s="72">
        <f t="shared" si="135"/>
        <v>374595.9455</v>
      </c>
      <c r="F290" s="72">
        <f t="shared" si="135"/>
        <v>565941.8952</v>
      </c>
      <c r="G290" s="72">
        <f t="shared" si="135"/>
        <v>788240.1369</v>
      </c>
      <c r="H290" s="72">
        <f t="shared" si="135"/>
        <v>1044332.51</v>
      </c>
      <c r="I290" s="72">
        <f t="shared" si="135"/>
        <v>1335774.384</v>
      </c>
      <c r="J290" s="72">
        <f t="shared" si="135"/>
        <v>1666358.227</v>
      </c>
      <c r="K290" s="72">
        <f t="shared" si="135"/>
        <v>2041574.539</v>
      </c>
      <c r="L290" s="72">
        <f t="shared" si="135"/>
        <v>2468060.612</v>
      </c>
      <c r="M290" s="72">
        <f t="shared" si="135"/>
        <v>2953551.411</v>
      </c>
      <c r="N290" s="72">
        <f t="shared" si="135"/>
        <v>3506415.788</v>
      </c>
      <c r="O290" s="61"/>
    </row>
    <row r="291" ht="15.75" customHeight="1">
      <c r="A291" s="75" t="s">
        <v>82</v>
      </c>
      <c r="C291" s="72">
        <f t="shared" ref="C291:N291" si="136">(C222*C$63+C$64)*C217</f>
        <v>364403.7109</v>
      </c>
      <c r="D291" s="72">
        <f t="shared" si="136"/>
        <v>651303.6329</v>
      </c>
      <c r="E291" s="72">
        <f t="shared" si="136"/>
        <v>1031108.793</v>
      </c>
      <c r="F291" s="72">
        <f t="shared" si="136"/>
        <v>1499425.439</v>
      </c>
      <c r="G291" s="72">
        <f t="shared" si="136"/>
        <v>2050524.363</v>
      </c>
      <c r="H291" s="72">
        <f t="shared" si="136"/>
        <v>2693847.207</v>
      </c>
      <c r="I291" s="72">
        <f t="shared" si="136"/>
        <v>3437225.904</v>
      </c>
      <c r="J291" s="72">
        <f t="shared" si="136"/>
        <v>4293663.129</v>
      </c>
      <c r="K291" s="72">
        <f t="shared" si="136"/>
        <v>5278238.704</v>
      </c>
      <c r="L291" s="72">
        <f t="shared" si="136"/>
        <v>6407033.033</v>
      </c>
      <c r="M291" s="72">
        <f t="shared" si="136"/>
        <v>7702259.058</v>
      </c>
      <c r="N291" s="72">
        <f t="shared" si="136"/>
        <v>9188114.045</v>
      </c>
      <c r="O291" s="61"/>
    </row>
    <row r="292" ht="15.75" customHeight="1">
      <c r="A292" s="75" t="s">
        <v>77</v>
      </c>
      <c r="C292" s="72">
        <f t="shared" ref="C292:N292" si="137">(C223*C$63+C$64)*C218</f>
        <v>72377.77709</v>
      </c>
      <c r="D292" s="72">
        <f t="shared" si="137"/>
        <v>168966.9718</v>
      </c>
      <c r="E292" s="72">
        <f t="shared" si="137"/>
        <v>292250.7889</v>
      </c>
      <c r="F292" s="72">
        <f t="shared" si="137"/>
        <v>435609.3244</v>
      </c>
      <c r="G292" s="72">
        <f t="shared" si="137"/>
        <v>605464.6145</v>
      </c>
      <c r="H292" s="72">
        <f t="shared" si="137"/>
        <v>778610.6046</v>
      </c>
      <c r="I292" s="72">
        <f t="shared" si="137"/>
        <v>973509.645</v>
      </c>
      <c r="J292" s="72">
        <f t="shared" si="137"/>
        <v>1194139.773</v>
      </c>
      <c r="K292" s="72">
        <f t="shared" si="137"/>
        <v>1440581.605</v>
      </c>
      <c r="L292" s="72">
        <f t="shared" si="137"/>
        <v>1716871.778</v>
      </c>
      <c r="M292" s="72">
        <f t="shared" si="137"/>
        <v>2023808.601</v>
      </c>
      <c r="N292" s="72">
        <f t="shared" si="137"/>
        <v>2372669.95</v>
      </c>
      <c r="O292" s="61"/>
    </row>
    <row r="293" ht="15.75" customHeight="1"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</row>
    <row r="294" ht="15.75" customHeight="1">
      <c r="A294" s="74" t="s">
        <v>114</v>
      </c>
      <c r="C294" s="70">
        <f t="shared" ref="C294:N294" si="138">C44/C52</f>
        <v>10.28571429</v>
      </c>
      <c r="D294" s="70">
        <f t="shared" si="138"/>
        <v>10.28571429</v>
      </c>
      <c r="E294" s="70">
        <f t="shared" si="138"/>
        <v>10.28571429</v>
      </c>
      <c r="F294" s="70">
        <f t="shared" si="138"/>
        <v>10.28571429</v>
      </c>
      <c r="G294" s="70">
        <f t="shared" si="138"/>
        <v>10.28571429</v>
      </c>
      <c r="H294" s="70">
        <f t="shared" si="138"/>
        <v>10.28571429</v>
      </c>
      <c r="I294" s="70">
        <f t="shared" si="138"/>
        <v>10.28571429</v>
      </c>
      <c r="J294" s="70">
        <f t="shared" si="138"/>
        <v>10.28571429</v>
      </c>
      <c r="K294" s="70">
        <f t="shared" si="138"/>
        <v>10.28571429</v>
      </c>
      <c r="L294" s="70">
        <f t="shared" si="138"/>
        <v>10.28571429</v>
      </c>
      <c r="M294" s="70">
        <f t="shared" si="138"/>
        <v>10.28571429</v>
      </c>
      <c r="N294" s="70">
        <f t="shared" si="138"/>
        <v>10.28571429</v>
      </c>
      <c r="O294" s="61"/>
    </row>
    <row r="295" ht="15.75" customHeight="1">
      <c r="A295" s="74" t="s">
        <v>115</v>
      </c>
      <c r="C295" s="70">
        <f t="shared" ref="C295:N295" si="139">C141*C67*C71</f>
        <v>2426735.752</v>
      </c>
      <c r="D295" s="70">
        <f t="shared" si="139"/>
        <v>3751501.839</v>
      </c>
      <c r="E295" s="70">
        <f t="shared" si="139"/>
        <v>4938597.592</v>
      </c>
      <c r="F295" s="70">
        <f t="shared" si="139"/>
        <v>6084415.318</v>
      </c>
      <c r="G295" s="70">
        <f t="shared" si="139"/>
        <v>7259125.814</v>
      </c>
      <c r="H295" s="70">
        <f t="shared" si="139"/>
        <v>8516825.904</v>
      </c>
      <c r="I295" s="70">
        <f t="shared" si="139"/>
        <v>9902409.533</v>
      </c>
      <c r="J295" s="70">
        <f t="shared" si="139"/>
        <v>11456221.93</v>
      </c>
      <c r="K295" s="70">
        <f t="shared" si="139"/>
        <v>13217289.91</v>
      </c>
      <c r="L295" s="70">
        <f t="shared" si="139"/>
        <v>15225695.4</v>
      </c>
      <c r="M295" s="70">
        <f t="shared" si="139"/>
        <v>17524403.99</v>
      </c>
      <c r="N295" s="70">
        <f t="shared" si="139"/>
        <v>20160783.98</v>
      </c>
      <c r="O295" s="61"/>
    </row>
    <row r="296" ht="15.75" customHeight="1">
      <c r="A296" s="74" t="s">
        <v>116</v>
      </c>
      <c r="C296" s="70">
        <f t="shared" ref="C296:N296" si="140">C295+C44</f>
        <v>3426735.752</v>
      </c>
      <c r="D296" s="70">
        <f t="shared" si="140"/>
        <v>4901501.839</v>
      </c>
      <c r="E296" s="70">
        <f t="shared" si="140"/>
        <v>6261097.592</v>
      </c>
      <c r="F296" s="70">
        <f t="shared" si="140"/>
        <v>7605290.318</v>
      </c>
      <c r="G296" s="70">
        <f t="shared" si="140"/>
        <v>9008132.064</v>
      </c>
      <c r="H296" s="70">
        <f t="shared" si="140"/>
        <v>10528183.09</v>
      </c>
      <c r="I296" s="70">
        <f t="shared" si="140"/>
        <v>12215470.3</v>
      </c>
      <c r="J296" s="70">
        <f t="shared" si="140"/>
        <v>14116241.81</v>
      </c>
      <c r="K296" s="70">
        <f t="shared" si="140"/>
        <v>16276312.77</v>
      </c>
      <c r="L296" s="70">
        <f t="shared" si="140"/>
        <v>18743571.69</v>
      </c>
      <c r="M296" s="70">
        <f t="shared" si="140"/>
        <v>21569961.73</v>
      </c>
      <c r="N296" s="70">
        <f t="shared" si="140"/>
        <v>24813175.38</v>
      </c>
      <c r="O296" s="61"/>
    </row>
    <row r="297" ht="15.75" customHeight="1">
      <c r="A297" s="74" t="s">
        <v>117</v>
      </c>
      <c r="C297" s="70">
        <f t="shared" ref="C297:N297" si="141">C296/C215</f>
        <v>74.1853641</v>
      </c>
      <c r="D297" s="70">
        <f t="shared" si="141"/>
        <v>48.35588293</v>
      </c>
      <c r="E297" s="70">
        <f t="shared" si="141"/>
        <v>36.37006078</v>
      </c>
      <c r="F297" s="70">
        <f t="shared" si="141"/>
        <v>29.56168278</v>
      </c>
      <c r="G297" s="70">
        <f t="shared" si="141"/>
        <v>25.26335947</v>
      </c>
      <c r="H297" s="70">
        <f t="shared" si="141"/>
        <v>22.36676854</v>
      </c>
      <c r="I297" s="70">
        <f t="shared" si="141"/>
        <v>20.32361609</v>
      </c>
      <c r="J297" s="70">
        <f t="shared" si="141"/>
        <v>18.83466489</v>
      </c>
      <c r="K297" s="70">
        <f t="shared" si="141"/>
        <v>17.72226996</v>
      </c>
      <c r="L297" s="70">
        <f t="shared" si="141"/>
        <v>16.87468271</v>
      </c>
      <c r="M297" s="70">
        <f t="shared" si="141"/>
        <v>16.2186019</v>
      </c>
      <c r="N297" s="70">
        <f t="shared" si="141"/>
        <v>15.7040754</v>
      </c>
      <c r="O297" s="61"/>
    </row>
    <row r="298" ht="15.75" customHeight="1"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</row>
    <row r="299" ht="15.75" customHeight="1">
      <c r="A299" s="74" t="s">
        <v>118</v>
      </c>
      <c r="C299" s="70">
        <f t="shared" ref="C299:N299" si="142">100*SUM(C280,C274)</f>
        <v>1351592.287</v>
      </c>
      <c r="D299" s="70">
        <f t="shared" si="142"/>
        <v>6102406.972</v>
      </c>
      <c r="E299" s="70">
        <f t="shared" si="142"/>
        <v>10542491.84</v>
      </c>
      <c r="F299" s="70">
        <f t="shared" si="142"/>
        <v>15311345.86</v>
      </c>
      <c r="G299" s="70">
        <f t="shared" si="142"/>
        <v>20535961.21</v>
      </c>
      <c r="H299" s="70">
        <f t="shared" si="142"/>
        <v>26337793.21</v>
      </c>
      <c r="I299" s="70">
        <f t="shared" si="142"/>
        <v>32839012.43</v>
      </c>
      <c r="J299" s="70">
        <f t="shared" si="142"/>
        <v>40171488.69</v>
      </c>
      <c r="K299" s="70">
        <f t="shared" si="142"/>
        <v>48478139.74</v>
      </c>
      <c r="L299" s="70">
        <f t="shared" si="142"/>
        <v>57918514.28</v>
      </c>
      <c r="M299" s="70">
        <f t="shared" si="142"/>
        <v>68673186.83</v>
      </c>
      <c r="N299" s="70">
        <f t="shared" si="142"/>
        <v>80947527.46</v>
      </c>
      <c r="O299" s="61"/>
    </row>
    <row r="300" ht="15.75" customHeight="1">
      <c r="A300" s="74" t="s">
        <v>119</v>
      </c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</row>
    <row r="301" ht="15.75" customHeight="1">
      <c r="A301" s="75" t="s">
        <v>73</v>
      </c>
      <c r="C301" s="72">
        <f t="shared" ref="C301:N301" si="143">C216*C68*C72</f>
        <v>210419.5249</v>
      </c>
      <c r="D301" s="72">
        <f t="shared" si="143"/>
        <v>510829.7245</v>
      </c>
      <c r="E301" s="72">
        <f t="shared" si="143"/>
        <v>892357.779</v>
      </c>
      <c r="F301" s="72">
        <f t="shared" si="143"/>
        <v>1348179.708</v>
      </c>
      <c r="G301" s="72">
        <f t="shared" si="143"/>
        <v>1877735.801</v>
      </c>
      <c r="H301" s="72">
        <f t="shared" si="143"/>
        <v>2487795.852</v>
      </c>
      <c r="I301" s="72">
        <f t="shared" si="143"/>
        <v>3182065.041</v>
      </c>
      <c r="J301" s="72">
        <f t="shared" si="143"/>
        <v>3969577.738</v>
      </c>
      <c r="K301" s="72">
        <f t="shared" si="143"/>
        <v>4863413.347</v>
      </c>
      <c r="L301" s="72">
        <f t="shared" si="143"/>
        <v>5879383.139</v>
      </c>
      <c r="M301" s="72">
        <f t="shared" si="143"/>
        <v>7035913.251</v>
      </c>
      <c r="N301" s="72">
        <f t="shared" si="143"/>
        <v>8352939.86</v>
      </c>
      <c r="O301" s="61"/>
    </row>
    <row r="302" ht="15.75" customHeight="1">
      <c r="A302" s="75" t="s">
        <v>82</v>
      </c>
      <c r="C302" s="72">
        <f t="shared" ref="C302:N302" si="144">C217*C69*C73</f>
        <v>1760970.604</v>
      </c>
      <c r="D302" s="72">
        <f t="shared" si="144"/>
        <v>3147406.345</v>
      </c>
      <c r="E302" s="72">
        <f t="shared" si="144"/>
        <v>4982804.017</v>
      </c>
      <c r="F302" s="72">
        <f t="shared" si="144"/>
        <v>7245930.933</v>
      </c>
      <c r="G302" s="72">
        <f t="shared" si="144"/>
        <v>9909100.862</v>
      </c>
      <c r="H302" s="72">
        <f t="shared" si="144"/>
        <v>13017940.27</v>
      </c>
      <c r="I302" s="72">
        <f t="shared" si="144"/>
        <v>16610296.75</v>
      </c>
      <c r="J302" s="72">
        <f t="shared" si="144"/>
        <v>20749005.37</v>
      </c>
      <c r="K302" s="72">
        <f t="shared" si="144"/>
        <v>25506938.93</v>
      </c>
      <c r="L302" s="72">
        <f t="shared" si="144"/>
        <v>30961805.53</v>
      </c>
      <c r="M302" s="72">
        <f t="shared" si="144"/>
        <v>37220948.58</v>
      </c>
      <c r="N302" s="72">
        <f t="shared" si="144"/>
        <v>44401300.69</v>
      </c>
      <c r="O302" s="61"/>
    </row>
    <row r="303" ht="15.75" customHeight="1">
      <c r="A303" s="75" t="s">
        <v>77</v>
      </c>
      <c r="C303" s="72">
        <f t="shared" ref="C303:N303" si="145">C218*C70*C74</f>
        <v>164190.3277</v>
      </c>
      <c r="D303" s="72">
        <f t="shared" si="145"/>
        <v>383304.7045</v>
      </c>
      <c r="E303" s="72">
        <f t="shared" si="145"/>
        <v>662976.3266</v>
      </c>
      <c r="F303" s="72">
        <f t="shared" si="145"/>
        <v>988187.8192</v>
      </c>
      <c r="G303" s="72">
        <f t="shared" si="145"/>
        <v>1373507.69</v>
      </c>
      <c r="H303" s="72">
        <f t="shared" si="145"/>
        <v>1766292.575</v>
      </c>
      <c r="I303" s="72">
        <f t="shared" si="145"/>
        <v>2208424.658</v>
      </c>
      <c r="J303" s="72">
        <f t="shared" si="145"/>
        <v>2708928.188</v>
      </c>
      <c r="K303" s="72">
        <f t="shared" si="145"/>
        <v>3267986.049</v>
      </c>
      <c r="L303" s="72">
        <f t="shared" si="145"/>
        <v>3894755.423</v>
      </c>
      <c r="M303" s="72">
        <f t="shared" si="145"/>
        <v>4591047.289</v>
      </c>
      <c r="N303" s="72">
        <f t="shared" si="145"/>
        <v>5382445.72</v>
      </c>
      <c r="O303" s="61"/>
    </row>
    <row r="304" ht="15.75" customHeight="1">
      <c r="A304" s="79" t="s">
        <v>79</v>
      </c>
      <c r="C304" s="70">
        <f t="shared" ref="C304:N304" si="146">SUM(C299:C303)</f>
        <v>3487172.743</v>
      </c>
      <c r="D304" s="70">
        <f t="shared" si="146"/>
        <v>10143947.75</v>
      </c>
      <c r="E304" s="70">
        <f t="shared" si="146"/>
        <v>17080629.96</v>
      </c>
      <c r="F304" s="70">
        <f t="shared" si="146"/>
        <v>24893644.32</v>
      </c>
      <c r="G304" s="70">
        <f t="shared" si="146"/>
        <v>33696305.57</v>
      </c>
      <c r="H304" s="70">
        <f t="shared" si="146"/>
        <v>43609821.91</v>
      </c>
      <c r="I304" s="70">
        <f t="shared" si="146"/>
        <v>54839798.88</v>
      </c>
      <c r="J304" s="70">
        <f t="shared" si="146"/>
        <v>67598999.99</v>
      </c>
      <c r="K304" s="70">
        <f t="shared" si="146"/>
        <v>82116478.06</v>
      </c>
      <c r="L304" s="70">
        <f t="shared" si="146"/>
        <v>98654458.37</v>
      </c>
      <c r="M304" s="70">
        <f t="shared" si="146"/>
        <v>117521095.9</v>
      </c>
      <c r="N304" s="70">
        <f t="shared" si="146"/>
        <v>139084213.7</v>
      </c>
      <c r="O304" s="61"/>
    </row>
    <row r="305" ht="15.75" customHeight="1">
      <c r="A305" s="74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</row>
    <row r="306" ht="15.75" customHeight="1">
      <c r="A306" s="74" t="s">
        <v>120</v>
      </c>
      <c r="C306" s="70">
        <f t="shared" ref="C306:N306" si="147">C225-C289</f>
        <v>17104350.44</v>
      </c>
      <c r="D306" s="70">
        <f t="shared" si="147"/>
        <v>33596289.46</v>
      </c>
      <c r="E306" s="70">
        <f t="shared" si="147"/>
        <v>55071375.39</v>
      </c>
      <c r="F306" s="70">
        <f t="shared" si="147"/>
        <v>81078199.31</v>
      </c>
      <c r="G306" s="70">
        <f t="shared" si="147"/>
        <v>111633646.7</v>
      </c>
      <c r="H306" s="70">
        <f t="shared" si="147"/>
        <v>146365222.6</v>
      </c>
      <c r="I306" s="70">
        <f t="shared" si="147"/>
        <v>186191266.3</v>
      </c>
      <c r="J306" s="70">
        <f t="shared" si="147"/>
        <v>231787788.4</v>
      </c>
      <c r="K306" s="70">
        <f t="shared" si="147"/>
        <v>283821391.4</v>
      </c>
      <c r="L306" s="70">
        <f t="shared" si="147"/>
        <v>343157693.4</v>
      </c>
      <c r="M306" s="70">
        <f t="shared" si="147"/>
        <v>410790500.8</v>
      </c>
      <c r="N306" s="70">
        <f t="shared" si="147"/>
        <v>488146100.9</v>
      </c>
      <c r="O306" s="61"/>
    </row>
    <row r="307" ht="15.75" customHeight="1">
      <c r="A307" s="80" t="s">
        <v>121</v>
      </c>
      <c r="C307" s="76">
        <f t="shared" ref="C307:N307" si="148">C306/C225</f>
        <v>0.9702139601</v>
      </c>
      <c r="D307" s="76">
        <f t="shared" si="148"/>
        <v>0.9701219159</v>
      </c>
      <c r="E307" s="76">
        <f t="shared" si="148"/>
        <v>0.970090267</v>
      </c>
      <c r="F307" s="76">
        <f t="shared" si="148"/>
        <v>0.9700765576</v>
      </c>
      <c r="G307" s="76">
        <f t="shared" si="148"/>
        <v>0.9700704493</v>
      </c>
      <c r="H307" s="76">
        <f t="shared" si="148"/>
        <v>0.9700640903</v>
      </c>
      <c r="I307" s="76">
        <f t="shared" si="148"/>
        <v>0.9700605579</v>
      </c>
      <c r="J307" s="76">
        <f t="shared" si="148"/>
        <v>0.9700589991</v>
      </c>
      <c r="K307" s="76">
        <f t="shared" si="148"/>
        <v>0.9700583042</v>
      </c>
      <c r="L307" s="76">
        <f t="shared" si="148"/>
        <v>0.9700580194</v>
      </c>
      <c r="M307" s="76">
        <f t="shared" si="148"/>
        <v>0.9700578188</v>
      </c>
      <c r="N307" s="76">
        <f t="shared" si="148"/>
        <v>0.9700580256</v>
      </c>
      <c r="O307" s="61"/>
    </row>
    <row r="308" ht="15.75" customHeight="1"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</row>
    <row r="309" ht="15.75" customHeight="1">
      <c r="A309" s="74" t="s">
        <v>122</v>
      </c>
      <c r="C309" s="70">
        <f t="shared" ref="C309:N309" si="149">SUM(C296,C304)</f>
        <v>6913908.496</v>
      </c>
      <c r="D309" s="70">
        <f t="shared" si="149"/>
        <v>15045449.59</v>
      </c>
      <c r="E309" s="70">
        <f t="shared" si="149"/>
        <v>23341727.55</v>
      </c>
      <c r="F309" s="70">
        <f t="shared" si="149"/>
        <v>32498934.64</v>
      </c>
      <c r="G309" s="70">
        <f t="shared" si="149"/>
        <v>42704437.63</v>
      </c>
      <c r="H309" s="70">
        <f t="shared" si="149"/>
        <v>54138005.01</v>
      </c>
      <c r="I309" s="70">
        <f t="shared" si="149"/>
        <v>67055269.18</v>
      </c>
      <c r="J309" s="70">
        <f t="shared" si="149"/>
        <v>81715241.8</v>
      </c>
      <c r="K309" s="70">
        <f t="shared" si="149"/>
        <v>98392790.83</v>
      </c>
      <c r="L309" s="70">
        <f t="shared" si="149"/>
        <v>117398030.1</v>
      </c>
      <c r="M309" s="70">
        <f t="shared" si="149"/>
        <v>139091057.7</v>
      </c>
      <c r="N309" s="70">
        <f t="shared" si="149"/>
        <v>163897389.1</v>
      </c>
      <c r="O309" s="61"/>
    </row>
    <row r="310" ht="15.75" customHeight="1">
      <c r="A310" s="74" t="s">
        <v>123</v>
      </c>
      <c r="C310" s="70">
        <f t="shared" ref="C310:N310" si="150">C306-C309</f>
        <v>10190441.94</v>
      </c>
      <c r="D310" s="70">
        <f t="shared" si="150"/>
        <v>18550839.87</v>
      </c>
      <c r="E310" s="70">
        <f t="shared" si="150"/>
        <v>31729647.84</v>
      </c>
      <c r="F310" s="70">
        <f t="shared" si="150"/>
        <v>48579264.67</v>
      </c>
      <c r="G310" s="70">
        <f t="shared" si="150"/>
        <v>68929209.1</v>
      </c>
      <c r="H310" s="70">
        <f t="shared" si="150"/>
        <v>92227217.62</v>
      </c>
      <c r="I310" s="70">
        <f t="shared" si="150"/>
        <v>119135997.1</v>
      </c>
      <c r="J310" s="70">
        <f t="shared" si="150"/>
        <v>150072546.6</v>
      </c>
      <c r="K310" s="70">
        <f t="shared" si="150"/>
        <v>185428600.5</v>
      </c>
      <c r="L310" s="70">
        <f t="shared" si="150"/>
        <v>225759663.3</v>
      </c>
      <c r="M310" s="70">
        <f t="shared" si="150"/>
        <v>271699443.1</v>
      </c>
      <c r="N310" s="70">
        <f t="shared" si="150"/>
        <v>324248711.8</v>
      </c>
      <c r="O310" s="61"/>
    </row>
    <row r="311" ht="15.75" customHeight="1">
      <c r="A311" s="80" t="s">
        <v>121</v>
      </c>
      <c r="C311" s="76">
        <f t="shared" ref="C311:N311" si="151">C310/C225</f>
        <v>0.5780347561</v>
      </c>
      <c r="D311" s="76">
        <f t="shared" si="151"/>
        <v>0.5356715461</v>
      </c>
      <c r="E311" s="76">
        <f t="shared" si="151"/>
        <v>0.5589223499</v>
      </c>
      <c r="F311" s="76">
        <f t="shared" si="151"/>
        <v>0.5812364636</v>
      </c>
      <c r="G311" s="76">
        <f t="shared" si="151"/>
        <v>0.5989788097</v>
      </c>
      <c r="H311" s="76">
        <f t="shared" si="151"/>
        <v>0.6112538918</v>
      </c>
      <c r="I311" s="76">
        <f t="shared" si="151"/>
        <v>0.6207011431</v>
      </c>
      <c r="J311" s="76">
        <f t="shared" si="151"/>
        <v>0.6280711566</v>
      </c>
      <c r="K311" s="76">
        <f t="shared" si="151"/>
        <v>0.6337667253</v>
      </c>
      <c r="L311" s="76">
        <f t="shared" si="151"/>
        <v>0.6381904765</v>
      </c>
      <c r="M311" s="76">
        <f t="shared" si="151"/>
        <v>0.641602395</v>
      </c>
      <c r="N311" s="76">
        <f t="shared" si="151"/>
        <v>0.6443564018</v>
      </c>
      <c r="O311" s="61"/>
    </row>
    <row r="312" ht="15.75" customHeight="1">
      <c r="A312" s="74" t="s">
        <v>124</v>
      </c>
      <c r="C312" s="70">
        <f t="shared" ref="C312:N312" si="152">C310/C215</f>
        <v>220.6127641</v>
      </c>
      <c r="D312" s="70">
        <f t="shared" si="152"/>
        <v>183.0137518</v>
      </c>
      <c r="E312" s="70">
        <f t="shared" si="152"/>
        <v>184.3142043</v>
      </c>
      <c r="F312" s="70">
        <f t="shared" si="152"/>
        <v>188.8270864</v>
      </c>
      <c r="G312" s="70">
        <f t="shared" si="152"/>
        <v>193.3123732</v>
      </c>
      <c r="H312" s="70">
        <f t="shared" si="152"/>
        <v>195.9336014</v>
      </c>
      <c r="I312" s="70">
        <f t="shared" si="152"/>
        <v>198.2137575</v>
      </c>
      <c r="J312" s="70">
        <f t="shared" si="152"/>
        <v>200.2350316</v>
      </c>
      <c r="K312" s="70">
        <f t="shared" si="152"/>
        <v>201.9017306</v>
      </c>
      <c r="L312" s="70">
        <f t="shared" si="152"/>
        <v>203.2495595</v>
      </c>
      <c r="M312" s="70">
        <f t="shared" si="152"/>
        <v>204.2926714</v>
      </c>
      <c r="N312" s="70">
        <f t="shared" si="152"/>
        <v>205.2146144</v>
      </c>
      <c r="O312" s="61"/>
    </row>
    <row r="313" ht="15.75" customHeight="1"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</row>
    <row r="314" ht="15.75" customHeight="1">
      <c r="A314" s="74" t="s">
        <v>125</v>
      </c>
      <c r="C314" s="70">
        <f t="shared" ref="C314:N314" si="153">C312*C317*(C316/(1+1-C316))</f>
        <v>193.6092643</v>
      </c>
      <c r="D314" s="70">
        <f t="shared" si="153"/>
        <v>164.3788495</v>
      </c>
      <c r="E314" s="70">
        <f t="shared" si="153"/>
        <v>163.6751177</v>
      </c>
      <c r="F314" s="70">
        <f t="shared" si="153"/>
        <v>167.1273135</v>
      </c>
      <c r="G314" s="70">
        <f t="shared" si="153"/>
        <v>170.7757989</v>
      </c>
      <c r="H314" s="70">
        <f t="shared" si="153"/>
        <v>172.8834965</v>
      </c>
      <c r="I314" s="70">
        <f t="shared" si="153"/>
        <v>174.7240556</v>
      </c>
      <c r="J314" s="70">
        <f t="shared" si="153"/>
        <v>176.3699526</v>
      </c>
      <c r="K314" s="70">
        <f t="shared" si="153"/>
        <v>177.7285779</v>
      </c>
      <c r="L314" s="70">
        <f t="shared" si="153"/>
        <v>178.8209361</v>
      </c>
      <c r="M314" s="70">
        <f t="shared" si="153"/>
        <v>179.6562287</v>
      </c>
      <c r="N314" s="70">
        <f t="shared" si="153"/>
        <v>180.3911369</v>
      </c>
      <c r="O314" s="61"/>
    </row>
    <row r="315" ht="15.75" customHeight="1">
      <c r="A315" s="74" t="s">
        <v>126</v>
      </c>
      <c r="C315" s="70">
        <f t="shared" ref="C315:N315" si="154">C312*C317*(1/(1+1-1))</f>
        <v>220.6127641</v>
      </c>
      <c r="D315" s="70">
        <f t="shared" si="154"/>
        <v>183.0137518</v>
      </c>
      <c r="E315" s="70">
        <f t="shared" si="154"/>
        <v>184.3142043</v>
      </c>
      <c r="F315" s="70">
        <f t="shared" si="154"/>
        <v>188.8270864</v>
      </c>
      <c r="G315" s="70">
        <f t="shared" si="154"/>
        <v>193.3123732</v>
      </c>
      <c r="H315" s="70">
        <f t="shared" si="154"/>
        <v>195.9336014</v>
      </c>
      <c r="I315" s="70">
        <f t="shared" si="154"/>
        <v>198.2137575</v>
      </c>
      <c r="J315" s="70">
        <f t="shared" si="154"/>
        <v>200.2350316</v>
      </c>
      <c r="K315" s="70">
        <f t="shared" si="154"/>
        <v>201.9017306</v>
      </c>
      <c r="L315" s="70">
        <f t="shared" si="154"/>
        <v>203.2495595</v>
      </c>
      <c r="M315" s="70">
        <f t="shared" si="154"/>
        <v>204.2926714</v>
      </c>
      <c r="N315" s="70">
        <f t="shared" si="154"/>
        <v>205.2146144</v>
      </c>
      <c r="O315" s="61"/>
    </row>
    <row r="316" ht="15.75" customHeight="1">
      <c r="A316" s="74" t="s">
        <v>63</v>
      </c>
      <c r="C316" s="76">
        <f t="shared" ref="C316:N316" si="155">AVERAGE(C179:C181)</f>
        <v>0.9348091169</v>
      </c>
      <c r="D316" s="76">
        <f t="shared" si="155"/>
        <v>0.9463578033</v>
      </c>
      <c r="E316" s="76">
        <f t="shared" si="155"/>
        <v>0.9406904602</v>
      </c>
      <c r="F316" s="76">
        <f t="shared" si="155"/>
        <v>0.9390377731</v>
      </c>
      <c r="G316" s="76">
        <f t="shared" si="155"/>
        <v>0.9381013281</v>
      </c>
      <c r="H316" s="76">
        <f t="shared" si="155"/>
        <v>0.9375026131</v>
      </c>
      <c r="I316" s="76">
        <f t="shared" si="155"/>
        <v>0.9370144269</v>
      </c>
      <c r="J316" s="76">
        <f t="shared" si="155"/>
        <v>0.9366310062</v>
      </c>
      <c r="K316" s="76">
        <f t="shared" si="155"/>
        <v>0.9363244923</v>
      </c>
      <c r="L316" s="76">
        <f t="shared" si="155"/>
        <v>0.9360625235</v>
      </c>
      <c r="M316" s="76">
        <f t="shared" si="155"/>
        <v>0.9358340585</v>
      </c>
      <c r="N316" s="76">
        <f t="shared" si="155"/>
        <v>0.9356247219</v>
      </c>
      <c r="O316" s="61"/>
    </row>
    <row r="317" ht="15.75" customHeight="1">
      <c r="A317" s="74" t="s">
        <v>127</v>
      </c>
      <c r="C317" s="57">
        <v>1.0</v>
      </c>
      <c r="D317" s="57">
        <v>1.0</v>
      </c>
      <c r="E317" s="57">
        <v>1.0</v>
      </c>
      <c r="F317" s="57">
        <v>1.0</v>
      </c>
      <c r="G317" s="57">
        <v>1.0</v>
      </c>
      <c r="H317" s="57">
        <v>1.0</v>
      </c>
      <c r="I317" s="57">
        <v>1.0</v>
      </c>
      <c r="J317" s="57">
        <v>1.0</v>
      </c>
      <c r="K317" s="57">
        <v>1.0</v>
      </c>
      <c r="L317" s="57">
        <v>1.0</v>
      </c>
      <c r="M317" s="57">
        <v>1.0</v>
      </c>
      <c r="N317" s="57">
        <v>1.0</v>
      </c>
      <c r="O317" s="61"/>
    </row>
    <row r="318" ht="15.75" customHeight="1"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</row>
    <row r="319" ht="15.75" customHeight="1">
      <c r="A319" s="74" t="s">
        <v>128</v>
      </c>
      <c r="C319" s="81">
        <f t="shared" ref="C319:N319" si="156">C314/C297</f>
        <v>2.609804058</v>
      </c>
      <c r="D319" s="81">
        <f t="shared" si="156"/>
        <v>3.399355767</v>
      </c>
      <c r="E319" s="81">
        <f t="shared" si="156"/>
        <v>4.500270668</v>
      </c>
      <c r="F319" s="81">
        <f t="shared" si="156"/>
        <v>5.653511498</v>
      </c>
      <c r="G319" s="81">
        <f t="shared" si="156"/>
        <v>6.759821436</v>
      </c>
      <c r="H319" s="81">
        <f t="shared" si="156"/>
        <v>7.729480288</v>
      </c>
      <c r="I319" s="81">
        <f t="shared" si="156"/>
        <v>8.597094871</v>
      </c>
      <c r="J319" s="81">
        <f t="shared" si="156"/>
        <v>9.364114182</v>
      </c>
      <c r="K319" s="81">
        <f t="shared" si="156"/>
        <v>10.02854478</v>
      </c>
      <c r="L319" s="81">
        <f t="shared" si="156"/>
        <v>10.59699546</v>
      </c>
      <c r="M319" s="81">
        <f t="shared" si="156"/>
        <v>11.07717113</v>
      </c>
      <c r="N319" s="81">
        <f t="shared" si="156"/>
        <v>11.48689957</v>
      </c>
      <c r="O319" s="61"/>
    </row>
    <row r="320" ht="15.75" customHeight="1">
      <c r="A320" s="74" t="s">
        <v>129</v>
      </c>
      <c r="C320" s="81">
        <f t="shared" ref="C320:N320" si="157">C297/C312*12</f>
        <v>4.035235101</v>
      </c>
      <c r="D320" s="81">
        <f t="shared" si="157"/>
        <v>3.170639307</v>
      </c>
      <c r="E320" s="81">
        <f t="shared" si="157"/>
        <v>2.367916955</v>
      </c>
      <c r="F320" s="81">
        <f t="shared" si="157"/>
        <v>1.878650993</v>
      </c>
      <c r="G320" s="81">
        <f t="shared" si="157"/>
        <v>1.568240608</v>
      </c>
      <c r="H320" s="81">
        <f t="shared" si="157"/>
        <v>1.369858057</v>
      </c>
      <c r="I320" s="81">
        <f t="shared" si="157"/>
        <v>1.230405982</v>
      </c>
      <c r="J320" s="81">
        <f t="shared" si="157"/>
        <v>1.12875343</v>
      </c>
      <c r="K320" s="81">
        <f t="shared" si="157"/>
        <v>1.053320538</v>
      </c>
      <c r="L320" s="81">
        <f t="shared" si="157"/>
        <v>0.9962933897</v>
      </c>
      <c r="M320" s="81">
        <f t="shared" si="157"/>
        <v>0.9526686468</v>
      </c>
      <c r="N320" s="81">
        <f t="shared" si="157"/>
        <v>0.9183015806</v>
      </c>
      <c r="O320" s="61"/>
    </row>
    <row r="321" ht="15.75" customHeight="1"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</row>
    <row r="322" ht="15.75" customHeight="1"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</row>
    <row r="323" ht="15.75" customHeight="1"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</row>
    <row r="324" ht="15.75" customHeight="1"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</row>
    <row r="325" ht="15.75" customHeight="1"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</row>
    <row r="326" ht="15.75" customHeight="1"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</row>
    <row r="327" ht="15.75" customHeight="1"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</row>
    <row r="328" ht="15.75" customHeight="1"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</row>
    <row r="329" ht="15.75" customHeight="1"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</row>
    <row r="330" ht="15.75" customHeight="1"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7.88"/>
    <col customWidth="1" min="2" max="2" width="13.88"/>
    <col customWidth="1" min="3" max="14" width="18.88"/>
  </cols>
  <sheetData>
    <row r="1" ht="28.5" customHeight="1">
      <c r="A1" s="1"/>
      <c r="B1" s="2">
        <v>43435.0</v>
      </c>
      <c r="C1" s="3">
        <v>43466.0</v>
      </c>
      <c r="D1" s="3">
        <v>43497.0</v>
      </c>
      <c r="E1" s="3">
        <v>43525.0</v>
      </c>
      <c r="F1" s="3">
        <v>43556.0</v>
      </c>
      <c r="G1" s="3">
        <v>43586.0</v>
      </c>
      <c r="H1" s="3">
        <v>43617.0</v>
      </c>
      <c r="I1" s="3">
        <v>43647.0</v>
      </c>
      <c r="J1" s="3">
        <v>43678.0</v>
      </c>
      <c r="K1" s="3">
        <v>43709.0</v>
      </c>
      <c r="L1" s="3">
        <v>43739.0</v>
      </c>
      <c r="M1" s="3">
        <v>43770.0</v>
      </c>
      <c r="N1" s="3">
        <v>43800.0</v>
      </c>
    </row>
    <row r="2" ht="15.7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24.0" customHeight="1">
      <c r="A3" s="6" t="s">
        <v>1</v>
      </c>
      <c r="B3" s="7"/>
      <c r="C3" s="8">
        <v>0.45</v>
      </c>
      <c r="D3" s="8">
        <v>0.45</v>
      </c>
      <c r="E3" s="8">
        <v>0.45</v>
      </c>
      <c r="F3" s="8">
        <v>0.45</v>
      </c>
      <c r="G3" s="8">
        <v>0.45</v>
      </c>
      <c r="H3" s="8">
        <v>0.45</v>
      </c>
      <c r="I3" s="8">
        <v>0.45</v>
      </c>
      <c r="J3" s="8">
        <v>0.45</v>
      </c>
      <c r="K3" s="8">
        <v>0.45</v>
      </c>
      <c r="L3" s="8">
        <v>0.45</v>
      </c>
      <c r="M3" s="8">
        <v>0.45</v>
      </c>
      <c r="N3" s="8">
        <v>0.45</v>
      </c>
    </row>
    <row r="4" ht="24.0" customHeight="1">
      <c r="A4" s="9" t="s">
        <v>2</v>
      </c>
      <c r="C4" s="10">
        <f t="shared" ref="C4:N4" si="1">C$3*B$215</f>
        <v>4405.875794</v>
      </c>
      <c r="D4" s="10">
        <f t="shared" si="1"/>
        <v>28417.35883</v>
      </c>
      <c r="E4" s="10">
        <f t="shared" si="1"/>
        <v>53342.98006</v>
      </c>
      <c r="F4" s="10">
        <f t="shared" si="1"/>
        <v>85664.59972</v>
      </c>
      <c r="G4" s="10">
        <f t="shared" si="1"/>
        <v>124901.243</v>
      </c>
      <c r="H4" s="10">
        <f t="shared" si="1"/>
        <v>171065.2072</v>
      </c>
      <c r="I4" s="10">
        <f t="shared" si="1"/>
        <v>224528.9849</v>
      </c>
      <c r="J4" s="10">
        <f t="shared" si="1"/>
        <v>285987.1928</v>
      </c>
      <c r="K4" s="10">
        <f t="shared" si="1"/>
        <v>356375.4318</v>
      </c>
      <c r="L4" s="10">
        <f t="shared" si="1"/>
        <v>436870.1748</v>
      </c>
      <c r="M4" s="10">
        <f t="shared" si="1"/>
        <v>528893.495</v>
      </c>
      <c r="N4" s="10">
        <f t="shared" si="1"/>
        <v>634122.1182</v>
      </c>
    </row>
    <row r="5" ht="24.0" customHeight="1">
      <c r="A5" s="6" t="s">
        <v>3</v>
      </c>
      <c r="B5" s="7"/>
      <c r="C5" s="8">
        <v>0.65</v>
      </c>
      <c r="D5" s="8">
        <v>0.65</v>
      </c>
      <c r="E5" s="8">
        <v>0.65</v>
      </c>
      <c r="F5" s="8">
        <v>0.65</v>
      </c>
      <c r="G5" s="8">
        <v>0.65</v>
      </c>
      <c r="H5" s="8">
        <v>0.65</v>
      </c>
      <c r="I5" s="8">
        <v>0.65</v>
      </c>
      <c r="J5" s="8">
        <v>0.65</v>
      </c>
      <c r="K5" s="8">
        <v>0.65</v>
      </c>
      <c r="L5" s="8">
        <v>0.65</v>
      </c>
      <c r="M5" s="8">
        <v>0.65</v>
      </c>
      <c r="N5" s="8">
        <v>0.65</v>
      </c>
    </row>
    <row r="6" ht="24.0" customHeight="1">
      <c r="A6" s="9" t="s">
        <v>4</v>
      </c>
      <c r="C6" s="10">
        <f t="shared" ref="C6:N6" si="2">C$5*C$4</f>
        <v>2863.819266</v>
      </c>
      <c r="D6" s="10">
        <f t="shared" si="2"/>
        <v>18471.28324</v>
      </c>
      <c r="E6" s="10">
        <f t="shared" si="2"/>
        <v>34672.93704</v>
      </c>
      <c r="F6" s="10">
        <f t="shared" si="2"/>
        <v>55681.98982</v>
      </c>
      <c r="G6" s="10">
        <f t="shared" si="2"/>
        <v>81185.80792</v>
      </c>
      <c r="H6" s="10">
        <f t="shared" si="2"/>
        <v>111192.3847</v>
      </c>
      <c r="I6" s="10">
        <f t="shared" si="2"/>
        <v>145943.8402</v>
      </c>
      <c r="J6" s="10">
        <f t="shared" si="2"/>
        <v>185891.6753</v>
      </c>
      <c r="K6" s="10">
        <f t="shared" si="2"/>
        <v>231644.0306</v>
      </c>
      <c r="L6" s="10">
        <f t="shared" si="2"/>
        <v>283965.6136</v>
      </c>
      <c r="M6" s="10">
        <f t="shared" si="2"/>
        <v>343780.7718</v>
      </c>
      <c r="N6" s="10">
        <f t="shared" si="2"/>
        <v>412179.3768</v>
      </c>
    </row>
    <row r="7" ht="24.0" customHeight="1">
      <c r="A7" s="6" t="s">
        <v>5</v>
      </c>
      <c r="B7" s="11"/>
      <c r="C7" s="12">
        <v>3.3</v>
      </c>
      <c r="D7" s="12">
        <v>3.3</v>
      </c>
      <c r="E7" s="12">
        <v>3.3</v>
      </c>
      <c r="F7" s="12">
        <v>3.3</v>
      </c>
      <c r="G7" s="12">
        <v>3.3</v>
      </c>
      <c r="H7" s="12">
        <v>3.3</v>
      </c>
      <c r="I7" s="12">
        <v>3.3</v>
      </c>
      <c r="J7" s="12">
        <v>3.3</v>
      </c>
      <c r="K7" s="12">
        <v>3.3</v>
      </c>
      <c r="L7" s="12">
        <v>3.3</v>
      </c>
      <c r="M7" s="12">
        <v>3.3</v>
      </c>
      <c r="N7" s="12">
        <v>3.3</v>
      </c>
    </row>
    <row r="8" ht="24.0" customHeight="1">
      <c r="A8" s="9" t="s">
        <v>6</v>
      </c>
      <c r="C8" s="10">
        <f t="shared" ref="C8:N8" si="3">C$7*C$6</f>
        <v>9450.603578</v>
      </c>
      <c r="D8" s="10">
        <f t="shared" si="3"/>
        <v>60955.23469</v>
      </c>
      <c r="E8" s="10">
        <f t="shared" si="3"/>
        <v>114420.6922</v>
      </c>
      <c r="F8" s="10">
        <f t="shared" si="3"/>
        <v>183750.5664</v>
      </c>
      <c r="G8" s="10">
        <f t="shared" si="3"/>
        <v>267913.1661</v>
      </c>
      <c r="H8" s="10">
        <f t="shared" si="3"/>
        <v>366934.8694</v>
      </c>
      <c r="I8" s="10">
        <f t="shared" si="3"/>
        <v>481614.6726</v>
      </c>
      <c r="J8" s="10">
        <f t="shared" si="3"/>
        <v>613442.5286</v>
      </c>
      <c r="K8" s="10">
        <f t="shared" si="3"/>
        <v>764425.3011</v>
      </c>
      <c r="L8" s="10">
        <f t="shared" si="3"/>
        <v>937086.5249</v>
      </c>
      <c r="M8" s="10">
        <f t="shared" si="3"/>
        <v>1134476.547</v>
      </c>
      <c r="N8" s="10">
        <f t="shared" si="3"/>
        <v>1360191.944</v>
      </c>
    </row>
    <row r="9" ht="24.0" customHeight="1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ht="24.0" customHeight="1">
      <c r="A10" s="6" t="s">
        <v>7</v>
      </c>
      <c r="B10" s="7"/>
      <c r="C10" s="8">
        <v>0.77</v>
      </c>
      <c r="D10" s="8">
        <v>0.77</v>
      </c>
      <c r="E10" s="8">
        <v>0.77</v>
      </c>
      <c r="F10" s="8">
        <v>0.77</v>
      </c>
      <c r="G10" s="8">
        <v>0.77</v>
      </c>
      <c r="H10" s="8">
        <v>0.77</v>
      </c>
      <c r="I10" s="8">
        <v>0.77</v>
      </c>
      <c r="J10" s="8">
        <v>0.77</v>
      </c>
      <c r="K10" s="8">
        <v>0.77</v>
      </c>
      <c r="L10" s="8">
        <v>0.77</v>
      </c>
      <c r="M10" s="8">
        <v>0.77</v>
      </c>
      <c r="N10" s="8">
        <v>0.77</v>
      </c>
    </row>
    <row r="11" ht="24.0" customHeight="1">
      <c r="A11" s="9" t="s">
        <v>8</v>
      </c>
      <c r="C11" s="10">
        <f t="shared" ref="C11:N11" si="4">C$8*C$10</f>
        <v>7276.964755</v>
      </c>
      <c r="D11" s="10">
        <f t="shared" si="4"/>
        <v>46935.53071</v>
      </c>
      <c r="E11" s="10">
        <f t="shared" si="4"/>
        <v>88103.93301</v>
      </c>
      <c r="F11" s="10">
        <f t="shared" si="4"/>
        <v>141487.9361</v>
      </c>
      <c r="G11" s="10">
        <f t="shared" si="4"/>
        <v>206293.1379</v>
      </c>
      <c r="H11" s="10">
        <f t="shared" si="4"/>
        <v>282539.8495</v>
      </c>
      <c r="I11" s="10">
        <f t="shared" si="4"/>
        <v>370843.2979</v>
      </c>
      <c r="J11" s="10">
        <f t="shared" si="4"/>
        <v>472350.7471</v>
      </c>
      <c r="K11" s="10">
        <f t="shared" si="4"/>
        <v>588607.4819</v>
      </c>
      <c r="L11" s="10">
        <f t="shared" si="4"/>
        <v>721556.6241</v>
      </c>
      <c r="M11" s="10">
        <f t="shared" si="4"/>
        <v>873546.941</v>
      </c>
      <c r="N11" s="10">
        <f t="shared" si="4"/>
        <v>1047347.797</v>
      </c>
    </row>
    <row r="12" ht="24.0" customHeight="1">
      <c r="A12" s="6" t="s">
        <v>9</v>
      </c>
      <c r="B12" s="7"/>
      <c r="C12" s="8">
        <v>0.83</v>
      </c>
      <c r="D12" s="8">
        <v>0.83</v>
      </c>
      <c r="E12" s="8">
        <v>0.83</v>
      </c>
      <c r="F12" s="8">
        <v>0.83</v>
      </c>
      <c r="G12" s="8">
        <v>0.83</v>
      </c>
      <c r="H12" s="8">
        <v>0.83</v>
      </c>
      <c r="I12" s="8">
        <v>0.83</v>
      </c>
      <c r="J12" s="8">
        <v>0.83</v>
      </c>
      <c r="K12" s="8">
        <v>0.83</v>
      </c>
      <c r="L12" s="8">
        <v>0.83</v>
      </c>
      <c r="M12" s="8">
        <v>0.83</v>
      </c>
      <c r="N12" s="8">
        <v>0.83</v>
      </c>
    </row>
    <row r="13" ht="24.0" customHeight="1">
      <c r="A13" s="9" t="s">
        <v>10</v>
      </c>
      <c r="C13" s="10">
        <f t="shared" ref="C13:N13" si="5">C$11*C$12</f>
        <v>6039.880747</v>
      </c>
      <c r="D13" s="10">
        <f t="shared" si="5"/>
        <v>38956.49049</v>
      </c>
      <c r="E13" s="10">
        <f t="shared" si="5"/>
        <v>73126.2644</v>
      </c>
      <c r="F13" s="10">
        <f t="shared" si="5"/>
        <v>117434.987</v>
      </c>
      <c r="G13" s="10">
        <f t="shared" si="5"/>
        <v>171223.3045</v>
      </c>
      <c r="H13" s="10">
        <f t="shared" si="5"/>
        <v>234508.0751</v>
      </c>
      <c r="I13" s="10">
        <f t="shared" si="5"/>
        <v>307799.9373</v>
      </c>
      <c r="J13" s="10">
        <f t="shared" si="5"/>
        <v>392051.1201</v>
      </c>
      <c r="K13" s="10">
        <f t="shared" si="5"/>
        <v>488544.21</v>
      </c>
      <c r="L13" s="10">
        <f t="shared" si="5"/>
        <v>598891.998</v>
      </c>
      <c r="M13" s="10">
        <f t="shared" si="5"/>
        <v>725043.9611</v>
      </c>
      <c r="N13" s="10">
        <f t="shared" si="5"/>
        <v>869298.6711</v>
      </c>
    </row>
    <row r="14" ht="24.0" customHeight="1">
      <c r="A14" s="6" t="s">
        <v>11</v>
      </c>
      <c r="B14" s="7"/>
      <c r="C14" s="8">
        <v>0.6</v>
      </c>
      <c r="D14" s="8">
        <v>0.6</v>
      </c>
      <c r="E14" s="8">
        <v>0.6</v>
      </c>
      <c r="F14" s="8">
        <v>0.6</v>
      </c>
      <c r="G14" s="8">
        <v>0.6</v>
      </c>
      <c r="H14" s="8">
        <v>0.6</v>
      </c>
      <c r="I14" s="8">
        <v>0.6</v>
      </c>
      <c r="J14" s="8">
        <v>0.6</v>
      </c>
      <c r="K14" s="8">
        <v>0.6</v>
      </c>
      <c r="L14" s="8">
        <v>0.6</v>
      </c>
      <c r="M14" s="8">
        <v>0.6</v>
      </c>
      <c r="N14" s="8">
        <v>0.6</v>
      </c>
    </row>
    <row r="15" ht="24.0" customHeight="1">
      <c r="A15" s="9" t="s">
        <v>12</v>
      </c>
      <c r="C15" s="10">
        <f t="shared" ref="C15:N15" si="6">C$14*C$13</f>
        <v>3623.928448</v>
      </c>
      <c r="D15" s="10">
        <f t="shared" si="6"/>
        <v>23373.8943</v>
      </c>
      <c r="E15" s="10">
        <f t="shared" si="6"/>
        <v>43875.75864</v>
      </c>
      <c r="F15" s="10">
        <f t="shared" si="6"/>
        <v>70460.99219</v>
      </c>
      <c r="G15" s="10">
        <f t="shared" si="6"/>
        <v>102733.9827</v>
      </c>
      <c r="H15" s="10">
        <f t="shared" si="6"/>
        <v>140704.845</v>
      </c>
      <c r="I15" s="10">
        <f t="shared" si="6"/>
        <v>184679.9624</v>
      </c>
      <c r="J15" s="10">
        <f t="shared" si="6"/>
        <v>235230.672</v>
      </c>
      <c r="K15" s="10">
        <f t="shared" si="6"/>
        <v>293126.526</v>
      </c>
      <c r="L15" s="10">
        <f t="shared" si="6"/>
        <v>359335.1988</v>
      </c>
      <c r="M15" s="10">
        <f t="shared" si="6"/>
        <v>435026.3766</v>
      </c>
      <c r="N15" s="10">
        <f t="shared" si="6"/>
        <v>521579.2027</v>
      </c>
    </row>
    <row r="16" ht="24.0" customHeight="1">
      <c r="A16" s="13"/>
      <c r="B16" s="14"/>
      <c r="C16" s="15">
        <v>0.8</v>
      </c>
      <c r="D16" s="15">
        <v>0.8</v>
      </c>
      <c r="E16" s="15">
        <v>0.8</v>
      </c>
      <c r="F16" s="15">
        <v>0.8</v>
      </c>
      <c r="G16" s="15">
        <v>0.8</v>
      </c>
      <c r="H16" s="15">
        <v>0.8</v>
      </c>
      <c r="I16" s="15">
        <v>0.8</v>
      </c>
      <c r="J16" s="15">
        <v>0.8</v>
      </c>
      <c r="K16" s="15">
        <v>0.8</v>
      </c>
      <c r="L16" s="15">
        <v>0.8</v>
      </c>
      <c r="M16" s="15">
        <v>0.8</v>
      </c>
      <c r="N16" s="15">
        <v>0.8</v>
      </c>
    </row>
    <row r="17" ht="24.0" customHeight="1">
      <c r="A17" s="13" t="s">
        <v>13</v>
      </c>
      <c r="B17" s="16"/>
      <c r="C17" s="17">
        <f t="shared" ref="C17:N17" si="7">C$16*C$15</f>
        <v>2899.142758</v>
      </c>
      <c r="D17" s="17">
        <f t="shared" si="7"/>
        <v>18699.11544</v>
      </c>
      <c r="E17" s="17">
        <f t="shared" si="7"/>
        <v>35100.60691</v>
      </c>
      <c r="F17" s="17">
        <f t="shared" si="7"/>
        <v>56368.79375</v>
      </c>
      <c r="G17" s="17">
        <f t="shared" si="7"/>
        <v>82187.18615</v>
      </c>
      <c r="H17" s="17">
        <f t="shared" si="7"/>
        <v>112563.876</v>
      </c>
      <c r="I17" s="17">
        <f t="shared" si="7"/>
        <v>147743.9699</v>
      </c>
      <c r="J17" s="17">
        <f t="shared" si="7"/>
        <v>188184.5376</v>
      </c>
      <c r="K17" s="17">
        <f t="shared" si="7"/>
        <v>234501.2208</v>
      </c>
      <c r="L17" s="17">
        <f t="shared" si="7"/>
        <v>287468.1591</v>
      </c>
      <c r="M17" s="17">
        <f t="shared" si="7"/>
        <v>348021.1013</v>
      </c>
      <c r="N17" s="17">
        <f t="shared" si="7"/>
        <v>417263.3621</v>
      </c>
    </row>
    <row r="18" ht="24.0" customHeight="1">
      <c r="A18" s="13"/>
      <c r="B18" s="14"/>
      <c r="C18" s="15">
        <v>0.18</v>
      </c>
      <c r="D18" s="15">
        <v>0.18</v>
      </c>
      <c r="E18" s="15">
        <v>0.18</v>
      </c>
      <c r="F18" s="15">
        <v>0.18</v>
      </c>
      <c r="G18" s="15">
        <v>0.18</v>
      </c>
      <c r="H18" s="15">
        <v>0.18</v>
      </c>
      <c r="I18" s="15">
        <v>0.18</v>
      </c>
      <c r="J18" s="15">
        <v>0.18</v>
      </c>
      <c r="K18" s="15">
        <v>0.18</v>
      </c>
      <c r="L18" s="15">
        <v>0.18</v>
      </c>
      <c r="M18" s="15">
        <v>0.18</v>
      </c>
      <c r="N18" s="15">
        <v>0.18</v>
      </c>
    </row>
    <row r="19" ht="24.0" customHeight="1">
      <c r="A19" s="13" t="s">
        <v>14</v>
      </c>
      <c r="B19" s="16"/>
      <c r="C19" s="17">
        <f t="shared" ref="C19:N19" si="8">C$18*C$15</f>
        <v>652.3071206</v>
      </c>
      <c r="D19" s="17">
        <f t="shared" si="8"/>
        <v>4207.300973</v>
      </c>
      <c r="E19" s="17">
        <f t="shared" si="8"/>
        <v>7897.636555</v>
      </c>
      <c r="F19" s="17">
        <f t="shared" si="8"/>
        <v>12682.97859</v>
      </c>
      <c r="G19" s="17">
        <f t="shared" si="8"/>
        <v>18492.11688</v>
      </c>
      <c r="H19" s="17">
        <f t="shared" si="8"/>
        <v>25326.87211</v>
      </c>
      <c r="I19" s="17">
        <f t="shared" si="8"/>
        <v>33242.39323</v>
      </c>
      <c r="J19" s="17">
        <f t="shared" si="8"/>
        <v>42341.52097</v>
      </c>
      <c r="K19" s="17">
        <f t="shared" si="8"/>
        <v>52762.77468</v>
      </c>
      <c r="L19" s="17">
        <f t="shared" si="8"/>
        <v>64680.33579</v>
      </c>
      <c r="M19" s="17">
        <f t="shared" si="8"/>
        <v>78304.7478</v>
      </c>
      <c r="N19" s="17">
        <f t="shared" si="8"/>
        <v>93884.25648</v>
      </c>
    </row>
    <row r="20" ht="24.0" customHeight="1">
      <c r="A20" s="13"/>
      <c r="B20" s="14"/>
      <c r="C20" s="15">
        <v>0.02</v>
      </c>
      <c r="D20" s="15">
        <v>0.02</v>
      </c>
      <c r="E20" s="15">
        <v>0.02</v>
      </c>
      <c r="F20" s="15">
        <v>0.02</v>
      </c>
      <c r="G20" s="15">
        <v>0.02</v>
      </c>
      <c r="H20" s="15">
        <v>0.02</v>
      </c>
      <c r="I20" s="15">
        <v>0.02</v>
      </c>
      <c r="J20" s="15">
        <v>0.02</v>
      </c>
      <c r="K20" s="15">
        <v>0.02</v>
      </c>
      <c r="L20" s="15">
        <v>0.02</v>
      </c>
      <c r="M20" s="15">
        <v>0.02</v>
      </c>
      <c r="N20" s="15">
        <v>0.02</v>
      </c>
    </row>
    <row r="21" ht="24.0" customHeight="1">
      <c r="A21" s="13" t="s">
        <v>15</v>
      </c>
      <c r="C21" s="17">
        <f t="shared" ref="C21:N21" si="9">C$20*C$15</f>
        <v>72.47856896</v>
      </c>
      <c r="D21" s="17">
        <f t="shared" si="9"/>
        <v>467.4778859</v>
      </c>
      <c r="E21" s="17">
        <f t="shared" si="9"/>
        <v>877.5151728</v>
      </c>
      <c r="F21" s="17">
        <f t="shared" si="9"/>
        <v>1409.219844</v>
      </c>
      <c r="G21" s="17">
        <f t="shared" si="9"/>
        <v>2054.679654</v>
      </c>
      <c r="H21" s="17">
        <f t="shared" si="9"/>
        <v>2814.096901</v>
      </c>
      <c r="I21" s="17">
        <f t="shared" si="9"/>
        <v>3693.599247</v>
      </c>
      <c r="J21" s="17">
        <f t="shared" si="9"/>
        <v>4704.613441</v>
      </c>
      <c r="K21" s="17">
        <f t="shared" si="9"/>
        <v>5862.53052</v>
      </c>
      <c r="L21" s="17">
        <f t="shared" si="9"/>
        <v>7186.703976</v>
      </c>
      <c r="M21" s="17">
        <f t="shared" si="9"/>
        <v>8700.527533</v>
      </c>
      <c r="N21" s="17">
        <f t="shared" si="9"/>
        <v>10431.58405</v>
      </c>
    </row>
    <row r="22" ht="15.75" customHeight="1">
      <c r="A22" s="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ht="15.75" customHeight="1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ht="24.0" customHeight="1">
      <c r="A24" s="6" t="s">
        <v>1</v>
      </c>
      <c r="B24" s="8"/>
      <c r="C24" s="7">
        <v>0.38</v>
      </c>
      <c r="D24" s="7">
        <v>0.38</v>
      </c>
      <c r="E24" s="7">
        <v>0.38</v>
      </c>
      <c r="F24" s="7">
        <v>0.38</v>
      </c>
      <c r="G24" s="7">
        <v>0.38</v>
      </c>
      <c r="H24" s="7">
        <v>0.38</v>
      </c>
      <c r="I24" s="7">
        <v>0.38</v>
      </c>
      <c r="J24" s="7">
        <v>0.38</v>
      </c>
      <c r="K24" s="7">
        <v>0.38</v>
      </c>
      <c r="L24" s="7">
        <v>0.38</v>
      </c>
      <c r="M24" s="7">
        <v>0.38</v>
      </c>
      <c r="N24" s="7">
        <v>0.38</v>
      </c>
    </row>
    <row r="25" ht="24.0" customHeight="1">
      <c r="A25" s="9" t="s">
        <v>2</v>
      </c>
      <c r="B25" s="8"/>
      <c r="C25" s="10">
        <f t="shared" ref="C25:N25" si="10">C$24*B$143</f>
        <v>10149.69518</v>
      </c>
      <c r="D25" s="10">
        <f t="shared" si="10"/>
        <v>51454.54645</v>
      </c>
      <c r="E25" s="10">
        <f t="shared" si="10"/>
        <v>69675.98724</v>
      </c>
      <c r="F25" s="10">
        <f t="shared" si="10"/>
        <v>91723.70895</v>
      </c>
      <c r="G25" s="10">
        <f t="shared" si="10"/>
        <v>113004.7811</v>
      </c>
      <c r="H25" s="10">
        <f t="shared" si="10"/>
        <v>134822.4736</v>
      </c>
      <c r="I25" s="10">
        <f t="shared" si="10"/>
        <v>158181.5173</v>
      </c>
      <c r="J25" s="10">
        <f t="shared" si="10"/>
        <v>183915.7196</v>
      </c>
      <c r="K25" s="10">
        <f t="shared" si="10"/>
        <v>212774.4054</v>
      </c>
      <c r="L25" s="10">
        <f t="shared" si="10"/>
        <v>245482.4128</v>
      </c>
      <c r="M25" s="10">
        <f t="shared" si="10"/>
        <v>282784.1765</v>
      </c>
      <c r="N25" s="10">
        <f t="shared" si="10"/>
        <v>325477.689</v>
      </c>
    </row>
    <row r="26" ht="24.0" customHeight="1">
      <c r="A26" s="6" t="s">
        <v>3</v>
      </c>
      <c r="B26" s="8"/>
      <c r="C26" s="7">
        <v>0.85</v>
      </c>
      <c r="D26" s="7">
        <v>0.85</v>
      </c>
      <c r="E26" s="7">
        <v>0.85</v>
      </c>
      <c r="F26" s="7">
        <v>0.85</v>
      </c>
      <c r="G26" s="7">
        <v>0.85</v>
      </c>
      <c r="H26" s="7">
        <v>0.85</v>
      </c>
      <c r="I26" s="7">
        <v>0.85</v>
      </c>
      <c r="J26" s="7">
        <v>0.85</v>
      </c>
      <c r="K26" s="7">
        <v>0.85</v>
      </c>
      <c r="L26" s="7">
        <v>0.85</v>
      </c>
      <c r="M26" s="7">
        <v>0.85</v>
      </c>
      <c r="N26" s="7">
        <v>0.85</v>
      </c>
    </row>
    <row r="27" ht="24.0" customHeight="1">
      <c r="A27" s="9" t="s">
        <v>17</v>
      </c>
      <c r="B27" s="12"/>
      <c r="C27" s="10">
        <f t="shared" ref="C27:N27" si="11">C25*C26</f>
        <v>8627.240905</v>
      </c>
      <c r="D27" s="10">
        <f t="shared" si="11"/>
        <v>43736.36449</v>
      </c>
      <c r="E27" s="10">
        <f t="shared" si="11"/>
        <v>59224.58916</v>
      </c>
      <c r="F27" s="10">
        <f t="shared" si="11"/>
        <v>77965.1526</v>
      </c>
      <c r="G27" s="10">
        <f t="shared" si="11"/>
        <v>96054.06392</v>
      </c>
      <c r="H27" s="10">
        <f t="shared" si="11"/>
        <v>114599.1025</v>
      </c>
      <c r="I27" s="10">
        <f t="shared" si="11"/>
        <v>134454.2897</v>
      </c>
      <c r="J27" s="10">
        <f t="shared" si="11"/>
        <v>156328.3616</v>
      </c>
      <c r="K27" s="10">
        <f t="shared" si="11"/>
        <v>180858.2446</v>
      </c>
      <c r="L27" s="10">
        <f t="shared" si="11"/>
        <v>208660.0509</v>
      </c>
      <c r="M27" s="10">
        <f t="shared" si="11"/>
        <v>240366.55</v>
      </c>
      <c r="N27" s="10">
        <f t="shared" si="11"/>
        <v>276656.0357</v>
      </c>
    </row>
    <row r="28" ht="24.0" customHeight="1">
      <c r="A28" s="6" t="s">
        <v>5</v>
      </c>
      <c r="B28" s="12"/>
      <c r="C28" s="11">
        <v>7.8</v>
      </c>
      <c r="D28" s="11">
        <v>7.8</v>
      </c>
      <c r="E28" s="11">
        <v>7.8</v>
      </c>
      <c r="F28" s="11">
        <v>7.8</v>
      </c>
      <c r="G28" s="11">
        <v>7.8</v>
      </c>
      <c r="H28" s="11">
        <v>7.8</v>
      </c>
      <c r="I28" s="11">
        <v>7.8</v>
      </c>
      <c r="J28" s="11">
        <v>7.8</v>
      </c>
      <c r="K28" s="11">
        <v>7.8</v>
      </c>
      <c r="L28" s="11">
        <v>7.8</v>
      </c>
      <c r="M28" s="11">
        <v>7.8</v>
      </c>
      <c r="N28" s="11">
        <v>7.8</v>
      </c>
    </row>
    <row r="29" ht="24.0" customHeight="1">
      <c r="A29" s="9" t="s">
        <v>5</v>
      </c>
      <c r="B29" s="12"/>
      <c r="C29" s="10">
        <f t="shared" ref="C29:N29" si="12">C27*C28</f>
        <v>67292.47906</v>
      </c>
      <c r="D29" s="10">
        <f t="shared" si="12"/>
        <v>341143.643</v>
      </c>
      <c r="E29" s="10">
        <f t="shared" si="12"/>
        <v>461951.7954</v>
      </c>
      <c r="F29" s="10">
        <f t="shared" si="12"/>
        <v>608128.1903</v>
      </c>
      <c r="G29" s="10">
        <f t="shared" si="12"/>
        <v>749221.6986</v>
      </c>
      <c r="H29" s="10">
        <f t="shared" si="12"/>
        <v>893872.9998</v>
      </c>
      <c r="I29" s="10">
        <f t="shared" si="12"/>
        <v>1048743.46</v>
      </c>
      <c r="J29" s="10">
        <f t="shared" si="12"/>
        <v>1219361.221</v>
      </c>
      <c r="K29" s="10">
        <f t="shared" si="12"/>
        <v>1410694.308</v>
      </c>
      <c r="L29" s="10">
        <f t="shared" si="12"/>
        <v>1627548.397</v>
      </c>
      <c r="M29" s="10">
        <f t="shared" si="12"/>
        <v>1874859.09</v>
      </c>
      <c r="N29" s="10">
        <f t="shared" si="12"/>
        <v>2157917.078</v>
      </c>
    </row>
    <row r="30" ht="24.0" customHeight="1">
      <c r="A30" s="6" t="s">
        <v>7</v>
      </c>
      <c r="B30" s="8"/>
      <c r="C30" s="7">
        <v>0.7</v>
      </c>
      <c r="D30" s="7">
        <v>0.7</v>
      </c>
      <c r="E30" s="7">
        <v>0.7</v>
      </c>
      <c r="F30" s="7">
        <v>0.7</v>
      </c>
      <c r="G30" s="7">
        <v>0.7</v>
      </c>
      <c r="H30" s="7">
        <v>0.7</v>
      </c>
      <c r="I30" s="7">
        <v>0.7</v>
      </c>
      <c r="J30" s="7">
        <v>0.7</v>
      </c>
      <c r="K30" s="7">
        <v>0.7</v>
      </c>
      <c r="L30" s="7">
        <v>0.7</v>
      </c>
      <c r="M30" s="7">
        <v>0.7</v>
      </c>
      <c r="N30" s="7">
        <v>0.7</v>
      </c>
    </row>
    <row r="31" ht="24.0" customHeight="1">
      <c r="A31" s="9" t="s">
        <v>8</v>
      </c>
      <c r="B31" s="8"/>
      <c r="C31" s="10">
        <f t="shared" ref="C31:N31" si="13">C30*C29</f>
        <v>47104.73534</v>
      </c>
      <c r="D31" s="10">
        <f t="shared" si="13"/>
        <v>238800.5501</v>
      </c>
      <c r="E31" s="10">
        <f t="shared" si="13"/>
        <v>323366.2568</v>
      </c>
      <c r="F31" s="10">
        <f t="shared" si="13"/>
        <v>425689.7332</v>
      </c>
      <c r="G31" s="10">
        <f t="shared" si="13"/>
        <v>524455.189</v>
      </c>
      <c r="H31" s="10">
        <f t="shared" si="13"/>
        <v>625711.0998</v>
      </c>
      <c r="I31" s="10">
        <f t="shared" si="13"/>
        <v>734120.4217</v>
      </c>
      <c r="J31" s="10">
        <f t="shared" si="13"/>
        <v>853552.8546</v>
      </c>
      <c r="K31" s="10">
        <f t="shared" si="13"/>
        <v>987486.0155</v>
      </c>
      <c r="L31" s="10">
        <f t="shared" si="13"/>
        <v>1139283.878</v>
      </c>
      <c r="M31" s="10">
        <f t="shared" si="13"/>
        <v>1312401.363</v>
      </c>
      <c r="N31" s="10">
        <f t="shared" si="13"/>
        <v>1510541.955</v>
      </c>
    </row>
    <row r="32" ht="24.0" customHeight="1">
      <c r="A32" s="6" t="s">
        <v>9</v>
      </c>
      <c r="B32" s="8"/>
      <c r="C32" s="7">
        <v>0.6</v>
      </c>
      <c r="D32" s="7">
        <v>0.6</v>
      </c>
      <c r="E32" s="7">
        <v>0.6</v>
      </c>
      <c r="F32" s="7">
        <v>0.6</v>
      </c>
      <c r="G32" s="7">
        <v>0.6</v>
      </c>
      <c r="H32" s="7">
        <v>0.6</v>
      </c>
      <c r="I32" s="7">
        <v>0.6</v>
      </c>
      <c r="J32" s="7">
        <v>0.6</v>
      </c>
      <c r="K32" s="7">
        <v>0.6</v>
      </c>
      <c r="L32" s="7">
        <v>0.6</v>
      </c>
      <c r="M32" s="7">
        <v>0.6</v>
      </c>
      <c r="N32" s="7">
        <v>0.6</v>
      </c>
    </row>
    <row r="33" ht="24.0" customHeight="1">
      <c r="A33" s="9" t="s">
        <v>10</v>
      </c>
      <c r="B33" s="8"/>
      <c r="C33" s="10">
        <f t="shared" ref="C33:N33" si="14">C32*C31</f>
        <v>28262.8412</v>
      </c>
      <c r="D33" s="10">
        <f t="shared" si="14"/>
        <v>143280.3301</v>
      </c>
      <c r="E33" s="10">
        <f t="shared" si="14"/>
        <v>194019.7541</v>
      </c>
      <c r="F33" s="10">
        <f t="shared" si="14"/>
        <v>255413.8399</v>
      </c>
      <c r="G33" s="10">
        <f t="shared" si="14"/>
        <v>314673.1134</v>
      </c>
      <c r="H33" s="10">
        <f t="shared" si="14"/>
        <v>375426.6599</v>
      </c>
      <c r="I33" s="10">
        <f t="shared" si="14"/>
        <v>440472.253</v>
      </c>
      <c r="J33" s="10">
        <f t="shared" si="14"/>
        <v>512131.7128</v>
      </c>
      <c r="K33" s="10">
        <f t="shared" si="14"/>
        <v>592491.6093</v>
      </c>
      <c r="L33" s="10">
        <f t="shared" si="14"/>
        <v>683570.3267</v>
      </c>
      <c r="M33" s="10">
        <f t="shared" si="14"/>
        <v>787440.8178</v>
      </c>
      <c r="N33" s="10">
        <f t="shared" si="14"/>
        <v>906325.1729</v>
      </c>
    </row>
    <row r="34" ht="24.0" customHeight="1">
      <c r="A34" s="82" t="s">
        <v>11</v>
      </c>
      <c r="B34" s="83"/>
      <c r="C34" s="84">
        <v>0.55</v>
      </c>
      <c r="D34" s="84">
        <v>0.55</v>
      </c>
      <c r="E34" s="84">
        <v>0.55</v>
      </c>
      <c r="F34" s="84">
        <v>0.55</v>
      </c>
      <c r="G34" s="84">
        <v>0.55</v>
      </c>
      <c r="H34" s="84">
        <v>0.55</v>
      </c>
      <c r="I34" s="84">
        <v>0.55</v>
      </c>
      <c r="J34" s="84">
        <v>0.55</v>
      </c>
      <c r="K34" s="84">
        <v>0.55</v>
      </c>
      <c r="L34" s="84">
        <v>0.55</v>
      </c>
      <c r="M34" s="84">
        <v>0.55</v>
      </c>
      <c r="N34" s="84">
        <v>0.55</v>
      </c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24.0" customHeight="1">
      <c r="A35" s="9" t="s">
        <v>12</v>
      </c>
      <c r="B35" s="15"/>
      <c r="C35" s="10">
        <f t="shared" ref="C35:N35" si="15">C34*C33</f>
        <v>15544.56266</v>
      </c>
      <c r="D35" s="10">
        <f t="shared" si="15"/>
        <v>78804.18153</v>
      </c>
      <c r="E35" s="10">
        <f t="shared" si="15"/>
        <v>106710.8647</v>
      </c>
      <c r="F35" s="10">
        <f t="shared" si="15"/>
        <v>140477.612</v>
      </c>
      <c r="G35" s="10">
        <f t="shared" si="15"/>
        <v>173070.2124</v>
      </c>
      <c r="H35" s="10">
        <f t="shared" si="15"/>
        <v>206484.6629</v>
      </c>
      <c r="I35" s="10">
        <f t="shared" si="15"/>
        <v>242259.7392</v>
      </c>
      <c r="J35" s="10">
        <f t="shared" si="15"/>
        <v>281672.442</v>
      </c>
      <c r="K35" s="10">
        <f t="shared" si="15"/>
        <v>325870.3851</v>
      </c>
      <c r="L35" s="10">
        <f t="shared" si="15"/>
        <v>375963.6797</v>
      </c>
      <c r="M35" s="10">
        <f t="shared" si="15"/>
        <v>433092.4498</v>
      </c>
      <c r="N35" s="10">
        <f t="shared" si="15"/>
        <v>498478.8451</v>
      </c>
    </row>
    <row r="36" ht="24.0" customHeight="1">
      <c r="A36" s="13"/>
      <c r="B36" s="15"/>
      <c r="C36" s="14">
        <v>0.8</v>
      </c>
      <c r="D36" s="14">
        <v>0.8</v>
      </c>
      <c r="E36" s="14">
        <v>0.8</v>
      </c>
      <c r="F36" s="14">
        <v>0.8</v>
      </c>
      <c r="G36" s="14">
        <v>0.8</v>
      </c>
      <c r="H36" s="14">
        <v>0.8</v>
      </c>
      <c r="I36" s="14">
        <v>0.8</v>
      </c>
      <c r="J36" s="14">
        <v>0.8</v>
      </c>
      <c r="K36" s="14">
        <v>0.8</v>
      </c>
      <c r="L36" s="14">
        <v>0.8</v>
      </c>
      <c r="M36" s="14">
        <v>0.8</v>
      </c>
      <c r="N36" s="14">
        <v>0.8</v>
      </c>
    </row>
    <row r="37" ht="24.0" customHeight="1">
      <c r="A37" s="13" t="s">
        <v>13</v>
      </c>
      <c r="B37" s="15"/>
      <c r="C37" s="17">
        <f t="shared" ref="C37:N37" si="16">C35*C36</f>
        <v>12435.65013</v>
      </c>
      <c r="D37" s="17">
        <f t="shared" si="16"/>
        <v>63043.34522</v>
      </c>
      <c r="E37" s="17">
        <f t="shared" si="16"/>
        <v>85368.69179</v>
      </c>
      <c r="F37" s="17">
        <f t="shared" si="16"/>
        <v>112382.0896</v>
      </c>
      <c r="G37" s="17">
        <f t="shared" si="16"/>
        <v>138456.1699</v>
      </c>
      <c r="H37" s="17">
        <f t="shared" si="16"/>
        <v>165187.7304</v>
      </c>
      <c r="I37" s="17">
        <f t="shared" si="16"/>
        <v>193807.7913</v>
      </c>
      <c r="J37" s="17">
        <f t="shared" si="16"/>
        <v>225337.9536</v>
      </c>
      <c r="K37" s="17">
        <f t="shared" si="16"/>
        <v>260696.3081</v>
      </c>
      <c r="L37" s="17">
        <f t="shared" si="16"/>
        <v>300770.9437</v>
      </c>
      <c r="M37" s="17">
        <f t="shared" si="16"/>
        <v>346473.9598</v>
      </c>
      <c r="N37" s="17">
        <f t="shared" si="16"/>
        <v>398783.0761</v>
      </c>
    </row>
    <row r="38" ht="24.0" customHeight="1">
      <c r="A38" s="13"/>
      <c r="B38" s="15"/>
      <c r="C38" s="14">
        <v>0.18</v>
      </c>
      <c r="D38" s="14">
        <v>0.18</v>
      </c>
      <c r="E38" s="14">
        <v>0.18</v>
      </c>
      <c r="F38" s="14">
        <v>0.18</v>
      </c>
      <c r="G38" s="14">
        <v>0.18</v>
      </c>
      <c r="H38" s="14">
        <v>0.18</v>
      </c>
      <c r="I38" s="14">
        <v>0.18</v>
      </c>
      <c r="J38" s="14">
        <v>0.18</v>
      </c>
      <c r="K38" s="14">
        <v>0.18</v>
      </c>
      <c r="L38" s="14">
        <v>0.18</v>
      </c>
      <c r="M38" s="14">
        <v>0.18</v>
      </c>
      <c r="N38" s="14">
        <v>0.18</v>
      </c>
    </row>
    <row r="39" ht="24.0" customHeight="1">
      <c r="A39" s="13" t="s">
        <v>14</v>
      </c>
      <c r="B39" s="15"/>
      <c r="C39" s="17">
        <f t="shared" ref="C39:N39" si="17">C38*C35</f>
        <v>2798.021279</v>
      </c>
      <c r="D39" s="17">
        <f t="shared" si="17"/>
        <v>14184.75268</v>
      </c>
      <c r="E39" s="17">
        <f t="shared" si="17"/>
        <v>19207.95565</v>
      </c>
      <c r="F39" s="17">
        <f t="shared" si="17"/>
        <v>25285.97015</v>
      </c>
      <c r="G39" s="17">
        <f t="shared" si="17"/>
        <v>31152.63823</v>
      </c>
      <c r="H39" s="17">
        <f t="shared" si="17"/>
        <v>37167.23933</v>
      </c>
      <c r="I39" s="17">
        <f t="shared" si="17"/>
        <v>43606.75305</v>
      </c>
      <c r="J39" s="17">
        <f t="shared" si="17"/>
        <v>50701.03956</v>
      </c>
      <c r="K39" s="17">
        <f t="shared" si="17"/>
        <v>58656.66932</v>
      </c>
      <c r="L39" s="17">
        <f t="shared" si="17"/>
        <v>67673.46234</v>
      </c>
      <c r="M39" s="17">
        <f t="shared" si="17"/>
        <v>77956.64096</v>
      </c>
      <c r="N39" s="17">
        <f t="shared" si="17"/>
        <v>89726.19212</v>
      </c>
    </row>
    <row r="40" ht="24.0" customHeight="1">
      <c r="A40" s="13"/>
      <c r="B40" s="15"/>
      <c r="C40" s="14">
        <v>0.02</v>
      </c>
      <c r="D40" s="14">
        <v>0.02</v>
      </c>
      <c r="E40" s="14">
        <v>0.02</v>
      </c>
      <c r="F40" s="14">
        <v>0.02</v>
      </c>
      <c r="G40" s="14">
        <v>0.02</v>
      </c>
      <c r="H40" s="14">
        <v>0.02</v>
      </c>
      <c r="I40" s="14">
        <v>0.02</v>
      </c>
      <c r="J40" s="14">
        <v>0.02</v>
      </c>
      <c r="K40" s="14">
        <v>0.02</v>
      </c>
      <c r="L40" s="14">
        <v>0.02</v>
      </c>
      <c r="M40" s="14">
        <v>0.02</v>
      </c>
      <c r="N40" s="14">
        <v>0.02</v>
      </c>
    </row>
    <row r="41" ht="24.0" customHeight="1">
      <c r="A41" s="13" t="s">
        <v>15</v>
      </c>
      <c r="C41" s="17">
        <f t="shared" ref="C41:N41" si="18">C35*C40</f>
        <v>310.8912532</v>
      </c>
      <c r="D41" s="17">
        <f t="shared" si="18"/>
        <v>1576.083631</v>
      </c>
      <c r="E41" s="17">
        <f t="shared" si="18"/>
        <v>2134.217295</v>
      </c>
      <c r="F41" s="17">
        <f t="shared" si="18"/>
        <v>2809.552239</v>
      </c>
      <c r="G41" s="17">
        <f t="shared" si="18"/>
        <v>3461.404247</v>
      </c>
      <c r="H41" s="17">
        <f t="shared" si="18"/>
        <v>4129.693259</v>
      </c>
      <c r="I41" s="17">
        <f t="shared" si="18"/>
        <v>4845.194783</v>
      </c>
      <c r="J41" s="17">
        <f t="shared" si="18"/>
        <v>5633.44884</v>
      </c>
      <c r="K41" s="17">
        <f t="shared" si="18"/>
        <v>6517.407702</v>
      </c>
      <c r="L41" s="17">
        <f t="shared" si="18"/>
        <v>7519.273594</v>
      </c>
      <c r="M41" s="17">
        <f t="shared" si="18"/>
        <v>8661.848996</v>
      </c>
      <c r="N41" s="17">
        <f t="shared" si="18"/>
        <v>9969.576902</v>
      </c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ht="15.75" customHeight="1">
      <c r="A43" s="4" t="s">
        <v>18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ht="24.0" customHeight="1">
      <c r="A44" s="6" t="s">
        <v>19</v>
      </c>
      <c r="B44" s="19"/>
      <c r="C44" s="20">
        <v>1000000.0</v>
      </c>
      <c r="D44" s="20">
        <v>1150000.0</v>
      </c>
      <c r="E44" s="20">
        <v>1322500.0</v>
      </c>
      <c r="F44" s="20">
        <v>1520874.9999999998</v>
      </c>
      <c r="G44" s="20">
        <v>1749006.2499999995</v>
      </c>
      <c r="H44" s="20">
        <v>2011357.1874999993</v>
      </c>
      <c r="I44" s="20">
        <v>2313060.765624999</v>
      </c>
      <c r="J44" s="20">
        <v>2660019.8804687485</v>
      </c>
      <c r="K44" s="20">
        <v>3059022.8625390604</v>
      </c>
      <c r="L44" s="20">
        <v>3517876.291919919</v>
      </c>
      <c r="M44" s="20">
        <v>4045557.7357079065</v>
      </c>
      <c r="N44" s="20">
        <v>4652391.396064092</v>
      </c>
    </row>
    <row r="45" ht="24.0" customHeight="1">
      <c r="A45" s="6" t="s">
        <v>20</v>
      </c>
      <c r="B45" s="21"/>
      <c r="C45" s="22">
        <v>2.7</v>
      </c>
      <c r="D45" s="22">
        <v>2.7</v>
      </c>
      <c r="E45" s="22">
        <v>2.7</v>
      </c>
      <c r="F45" s="22">
        <v>2.7</v>
      </c>
      <c r="G45" s="22">
        <v>2.7</v>
      </c>
      <c r="H45" s="22">
        <v>2.7</v>
      </c>
      <c r="I45" s="22">
        <v>2.7</v>
      </c>
      <c r="J45" s="22">
        <v>2.7</v>
      </c>
      <c r="K45" s="22">
        <v>2.7</v>
      </c>
      <c r="L45" s="22">
        <v>2.7</v>
      </c>
      <c r="M45" s="22">
        <v>2.7</v>
      </c>
      <c r="N45" s="22">
        <v>2.7</v>
      </c>
    </row>
    <row r="46" ht="24.0" customHeight="1">
      <c r="A46" s="9" t="s">
        <v>21</v>
      </c>
      <c r="B46" s="23"/>
      <c r="C46" s="10">
        <f t="shared" ref="C46:N46" si="19">C44/C45</f>
        <v>370370.3704</v>
      </c>
      <c r="D46" s="10">
        <f t="shared" si="19"/>
        <v>425925.9259</v>
      </c>
      <c r="E46" s="10">
        <f t="shared" si="19"/>
        <v>489814.8148</v>
      </c>
      <c r="F46" s="10">
        <f t="shared" si="19"/>
        <v>563287.037</v>
      </c>
      <c r="G46" s="10">
        <f t="shared" si="19"/>
        <v>647780.0926</v>
      </c>
      <c r="H46" s="10">
        <f t="shared" si="19"/>
        <v>744947.1065</v>
      </c>
      <c r="I46" s="10">
        <f t="shared" si="19"/>
        <v>856689.1725</v>
      </c>
      <c r="J46" s="10">
        <f t="shared" si="19"/>
        <v>985192.5483</v>
      </c>
      <c r="K46" s="10">
        <f t="shared" si="19"/>
        <v>1132971.431</v>
      </c>
      <c r="L46" s="10">
        <f t="shared" si="19"/>
        <v>1302917.145</v>
      </c>
      <c r="M46" s="10">
        <f t="shared" si="19"/>
        <v>1498354.717</v>
      </c>
      <c r="N46" s="10">
        <f t="shared" si="19"/>
        <v>1723107.924</v>
      </c>
    </row>
    <row r="47" ht="24.0" customHeight="1">
      <c r="A47" s="6" t="s">
        <v>22</v>
      </c>
      <c r="B47" s="23"/>
      <c r="C47" s="24">
        <v>0.0314</v>
      </c>
      <c r="D47" s="24">
        <v>0.0314</v>
      </c>
      <c r="E47" s="24">
        <v>0.0314</v>
      </c>
      <c r="F47" s="24">
        <v>0.0314</v>
      </c>
      <c r="G47" s="24">
        <v>0.0314</v>
      </c>
      <c r="H47" s="24">
        <v>0.0314</v>
      </c>
      <c r="I47" s="24">
        <v>0.0314</v>
      </c>
      <c r="J47" s="24">
        <v>0.0314</v>
      </c>
      <c r="K47" s="24">
        <v>0.0314</v>
      </c>
      <c r="L47" s="24">
        <v>0.0314</v>
      </c>
      <c r="M47" s="24">
        <v>0.0314</v>
      </c>
      <c r="N47" s="24">
        <v>0.0314</v>
      </c>
    </row>
    <row r="48" ht="24.0" customHeight="1">
      <c r="A48" s="9" t="s">
        <v>23</v>
      </c>
      <c r="B48" s="8"/>
      <c r="C48" s="10">
        <f t="shared" ref="C48:N48" si="20">C46/C47</f>
        <v>11795234.73</v>
      </c>
      <c r="D48" s="10">
        <f t="shared" si="20"/>
        <v>13564519.93</v>
      </c>
      <c r="E48" s="10">
        <f t="shared" si="20"/>
        <v>15599197.92</v>
      </c>
      <c r="F48" s="10">
        <f t="shared" si="20"/>
        <v>17939077.61</v>
      </c>
      <c r="G48" s="10">
        <f t="shared" si="20"/>
        <v>20629939.25</v>
      </c>
      <c r="H48" s="10">
        <f t="shared" si="20"/>
        <v>23724430.14</v>
      </c>
      <c r="I48" s="10">
        <f t="shared" si="20"/>
        <v>27283094.66</v>
      </c>
      <c r="J48" s="10">
        <f t="shared" si="20"/>
        <v>31375558.86</v>
      </c>
      <c r="K48" s="10">
        <f t="shared" si="20"/>
        <v>36081892.69</v>
      </c>
      <c r="L48" s="10">
        <f t="shared" si="20"/>
        <v>41494176.6</v>
      </c>
      <c r="M48" s="10">
        <f t="shared" si="20"/>
        <v>47718303.09</v>
      </c>
      <c r="N48" s="10">
        <f t="shared" si="20"/>
        <v>54876048.55</v>
      </c>
    </row>
    <row r="49" ht="24.0" customHeight="1">
      <c r="A49" s="6" t="s">
        <v>24</v>
      </c>
      <c r="B49" s="8"/>
      <c r="C49" s="7">
        <v>0.35</v>
      </c>
      <c r="D49" s="7">
        <v>0.35</v>
      </c>
      <c r="E49" s="7">
        <v>0.35</v>
      </c>
      <c r="F49" s="7">
        <v>0.35</v>
      </c>
      <c r="G49" s="7">
        <v>0.35</v>
      </c>
      <c r="H49" s="7">
        <v>0.35</v>
      </c>
      <c r="I49" s="7">
        <v>0.35</v>
      </c>
      <c r="J49" s="7">
        <v>0.35</v>
      </c>
      <c r="K49" s="7">
        <v>0.35</v>
      </c>
      <c r="L49" s="7">
        <v>0.35</v>
      </c>
      <c r="M49" s="7">
        <v>0.35</v>
      </c>
      <c r="N49" s="7">
        <v>0.35</v>
      </c>
    </row>
    <row r="50" ht="24.0" customHeight="1">
      <c r="A50" s="9" t="s">
        <v>25</v>
      </c>
      <c r="B50" s="8"/>
      <c r="C50" s="10">
        <f t="shared" ref="C50:N50" si="21">C46*C49</f>
        <v>129629.6296</v>
      </c>
      <c r="D50" s="10">
        <f t="shared" si="21"/>
        <v>149074.0741</v>
      </c>
      <c r="E50" s="10">
        <f t="shared" si="21"/>
        <v>171435.1852</v>
      </c>
      <c r="F50" s="10">
        <f t="shared" si="21"/>
        <v>197150.463</v>
      </c>
      <c r="G50" s="10">
        <f t="shared" si="21"/>
        <v>226723.0324</v>
      </c>
      <c r="H50" s="10">
        <f t="shared" si="21"/>
        <v>260731.4873</v>
      </c>
      <c r="I50" s="10">
        <f t="shared" si="21"/>
        <v>299841.2104</v>
      </c>
      <c r="J50" s="10">
        <f t="shared" si="21"/>
        <v>344817.3919</v>
      </c>
      <c r="K50" s="10">
        <f t="shared" si="21"/>
        <v>396540.0007</v>
      </c>
      <c r="L50" s="10">
        <f t="shared" si="21"/>
        <v>456021.0008</v>
      </c>
      <c r="M50" s="10">
        <f t="shared" si="21"/>
        <v>524424.1509</v>
      </c>
      <c r="N50" s="10">
        <f t="shared" si="21"/>
        <v>603087.7736</v>
      </c>
    </row>
    <row r="51" ht="24.0" customHeight="1">
      <c r="A51" s="6" t="s">
        <v>26</v>
      </c>
      <c r="B51" s="8"/>
      <c r="C51" s="7">
        <v>0.75</v>
      </c>
      <c r="D51" s="7">
        <v>0.75</v>
      </c>
      <c r="E51" s="7">
        <v>0.75</v>
      </c>
      <c r="F51" s="7">
        <v>0.75</v>
      </c>
      <c r="G51" s="7">
        <v>0.75</v>
      </c>
      <c r="H51" s="7">
        <v>0.75</v>
      </c>
      <c r="I51" s="7">
        <v>0.75</v>
      </c>
      <c r="J51" s="7">
        <v>0.75</v>
      </c>
      <c r="K51" s="7">
        <v>0.75</v>
      </c>
      <c r="L51" s="7">
        <v>0.75</v>
      </c>
      <c r="M51" s="7">
        <v>0.75</v>
      </c>
      <c r="N51" s="7">
        <v>0.75</v>
      </c>
    </row>
    <row r="52" ht="24.0" customHeight="1">
      <c r="A52" s="9" t="s">
        <v>27</v>
      </c>
      <c r="B52" s="15"/>
      <c r="C52" s="10">
        <f t="shared" ref="C52:N52" si="22">C51*C50</f>
        <v>97222.22222</v>
      </c>
      <c r="D52" s="10">
        <f t="shared" si="22"/>
        <v>111805.5556</v>
      </c>
      <c r="E52" s="10">
        <f t="shared" si="22"/>
        <v>128576.3889</v>
      </c>
      <c r="F52" s="10">
        <f t="shared" si="22"/>
        <v>147862.8472</v>
      </c>
      <c r="G52" s="10">
        <f t="shared" si="22"/>
        <v>170042.2743</v>
      </c>
      <c r="H52" s="10">
        <f t="shared" si="22"/>
        <v>195548.6155</v>
      </c>
      <c r="I52" s="10">
        <f t="shared" si="22"/>
        <v>224880.9078</v>
      </c>
      <c r="J52" s="10">
        <f t="shared" si="22"/>
        <v>258613.0439</v>
      </c>
      <c r="K52" s="10">
        <f t="shared" si="22"/>
        <v>297405.0005</v>
      </c>
      <c r="L52" s="10">
        <f t="shared" si="22"/>
        <v>342015.7506</v>
      </c>
      <c r="M52" s="10">
        <f t="shared" si="22"/>
        <v>393318.1132</v>
      </c>
      <c r="N52" s="10">
        <f t="shared" si="22"/>
        <v>452315.8302</v>
      </c>
    </row>
    <row r="53" ht="24.0" customHeight="1">
      <c r="A53" s="13"/>
      <c r="B53" s="15"/>
      <c r="C53" s="14">
        <v>0.65</v>
      </c>
      <c r="D53" s="14">
        <v>0.65</v>
      </c>
      <c r="E53" s="14">
        <v>0.65</v>
      </c>
      <c r="F53" s="14">
        <v>0.65</v>
      </c>
      <c r="G53" s="14">
        <v>0.65</v>
      </c>
      <c r="H53" s="14">
        <v>0.65</v>
      </c>
      <c r="I53" s="14">
        <v>0.65</v>
      </c>
      <c r="J53" s="14">
        <v>0.65</v>
      </c>
      <c r="K53" s="14">
        <v>0.65</v>
      </c>
      <c r="L53" s="14">
        <v>0.65</v>
      </c>
      <c r="M53" s="14">
        <v>0.65</v>
      </c>
      <c r="N53" s="14">
        <v>0.65</v>
      </c>
    </row>
    <row r="54" ht="24.0" customHeight="1">
      <c r="A54" s="13" t="s">
        <v>28</v>
      </c>
      <c r="B54" s="15"/>
      <c r="C54" s="17">
        <f t="shared" ref="C54:N54" si="23">C53*C$52</f>
        <v>63194.44444</v>
      </c>
      <c r="D54" s="17">
        <f t="shared" si="23"/>
        <v>72673.61111</v>
      </c>
      <c r="E54" s="17">
        <f t="shared" si="23"/>
        <v>83574.65278</v>
      </c>
      <c r="F54" s="17">
        <f t="shared" si="23"/>
        <v>96110.85069</v>
      </c>
      <c r="G54" s="17">
        <f t="shared" si="23"/>
        <v>110527.4783</v>
      </c>
      <c r="H54" s="17">
        <f t="shared" si="23"/>
        <v>127106.6</v>
      </c>
      <c r="I54" s="17">
        <f t="shared" si="23"/>
        <v>146172.59</v>
      </c>
      <c r="J54" s="17">
        <f t="shared" si="23"/>
        <v>168098.4786</v>
      </c>
      <c r="K54" s="17">
        <f t="shared" si="23"/>
        <v>193313.2503</v>
      </c>
      <c r="L54" s="17">
        <f t="shared" si="23"/>
        <v>222310.2379</v>
      </c>
      <c r="M54" s="17">
        <f t="shared" si="23"/>
        <v>255656.7736</v>
      </c>
      <c r="N54" s="17">
        <f t="shared" si="23"/>
        <v>294005.2896</v>
      </c>
    </row>
    <row r="55" ht="24.0" customHeight="1">
      <c r="A55" s="13"/>
      <c r="B55" s="15"/>
      <c r="C55" s="14">
        <v>0.25</v>
      </c>
      <c r="D55" s="14">
        <v>0.25</v>
      </c>
      <c r="E55" s="14">
        <v>0.25</v>
      </c>
      <c r="F55" s="14">
        <v>0.25</v>
      </c>
      <c r="G55" s="14">
        <v>0.25</v>
      </c>
      <c r="H55" s="14">
        <v>0.25</v>
      </c>
      <c r="I55" s="14">
        <v>0.25</v>
      </c>
      <c r="J55" s="14">
        <v>0.25</v>
      </c>
      <c r="K55" s="14">
        <v>0.25</v>
      </c>
      <c r="L55" s="14">
        <v>0.25</v>
      </c>
      <c r="M55" s="14">
        <v>0.25</v>
      </c>
      <c r="N55" s="14">
        <v>0.25</v>
      </c>
    </row>
    <row r="56" ht="24.0" customHeight="1">
      <c r="A56" s="13" t="s">
        <v>13</v>
      </c>
      <c r="B56" s="15"/>
      <c r="C56" s="17">
        <f t="shared" ref="C56:N56" si="24">C55*C$52</f>
        <v>24305.55556</v>
      </c>
      <c r="D56" s="17">
        <f t="shared" si="24"/>
        <v>27951.38889</v>
      </c>
      <c r="E56" s="17">
        <f t="shared" si="24"/>
        <v>32144.09722</v>
      </c>
      <c r="F56" s="17">
        <f t="shared" si="24"/>
        <v>36965.71181</v>
      </c>
      <c r="G56" s="17">
        <f t="shared" si="24"/>
        <v>42510.56858</v>
      </c>
      <c r="H56" s="17">
        <f t="shared" si="24"/>
        <v>48887.15386</v>
      </c>
      <c r="I56" s="17">
        <f t="shared" si="24"/>
        <v>56220.22694</v>
      </c>
      <c r="J56" s="17">
        <f t="shared" si="24"/>
        <v>64653.26098</v>
      </c>
      <c r="K56" s="17">
        <f t="shared" si="24"/>
        <v>74351.25013</v>
      </c>
      <c r="L56" s="17">
        <f t="shared" si="24"/>
        <v>85503.93765</v>
      </c>
      <c r="M56" s="17">
        <f t="shared" si="24"/>
        <v>98329.5283</v>
      </c>
      <c r="N56" s="17">
        <f t="shared" si="24"/>
        <v>113078.9575</v>
      </c>
    </row>
    <row r="57" ht="24.0" customHeight="1">
      <c r="A57" s="13"/>
      <c r="B57" s="15"/>
      <c r="C57" s="14">
        <v>0.09</v>
      </c>
      <c r="D57" s="14">
        <v>0.09</v>
      </c>
      <c r="E57" s="14">
        <v>0.09</v>
      </c>
      <c r="F57" s="14">
        <v>0.09</v>
      </c>
      <c r="G57" s="14">
        <v>0.09</v>
      </c>
      <c r="H57" s="14">
        <v>0.09</v>
      </c>
      <c r="I57" s="14">
        <v>0.09</v>
      </c>
      <c r="J57" s="14">
        <v>0.09</v>
      </c>
      <c r="K57" s="14">
        <v>0.09</v>
      </c>
      <c r="L57" s="14">
        <v>0.09</v>
      </c>
      <c r="M57" s="14">
        <v>0.09</v>
      </c>
      <c r="N57" s="14">
        <v>0.09</v>
      </c>
    </row>
    <row r="58" ht="24.0" customHeight="1">
      <c r="A58" s="13" t="s">
        <v>14</v>
      </c>
      <c r="B58" s="15"/>
      <c r="C58" s="17">
        <f t="shared" ref="C58:N58" si="25">C57*C$52</f>
        <v>8750</v>
      </c>
      <c r="D58" s="17">
        <f t="shared" si="25"/>
        <v>10062.5</v>
      </c>
      <c r="E58" s="17">
        <f t="shared" si="25"/>
        <v>11571.875</v>
      </c>
      <c r="F58" s="17">
        <f t="shared" si="25"/>
        <v>13307.65625</v>
      </c>
      <c r="G58" s="17">
        <f t="shared" si="25"/>
        <v>15303.80469</v>
      </c>
      <c r="H58" s="17">
        <f t="shared" si="25"/>
        <v>17599.37539</v>
      </c>
      <c r="I58" s="17">
        <f t="shared" si="25"/>
        <v>20239.2817</v>
      </c>
      <c r="J58" s="17">
        <f t="shared" si="25"/>
        <v>23275.17395</v>
      </c>
      <c r="K58" s="17">
        <f t="shared" si="25"/>
        <v>26766.45005</v>
      </c>
      <c r="L58" s="17">
        <f t="shared" si="25"/>
        <v>30781.41755</v>
      </c>
      <c r="M58" s="17">
        <f t="shared" si="25"/>
        <v>35398.63019</v>
      </c>
      <c r="N58" s="17">
        <f t="shared" si="25"/>
        <v>40708.42472</v>
      </c>
    </row>
    <row r="59" ht="24.0" customHeight="1">
      <c r="A59" s="13"/>
      <c r="B59" s="15"/>
      <c r="C59" s="14">
        <v>0.01</v>
      </c>
      <c r="D59" s="14">
        <v>0.01</v>
      </c>
      <c r="E59" s="14">
        <v>0.01</v>
      </c>
      <c r="F59" s="14">
        <v>0.01</v>
      </c>
      <c r="G59" s="14">
        <v>0.01</v>
      </c>
      <c r="H59" s="14">
        <v>0.01</v>
      </c>
      <c r="I59" s="14">
        <v>0.01</v>
      </c>
      <c r="J59" s="14">
        <v>0.01</v>
      </c>
      <c r="K59" s="14">
        <v>0.01</v>
      </c>
      <c r="L59" s="14">
        <v>0.01</v>
      </c>
      <c r="M59" s="14">
        <v>0.01</v>
      </c>
      <c r="N59" s="14">
        <v>0.01</v>
      </c>
    </row>
    <row r="60" ht="24.0" customHeight="1">
      <c r="A60" s="13" t="s">
        <v>15</v>
      </c>
      <c r="B60" s="12"/>
      <c r="C60" s="17">
        <f t="shared" ref="C60:N60" si="26">C59*C$52</f>
        <v>972.2222222</v>
      </c>
      <c r="D60" s="17">
        <f t="shared" si="26"/>
        <v>1118.055556</v>
      </c>
      <c r="E60" s="17">
        <f t="shared" si="26"/>
        <v>1285.763889</v>
      </c>
      <c r="F60" s="17">
        <f t="shared" si="26"/>
        <v>1478.628472</v>
      </c>
      <c r="G60" s="17">
        <f t="shared" si="26"/>
        <v>1700.422743</v>
      </c>
      <c r="H60" s="17">
        <f t="shared" si="26"/>
        <v>1955.486155</v>
      </c>
      <c r="I60" s="17">
        <f t="shared" si="26"/>
        <v>2248.809078</v>
      </c>
      <c r="J60" s="17">
        <f t="shared" si="26"/>
        <v>2586.130439</v>
      </c>
      <c r="K60" s="17">
        <f t="shared" si="26"/>
        <v>2974.050005</v>
      </c>
      <c r="L60" s="17">
        <f t="shared" si="26"/>
        <v>3420.157506</v>
      </c>
      <c r="M60" s="17">
        <f t="shared" si="26"/>
        <v>3933.181132</v>
      </c>
      <c r="N60" s="17">
        <f t="shared" si="26"/>
        <v>4523.158302</v>
      </c>
    </row>
    <row r="61" ht="15.75" customHeight="1">
      <c r="A61" s="12"/>
      <c r="B61" s="12"/>
      <c r="C61" s="12"/>
    </row>
    <row r="62" ht="15.75" customHeight="1">
      <c r="A62" s="4" t="s">
        <v>29</v>
      </c>
      <c r="B62" s="25"/>
      <c r="C62" s="2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21.75" customHeight="1">
      <c r="A63" s="6" t="s">
        <v>30</v>
      </c>
      <c r="B63" s="26"/>
      <c r="C63" s="27">
        <v>0.029</v>
      </c>
      <c r="D63" s="27">
        <v>0.029</v>
      </c>
      <c r="E63" s="27">
        <v>0.029</v>
      </c>
      <c r="F63" s="27">
        <v>0.029</v>
      </c>
      <c r="G63" s="27">
        <v>0.029</v>
      </c>
      <c r="H63" s="27">
        <v>0.029</v>
      </c>
      <c r="I63" s="27">
        <v>0.029</v>
      </c>
      <c r="J63" s="27">
        <v>0.029</v>
      </c>
      <c r="K63" s="27">
        <v>0.029</v>
      </c>
      <c r="L63" s="27">
        <v>0.029</v>
      </c>
      <c r="M63" s="27">
        <v>0.029</v>
      </c>
      <c r="N63" s="27">
        <v>0.029</v>
      </c>
    </row>
    <row r="64" ht="21.75" customHeight="1">
      <c r="A64" s="6" t="s">
        <v>31</v>
      </c>
      <c r="B64" s="21"/>
      <c r="C64" s="22">
        <v>0.3</v>
      </c>
      <c r="D64" s="22">
        <v>0.3</v>
      </c>
      <c r="E64" s="22">
        <v>0.3</v>
      </c>
      <c r="F64" s="22">
        <v>0.3</v>
      </c>
      <c r="G64" s="22">
        <v>0.3</v>
      </c>
      <c r="H64" s="22">
        <v>0.3</v>
      </c>
      <c r="I64" s="22">
        <v>0.3</v>
      </c>
      <c r="J64" s="22">
        <v>0.3</v>
      </c>
      <c r="K64" s="22">
        <v>0.3</v>
      </c>
      <c r="L64" s="22">
        <v>0.3</v>
      </c>
      <c r="M64" s="22">
        <v>0.3</v>
      </c>
      <c r="N64" s="22">
        <v>0.3</v>
      </c>
    </row>
    <row r="65" ht="15.75" customHeight="1">
      <c r="A65" s="12"/>
      <c r="B65" s="12"/>
      <c r="C65" s="12"/>
    </row>
    <row r="66" ht="15.75" customHeight="1">
      <c r="A66" s="4" t="s">
        <v>32</v>
      </c>
      <c r="B66" s="25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21.0" customHeight="1">
      <c r="A67" s="6" t="s">
        <v>33</v>
      </c>
      <c r="B67" s="28"/>
      <c r="C67" s="29">
        <v>0.31</v>
      </c>
      <c r="D67" s="29">
        <v>0.31</v>
      </c>
      <c r="E67" s="29">
        <v>0.31</v>
      </c>
      <c r="F67" s="29">
        <v>0.31</v>
      </c>
      <c r="G67" s="29">
        <v>0.31</v>
      </c>
      <c r="H67" s="29">
        <v>0.31</v>
      </c>
      <c r="I67" s="29">
        <v>0.31</v>
      </c>
      <c r="J67" s="29">
        <v>0.31</v>
      </c>
      <c r="K67" s="29">
        <v>0.31</v>
      </c>
      <c r="L67" s="29">
        <v>0.31</v>
      </c>
      <c r="M67" s="29">
        <v>0.31</v>
      </c>
      <c r="N67" s="29">
        <v>0.31</v>
      </c>
    </row>
    <row r="68" ht="21.0" customHeight="1">
      <c r="A68" s="6" t="s">
        <v>34</v>
      </c>
      <c r="B68" s="28"/>
      <c r="C68" s="29">
        <v>0.33</v>
      </c>
      <c r="D68" s="29">
        <v>0.33</v>
      </c>
      <c r="E68" s="29">
        <v>0.33</v>
      </c>
      <c r="F68" s="29">
        <v>0.33</v>
      </c>
      <c r="G68" s="29">
        <v>0.33</v>
      </c>
      <c r="H68" s="29">
        <v>0.33</v>
      </c>
      <c r="I68" s="29">
        <v>0.33</v>
      </c>
      <c r="J68" s="29">
        <v>0.33</v>
      </c>
      <c r="K68" s="29">
        <v>0.33</v>
      </c>
      <c r="L68" s="29">
        <v>0.33</v>
      </c>
      <c r="M68" s="29">
        <v>0.33</v>
      </c>
      <c r="N68" s="29">
        <v>0.33</v>
      </c>
    </row>
    <row r="69" ht="21.0" customHeight="1">
      <c r="A69" s="6" t="s">
        <v>35</v>
      </c>
      <c r="B69" s="28"/>
      <c r="C69" s="29">
        <v>0.34</v>
      </c>
      <c r="D69" s="29">
        <v>0.34</v>
      </c>
      <c r="E69" s="29">
        <v>0.34</v>
      </c>
      <c r="F69" s="29">
        <v>0.34</v>
      </c>
      <c r="G69" s="29">
        <v>0.34</v>
      </c>
      <c r="H69" s="29">
        <v>0.34</v>
      </c>
      <c r="I69" s="29">
        <v>0.34</v>
      </c>
      <c r="J69" s="29">
        <v>0.34</v>
      </c>
      <c r="K69" s="29">
        <v>0.34</v>
      </c>
      <c r="L69" s="29">
        <v>0.34</v>
      </c>
      <c r="M69" s="29">
        <v>0.34</v>
      </c>
      <c r="N69" s="29">
        <v>0.34</v>
      </c>
    </row>
    <row r="70" ht="21.0" customHeight="1">
      <c r="A70" s="6" t="s">
        <v>36</v>
      </c>
      <c r="B70" s="28"/>
      <c r="C70" s="29">
        <v>0.35</v>
      </c>
      <c r="D70" s="29">
        <v>0.35</v>
      </c>
      <c r="E70" s="29">
        <v>0.35</v>
      </c>
      <c r="F70" s="29">
        <v>0.35</v>
      </c>
      <c r="G70" s="29">
        <v>0.35</v>
      </c>
      <c r="H70" s="29">
        <v>0.35</v>
      </c>
      <c r="I70" s="29">
        <v>0.35</v>
      </c>
      <c r="J70" s="29">
        <v>0.35</v>
      </c>
      <c r="K70" s="29">
        <v>0.35</v>
      </c>
      <c r="L70" s="29">
        <v>0.35</v>
      </c>
      <c r="M70" s="29">
        <v>0.35</v>
      </c>
      <c r="N70" s="29">
        <v>0.35</v>
      </c>
    </row>
    <row r="71" ht="21.0" customHeight="1">
      <c r="A71" s="6" t="s">
        <v>37</v>
      </c>
      <c r="B71" s="12"/>
      <c r="C71" s="11">
        <v>95.7</v>
      </c>
      <c r="D71" s="11">
        <v>95.7</v>
      </c>
      <c r="E71" s="11">
        <v>95.7</v>
      </c>
      <c r="F71" s="11">
        <v>95.7</v>
      </c>
      <c r="G71" s="11">
        <v>95.7</v>
      </c>
      <c r="H71" s="11">
        <v>95.7</v>
      </c>
      <c r="I71" s="11">
        <v>95.7</v>
      </c>
      <c r="J71" s="11">
        <v>95.7</v>
      </c>
      <c r="K71" s="11">
        <v>95.7</v>
      </c>
      <c r="L71" s="11">
        <v>95.7</v>
      </c>
      <c r="M71" s="11">
        <v>95.7</v>
      </c>
      <c r="N71" s="11">
        <v>95.7</v>
      </c>
    </row>
    <row r="72" ht="21.0" customHeight="1">
      <c r="A72" s="6" t="s">
        <v>38</v>
      </c>
      <c r="B72" s="12"/>
      <c r="C72" s="11">
        <v>23.1</v>
      </c>
      <c r="D72" s="11">
        <v>23.1</v>
      </c>
      <c r="E72" s="11">
        <v>23.1</v>
      </c>
      <c r="F72" s="11">
        <v>23.1</v>
      </c>
      <c r="G72" s="11">
        <v>23.1</v>
      </c>
      <c r="H72" s="11">
        <v>23.1</v>
      </c>
      <c r="I72" s="11">
        <v>23.1</v>
      </c>
      <c r="J72" s="11">
        <v>23.1</v>
      </c>
      <c r="K72" s="11">
        <v>23.1</v>
      </c>
      <c r="L72" s="11">
        <v>23.1</v>
      </c>
      <c r="M72" s="11">
        <v>23.1</v>
      </c>
      <c r="N72" s="11">
        <v>23.1</v>
      </c>
    </row>
    <row r="73" ht="21.0" customHeight="1">
      <c r="A73" s="6" t="s">
        <v>39</v>
      </c>
      <c r="B73" s="12"/>
      <c r="C73" s="11">
        <v>313.4</v>
      </c>
      <c r="D73" s="11">
        <v>313.4</v>
      </c>
      <c r="E73" s="11">
        <v>313.4</v>
      </c>
      <c r="F73" s="11">
        <v>313.4</v>
      </c>
      <c r="G73" s="11">
        <v>313.4</v>
      </c>
      <c r="H73" s="11">
        <v>313.4</v>
      </c>
      <c r="I73" s="11">
        <v>313.4</v>
      </c>
      <c r="J73" s="11">
        <v>313.4</v>
      </c>
      <c r="K73" s="11">
        <v>313.4</v>
      </c>
      <c r="L73" s="11">
        <v>313.4</v>
      </c>
      <c r="M73" s="11">
        <v>313.4</v>
      </c>
      <c r="N73" s="11">
        <v>313.4</v>
      </c>
    </row>
    <row r="74" ht="21.0" customHeight="1">
      <c r="A74" s="6" t="s">
        <v>40</v>
      </c>
      <c r="B74" s="12"/>
      <c r="C74" s="11">
        <v>227.5</v>
      </c>
      <c r="D74" s="11">
        <v>227.5</v>
      </c>
      <c r="E74" s="11">
        <v>227.5</v>
      </c>
      <c r="F74" s="11">
        <v>227.5</v>
      </c>
      <c r="G74" s="11">
        <v>227.5</v>
      </c>
      <c r="H74" s="11">
        <v>227.5</v>
      </c>
      <c r="I74" s="11">
        <v>227.5</v>
      </c>
      <c r="J74" s="11">
        <v>227.5</v>
      </c>
      <c r="K74" s="11">
        <v>227.5</v>
      </c>
      <c r="L74" s="11">
        <v>227.5</v>
      </c>
      <c r="M74" s="11">
        <v>227.5</v>
      </c>
      <c r="N74" s="11">
        <v>227.5</v>
      </c>
    </row>
    <row r="75" ht="15.75" customHeight="1">
      <c r="B75" s="12"/>
      <c r="C75" s="12"/>
    </row>
    <row r="76" ht="15.75" customHeight="1">
      <c r="A76" s="4" t="s">
        <v>41</v>
      </c>
      <c r="B76" s="25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6" t="s">
        <v>42</v>
      </c>
      <c r="B77" s="12"/>
      <c r="C77" s="11">
        <v>1.1</v>
      </c>
      <c r="D77" s="11">
        <v>1.1</v>
      </c>
      <c r="E77" s="11">
        <v>1.1</v>
      </c>
      <c r="F77" s="11">
        <v>1.1</v>
      </c>
      <c r="G77" s="11">
        <v>1.1</v>
      </c>
      <c r="H77" s="11">
        <v>1.1</v>
      </c>
      <c r="I77" s="11">
        <v>1.1</v>
      </c>
      <c r="J77" s="11">
        <v>1.1</v>
      </c>
      <c r="K77" s="11">
        <v>1.1</v>
      </c>
      <c r="L77" s="11">
        <v>1.1</v>
      </c>
      <c r="M77" s="11">
        <v>1.1</v>
      </c>
      <c r="N77" s="11">
        <v>1.1</v>
      </c>
    </row>
    <row r="78" ht="15.75" customHeight="1">
      <c r="A78" s="6" t="s">
        <v>43</v>
      </c>
      <c r="B78" s="12"/>
      <c r="C78" s="11">
        <v>3.9</v>
      </c>
      <c r="D78" s="11">
        <v>3.9</v>
      </c>
      <c r="E78" s="11">
        <v>3.9</v>
      </c>
      <c r="F78" s="11">
        <v>3.9</v>
      </c>
      <c r="G78" s="11">
        <v>3.9</v>
      </c>
      <c r="H78" s="11">
        <v>3.9</v>
      </c>
      <c r="I78" s="11">
        <v>3.9</v>
      </c>
      <c r="J78" s="11">
        <v>3.9</v>
      </c>
      <c r="K78" s="11">
        <v>3.9</v>
      </c>
      <c r="L78" s="11">
        <v>3.9</v>
      </c>
      <c r="M78" s="11">
        <v>3.9</v>
      </c>
      <c r="N78" s="11">
        <v>3.9</v>
      </c>
    </row>
    <row r="79" ht="15.75" customHeight="1">
      <c r="A79" s="6" t="s">
        <v>44</v>
      </c>
      <c r="B79" s="12"/>
      <c r="C79" s="30">
        <v>2.9</v>
      </c>
      <c r="D79" s="30">
        <v>2.9</v>
      </c>
      <c r="E79" s="30">
        <v>2.9</v>
      </c>
      <c r="F79" s="30">
        <v>2.9</v>
      </c>
      <c r="G79" s="30">
        <v>2.9</v>
      </c>
      <c r="H79" s="30">
        <v>2.9</v>
      </c>
      <c r="I79" s="30">
        <v>2.9</v>
      </c>
      <c r="J79" s="30">
        <v>2.9</v>
      </c>
      <c r="K79" s="30">
        <v>2.9</v>
      </c>
      <c r="L79" s="30">
        <v>2.9</v>
      </c>
      <c r="M79" s="30">
        <v>2.9</v>
      </c>
      <c r="N79" s="30">
        <v>2.9</v>
      </c>
    </row>
    <row r="80" ht="15.75" customHeight="1">
      <c r="B80" s="12"/>
      <c r="C80" s="12"/>
    </row>
    <row r="81" ht="15.75" customHeight="1">
      <c r="A81" s="4" t="s">
        <v>45</v>
      </c>
      <c r="B81" s="25"/>
      <c r="C81" s="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5.75" customHeight="1">
      <c r="A82" s="31" t="s">
        <v>46</v>
      </c>
      <c r="B82" s="12"/>
      <c r="C82" s="12"/>
    </row>
    <row r="83" ht="15.75" customHeight="1">
      <c r="A83" s="6" t="s">
        <v>47</v>
      </c>
      <c r="B83" s="8"/>
      <c r="C83" s="7">
        <v>1.0</v>
      </c>
      <c r="D83" s="7">
        <v>1.0</v>
      </c>
      <c r="E83" s="7">
        <v>1.0</v>
      </c>
      <c r="F83" s="7">
        <v>1.0</v>
      </c>
      <c r="G83" s="7">
        <v>1.0</v>
      </c>
      <c r="H83" s="7">
        <v>1.0</v>
      </c>
      <c r="I83" s="7">
        <v>1.0</v>
      </c>
      <c r="J83" s="7">
        <v>1.0</v>
      </c>
      <c r="K83" s="7">
        <v>1.0</v>
      </c>
      <c r="L83" s="7">
        <v>1.0</v>
      </c>
      <c r="M83" s="7">
        <v>1.0</v>
      </c>
      <c r="N83" s="7">
        <v>1.0</v>
      </c>
    </row>
    <row r="84" ht="15.75" customHeight="1">
      <c r="A84" s="82" t="s">
        <v>48</v>
      </c>
      <c r="B84" s="83"/>
      <c r="C84" s="84">
        <v>0.55</v>
      </c>
      <c r="D84" s="84">
        <v>0.55</v>
      </c>
      <c r="E84" s="84">
        <v>0.55</v>
      </c>
      <c r="F84" s="84">
        <v>0.55</v>
      </c>
      <c r="G84" s="84">
        <v>0.55</v>
      </c>
      <c r="H84" s="84">
        <v>0.55</v>
      </c>
      <c r="I84" s="84">
        <v>0.55</v>
      </c>
      <c r="J84" s="84">
        <v>0.55</v>
      </c>
      <c r="K84" s="84">
        <v>0.55</v>
      </c>
      <c r="L84" s="84">
        <v>0.55</v>
      </c>
      <c r="M84" s="84">
        <v>0.55</v>
      </c>
      <c r="N84" s="84">
        <v>0.55</v>
      </c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15.75" customHeight="1">
      <c r="A85" s="9" t="s">
        <v>49</v>
      </c>
      <c r="B85" s="15"/>
      <c r="C85" s="10">
        <f t="shared" ref="C85:N85" si="27">C$83*C$84*C$141</f>
        <v>44989.53934</v>
      </c>
      <c r="D85" s="10">
        <f t="shared" si="27"/>
        <v>69549.53355</v>
      </c>
      <c r="E85" s="10">
        <f t="shared" si="27"/>
        <v>91557.24123</v>
      </c>
      <c r="F85" s="10">
        <f t="shared" si="27"/>
        <v>112799.6907</v>
      </c>
      <c r="G85" s="10">
        <f t="shared" si="27"/>
        <v>134577.7867</v>
      </c>
      <c r="H85" s="10">
        <f t="shared" si="27"/>
        <v>157894.4365</v>
      </c>
      <c r="I85" s="10">
        <f t="shared" si="27"/>
        <v>183581.9342</v>
      </c>
      <c r="J85" s="10">
        <f t="shared" si="27"/>
        <v>212388.245</v>
      </c>
      <c r="K85" s="10">
        <f t="shared" si="27"/>
        <v>245036.8912</v>
      </c>
      <c r="L85" s="10">
        <f t="shared" si="27"/>
        <v>282270.9565</v>
      </c>
      <c r="M85" s="10">
        <f t="shared" si="27"/>
        <v>324886.9854</v>
      </c>
      <c r="N85" s="10">
        <f t="shared" si="27"/>
        <v>373763.1439</v>
      </c>
    </row>
    <row r="86" ht="15.75" customHeight="1">
      <c r="A86" s="13" t="s">
        <v>13</v>
      </c>
      <c r="B86" s="15"/>
      <c r="C86" s="14">
        <v>0.8</v>
      </c>
      <c r="D86" s="14">
        <v>0.8</v>
      </c>
      <c r="E86" s="14">
        <v>0.8</v>
      </c>
      <c r="F86" s="14">
        <v>0.8</v>
      </c>
      <c r="G86" s="14">
        <v>0.8</v>
      </c>
      <c r="H86" s="14">
        <v>0.8</v>
      </c>
      <c r="I86" s="14">
        <v>0.8</v>
      </c>
      <c r="J86" s="14">
        <v>0.8</v>
      </c>
      <c r="K86" s="14">
        <v>0.8</v>
      </c>
      <c r="L86" s="14">
        <v>0.8</v>
      </c>
      <c r="M86" s="14">
        <v>0.8</v>
      </c>
      <c r="N86" s="14">
        <v>0.8</v>
      </c>
    </row>
    <row r="87" ht="15.75" customHeight="1">
      <c r="A87" s="13"/>
      <c r="B87" s="15"/>
      <c r="C87" s="17">
        <f t="shared" ref="C87:N87" si="28">C86*C$85</f>
        <v>35991.63147</v>
      </c>
      <c r="D87" s="17">
        <f t="shared" si="28"/>
        <v>55639.62684</v>
      </c>
      <c r="E87" s="17">
        <f t="shared" si="28"/>
        <v>73245.79299</v>
      </c>
      <c r="F87" s="17">
        <f t="shared" si="28"/>
        <v>90239.75259</v>
      </c>
      <c r="G87" s="17">
        <f t="shared" si="28"/>
        <v>107662.2293</v>
      </c>
      <c r="H87" s="17">
        <f t="shared" si="28"/>
        <v>126315.5492</v>
      </c>
      <c r="I87" s="17">
        <f t="shared" si="28"/>
        <v>146865.5474</v>
      </c>
      <c r="J87" s="17">
        <f t="shared" si="28"/>
        <v>169910.596</v>
      </c>
      <c r="K87" s="17">
        <f t="shared" si="28"/>
        <v>196029.5129</v>
      </c>
      <c r="L87" s="17">
        <f t="shared" si="28"/>
        <v>225816.7652</v>
      </c>
      <c r="M87" s="17">
        <f t="shared" si="28"/>
        <v>259909.5883</v>
      </c>
      <c r="N87" s="17">
        <f t="shared" si="28"/>
        <v>299010.5151</v>
      </c>
    </row>
    <row r="88" ht="15.75" customHeight="1">
      <c r="A88" s="13" t="s">
        <v>14</v>
      </c>
      <c r="B88" s="15"/>
      <c r="C88" s="14">
        <v>0.18</v>
      </c>
      <c r="D88" s="14">
        <v>0.18</v>
      </c>
      <c r="E88" s="14">
        <v>0.18</v>
      </c>
      <c r="F88" s="14">
        <v>0.18</v>
      </c>
      <c r="G88" s="14">
        <v>0.18</v>
      </c>
      <c r="H88" s="14">
        <v>0.18</v>
      </c>
      <c r="I88" s="14">
        <v>0.18</v>
      </c>
      <c r="J88" s="14">
        <v>0.18</v>
      </c>
      <c r="K88" s="14">
        <v>0.18</v>
      </c>
      <c r="L88" s="14">
        <v>0.18</v>
      </c>
      <c r="M88" s="14">
        <v>0.18</v>
      </c>
      <c r="N88" s="14">
        <v>0.18</v>
      </c>
    </row>
    <row r="89" ht="15.75" customHeight="1">
      <c r="A89" s="13"/>
      <c r="B89" s="15"/>
      <c r="C89" s="17">
        <f t="shared" ref="C89:N89" si="29">C88*C$85</f>
        <v>8098.117082</v>
      </c>
      <c r="D89" s="17">
        <f t="shared" si="29"/>
        <v>12518.91604</v>
      </c>
      <c r="E89" s="17">
        <f t="shared" si="29"/>
        <v>16480.30342</v>
      </c>
      <c r="F89" s="17">
        <f t="shared" si="29"/>
        <v>20303.94433</v>
      </c>
      <c r="G89" s="17">
        <f t="shared" si="29"/>
        <v>24224.0016</v>
      </c>
      <c r="H89" s="17">
        <f t="shared" si="29"/>
        <v>28420.99857</v>
      </c>
      <c r="I89" s="17">
        <f t="shared" si="29"/>
        <v>33044.74816</v>
      </c>
      <c r="J89" s="17">
        <f t="shared" si="29"/>
        <v>38229.88409</v>
      </c>
      <c r="K89" s="17">
        <f t="shared" si="29"/>
        <v>44106.64041</v>
      </c>
      <c r="L89" s="17">
        <f t="shared" si="29"/>
        <v>50808.77218</v>
      </c>
      <c r="M89" s="17">
        <f t="shared" si="29"/>
        <v>58479.65738</v>
      </c>
      <c r="N89" s="17">
        <f t="shared" si="29"/>
        <v>67277.36589</v>
      </c>
    </row>
    <row r="90" ht="15.75" customHeight="1">
      <c r="A90" s="13" t="s">
        <v>15</v>
      </c>
      <c r="B90" s="15"/>
      <c r="C90" s="14">
        <v>0.02</v>
      </c>
      <c r="D90" s="14">
        <v>0.02</v>
      </c>
      <c r="E90" s="14">
        <v>0.02</v>
      </c>
      <c r="F90" s="14">
        <v>0.02</v>
      </c>
      <c r="G90" s="14">
        <v>0.02</v>
      </c>
      <c r="H90" s="14">
        <v>0.02</v>
      </c>
      <c r="I90" s="14">
        <v>0.02</v>
      </c>
      <c r="J90" s="14">
        <v>0.02</v>
      </c>
      <c r="K90" s="14">
        <v>0.02</v>
      </c>
      <c r="L90" s="14">
        <v>0.02</v>
      </c>
      <c r="M90" s="14">
        <v>0.02</v>
      </c>
      <c r="N90" s="14">
        <v>0.02</v>
      </c>
    </row>
    <row r="91" ht="15.75" customHeight="1">
      <c r="A91" s="31"/>
      <c r="B91" s="12"/>
      <c r="C91" s="17">
        <f t="shared" ref="C91:N91" si="30">C90*C$85</f>
        <v>899.7907869</v>
      </c>
      <c r="D91" s="17">
        <f t="shared" si="30"/>
        <v>1390.990671</v>
      </c>
      <c r="E91" s="17">
        <f t="shared" si="30"/>
        <v>1831.144825</v>
      </c>
      <c r="F91" s="17">
        <f t="shared" si="30"/>
        <v>2255.993815</v>
      </c>
      <c r="G91" s="17">
        <f t="shared" si="30"/>
        <v>2691.555734</v>
      </c>
      <c r="H91" s="17">
        <f t="shared" si="30"/>
        <v>3157.88873</v>
      </c>
      <c r="I91" s="17">
        <f t="shared" si="30"/>
        <v>3671.638685</v>
      </c>
      <c r="J91" s="17">
        <f t="shared" si="30"/>
        <v>4247.764899</v>
      </c>
      <c r="K91" s="17">
        <f t="shared" si="30"/>
        <v>4900.737824</v>
      </c>
      <c r="L91" s="17">
        <f t="shared" si="30"/>
        <v>5645.419131</v>
      </c>
      <c r="M91" s="17">
        <f t="shared" si="30"/>
        <v>6497.739709</v>
      </c>
      <c r="N91" s="17">
        <f t="shared" si="30"/>
        <v>7475.262877</v>
      </c>
    </row>
    <row r="92" ht="15.75" customHeight="1">
      <c r="A92" s="31" t="s">
        <v>42</v>
      </c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ht="15.75" customHeight="1">
      <c r="A93" s="6" t="s">
        <v>47</v>
      </c>
      <c r="B93" s="8"/>
      <c r="C93" s="7">
        <v>1.0</v>
      </c>
      <c r="D93" s="7">
        <v>1.0</v>
      </c>
      <c r="E93" s="7">
        <v>1.0</v>
      </c>
      <c r="F93" s="7">
        <v>1.0</v>
      </c>
      <c r="G93" s="7">
        <v>1.0</v>
      </c>
      <c r="H93" s="7">
        <v>1.0</v>
      </c>
      <c r="I93" s="7">
        <v>1.0</v>
      </c>
      <c r="J93" s="7">
        <v>1.0</v>
      </c>
      <c r="K93" s="7">
        <v>1.0</v>
      </c>
      <c r="L93" s="7">
        <v>1.0</v>
      </c>
      <c r="M93" s="7">
        <v>1.0</v>
      </c>
      <c r="N93" s="7">
        <v>1.0</v>
      </c>
    </row>
    <row r="94" ht="15.75" customHeight="1">
      <c r="A94" s="82" t="s">
        <v>48</v>
      </c>
      <c r="B94" s="83"/>
      <c r="C94" s="84">
        <v>0.87</v>
      </c>
      <c r="D94" s="84">
        <v>0.87</v>
      </c>
      <c r="E94" s="84">
        <v>0.87</v>
      </c>
      <c r="F94" s="84">
        <v>0.87</v>
      </c>
      <c r="G94" s="84">
        <v>0.87</v>
      </c>
      <c r="H94" s="84">
        <v>0.87</v>
      </c>
      <c r="I94" s="84">
        <v>0.87</v>
      </c>
      <c r="J94" s="84">
        <v>0.87</v>
      </c>
      <c r="K94" s="84">
        <v>0.87</v>
      </c>
      <c r="L94" s="84">
        <v>0.87</v>
      </c>
      <c r="M94" s="84">
        <v>0.87</v>
      </c>
      <c r="N94" s="84">
        <v>0.87</v>
      </c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15.75" customHeight="1">
      <c r="A95" s="9" t="s">
        <v>49</v>
      </c>
      <c r="B95" s="15"/>
      <c r="C95" s="10">
        <f t="shared" ref="C95:N95" si="31">C93*C94*B216</f>
        <v>5988.021631</v>
      </c>
      <c r="D95" s="10">
        <f t="shared" si="31"/>
        <v>35274.82607</v>
      </c>
      <c r="E95" s="10">
        <f t="shared" si="31"/>
        <v>69702.81537</v>
      </c>
      <c r="F95" s="10">
        <f t="shared" si="31"/>
        <v>113960.4095</v>
      </c>
      <c r="G95" s="10">
        <f t="shared" si="31"/>
        <v>167461.5504</v>
      </c>
      <c r="H95" s="10">
        <f t="shared" si="31"/>
        <v>230270.9092</v>
      </c>
      <c r="I95" s="10">
        <f t="shared" si="31"/>
        <v>303286.1062</v>
      </c>
      <c r="J95" s="10">
        <f t="shared" si="31"/>
        <v>387065.0863</v>
      </c>
      <c r="K95" s="10">
        <f t="shared" si="31"/>
        <v>482777.5941</v>
      </c>
      <c r="L95" s="10">
        <f t="shared" si="31"/>
        <v>592069.4386</v>
      </c>
      <c r="M95" s="10">
        <f t="shared" si="31"/>
        <v>716920.5284</v>
      </c>
      <c r="N95" s="10">
        <f t="shared" si="31"/>
        <v>859636.4715</v>
      </c>
    </row>
    <row r="96" ht="15.75" customHeight="1">
      <c r="A96" s="13" t="s">
        <v>14</v>
      </c>
      <c r="B96" s="15"/>
      <c r="C96" s="14">
        <v>0.95</v>
      </c>
      <c r="D96" s="14">
        <v>0.95</v>
      </c>
      <c r="E96" s="14">
        <v>0.95</v>
      </c>
      <c r="F96" s="14">
        <v>0.95</v>
      </c>
      <c r="G96" s="14">
        <v>0.95</v>
      </c>
      <c r="H96" s="14">
        <v>0.95</v>
      </c>
      <c r="I96" s="14">
        <v>0.95</v>
      </c>
      <c r="J96" s="14">
        <v>0.95</v>
      </c>
      <c r="K96" s="14">
        <v>0.95</v>
      </c>
      <c r="L96" s="14">
        <v>0.95</v>
      </c>
      <c r="M96" s="14">
        <v>0.95</v>
      </c>
      <c r="N96" s="14">
        <v>0.95</v>
      </c>
    </row>
    <row r="97" ht="15.75" customHeight="1">
      <c r="A97" s="13"/>
      <c r="B97" s="15"/>
      <c r="C97" s="17">
        <f t="shared" ref="C97:N97" si="32">C96*C$95</f>
        <v>5688.620549</v>
      </c>
      <c r="D97" s="17">
        <f t="shared" si="32"/>
        <v>33511.08476</v>
      </c>
      <c r="E97" s="17">
        <f t="shared" si="32"/>
        <v>66217.6746</v>
      </c>
      <c r="F97" s="17">
        <f t="shared" si="32"/>
        <v>108262.3891</v>
      </c>
      <c r="G97" s="17">
        <f t="shared" si="32"/>
        <v>159088.4729</v>
      </c>
      <c r="H97" s="17">
        <f t="shared" si="32"/>
        <v>218757.3637</v>
      </c>
      <c r="I97" s="17">
        <f t="shared" si="32"/>
        <v>288121.8009</v>
      </c>
      <c r="J97" s="17">
        <f t="shared" si="32"/>
        <v>367711.832</v>
      </c>
      <c r="K97" s="17">
        <f t="shared" si="32"/>
        <v>458638.7144</v>
      </c>
      <c r="L97" s="17">
        <f t="shared" si="32"/>
        <v>562465.9667</v>
      </c>
      <c r="M97" s="17">
        <f t="shared" si="32"/>
        <v>681074.502</v>
      </c>
      <c r="N97" s="17">
        <f t="shared" si="32"/>
        <v>816654.6479</v>
      </c>
    </row>
    <row r="98" ht="15.75" customHeight="1">
      <c r="A98" s="13" t="s">
        <v>15</v>
      </c>
      <c r="B98" s="15"/>
      <c r="C98" s="14">
        <v>0.05</v>
      </c>
      <c r="D98" s="14">
        <v>0.05</v>
      </c>
      <c r="E98" s="14">
        <v>0.05</v>
      </c>
      <c r="F98" s="14">
        <v>0.05</v>
      </c>
      <c r="G98" s="14">
        <v>0.05</v>
      </c>
      <c r="H98" s="14">
        <v>0.05</v>
      </c>
      <c r="I98" s="14">
        <v>0.05</v>
      </c>
      <c r="J98" s="14">
        <v>0.05</v>
      </c>
      <c r="K98" s="14">
        <v>0.05</v>
      </c>
      <c r="L98" s="14">
        <v>0.05</v>
      </c>
      <c r="M98" s="14">
        <v>0.05</v>
      </c>
      <c r="N98" s="14">
        <v>0.05</v>
      </c>
    </row>
    <row r="99" ht="15.75" customHeight="1">
      <c r="A99" s="31"/>
      <c r="B99" s="12"/>
      <c r="C99" s="17">
        <f t="shared" ref="C99:N99" si="33">C98*C$95</f>
        <v>299.4010815</v>
      </c>
      <c r="D99" s="17">
        <f t="shared" si="33"/>
        <v>1763.741303</v>
      </c>
      <c r="E99" s="17">
        <f t="shared" si="33"/>
        <v>3485.140768</v>
      </c>
      <c r="F99" s="17">
        <f t="shared" si="33"/>
        <v>5698.020477</v>
      </c>
      <c r="G99" s="17">
        <f t="shared" si="33"/>
        <v>8373.077521</v>
      </c>
      <c r="H99" s="17">
        <f t="shared" si="33"/>
        <v>11513.54546</v>
      </c>
      <c r="I99" s="17">
        <f t="shared" si="33"/>
        <v>15164.30531</v>
      </c>
      <c r="J99" s="17">
        <f t="shared" si="33"/>
        <v>19353.25431</v>
      </c>
      <c r="K99" s="17">
        <f t="shared" si="33"/>
        <v>24138.87971</v>
      </c>
      <c r="L99" s="17">
        <f t="shared" si="33"/>
        <v>29603.47193</v>
      </c>
      <c r="M99" s="17">
        <f t="shared" si="33"/>
        <v>35846.02642</v>
      </c>
      <c r="N99" s="17">
        <f t="shared" si="33"/>
        <v>42981.82357</v>
      </c>
    </row>
    <row r="100" ht="15.75" customHeight="1">
      <c r="A100" s="31" t="s">
        <v>43</v>
      </c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ht="15.75" customHeight="1">
      <c r="A101" s="6" t="s">
        <v>47</v>
      </c>
      <c r="B101" s="8"/>
      <c r="C101" s="7">
        <v>1.0</v>
      </c>
      <c r="D101" s="7">
        <v>1.0</v>
      </c>
      <c r="E101" s="7">
        <v>1.0</v>
      </c>
      <c r="F101" s="7">
        <v>1.0</v>
      </c>
      <c r="G101" s="7">
        <v>1.0</v>
      </c>
      <c r="H101" s="7">
        <v>1.0</v>
      </c>
      <c r="I101" s="7">
        <v>1.0</v>
      </c>
      <c r="J101" s="7">
        <v>1.0</v>
      </c>
      <c r="K101" s="7">
        <v>1.0</v>
      </c>
      <c r="L101" s="7">
        <v>1.0</v>
      </c>
      <c r="M101" s="7">
        <v>1.0</v>
      </c>
      <c r="N101" s="7">
        <v>1.0</v>
      </c>
    </row>
    <row r="102" ht="15.75" customHeight="1">
      <c r="A102" s="6" t="s">
        <v>50</v>
      </c>
      <c r="B102" s="8"/>
      <c r="C102" s="7">
        <v>0.02</v>
      </c>
      <c r="D102" s="7">
        <v>0.02</v>
      </c>
      <c r="E102" s="7">
        <v>0.02</v>
      </c>
      <c r="F102" s="7">
        <v>0.02</v>
      </c>
      <c r="G102" s="7">
        <v>0.02</v>
      </c>
      <c r="H102" s="7">
        <v>0.02</v>
      </c>
      <c r="I102" s="7">
        <v>0.02</v>
      </c>
      <c r="J102" s="7">
        <v>0.02</v>
      </c>
      <c r="K102" s="7">
        <v>0.02</v>
      </c>
      <c r="L102" s="7">
        <v>0.02</v>
      </c>
      <c r="M102" s="7">
        <v>0.02</v>
      </c>
      <c r="N102" s="7">
        <v>0.02</v>
      </c>
    </row>
    <row r="103" ht="15.75" customHeight="1">
      <c r="A103" s="9" t="s">
        <v>49</v>
      </c>
      <c r="B103" s="15"/>
      <c r="C103" s="10">
        <f t="shared" ref="C103:N103" si="34">C101*C102*B217</f>
        <v>40.29312031</v>
      </c>
      <c r="D103" s="10">
        <f t="shared" si="34"/>
        <v>408.4149421</v>
      </c>
      <c r="E103" s="10">
        <f t="shared" si="34"/>
        <v>667.8128451</v>
      </c>
      <c r="F103" s="10">
        <f t="shared" si="34"/>
        <v>1015.69404</v>
      </c>
      <c r="G103" s="10">
        <f t="shared" si="34"/>
        <v>1445.939762</v>
      </c>
      <c r="H103" s="10">
        <f t="shared" si="34"/>
        <v>1953.930368</v>
      </c>
      <c r="I103" s="10">
        <f t="shared" si="34"/>
        <v>2548.681956</v>
      </c>
      <c r="J103" s="10">
        <f t="shared" si="34"/>
        <v>3237.807249</v>
      </c>
      <c r="K103" s="10">
        <f t="shared" si="34"/>
        <v>4033.650114</v>
      </c>
      <c r="L103" s="10">
        <f t="shared" si="34"/>
        <v>4950.510286</v>
      </c>
      <c r="M103" s="10">
        <f t="shared" si="34"/>
        <v>6003.677614</v>
      </c>
      <c r="N103" s="10">
        <f t="shared" si="34"/>
        <v>7214.091871</v>
      </c>
    </row>
    <row r="104" ht="15.75" customHeight="1">
      <c r="B104" s="12"/>
      <c r="C104" s="12"/>
    </row>
    <row r="105" ht="15.75" customHeight="1">
      <c r="A105" s="4" t="s">
        <v>51</v>
      </c>
      <c r="B105" s="25"/>
      <c r="C105" s="2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5.75" customHeight="1">
      <c r="A106" s="31" t="s">
        <v>43</v>
      </c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ht="15.75" customHeight="1">
      <c r="A107" s="6" t="s">
        <v>52</v>
      </c>
      <c r="B107" s="8"/>
      <c r="C107" s="7">
        <v>0.04</v>
      </c>
      <c r="D107" s="7">
        <v>0.04</v>
      </c>
      <c r="E107" s="7">
        <v>0.04</v>
      </c>
      <c r="F107" s="7">
        <v>0.04</v>
      </c>
      <c r="G107" s="7">
        <v>0.04</v>
      </c>
      <c r="H107" s="7">
        <v>0.04</v>
      </c>
      <c r="I107" s="7">
        <v>0.04</v>
      </c>
      <c r="J107" s="7">
        <v>0.04</v>
      </c>
      <c r="K107" s="7">
        <v>0.04</v>
      </c>
      <c r="L107" s="7">
        <v>0.04</v>
      </c>
      <c r="M107" s="7">
        <v>0.04</v>
      </c>
      <c r="N107" s="7">
        <v>0.04</v>
      </c>
    </row>
    <row r="108" ht="15.75" customHeight="1">
      <c r="A108" s="6" t="s">
        <v>53</v>
      </c>
      <c r="B108" s="8"/>
      <c r="C108" s="7">
        <v>0.3</v>
      </c>
      <c r="D108" s="7">
        <v>0.3</v>
      </c>
      <c r="E108" s="7">
        <v>0.3</v>
      </c>
      <c r="F108" s="7">
        <v>0.3</v>
      </c>
      <c r="G108" s="7">
        <v>0.3</v>
      </c>
      <c r="H108" s="7">
        <v>0.3</v>
      </c>
      <c r="I108" s="7">
        <v>0.3</v>
      </c>
      <c r="J108" s="7">
        <v>0.3</v>
      </c>
      <c r="K108" s="7">
        <v>0.3</v>
      </c>
      <c r="L108" s="7">
        <v>0.3</v>
      </c>
      <c r="M108" s="7">
        <v>0.3</v>
      </c>
      <c r="N108" s="7">
        <v>0.3</v>
      </c>
    </row>
    <row r="109" ht="15.75" customHeight="1"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ht="15.75" customHeight="1">
      <c r="A110" s="31" t="s">
        <v>44</v>
      </c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ht="15.75" customHeight="1">
      <c r="A111" s="6" t="s">
        <v>52</v>
      </c>
      <c r="B111" s="8"/>
      <c r="C111" s="7">
        <v>0.82</v>
      </c>
      <c r="D111" s="7">
        <v>0.82</v>
      </c>
      <c r="E111" s="7">
        <v>0.82</v>
      </c>
      <c r="F111" s="7">
        <v>0.82</v>
      </c>
      <c r="G111" s="7">
        <v>0.82</v>
      </c>
      <c r="H111" s="7">
        <v>0.82</v>
      </c>
      <c r="I111" s="7">
        <v>0.82</v>
      </c>
      <c r="J111" s="7">
        <v>0.82</v>
      </c>
      <c r="K111" s="7">
        <v>0.82</v>
      </c>
      <c r="L111" s="7">
        <v>0.82</v>
      </c>
      <c r="M111" s="7">
        <v>0.82</v>
      </c>
      <c r="N111" s="7">
        <v>0.82</v>
      </c>
    </row>
    <row r="112" ht="15.75" customHeight="1">
      <c r="A112" s="82" t="s">
        <v>54</v>
      </c>
      <c r="B112" s="83"/>
      <c r="C112" s="84">
        <v>0.85</v>
      </c>
      <c r="D112" s="84">
        <v>0.85</v>
      </c>
      <c r="E112" s="84">
        <v>0.85</v>
      </c>
      <c r="F112" s="84">
        <v>0.85</v>
      </c>
      <c r="G112" s="84">
        <v>0.85</v>
      </c>
      <c r="H112" s="84">
        <v>0.85</v>
      </c>
      <c r="I112" s="84">
        <v>0.85</v>
      </c>
      <c r="J112" s="84">
        <v>0.85</v>
      </c>
      <c r="K112" s="84">
        <v>0.85</v>
      </c>
      <c r="L112" s="84">
        <v>0.85</v>
      </c>
      <c r="M112" s="84">
        <v>0.85</v>
      </c>
      <c r="N112" s="84">
        <v>0.85</v>
      </c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15.75" customHeight="1">
      <c r="A113" s="13" t="s">
        <v>13</v>
      </c>
      <c r="B113" s="15"/>
      <c r="C113" s="14">
        <v>0.1</v>
      </c>
      <c r="D113" s="14">
        <v>0.1</v>
      </c>
      <c r="E113" s="14">
        <v>0.1</v>
      </c>
      <c r="F113" s="14">
        <v>0.1</v>
      </c>
      <c r="G113" s="14">
        <v>0.1</v>
      </c>
      <c r="H113" s="14">
        <v>0.1</v>
      </c>
      <c r="I113" s="14">
        <v>0.1</v>
      </c>
      <c r="J113" s="14">
        <v>0.1</v>
      </c>
      <c r="K113" s="14">
        <v>0.1</v>
      </c>
      <c r="L113" s="14">
        <v>0.1</v>
      </c>
      <c r="M113" s="14">
        <v>0.1</v>
      </c>
      <c r="N113" s="14">
        <v>0.1</v>
      </c>
    </row>
    <row r="114" ht="15.75" customHeight="1">
      <c r="A114" s="13" t="s">
        <v>14</v>
      </c>
      <c r="B114" s="15"/>
      <c r="C114" s="14">
        <v>0.9</v>
      </c>
      <c r="D114" s="14">
        <v>0.9</v>
      </c>
      <c r="E114" s="14">
        <v>0.9</v>
      </c>
      <c r="F114" s="14">
        <v>0.9</v>
      </c>
      <c r="G114" s="14">
        <v>0.9</v>
      </c>
      <c r="H114" s="14">
        <v>0.9</v>
      </c>
      <c r="I114" s="14">
        <v>0.9</v>
      </c>
      <c r="J114" s="14">
        <v>0.9</v>
      </c>
      <c r="K114" s="14">
        <v>0.9</v>
      </c>
      <c r="L114" s="14">
        <v>0.9</v>
      </c>
      <c r="M114" s="14">
        <v>0.9</v>
      </c>
      <c r="N114" s="14">
        <v>0.9</v>
      </c>
    </row>
    <row r="115" ht="15.75" customHeight="1">
      <c r="B115" s="12"/>
      <c r="C115" s="12"/>
    </row>
    <row r="116" ht="15.75" customHeight="1">
      <c r="A116" s="4" t="s">
        <v>55</v>
      </c>
      <c r="B116" s="25"/>
      <c r="C116" s="2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5.75" customHeight="1">
      <c r="A117" s="31" t="s">
        <v>42</v>
      </c>
      <c r="B117" s="12"/>
      <c r="C117" s="12"/>
    </row>
    <row r="118" ht="15.75" customHeight="1">
      <c r="A118" s="6" t="s">
        <v>56</v>
      </c>
      <c r="B118" s="8"/>
      <c r="C118" s="32">
        <v>0.12</v>
      </c>
      <c r="D118" s="32">
        <v>0.12</v>
      </c>
      <c r="E118" s="32">
        <v>0.12</v>
      </c>
      <c r="F118" s="32">
        <v>0.12</v>
      </c>
      <c r="G118" s="32">
        <v>0.12</v>
      </c>
      <c r="H118" s="32">
        <v>0.12</v>
      </c>
      <c r="I118" s="32">
        <v>0.12</v>
      </c>
      <c r="J118" s="32">
        <v>0.12</v>
      </c>
      <c r="K118" s="32">
        <v>0.12</v>
      </c>
      <c r="L118" s="32">
        <v>0.12</v>
      </c>
      <c r="M118" s="32">
        <v>0.12</v>
      </c>
      <c r="N118" s="32">
        <v>0.12</v>
      </c>
    </row>
    <row r="119" ht="15.75" customHeight="1">
      <c r="A119" s="6" t="s">
        <v>57</v>
      </c>
      <c r="B119" s="8"/>
      <c r="C119" s="7">
        <v>0.6</v>
      </c>
      <c r="D119" s="7">
        <v>0.6</v>
      </c>
      <c r="E119" s="7">
        <v>0.6</v>
      </c>
      <c r="F119" s="7">
        <v>0.6</v>
      </c>
      <c r="G119" s="7">
        <v>0.6</v>
      </c>
      <c r="H119" s="7">
        <v>0.6</v>
      </c>
      <c r="I119" s="7">
        <v>0.6</v>
      </c>
      <c r="J119" s="7">
        <v>0.6</v>
      </c>
      <c r="K119" s="7">
        <v>0.6</v>
      </c>
      <c r="L119" s="7">
        <v>0.6</v>
      </c>
      <c r="M119" s="7">
        <v>0.6</v>
      </c>
      <c r="N119" s="7">
        <v>0.6</v>
      </c>
    </row>
    <row r="120" ht="15.75" customHeight="1">
      <c r="A120" s="82" t="s">
        <v>58</v>
      </c>
      <c r="B120" s="83"/>
      <c r="C120" s="84">
        <v>0.25</v>
      </c>
      <c r="D120" s="84">
        <v>0.25</v>
      </c>
      <c r="E120" s="84">
        <v>0.25</v>
      </c>
      <c r="F120" s="84">
        <v>0.25</v>
      </c>
      <c r="G120" s="84">
        <v>0.25</v>
      </c>
      <c r="H120" s="84">
        <v>0.25</v>
      </c>
      <c r="I120" s="84">
        <v>0.25</v>
      </c>
      <c r="J120" s="84">
        <v>0.25</v>
      </c>
      <c r="K120" s="84">
        <v>0.25</v>
      </c>
      <c r="L120" s="84">
        <v>0.25</v>
      </c>
      <c r="M120" s="84">
        <v>0.25</v>
      </c>
      <c r="N120" s="84">
        <v>0.25</v>
      </c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15.75" customHeight="1">
      <c r="A121" s="12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ht="15.75" customHeight="1">
      <c r="A122" s="31" t="s">
        <v>43</v>
      </c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ht="15.75" customHeight="1">
      <c r="A123" s="6" t="s">
        <v>56</v>
      </c>
      <c r="B123" s="8"/>
      <c r="C123" s="32">
        <v>0.13</v>
      </c>
      <c r="D123" s="32">
        <v>0.13</v>
      </c>
      <c r="E123" s="32">
        <v>0.13</v>
      </c>
      <c r="F123" s="32">
        <v>0.13</v>
      </c>
      <c r="G123" s="32">
        <v>0.13</v>
      </c>
      <c r="H123" s="32">
        <v>0.13</v>
      </c>
      <c r="I123" s="32">
        <v>0.13</v>
      </c>
      <c r="J123" s="32">
        <v>0.13</v>
      </c>
      <c r="K123" s="32">
        <v>0.13</v>
      </c>
      <c r="L123" s="32">
        <v>0.13</v>
      </c>
      <c r="M123" s="32">
        <v>0.13</v>
      </c>
      <c r="N123" s="32">
        <v>0.13</v>
      </c>
    </row>
    <row r="124" ht="15.75" customHeight="1">
      <c r="A124" s="6" t="s">
        <v>57</v>
      </c>
      <c r="B124" s="8"/>
      <c r="C124" s="7">
        <v>0.9</v>
      </c>
      <c r="D124" s="7">
        <v>0.9</v>
      </c>
      <c r="E124" s="7">
        <v>0.9</v>
      </c>
      <c r="F124" s="7">
        <v>0.9</v>
      </c>
      <c r="G124" s="7">
        <v>0.9</v>
      </c>
      <c r="H124" s="7">
        <v>0.9</v>
      </c>
      <c r="I124" s="7">
        <v>0.9</v>
      </c>
      <c r="J124" s="7">
        <v>0.9</v>
      </c>
      <c r="K124" s="7">
        <v>0.9</v>
      </c>
      <c r="L124" s="7">
        <v>0.9</v>
      </c>
      <c r="M124" s="7">
        <v>0.9</v>
      </c>
      <c r="N124" s="7">
        <v>0.9</v>
      </c>
    </row>
    <row r="125" ht="15.75" customHeight="1">
      <c r="A125" s="82" t="s">
        <v>58</v>
      </c>
      <c r="B125" s="83"/>
      <c r="C125" s="84">
        <v>0.05</v>
      </c>
      <c r="D125" s="84">
        <v>0.05</v>
      </c>
      <c r="E125" s="84">
        <v>0.05</v>
      </c>
      <c r="F125" s="84">
        <v>0.05</v>
      </c>
      <c r="G125" s="84">
        <v>0.05</v>
      </c>
      <c r="H125" s="84">
        <v>0.05</v>
      </c>
      <c r="I125" s="84">
        <v>0.05</v>
      </c>
      <c r="J125" s="84">
        <v>0.05</v>
      </c>
      <c r="K125" s="84">
        <v>0.05</v>
      </c>
      <c r="L125" s="84">
        <v>0.05</v>
      </c>
      <c r="M125" s="84">
        <v>0.05</v>
      </c>
      <c r="N125" s="84">
        <v>0.05</v>
      </c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15.75" customHeight="1">
      <c r="A126" s="12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ht="15.75" customHeight="1">
      <c r="A127" s="31" t="s">
        <v>44</v>
      </c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ht="15.75" customHeight="1">
      <c r="A128" s="6" t="s">
        <v>56</v>
      </c>
      <c r="B128" s="8"/>
      <c r="C128" s="32">
        <v>0.15</v>
      </c>
      <c r="D128" s="32">
        <v>0.15</v>
      </c>
      <c r="E128" s="32">
        <v>0.15</v>
      </c>
      <c r="F128" s="32">
        <v>0.15</v>
      </c>
      <c r="G128" s="32">
        <v>0.15</v>
      </c>
      <c r="H128" s="32">
        <v>0.15</v>
      </c>
      <c r="I128" s="32">
        <v>0.15</v>
      </c>
      <c r="J128" s="32">
        <v>0.15</v>
      </c>
      <c r="K128" s="32">
        <v>0.15</v>
      </c>
      <c r="L128" s="32">
        <v>0.15</v>
      </c>
      <c r="M128" s="32">
        <v>0.15</v>
      </c>
      <c r="N128" s="32">
        <v>0.15</v>
      </c>
    </row>
    <row r="129" ht="15.75" customHeight="1">
      <c r="A129" s="6" t="s">
        <v>57</v>
      </c>
      <c r="B129" s="8"/>
      <c r="C129" s="7">
        <v>0.2</v>
      </c>
      <c r="D129" s="7">
        <v>0.2</v>
      </c>
      <c r="E129" s="7">
        <v>0.2</v>
      </c>
      <c r="F129" s="7">
        <v>0.2</v>
      </c>
      <c r="G129" s="7">
        <v>0.2</v>
      </c>
      <c r="H129" s="7">
        <v>0.2</v>
      </c>
      <c r="I129" s="7">
        <v>0.2</v>
      </c>
      <c r="J129" s="7">
        <v>0.2</v>
      </c>
      <c r="K129" s="7">
        <v>0.2</v>
      </c>
      <c r="L129" s="7">
        <v>0.2</v>
      </c>
      <c r="M129" s="7">
        <v>0.2</v>
      </c>
      <c r="N129" s="7">
        <v>0.2</v>
      </c>
    </row>
    <row r="130" ht="15.75" customHeight="1">
      <c r="A130" s="82" t="s">
        <v>58</v>
      </c>
      <c r="B130" s="83"/>
      <c r="C130" s="84">
        <v>0.7</v>
      </c>
      <c r="D130" s="84">
        <v>0.7</v>
      </c>
      <c r="E130" s="84">
        <v>0.7</v>
      </c>
      <c r="F130" s="84">
        <v>0.7</v>
      </c>
      <c r="G130" s="84">
        <v>0.7</v>
      </c>
      <c r="H130" s="84">
        <v>0.7</v>
      </c>
      <c r="I130" s="84">
        <v>0.7</v>
      </c>
      <c r="J130" s="84">
        <v>0.7</v>
      </c>
      <c r="K130" s="84">
        <v>0.7</v>
      </c>
      <c r="L130" s="84">
        <v>0.7</v>
      </c>
      <c r="M130" s="84">
        <v>0.7</v>
      </c>
      <c r="N130" s="84">
        <v>0.7</v>
      </c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15.75" customHeight="1">
      <c r="B131" s="12"/>
      <c r="C131" s="12"/>
    </row>
    <row r="132" ht="15.75" customHeight="1">
      <c r="A132" s="33" t="s">
        <v>59</v>
      </c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ht="24.0" customHeight="1">
      <c r="A133" s="35" t="s">
        <v>60</v>
      </c>
      <c r="B133" s="36"/>
      <c r="C133" s="37">
        <f t="shared" ref="C133:N133" si="35">C$54</f>
        <v>63194.44444</v>
      </c>
      <c r="D133" s="37">
        <f t="shared" si="35"/>
        <v>72673.61111</v>
      </c>
      <c r="E133" s="37">
        <f t="shared" si="35"/>
        <v>83574.65278</v>
      </c>
      <c r="F133" s="37">
        <f t="shared" si="35"/>
        <v>96110.85069</v>
      </c>
      <c r="G133" s="37">
        <f t="shared" si="35"/>
        <v>110527.4783</v>
      </c>
      <c r="H133" s="37">
        <f t="shared" si="35"/>
        <v>127106.6</v>
      </c>
      <c r="I133" s="37">
        <f t="shared" si="35"/>
        <v>146172.59</v>
      </c>
      <c r="J133" s="37">
        <f t="shared" si="35"/>
        <v>168098.4786</v>
      </c>
      <c r="K133" s="37">
        <f t="shared" si="35"/>
        <v>193313.2503</v>
      </c>
      <c r="L133" s="37">
        <f t="shared" si="35"/>
        <v>222310.2379</v>
      </c>
      <c r="M133" s="37">
        <f t="shared" si="35"/>
        <v>255656.7736</v>
      </c>
      <c r="N133" s="37">
        <f t="shared" si="35"/>
        <v>294005.2896</v>
      </c>
    </row>
    <row r="134" ht="24.0" customHeight="1">
      <c r="A134" s="35" t="s">
        <v>61</v>
      </c>
      <c r="B134" s="36"/>
      <c r="C134" s="37">
        <f t="shared" ref="C134:N134" si="36">B141-C138</f>
        <v>18155.96823</v>
      </c>
      <c r="D134" s="37">
        <f t="shared" si="36"/>
        <v>53333.05391</v>
      </c>
      <c r="E134" s="37">
        <f t="shared" si="36"/>
        <v>82447.81068</v>
      </c>
      <c r="F134" s="37">
        <f t="shared" si="36"/>
        <v>108536.9478</v>
      </c>
      <c r="G134" s="37">
        <f t="shared" si="36"/>
        <v>133718.9061</v>
      </c>
      <c r="H134" s="37">
        <f t="shared" si="36"/>
        <v>159535.8489</v>
      </c>
      <c r="I134" s="37">
        <f t="shared" si="36"/>
        <v>187176.6774</v>
      </c>
      <c r="J134" s="37">
        <f t="shared" si="36"/>
        <v>217628.0384</v>
      </c>
      <c r="K134" s="37">
        <f t="shared" si="36"/>
        <v>251776.6104</v>
      </c>
      <c r="L134" s="37">
        <f t="shared" si="36"/>
        <v>290480.0965</v>
      </c>
      <c r="M134" s="37">
        <f t="shared" si="36"/>
        <v>334619.3885</v>
      </c>
      <c r="N134" s="37">
        <f t="shared" si="36"/>
        <v>385138.7536</v>
      </c>
    </row>
    <row r="135" ht="24.0" customHeight="1">
      <c r="A135" s="38" t="s">
        <v>62</v>
      </c>
      <c r="B135" s="36"/>
      <c r="C135" s="39">
        <v>448.74976968691357</v>
      </c>
      <c r="D135" s="39">
        <v>447.03233229675374</v>
      </c>
      <c r="E135" s="39">
        <v>445.2478822460218</v>
      </c>
      <c r="F135" s="39">
        <v>442.5482997500994</v>
      </c>
      <c r="G135" s="39">
        <v>440.50047679926666</v>
      </c>
      <c r="H135" s="39">
        <v>438.3446361789306</v>
      </c>
      <c r="I135" s="39">
        <v>436.0675067246149</v>
      </c>
      <c r="J135" s="39">
        <v>433.928413530863</v>
      </c>
      <c r="K135" s="39">
        <v>431.7595920586381</v>
      </c>
      <c r="L135" s="39">
        <v>429.5866374734483</v>
      </c>
      <c r="M135" s="39">
        <v>427.44782374289457</v>
      </c>
      <c r="N135" s="39">
        <v>425.3092070053406</v>
      </c>
    </row>
    <row r="136" ht="24.0" customHeight="1">
      <c r="A136" s="35" t="s">
        <v>63</v>
      </c>
      <c r="B136" s="36"/>
      <c r="C136" s="40">
        <f t="shared" ref="C136:N136" si="37">C134/B141</f>
        <v>0.73905988</v>
      </c>
      <c r="D136" s="40">
        <f t="shared" si="37"/>
        <v>0.652</v>
      </c>
      <c r="E136" s="40">
        <f t="shared" si="37"/>
        <v>0.652</v>
      </c>
      <c r="F136" s="40">
        <f t="shared" si="37"/>
        <v>0.652</v>
      </c>
      <c r="G136" s="40">
        <f t="shared" si="37"/>
        <v>0.652</v>
      </c>
      <c r="H136" s="40">
        <f t="shared" si="37"/>
        <v>0.652</v>
      </c>
      <c r="I136" s="40">
        <f t="shared" si="37"/>
        <v>0.652</v>
      </c>
      <c r="J136" s="40">
        <f t="shared" si="37"/>
        <v>0.652</v>
      </c>
      <c r="K136" s="40">
        <f t="shared" si="37"/>
        <v>0.652</v>
      </c>
      <c r="L136" s="40">
        <f t="shared" si="37"/>
        <v>0.652</v>
      </c>
      <c r="M136" s="40">
        <f t="shared" si="37"/>
        <v>0.652</v>
      </c>
      <c r="N136" s="40">
        <f t="shared" si="37"/>
        <v>0.652</v>
      </c>
    </row>
    <row r="137" ht="24.0" customHeight="1">
      <c r="A137" s="35" t="s">
        <v>64</v>
      </c>
      <c r="B137" s="36"/>
      <c r="C137" s="40">
        <f t="shared" ref="C137:N137" si="38">C154/C143</f>
        <v>0.3322548954</v>
      </c>
      <c r="D137" s="40">
        <f t="shared" si="38"/>
        <v>0.3793103448</v>
      </c>
      <c r="E137" s="40">
        <f t="shared" si="38"/>
        <v>0.3793103448</v>
      </c>
      <c r="F137" s="40">
        <f t="shared" si="38"/>
        <v>0.3793103448</v>
      </c>
      <c r="G137" s="40">
        <f t="shared" si="38"/>
        <v>0.3793103448</v>
      </c>
      <c r="H137" s="40">
        <f t="shared" si="38"/>
        <v>0.3793103448</v>
      </c>
      <c r="I137" s="40">
        <f t="shared" si="38"/>
        <v>0.3793103448</v>
      </c>
      <c r="J137" s="40">
        <f t="shared" si="38"/>
        <v>0.3793103448</v>
      </c>
      <c r="K137" s="40">
        <f t="shared" si="38"/>
        <v>0.3793103448</v>
      </c>
      <c r="L137" s="40">
        <f t="shared" si="38"/>
        <v>0.3793103448</v>
      </c>
      <c r="M137" s="40">
        <f t="shared" si="38"/>
        <v>0.3793103448</v>
      </c>
      <c r="N137" s="40">
        <f t="shared" si="38"/>
        <v>0.3793103448</v>
      </c>
    </row>
    <row r="138" ht="24.0" customHeight="1">
      <c r="A138" s="38" t="s">
        <v>65</v>
      </c>
      <c r="B138" s="36"/>
      <c r="C138" s="39">
        <v>6410.3337990956625</v>
      </c>
      <c r="D138" s="39">
        <v>28466.1085299308</v>
      </c>
      <c r="E138" s="39">
        <v>44005.88667982081</v>
      </c>
      <c r="F138" s="39">
        <v>57930.76354493143</v>
      </c>
      <c r="G138" s="39">
        <v>71371.440681275</v>
      </c>
      <c r="H138" s="39">
        <v>85151.03593803408</v>
      </c>
      <c r="I138" s="39">
        <v>99904.11618009262</v>
      </c>
      <c r="J138" s="39">
        <v>116157.29657913034</v>
      </c>
      <c r="K138" s="39">
        <v>134383.83499547694</v>
      </c>
      <c r="L138" s="39">
        <v>155041.52387375888</v>
      </c>
      <c r="M138" s="39">
        <v>178600.53250200374</v>
      </c>
      <c r="N138" s="39">
        <v>205564.85623841194</v>
      </c>
    </row>
    <row r="139" ht="24.0" customHeight="1">
      <c r="A139" s="35" t="s">
        <v>66</v>
      </c>
      <c r="B139" s="36"/>
      <c r="C139" s="40">
        <f t="shared" ref="C139:N139" si="39">C138/B143</f>
        <v>0.24</v>
      </c>
      <c r="D139" s="40">
        <f t="shared" si="39"/>
        <v>0.2102267338</v>
      </c>
      <c r="E139" s="40">
        <f t="shared" si="39"/>
        <v>0.24</v>
      </c>
      <c r="F139" s="40">
        <f t="shared" si="39"/>
        <v>0.24</v>
      </c>
      <c r="G139" s="40">
        <f t="shared" si="39"/>
        <v>0.24</v>
      </c>
      <c r="H139" s="40">
        <f t="shared" si="39"/>
        <v>0.24</v>
      </c>
      <c r="I139" s="40">
        <f t="shared" si="39"/>
        <v>0.24</v>
      </c>
      <c r="J139" s="40">
        <f t="shared" si="39"/>
        <v>0.24</v>
      </c>
      <c r="K139" s="40">
        <f t="shared" si="39"/>
        <v>0.24</v>
      </c>
      <c r="L139" s="40">
        <f t="shared" si="39"/>
        <v>0.24</v>
      </c>
      <c r="M139" s="40">
        <f t="shared" si="39"/>
        <v>0.24</v>
      </c>
      <c r="N139" s="40">
        <f t="shared" si="39"/>
        <v>0.24</v>
      </c>
    </row>
    <row r="140" ht="24.0" customHeight="1">
      <c r="A140" s="35" t="s">
        <v>67</v>
      </c>
      <c r="B140" s="36"/>
      <c r="C140" s="40">
        <f t="shared" ref="C140:N140" si="40">(C134+B142)/B143</f>
        <v>0.76</v>
      </c>
      <c r="D140" s="40">
        <f t="shared" si="40"/>
        <v>0.7897732662</v>
      </c>
      <c r="E140" s="40">
        <f t="shared" si="40"/>
        <v>0.76</v>
      </c>
      <c r="F140" s="40">
        <f t="shared" si="40"/>
        <v>0.76</v>
      </c>
      <c r="G140" s="40">
        <f t="shared" si="40"/>
        <v>0.76</v>
      </c>
      <c r="H140" s="40">
        <f t="shared" si="40"/>
        <v>0.76</v>
      </c>
      <c r="I140" s="40">
        <f t="shared" si="40"/>
        <v>0.76</v>
      </c>
      <c r="J140" s="40">
        <f t="shared" si="40"/>
        <v>0.76</v>
      </c>
      <c r="K140" s="40">
        <f t="shared" si="40"/>
        <v>0.76</v>
      </c>
      <c r="L140" s="40">
        <f t="shared" si="40"/>
        <v>0.76</v>
      </c>
      <c r="M140" s="40">
        <f t="shared" si="40"/>
        <v>0.76</v>
      </c>
      <c r="N140" s="40">
        <f t="shared" si="40"/>
        <v>0.76</v>
      </c>
    </row>
    <row r="141" ht="24.0" customHeight="1">
      <c r="A141" s="41" t="s">
        <v>68</v>
      </c>
      <c r="B141" s="42">
        <v>24566.302027294198</v>
      </c>
      <c r="C141" s="37">
        <f t="shared" ref="C141:N141" si="41">SUM(C133:C135)</f>
        <v>81799.16244</v>
      </c>
      <c r="D141" s="37">
        <f t="shared" si="41"/>
        <v>126453.6974</v>
      </c>
      <c r="E141" s="37">
        <f t="shared" si="41"/>
        <v>166467.7113</v>
      </c>
      <c r="F141" s="37">
        <f t="shared" si="41"/>
        <v>205090.3468</v>
      </c>
      <c r="G141" s="37">
        <f t="shared" si="41"/>
        <v>244686.8849</v>
      </c>
      <c r="H141" s="37">
        <f t="shared" si="41"/>
        <v>287080.7936</v>
      </c>
      <c r="I141" s="37">
        <f t="shared" si="41"/>
        <v>333785.335</v>
      </c>
      <c r="J141" s="37">
        <f t="shared" si="41"/>
        <v>386160.4454</v>
      </c>
      <c r="K141" s="37">
        <f t="shared" si="41"/>
        <v>445521.6203</v>
      </c>
      <c r="L141" s="37">
        <f t="shared" si="41"/>
        <v>513219.921</v>
      </c>
      <c r="M141" s="37">
        <f t="shared" si="41"/>
        <v>590703.6099</v>
      </c>
      <c r="N141" s="37">
        <f t="shared" si="41"/>
        <v>679569.3525</v>
      </c>
    </row>
    <row r="142" ht="24.0" customHeight="1">
      <c r="A142" s="43" t="s">
        <v>69</v>
      </c>
      <c r="B142" s="42">
        <v>2143.422135604398</v>
      </c>
      <c r="C142" s="37">
        <f t="shared" ref="C142:N142" si="42">C158</f>
        <v>53607.53875</v>
      </c>
      <c r="D142" s="37">
        <f t="shared" si="42"/>
        <v>56904.16381</v>
      </c>
      <c r="E142" s="37">
        <f t="shared" si="42"/>
        <v>74910.4701</v>
      </c>
      <c r="F142" s="37">
        <f t="shared" si="42"/>
        <v>92290.65605</v>
      </c>
      <c r="G142" s="37">
        <f t="shared" si="42"/>
        <v>110109.0982</v>
      </c>
      <c r="H142" s="37">
        <f t="shared" si="42"/>
        <v>129186.3571</v>
      </c>
      <c r="I142" s="37">
        <f t="shared" si="42"/>
        <v>150203.4007</v>
      </c>
      <c r="J142" s="37">
        <f t="shared" si="42"/>
        <v>173772.2004</v>
      </c>
      <c r="K142" s="37">
        <f t="shared" si="42"/>
        <v>200484.7291</v>
      </c>
      <c r="L142" s="37">
        <f t="shared" si="42"/>
        <v>230948.9644</v>
      </c>
      <c r="M142" s="37">
        <f t="shared" si="42"/>
        <v>265816.6244</v>
      </c>
      <c r="N142" s="37">
        <f t="shared" si="42"/>
        <v>305806.2086</v>
      </c>
    </row>
    <row r="143" ht="24.0" customHeight="1">
      <c r="A143" s="43" t="s">
        <v>70</v>
      </c>
      <c r="B143" s="42">
        <v>26709.724162898594</v>
      </c>
      <c r="C143" s="37">
        <f t="shared" ref="C143:N143" si="43">SUM(C141:C142)</f>
        <v>135406.7012</v>
      </c>
      <c r="D143" s="37">
        <f t="shared" si="43"/>
        <v>183357.8612</v>
      </c>
      <c r="E143" s="37">
        <f t="shared" si="43"/>
        <v>241378.1814</v>
      </c>
      <c r="F143" s="37">
        <f t="shared" si="43"/>
        <v>297381.0028</v>
      </c>
      <c r="G143" s="37">
        <f t="shared" si="43"/>
        <v>354795.9831</v>
      </c>
      <c r="H143" s="37">
        <f t="shared" si="43"/>
        <v>416267.1508</v>
      </c>
      <c r="I143" s="37">
        <f t="shared" si="43"/>
        <v>483988.7357</v>
      </c>
      <c r="J143" s="37">
        <f t="shared" si="43"/>
        <v>559932.6458</v>
      </c>
      <c r="K143" s="37">
        <f t="shared" si="43"/>
        <v>646006.3495</v>
      </c>
      <c r="L143" s="37">
        <f t="shared" si="43"/>
        <v>744168.8854</v>
      </c>
      <c r="M143" s="37">
        <f t="shared" si="43"/>
        <v>856520.2343</v>
      </c>
      <c r="N143" s="37">
        <f t="shared" si="43"/>
        <v>985375.5611</v>
      </c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</row>
    <row r="145" ht="15.75" customHeight="1">
      <c r="A145" s="35" t="s">
        <v>71</v>
      </c>
      <c r="B145" s="44"/>
      <c r="C145" s="45">
        <f t="shared" ref="C145:N145" si="44">(C133+C135)/C138</f>
        <v>9.928218437</v>
      </c>
      <c r="D145" s="45">
        <f t="shared" si="44"/>
        <v>2.568691234</v>
      </c>
      <c r="E145" s="45">
        <f t="shared" si="44"/>
        <v>1.909287757</v>
      </c>
      <c r="F145" s="45">
        <f t="shared" si="44"/>
        <v>1.666703373</v>
      </c>
      <c r="G145" s="45">
        <f t="shared" si="44"/>
        <v>1.554795275</v>
      </c>
      <c r="H145" s="45">
        <f t="shared" si="44"/>
        <v>1.497867211</v>
      </c>
      <c r="I145" s="45">
        <f t="shared" si="44"/>
        <v>1.467493665</v>
      </c>
      <c r="J145" s="45">
        <f t="shared" si="44"/>
        <v>1.450898152</v>
      </c>
      <c r="K145" s="45">
        <f t="shared" si="44"/>
        <v>1.441728538</v>
      </c>
      <c r="L145" s="45">
        <f t="shared" si="44"/>
        <v>1.436646254</v>
      </c>
      <c r="M145" s="45">
        <f t="shared" si="44"/>
        <v>1.43383795</v>
      </c>
      <c r="N145" s="45">
        <f t="shared" si="44"/>
        <v>1.432300269</v>
      </c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</row>
    <row r="147" ht="15.75" customHeight="1">
      <c r="A147" s="46" t="s">
        <v>72</v>
      </c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ht="24.0" customHeight="1">
      <c r="A148" s="35" t="s">
        <v>73</v>
      </c>
      <c r="B148" s="44"/>
      <c r="C148" s="37">
        <f t="shared" ref="C148:N148" si="45">C$86*C$85</f>
        <v>35991.63147</v>
      </c>
      <c r="D148" s="37">
        <f t="shared" si="45"/>
        <v>55639.62684</v>
      </c>
      <c r="E148" s="37">
        <f t="shared" si="45"/>
        <v>73245.79299</v>
      </c>
      <c r="F148" s="37">
        <f t="shared" si="45"/>
        <v>90239.75259</v>
      </c>
      <c r="G148" s="37">
        <f t="shared" si="45"/>
        <v>107662.2293</v>
      </c>
      <c r="H148" s="37">
        <f t="shared" si="45"/>
        <v>126315.5492</v>
      </c>
      <c r="I148" s="37">
        <f t="shared" si="45"/>
        <v>146865.5474</v>
      </c>
      <c r="J148" s="37">
        <f t="shared" si="45"/>
        <v>169910.596</v>
      </c>
      <c r="K148" s="37">
        <f t="shared" si="45"/>
        <v>196029.5129</v>
      </c>
      <c r="L148" s="37">
        <f t="shared" si="45"/>
        <v>225816.7652</v>
      </c>
      <c r="M148" s="37">
        <f t="shared" si="45"/>
        <v>259909.5883</v>
      </c>
      <c r="N148" s="37">
        <f t="shared" si="45"/>
        <v>299010.5151</v>
      </c>
    </row>
    <row r="149" ht="24.0" customHeight="1">
      <c r="A149" s="47" t="s">
        <v>74</v>
      </c>
      <c r="B149" s="44"/>
      <c r="C149" s="48">
        <f t="shared" ref="C149:N149" si="46">C148/C$143</f>
        <v>0.2658039163</v>
      </c>
      <c r="D149" s="48">
        <f t="shared" si="46"/>
        <v>0.3034482759</v>
      </c>
      <c r="E149" s="48">
        <f t="shared" si="46"/>
        <v>0.3034482759</v>
      </c>
      <c r="F149" s="48">
        <f t="shared" si="46"/>
        <v>0.3034482759</v>
      </c>
      <c r="G149" s="48">
        <f t="shared" si="46"/>
        <v>0.3034482759</v>
      </c>
      <c r="H149" s="48">
        <f t="shared" si="46"/>
        <v>0.3034482759</v>
      </c>
      <c r="I149" s="48">
        <f t="shared" si="46"/>
        <v>0.3034482759</v>
      </c>
      <c r="J149" s="48">
        <f t="shared" si="46"/>
        <v>0.3034482759</v>
      </c>
      <c r="K149" s="48">
        <f t="shared" si="46"/>
        <v>0.3034482759</v>
      </c>
      <c r="L149" s="48">
        <f t="shared" si="46"/>
        <v>0.3034482759</v>
      </c>
      <c r="M149" s="48">
        <f t="shared" si="46"/>
        <v>0.3034482759</v>
      </c>
      <c r="N149" s="48">
        <f t="shared" si="46"/>
        <v>0.3034482759</v>
      </c>
    </row>
    <row r="150" ht="24.0" customHeight="1">
      <c r="A150" s="35" t="s">
        <v>75</v>
      </c>
      <c r="B150" s="44"/>
      <c r="C150" s="37">
        <f t="shared" ref="C150:N150" si="47">C$88*C$85</f>
        <v>8098.117082</v>
      </c>
      <c r="D150" s="37">
        <f t="shared" si="47"/>
        <v>12518.91604</v>
      </c>
      <c r="E150" s="37">
        <f t="shared" si="47"/>
        <v>16480.30342</v>
      </c>
      <c r="F150" s="37">
        <f t="shared" si="47"/>
        <v>20303.94433</v>
      </c>
      <c r="G150" s="37">
        <f t="shared" si="47"/>
        <v>24224.0016</v>
      </c>
      <c r="H150" s="37">
        <f t="shared" si="47"/>
        <v>28420.99857</v>
      </c>
      <c r="I150" s="37">
        <f t="shared" si="47"/>
        <v>33044.74816</v>
      </c>
      <c r="J150" s="37">
        <f t="shared" si="47"/>
        <v>38229.88409</v>
      </c>
      <c r="K150" s="37">
        <f t="shared" si="47"/>
        <v>44106.64041</v>
      </c>
      <c r="L150" s="37">
        <f t="shared" si="47"/>
        <v>50808.77218</v>
      </c>
      <c r="M150" s="37">
        <f t="shared" si="47"/>
        <v>58479.65738</v>
      </c>
      <c r="N150" s="37">
        <f t="shared" si="47"/>
        <v>67277.36589</v>
      </c>
    </row>
    <row r="151" ht="24.0" customHeight="1">
      <c r="A151" s="47" t="s">
        <v>76</v>
      </c>
      <c r="B151" s="44"/>
      <c r="C151" s="48">
        <f t="shared" ref="C151:N151" si="48">C150/C$143</f>
        <v>0.05980588117</v>
      </c>
      <c r="D151" s="48">
        <f t="shared" si="48"/>
        <v>0.06827586207</v>
      </c>
      <c r="E151" s="48">
        <f t="shared" si="48"/>
        <v>0.06827586207</v>
      </c>
      <c r="F151" s="48">
        <f t="shared" si="48"/>
        <v>0.06827586207</v>
      </c>
      <c r="G151" s="48">
        <f t="shared" si="48"/>
        <v>0.06827586207</v>
      </c>
      <c r="H151" s="48">
        <f t="shared" si="48"/>
        <v>0.06827586207</v>
      </c>
      <c r="I151" s="48">
        <f t="shared" si="48"/>
        <v>0.06827586207</v>
      </c>
      <c r="J151" s="48">
        <f t="shared" si="48"/>
        <v>0.06827586207</v>
      </c>
      <c r="K151" s="48">
        <f t="shared" si="48"/>
        <v>0.06827586207</v>
      </c>
      <c r="L151" s="48">
        <f t="shared" si="48"/>
        <v>0.06827586207</v>
      </c>
      <c r="M151" s="48">
        <f t="shared" si="48"/>
        <v>0.06827586207</v>
      </c>
      <c r="N151" s="48">
        <f t="shared" si="48"/>
        <v>0.06827586207</v>
      </c>
    </row>
    <row r="152" ht="24.0" customHeight="1">
      <c r="A152" s="35" t="s">
        <v>77</v>
      </c>
      <c r="B152" s="44"/>
      <c r="C152" s="37">
        <f t="shared" ref="C152:N152" si="49">C$90*C$85</f>
        <v>899.7907869</v>
      </c>
      <c r="D152" s="37">
        <f t="shared" si="49"/>
        <v>1390.990671</v>
      </c>
      <c r="E152" s="37">
        <f t="shared" si="49"/>
        <v>1831.144825</v>
      </c>
      <c r="F152" s="37">
        <f t="shared" si="49"/>
        <v>2255.993815</v>
      </c>
      <c r="G152" s="37">
        <f t="shared" si="49"/>
        <v>2691.555734</v>
      </c>
      <c r="H152" s="37">
        <f t="shared" si="49"/>
        <v>3157.88873</v>
      </c>
      <c r="I152" s="37">
        <f t="shared" si="49"/>
        <v>3671.638685</v>
      </c>
      <c r="J152" s="37">
        <f t="shared" si="49"/>
        <v>4247.764899</v>
      </c>
      <c r="K152" s="37">
        <f t="shared" si="49"/>
        <v>4900.737824</v>
      </c>
      <c r="L152" s="37">
        <f t="shared" si="49"/>
        <v>5645.419131</v>
      </c>
      <c r="M152" s="37">
        <f t="shared" si="49"/>
        <v>6497.739709</v>
      </c>
      <c r="N152" s="37">
        <f t="shared" si="49"/>
        <v>7475.262877</v>
      </c>
    </row>
    <row r="153" ht="24.0" customHeight="1">
      <c r="A153" s="47" t="s">
        <v>78</v>
      </c>
      <c r="B153" s="44"/>
      <c r="C153" s="48">
        <f t="shared" ref="C153:N153" si="50">C152/C$143</f>
        <v>0.006645097908</v>
      </c>
      <c r="D153" s="48">
        <f t="shared" si="50"/>
        <v>0.007586206897</v>
      </c>
      <c r="E153" s="48">
        <f t="shared" si="50"/>
        <v>0.007586206897</v>
      </c>
      <c r="F153" s="48">
        <f t="shared" si="50"/>
        <v>0.007586206897</v>
      </c>
      <c r="G153" s="48">
        <f t="shared" si="50"/>
        <v>0.007586206897</v>
      </c>
      <c r="H153" s="48">
        <f t="shared" si="50"/>
        <v>0.007586206897</v>
      </c>
      <c r="I153" s="48">
        <f t="shared" si="50"/>
        <v>0.007586206897</v>
      </c>
      <c r="J153" s="48">
        <f t="shared" si="50"/>
        <v>0.007586206897</v>
      </c>
      <c r="K153" s="48">
        <f t="shared" si="50"/>
        <v>0.007586206897</v>
      </c>
      <c r="L153" s="48">
        <f t="shared" si="50"/>
        <v>0.007586206897</v>
      </c>
      <c r="M153" s="48">
        <f t="shared" si="50"/>
        <v>0.007586206897</v>
      </c>
      <c r="N153" s="48">
        <f t="shared" si="50"/>
        <v>0.007586206897</v>
      </c>
    </row>
    <row r="154" ht="24.0" customHeight="1">
      <c r="A154" s="35" t="s">
        <v>79</v>
      </c>
      <c r="B154" s="44"/>
      <c r="C154" s="37">
        <f t="shared" ref="C154:N154" si="51">SUM(C$148,C$150,C$152)</f>
        <v>44989.53934</v>
      </c>
      <c r="D154" s="37">
        <f t="shared" si="51"/>
        <v>69549.53355</v>
      </c>
      <c r="E154" s="37">
        <f t="shared" si="51"/>
        <v>91557.24123</v>
      </c>
      <c r="F154" s="37">
        <f t="shared" si="51"/>
        <v>112799.6907</v>
      </c>
      <c r="G154" s="37">
        <f t="shared" si="51"/>
        <v>134577.7867</v>
      </c>
      <c r="H154" s="37">
        <f t="shared" si="51"/>
        <v>157894.4365</v>
      </c>
      <c r="I154" s="37">
        <f t="shared" si="51"/>
        <v>183581.9342</v>
      </c>
      <c r="J154" s="37">
        <f t="shared" si="51"/>
        <v>212388.245</v>
      </c>
      <c r="K154" s="37">
        <f t="shared" si="51"/>
        <v>245036.8912</v>
      </c>
      <c r="L154" s="37">
        <f t="shared" si="51"/>
        <v>282270.9565</v>
      </c>
      <c r="M154" s="37">
        <f t="shared" si="51"/>
        <v>324886.9854</v>
      </c>
      <c r="N154" s="37">
        <f t="shared" si="51"/>
        <v>373763.1439</v>
      </c>
    </row>
    <row r="155" ht="24.0" customHeight="1">
      <c r="A155" s="47" t="s">
        <v>80</v>
      </c>
      <c r="B155" s="44"/>
      <c r="C155" s="48">
        <f t="shared" ref="C155:N155" si="52">C154/C$143</f>
        <v>0.3322548954</v>
      </c>
      <c r="D155" s="48">
        <f t="shared" si="52"/>
        <v>0.3793103448</v>
      </c>
      <c r="E155" s="48">
        <f t="shared" si="52"/>
        <v>0.3793103448</v>
      </c>
      <c r="F155" s="48">
        <f t="shared" si="52"/>
        <v>0.3793103448</v>
      </c>
      <c r="G155" s="48">
        <f t="shared" si="52"/>
        <v>0.3793103448</v>
      </c>
      <c r="H155" s="48">
        <f t="shared" si="52"/>
        <v>0.3793103448</v>
      </c>
      <c r="I155" s="48">
        <f t="shared" si="52"/>
        <v>0.3793103448</v>
      </c>
      <c r="J155" s="48">
        <f t="shared" si="52"/>
        <v>0.3793103448</v>
      </c>
      <c r="K155" s="48">
        <f t="shared" si="52"/>
        <v>0.3793103448</v>
      </c>
      <c r="L155" s="48">
        <f t="shared" si="52"/>
        <v>0.3793103448</v>
      </c>
      <c r="M155" s="48">
        <f t="shared" si="52"/>
        <v>0.3793103448</v>
      </c>
      <c r="N155" s="48">
        <f t="shared" si="52"/>
        <v>0.3793103448</v>
      </c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</row>
    <row r="157" ht="15.75" customHeight="1">
      <c r="A157" s="33" t="s">
        <v>130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ht="15.75" customHeight="1">
      <c r="A158" s="38" t="s">
        <v>60</v>
      </c>
      <c r="B158" s="44"/>
      <c r="C158" s="37">
        <f t="shared" ref="C158:N158" si="53">SUM(C159:C161)</f>
        <v>53607.53875</v>
      </c>
      <c r="D158" s="37">
        <f t="shared" si="53"/>
        <v>56904.16381</v>
      </c>
      <c r="E158" s="37">
        <f t="shared" si="53"/>
        <v>74910.4701</v>
      </c>
      <c r="F158" s="37">
        <f t="shared" si="53"/>
        <v>92290.65605</v>
      </c>
      <c r="G158" s="37">
        <f t="shared" si="53"/>
        <v>110109.0982</v>
      </c>
      <c r="H158" s="37">
        <f t="shared" si="53"/>
        <v>129186.3571</v>
      </c>
      <c r="I158" s="37">
        <f t="shared" si="53"/>
        <v>150203.4007</v>
      </c>
      <c r="J158" s="37">
        <f t="shared" si="53"/>
        <v>173772.2004</v>
      </c>
      <c r="K158" s="37">
        <f t="shared" si="53"/>
        <v>200484.7291</v>
      </c>
      <c r="L158" s="37">
        <f t="shared" si="53"/>
        <v>230948.9644</v>
      </c>
      <c r="M158" s="37">
        <f t="shared" si="53"/>
        <v>265816.6244</v>
      </c>
      <c r="N158" s="37">
        <f t="shared" si="53"/>
        <v>305806.2086</v>
      </c>
    </row>
    <row r="159" ht="15.75" customHeight="1">
      <c r="A159" s="49" t="s">
        <v>73</v>
      </c>
      <c r="B159" s="36"/>
      <c r="C159" s="50">
        <f>SUM(C17,C37,C56)</f>
        <v>39640.34844</v>
      </c>
      <c r="D159" s="50">
        <v>40515.76463280054</v>
      </c>
      <c r="E159" s="50">
        <v>53066.57701969323</v>
      </c>
      <c r="F159" s="50">
        <v>65164.58642616551</v>
      </c>
      <c r="G159" s="50">
        <v>77659.50652105824</v>
      </c>
      <c r="H159" s="50">
        <v>91509.82784168891</v>
      </c>
      <c r="I159" s="50">
        <v>106347.94906743948</v>
      </c>
      <c r="J159" s="50">
        <v>122897.1718797383</v>
      </c>
      <c r="K159" s="50">
        <v>141742.25955361692</v>
      </c>
      <c r="L159" s="50">
        <v>163322.7987740612</v>
      </c>
      <c r="M159" s="50">
        <v>188080.78848072846</v>
      </c>
      <c r="N159" s="50">
        <v>216327.0225286212</v>
      </c>
    </row>
    <row r="160" ht="15.75" customHeight="1">
      <c r="A160" s="49" t="s">
        <v>82</v>
      </c>
      <c r="B160" s="36"/>
      <c r="C160" s="50">
        <f>SUM(C19,C39,C58)</f>
        <v>12200.3284</v>
      </c>
      <c r="D160" s="50">
        <v>13679.760979951196</v>
      </c>
      <c r="E160" s="50">
        <v>18014.469849937646</v>
      </c>
      <c r="F160" s="50">
        <v>22387.49818280297</v>
      </c>
      <c r="G160" s="50">
        <v>26546.334614927284</v>
      </c>
      <c r="H160" s="50">
        <v>31173.887494542792</v>
      </c>
      <c r="I160" s="50">
        <v>36224.75362872249</v>
      </c>
      <c r="J160" s="50">
        <v>41935.67941878611</v>
      </c>
      <c r="K160" s="50">
        <v>48416.00198993251</v>
      </c>
      <c r="L160" s="50">
        <v>55723.00927459011</v>
      </c>
      <c r="M160" s="50">
        <v>64145.77948920222</v>
      </c>
      <c r="N160" s="50">
        <v>73796.29766405394</v>
      </c>
    </row>
    <row r="161" ht="15.75" customHeight="1">
      <c r="A161" s="49" t="s">
        <v>77</v>
      </c>
      <c r="B161" s="36"/>
      <c r="C161" s="50">
        <v>1766.8619087543275</v>
      </c>
      <c r="D161" s="50">
        <v>2708.6381973613898</v>
      </c>
      <c r="E161" s="50">
        <v>3829.423231573576</v>
      </c>
      <c r="F161" s="50">
        <v>4738.571444404371</v>
      </c>
      <c r="G161" s="50">
        <v>5903.257059748236</v>
      </c>
      <c r="H161" s="50">
        <v>6502.641793198439</v>
      </c>
      <c r="I161" s="50">
        <v>7630.698052713496</v>
      </c>
      <c r="J161" s="50">
        <v>8939.349126661298</v>
      </c>
      <c r="K161" s="50">
        <v>10326.46760355257</v>
      </c>
      <c r="L161" s="50">
        <v>11903.156393594898</v>
      </c>
      <c r="M161" s="50">
        <v>13590.056476291707</v>
      </c>
      <c r="N161" s="50">
        <v>15682.888414986854</v>
      </c>
    </row>
    <row r="162" ht="15.75" customHeight="1">
      <c r="A162" s="51"/>
      <c r="B162" s="44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</row>
    <row r="163" ht="15.75" customHeight="1">
      <c r="A163" s="35" t="s">
        <v>61</v>
      </c>
      <c r="B163" s="44"/>
      <c r="C163" s="37">
        <f t="shared" ref="C163:N163" si="54">SUM(C164:C166)</f>
        <v>9477.449791</v>
      </c>
      <c r="D163" s="37">
        <f t="shared" si="54"/>
        <v>61571.3461</v>
      </c>
      <c r="E163" s="37">
        <f t="shared" si="54"/>
        <v>115391.102</v>
      </c>
      <c r="F163" s="37">
        <f t="shared" si="54"/>
        <v>185203.8369</v>
      </c>
      <c r="G163" s="37">
        <f t="shared" si="54"/>
        <v>269972.2882</v>
      </c>
      <c r="H163" s="37">
        <f t="shared" si="54"/>
        <v>369703.7374</v>
      </c>
      <c r="I163" s="37">
        <f t="shared" si="54"/>
        <v>485260.8159</v>
      </c>
      <c r="J163" s="37">
        <f t="shared" si="54"/>
        <v>618110.6308</v>
      </c>
      <c r="K163" s="37">
        <f t="shared" si="54"/>
        <v>770275.6214</v>
      </c>
      <c r="L163" s="37">
        <f t="shared" si="54"/>
        <v>944307.9685</v>
      </c>
      <c r="M163" s="37">
        <f t="shared" si="54"/>
        <v>1143282.002</v>
      </c>
      <c r="N163" s="37">
        <f t="shared" si="54"/>
        <v>1370834.43</v>
      </c>
    </row>
    <row r="164" ht="15.75" customHeight="1">
      <c r="A164" s="49" t="s">
        <v>73</v>
      </c>
      <c r="B164" s="44"/>
      <c r="C164" s="53">
        <f t="shared" ref="C164:N164" si="55">B190-C169</f>
        <v>6754.614689</v>
      </c>
      <c r="D164" s="53">
        <f t="shared" si="55"/>
        <v>45230.97986</v>
      </c>
      <c r="E164" s="53">
        <f t="shared" si="55"/>
        <v>83395.33622</v>
      </c>
      <c r="F164" s="53">
        <f t="shared" si="55"/>
        <v>132584.3714</v>
      </c>
      <c r="G164" s="53">
        <f t="shared" si="55"/>
        <v>192026.34</v>
      </c>
      <c r="H164" s="53">
        <f t="shared" si="55"/>
        <v>261797.0179</v>
      </c>
      <c r="I164" s="53">
        <f t="shared" si="55"/>
        <v>342899.9719</v>
      </c>
      <c r="J164" s="53">
        <f t="shared" si="55"/>
        <v>435951.8689</v>
      </c>
      <c r="K164" s="53">
        <f t="shared" si="55"/>
        <v>542252.3392</v>
      </c>
      <c r="L164" s="53">
        <f t="shared" si="55"/>
        <v>663628.959</v>
      </c>
      <c r="M164" s="53">
        <f t="shared" si="55"/>
        <v>802280.6326</v>
      </c>
      <c r="N164" s="53">
        <f t="shared" si="55"/>
        <v>960768.8067</v>
      </c>
    </row>
    <row r="165" ht="15.75" customHeight="1">
      <c r="A165" s="49" t="s">
        <v>82</v>
      </c>
      <c r="B165" s="44"/>
      <c r="C165" s="53">
        <f t="shared" ref="C165:N165" si="56">B191-C170</f>
        <v>2024.015036</v>
      </c>
      <c r="D165" s="53">
        <f t="shared" si="56"/>
        <v>14103.43363</v>
      </c>
      <c r="E165" s="53">
        <f t="shared" si="56"/>
        <v>27578.01938</v>
      </c>
      <c r="F165" s="53">
        <f t="shared" si="56"/>
        <v>45274.0544</v>
      </c>
      <c r="G165" s="53">
        <f t="shared" si="56"/>
        <v>67203.12054</v>
      </c>
      <c r="H165" s="53">
        <f t="shared" si="56"/>
        <v>93125.94705</v>
      </c>
      <c r="I165" s="53">
        <f t="shared" si="56"/>
        <v>123483.0171</v>
      </c>
      <c r="J165" s="53">
        <f t="shared" si="56"/>
        <v>158666.9186</v>
      </c>
      <c r="K165" s="53">
        <f t="shared" si="56"/>
        <v>199303.0134</v>
      </c>
      <c r="L165" s="53">
        <f t="shared" si="56"/>
        <v>246121.391</v>
      </c>
      <c r="M165" s="53">
        <f t="shared" si="56"/>
        <v>299904.4543</v>
      </c>
      <c r="N165" s="53">
        <f t="shared" si="56"/>
        <v>361716.8502</v>
      </c>
    </row>
    <row r="166" ht="15.75" customHeight="1">
      <c r="A166" s="49" t="s">
        <v>77</v>
      </c>
      <c r="B166" s="44"/>
      <c r="C166" s="53">
        <f t="shared" ref="C166:N166" si="57">B192-C171</f>
        <v>698.8200659</v>
      </c>
      <c r="D166" s="53">
        <f t="shared" si="57"/>
        <v>2236.93261</v>
      </c>
      <c r="E166" s="53">
        <f t="shared" si="57"/>
        <v>4417.746396</v>
      </c>
      <c r="F166" s="53">
        <f t="shared" si="57"/>
        <v>7345.411112</v>
      </c>
      <c r="G166" s="53">
        <f t="shared" si="57"/>
        <v>10742.82764</v>
      </c>
      <c r="H166" s="53">
        <f t="shared" si="57"/>
        <v>14780.77245</v>
      </c>
      <c r="I166" s="53">
        <f t="shared" si="57"/>
        <v>18877.82692</v>
      </c>
      <c r="J166" s="53">
        <f t="shared" si="57"/>
        <v>23491.8433</v>
      </c>
      <c r="K166" s="53">
        <f t="shared" si="57"/>
        <v>28720.2688</v>
      </c>
      <c r="L166" s="53">
        <f t="shared" si="57"/>
        <v>34557.61849</v>
      </c>
      <c r="M166" s="53">
        <f t="shared" si="57"/>
        <v>41096.91478</v>
      </c>
      <c r="N166" s="53">
        <f t="shared" si="57"/>
        <v>48348.773</v>
      </c>
    </row>
    <row r="167" ht="15.75" customHeight="1">
      <c r="A167" s="38"/>
      <c r="B167" s="44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</row>
    <row r="168" ht="15.75" customHeight="1">
      <c r="A168" s="35" t="s">
        <v>65</v>
      </c>
      <c r="B168" s="44"/>
      <c r="C168" s="37">
        <f t="shared" ref="C168:N168" si="58">SUM(C169:C171)</f>
        <v>313.3853065</v>
      </c>
      <c r="D168" s="37">
        <f t="shared" si="58"/>
        <v>1578.340189</v>
      </c>
      <c r="E168" s="37">
        <f t="shared" si="58"/>
        <v>3148.853691</v>
      </c>
      <c r="F168" s="37">
        <f t="shared" si="58"/>
        <v>5161.940217</v>
      </c>
      <c r="G168" s="37">
        <f t="shared" si="58"/>
        <v>7586.029475</v>
      </c>
      <c r="H168" s="37">
        <f t="shared" si="58"/>
        <v>10441.1675</v>
      </c>
      <c r="I168" s="37">
        <f t="shared" si="58"/>
        <v>13692.48387</v>
      </c>
      <c r="J168" s="37">
        <f t="shared" si="58"/>
        <v>17416.46445</v>
      </c>
      <c r="K168" s="37">
        <f t="shared" si="58"/>
        <v>21669.78249</v>
      </c>
      <c r="L168" s="37">
        <f t="shared" si="58"/>
        <v>26514.64211</v>
      </c>
      <c r="M168" s="37">
        <f t="shared" si="58"/>
        <v>32036.87609</v>
      </c>
      <c r="N168" s="37">
        <f t="shared" si="58"/>
        <v>38325.83275</v>
      </c>
    </row>
    <row r="169" ht="15.75" customHeight="1">
      <c r="A169" s="49" t="s">
        <v>73</v>
      </c>
      <c r="B169" s="44"/>
      <c r="C169" s="53">
        <f t="shared" ref="C169:N169" si="59">B216*C118*C120</f>
        <v>206.4835045</v>
      </c>
      <c r="D169" s="53">
        <f t="shared" si="59"/>
        <v>1216.373313</v>
      </c>
      <c r="E169" s="53">
        <f t="shared" si="59"/>
        <v>2403.545357</v>
      </c>
      <c r="F169" s="53">
        <f t="shared" si="59"/>
        <v>3929.669294</v>
      </c>
      <c r="G169" s="53">
        <f t="shared" si="59"/>
        <v>5774.536222</v>
      </c>
      <c r="H169" s="53">
        <f t="shared" si="59"/>
        <v>7940.376178</v>
      </c>
      <c r="I169" s="53">
        <f t="shared" si="59"/>
        <v>10458.14159</v>
      </c>
      <c r="J169" s="53">
        <f t="shared" si="59"/>
        <v>13347.07194</v>
      </c>
      <c r="K169" s="53">
        <f t="shared" si="59"/>
        <v>16647.50325</v>
      </c>
      <c r="L169" s="53">
        <f t="shared" si="59"/>
        <v>20416.18754</v>
      </c>
      <c r="M169" s="53">
        <f t="shared" si="59"/>
        <v>24721.39753</v>
      </c>
      <c r="N169" s="53">
        <f t="shared" si="59"/>
        <v>29642.63695</v>
      </c>
    </row>
    <row r="170" ht="15.75" customHeight="1">
      <c r="A170" s="49" t="s">
        <v>82</v>
      </c>
      <c r="B170" s="44"/>
      <c r="C170" s="53">
        <f t="shared" ref="C170:N170" si="60">B217*C123*C125</f>
        <v>13.0952641</v>
      </c>
      <c r="D170" s="53">
        <f t="shared" si="60"/>
        <v>132.7348562</v>
      </c>
      <c r="E170" s="53">
        <f t="shared" si="60"/>
        <v>217.0391747</v>
      </c>
      <c r="F170" s="53">
        <f t="shared" si="60"/>
        <v>330.1005631</v>
      </c>
      <c r="G170" s="53">
        <f t="shared" si="60"/>
        <v>469.9304227</v>
      </c>
      <c r="H170" s="53">
        <f t="shared" si="60"/>
        <v>635.0273697</v>
      </c>
      <c r="I170" s="53">
        <f t="shared" si="60"/>
        <v>828.3216357</v>
      </c>
      <c r="J170" s="53">
        <f t="shared" si="60"/>
        <v>1052.287356</v>
      </c>
      <c r="K170" s="53">
        <f t="shared" si="60"/>
        <v>1310.936287</v>
      </c>
      <c r="L170" s="53">
        <f t="shared" si="60"/>
        <v>1608.915843</v>
      </c>
      <c r="M170" s="53">
        <f t="shared" si="60"/>
        <v>1951.195225</v>
      </c>
      <c r="N170" s="53">
        <f t="shared" si="60"/>
        <v>2344.579858</v>
      </c>
    </row>
    <row r="171" ht="15.75" customHeight="1">
      <c r="A171" s="49" t="s">
        <v>77</v>
      </c>
      <c r="B171" s="44"/>
      <c r="C171" s="53">
        <f t="shared" ref="C171:N171" si="61">B218*C128*C130</f>
        <v>93.80653786</v>
      </c>
      <c r="D171" s="53">
        <f t="shared" si="61"/>
        <v>229.2320205</v>
      </c>
      <c r="E171" s="53">
        <f t="shared" si="61"/>
        <v>528.2691588</v>
      </c>
      <c r="F171" s="53">
        <f t="shared" si="61"/>
        <v>902.1703599</v>
      </c>
      <c r="G171" s="53">
        <f t="shared" si="61"/>
        <v>1341.562831</v>
      </c>
      <c r="H171" s="53">
        <f t="shared" si="61"/>
        <v>1865.763955</v>
      </c>
      <c r="I171" s="53">
        <f t="shared" si="61"/>
        <v>2406.020639</v>
      </c>
      <c r="J171" s="53">
        <f t="shared" si="61"/>
        <v>3017.105149</v>
      </c>
      <c r="K171" s="53">
        <f t="shared" si="61"/>
        <v>3711.342952</v>
      </c>
      <c r="L171" s="53">
        <f t="shared" si="61"/>
        <v>4489.538726</v>
      </c>
      <c r="M171" s="53">
        <f t="shared" si="61"/>
        <v>5364.283339</v>
      </c>
      <c r="N171" s="53">
        <f t="shared" si="61"/>
        <v>6338.615945</v>
      </c>
    </row>
    <row r="172" ht="15.75" customHeight="1">
      <c r="A172" s="38"/>
      <c r="B172" s="44"/>
      <c r="C172" s="37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</row>
    <row r="173" ht="15.75" customHeight="1">
      <c r="A173" s="35" t="s">
        <v>66</v>
      </c>
      <c r="B173" s="44"/>
      <c r="C173" s="37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</row>
    <row r="174" ht="15.75" customHeight="1">
      <c r="A174" s="49" t="s">
        <v>73</v>
      </c>
      <c r="B174" s="44"/>
      <c r="C174" s="40">
        <f t="shared" ref="C174:N174" si="62">C169/C190</f>
        <v>0.004445538667</v>
      </c>
      <c r="D174" s="40">
        <f t="shared" si="62"/>
        <v>0.01417702994</v>
      </c>
      <c r="E174" s="40">
        <f t="shared" si="62"/>
        <v>0.01760657984</v>
      </c>
      <c r="F174" s="40">
        <f t="shared" si="62"/>
        <v>0.01986679417</v>
      </c>
      <c r="G174" s="40">
        <f t="shared" si="62"/>
        <v>0.02140799292</v>
      </c>
      <c r="H174" s="40">
        <f t="shared" si="62"/>
        <v>0.02247118681</v>
      </c>
      <c r="I174" s="40">
        <f t="shared" si="62"/>
        <v>0.02327657745</v>
      </c>
      <c r="J174" s="40">
        <f t="shared" si="62"/>
        <v>0.02388097281</v>
      </c>
      <c r="K174" s="40">
        <f t="shared" si="62"/>
        <v>0.02433684872</v>
      </c>
      <c r="L174" s="40">
        <f t="shared" si="62"/>
        <v>0.024686986</v>
      </c>
      <c r="M174" s="40">
        <f t="shared" si="62"/>
        <v>0.02496073494</v>
      </c>
      <c r="N174" s="40">
        <f t="shared" si="62"/>
        <v>0.02518179294</v>
      </c>
    </row>
    <row r="175" ht="15.75" customHeight="1">
      <c r="A175" s="49" t="s">
        <v>82</v>
      </c>
      <c r="B175" s="44"/>
      <c r="C175" s="40">
        <f t="shared" ref="C175:N175" si="63">C170/C191</f>
        <v>0.0009198587463</v>
      </c>
      <c r="D175" s="40">
        <f t="shared" si="63"/>
        <v>0.004775483956</v>
      </c>
      <c r="E175" s="40">
        <f t="shared" si="63"/>
        <v>0.004759197377</v>
      </c>
      <c r="F175" s="40">
        <f t="shared" si="63"/>
        <v>0.004877873222</v>
      </c>
      <c r="G175" s="40">
        <f t="shared" si="63"/>
        <v>0.005012004467</v>
      </c>
      <c r="H175" s="40">
        <f t="shared" si="63"/>
        <v>0.005108362406</v>
      </c>
      <c r="I175" s="40">
        <f t="shared" si="63"/>
        <v>0.005186111656</v>
      </c>
      <c r="J175" s="40">
        <f t="shared" si="63"/>
        <v>0.00524533492</v>
      </c>
      <c r="K175" s="40">
        <f t="shared" si="63"/>
        <v>0.005291788089</v>
      </c>
      <c r="L175" s="40">
        <f t="shared" si="63"/>
        <v>0.005330083586</v>
      </c>
      <c r="M175" s="40">
        <f t="shared" si="63"/>
        <v>0.005359521946</v>
      </c>
      <c r="N175" s="40">
        <f t="shared" si="63"/>
        <v>0.00538335047</v>
      </c>
    </row>
    <row r="176" ht="15.75" customHeight="1">
      <c r="A176" s="49" t="s">
        <v>77</v>
      </c>
      <c r="B176" s="44"/>
      <c r="C176" s="40">
        <f t="shared" ref="C176:N176" si="64">C171/C192</f>
        <v>0.0380374192</v>
      </c>
      <c r="D176" s="40">
        <f t="shared" si="64"/>
        <v>0.04634680541</v>
      </c>
      <c r="E176" s="40">
        <f t="shared" si="64"/>
        <v>0.0640514023</v>
      </c>
      <c r="F176" s="40">
        <f t="shared" si="64"/>
        <v>0.07465584315</v>
      </c>
      <c r="G176" s="40">
        <f t="shared" si="64"/>
        <v>0.08059110904</v>
      </c>
      <c r="H176" s="40">
        <f t="shared" si="64"/>
        <v>0.08766102789</v>
      </c>
      <c r="I176" s="40">
        <f t="shared" si="64"/>
        <v>0.09076258321</v>
      </c>
      <c r="J176" s="40">
        <f t="shared" si="64"/>
        <v>0.0930297628</v>
      </c>
      <c r="K176" s="40">
        <f t="shared" si="64"/>
        <v>0.09504771197</v>
      </c>
      <c r="L176" s="40">
        <f t="shared" si="64"/>
        <v>0.09662985261</v>
      </c>
      <c r="M176" s="40">
        <f t="shared" si="64"/>
        <v>0.09808995168</v>
      </c>
      <c r="N176" s="40">
        <f t="shared" si="64"/>
        <v>0.09899126089</v>
      </c>
    </row>
    <row r="177" ht="15.75" customHeight="1">
      <c r="A177" s="38"/>
      <c r="B177" s="44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</row>
    <row r="178" ht="15.75" customHeight="1">
      <c r="A178" s="35" t="s">
        <v>63</v>
      </c>
      <c r="B178" s="44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</row>
    <row r="179" ht="15.75" customHeight="1">
      <c r="A179" s="49" t="s">
        <v>73</v>
      </c>
      <c r="B179" s="44"/>
      <c r="C179" s="40">
        <f t="shared" ref="C179:N179" si="65">C164/B190</f>
        <v>0.9703375102</v>
      </c>
      <c r="D179" s="40">
        <f t="shared" si="65"/>
        <v>0.9738117841</v>
      </c>
      <c r="E179" s="40">
        <f t="shared" si="65"/>
        <v>0.9719862857</v>
      </c>
      <c r="F179" s="40">
        <f t="shared" si="65"/>
        <v>0.9712141749</v>
      </c>
      <c r="G179" s="40">
        <f t="shared" si="65"/>
        <v>0.9708063163</v>
      </c>
      <c r="H179" s="40">
        <f t="shared" si="65"/>
        <v>0.9705625681</v>
      </c>
      <c r="I179" s="40">
        <f t="shared" si="65"/>
        <v>0.9704035617</v>
      </c>
      <c r="J179" s="40">
        <f t="shared" si="65"/>
        <v>0.9702935602</v>
      </c>
      <c r="K179" s="40">
        <f t="shared" si="65"/>
        <v>0.9702137986</v>
      </c>
      <c r="L179" s="40">
        <f t="shared" si="65"/>
        <v>0.9701537426</v>
      </c>
      <c r="M179" s="40">
        <f t="shared" si="65"/>
        <v>0.9701072106</v>
      </c>
      <c r="N179" s="40">
        <f t="shared" si="65"/>
        <v>0.9700703812</v>
      </c>
    </row>
    <row r="180" ht="15.75" customHeight="1">
      <c r="A180" s="49" t="s">
        <v>82</v>
      </c>
      <c r="B180" s="44"/>
      <c r="C180" s="40">
        <f t="shared" ref="C180:N180" si="66">C165/B191</f>
        <v>0.993571647</v>
      </c>
      <c r="D180" s="40">
        <f t="shared" si="66"/>
        <v>0.9906762233</v>
      </c>
      <c r="E180" s="40">
        <f t="shared" si="66"/>
        <v>0.9921914475</v>
      </c>
      <c r="F180" s="40">
        <f t="shared" si="66"/>
        <v>0.9927616121</v>
      </c>
      <c r="G180" s="40">
        <f t="shared" si="66"/>
        <v>0.9930558706</v>
      </c>
      <c r="H180" s="40">
        <f t="shared" si="66"/>
        <v>0.9932271676</v>
      </c>
      <c r="I180" s="40">
        <f t="shared" si="66"/>
        <v>0.993336717</v>
      </c>
      <c r="J180" s="40">
        <f t="shared" si="66"/>
        <v>0.9934116417</v>
      </c>
      <c r="K180" s="40">
        <f t="shared" si="66"/>
        <v>0.9934653782</v>
      </c>
      <c r="L180" s="40">
        <f t="shared" si="66"/>
        <v>0.9935053734</v>
      </c>
      <c r="M180" s="40">
        <f t="shared" si="66"/>
        <v>0.993535999</v>
      </c>
      <c r="N180" s="40">
        <f t="shared" si="66"/>
        <v>0.9935599334</v>
      </c>
    </row>
    <row r="181" ht="15.75" customHeight="1">
      <c r="A181" s="49" t="s">
        <v>77</v>
      </c>
      <c r="B181" s="44"/>
      <c r="C181" s="40">
        <f t="shared" ref="C181:N181" si="67">C166/B192</f>
        <v>0.8816510354</v>
      </c>
      <c r="D181" s="40">
        <f t="shared" si="67"/>
        <v>0.9070491817</v>
      </c>
      <c r="E181" s="40">
        <f t="shared" si="67"/>
        <v>0.8931929847</v>
      </c>
      <c r="F181" s="40">
        <f t="shared" si="67"/>
        <v>0.8906139499</v>
      </c>
      <c r="G181" s="40">
        <f t="shared" si="67"/>
        <v>0.8889838231</v>
      </c>
      <c r="H181" s="40">
        <f t="shared" si="67"/>
        <v>0.8879187893</v>
      </c>
      <c r="I181" s="40">
        <f t="shared" si="67"/>
        <v>0.8869555595</v>
      </c>
      <c r="J181" s="40">
        <f t="shared" si="67"/>
        <v>0.8861854081</v>
      </c>
      <c r="K181" s="40">
        <f t="shared" si="67"/>
        <v>0.8855640299</v>
      </c>
      <c r="L181" s="40">
        <f t="shared" si="67"/>
        <v>0.8850226483</v>
      </c>
      <c r="M181" s="40">
        <f t="shared" si="67"/>
        <v>0.8845427248</v>
      </c>
      <c r="N181" s="40">
        <f t="shared" si="67"/>
        <v>0.8840936445</v>
      </c>
    </row>
    <row r="182" ht="15.75" customHeight="1">
      <c r="A182" s="38"/>
      <c r="B182" s="44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</row>
    <row r="183" ht="15.75" customHeight="1">
      <c r="A183" s="38"/>
      <c r="B183" s="44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</row>
    <row r="184" ht="15.75" customHeight="1">
      <c r="A184" s="86" t="s">
        <v>62</v>
      </c>
      <c r="B184" s="87"/>
      <c r="C184" s="88">
        <f t="shared" ref="C184:N184" si="68">SUM(C185:C187)</f>
        <v>64.69775013</v>
      </c>
      <c r="D184" s="88">
        <f t="shared" si="68"/>
        <v>64.44577047</v>
      </c>
      <c r="E184" s="88">
        <f t="shared" si="68"/>
        <v>64.20506124</v>
      </c>
      <c r="F184" s="88">
        <f t="shared" si="68"/>
        <v>63.82469343</v>
      </c>
      <c r="G184" s="88">
        <f t="shared" si="68"/>
        <v>63.51846627</v>
      </c>
      <c r="H184" s="88">
        <f t="shared" si="68"/>
        <v>63.20531535</v>
      </c>
      <c r="I184" s="88">
        <f t="shared" si="68"/>
        <v>62.87850756</v>
      </c>
      <c r="J184" s="88">
        <f t="shared" si="68"/>
        <v>62.57274208</v>
      </c>
      <c r="K184" s="88">
        <f t="shared" si="68"/>
        <v>62.259988</v>
      </c>
      <c r="L184" s="88">
        <f t="shared" si="68"/>
        <v>61.94490572</v>
      </c>
      <c r="M184" s="88">
        <f t="shared" si="68"/>
        <v>61.63653059</v>
      </c>
      <c r="N184" s="88">
        <f t="shared" si="68"/>
        <v>61.32863417</v>
      </c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15.75" customHeight="1">
      <c r="A185" s="89" t="s">
        <v>73</v>
      </c>
      <c r="B185" s="90"/>
      <c r="C185" s="91">
        <f>1.2*43.6583664819846</f>
        <v>52.39003978</v>
      </c>
      <c r="D185" s="91">
        <f>1.2*43.4475690785129</f>
        <v>52.13708289</v>
      </c>
      <c r="E185" s="91">
        <f>1.2*43.4395707196079</f>
        <v>52.12748486</v>
      </c>
      <c r="F185" s="91">
        <f>1.2*43.2653313143954</f>
        <v>51.91839758</v>
      </c>
      <c r="G185" s="91">
        <f>1.2*42.9562438826563</f>
        <v>51.54749266</v>
      </c>
      <c r="H185" s="91">
        <f>1.2*42.7231426836368</f>
        <v>51.26777122</v>
      </c>
      <c r="I185" s="91">
        <f>1.2*42.5165388027995</f>
        <v>51.01984656</v>
      </c>
      <c r="J185" s="91">
        <f>1.2*42.3347759826662</f>
        <v>50.80173118</v>
      </c>
      <c r="K185" s="91">
        <f>1.2*42.1230951616547</f>
        <v>50.54771419</v>
      </c>
      <c r="L185" s="91">
        <f>1.2*41.8936890115765</f>
        <v>50.27242681</v>
      </c>
      <c r="M185" s="91">
        <f>1.2*41.6854539787682</f>
        <v>50.02254477</v>
      </c>
      <c r="N185" s="91">
        <f>1.2*41.4817412199249</f>
        <v>49.77808946</v>
      </c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15.75" customHeight="1">
      <c r="A186" s="89" t="s">
        <v>82</v>
      </c>
      <c r="B186" s="90"/>
      <c r="C186" s="91">
        <f>1.1*10.7500500382776</f>
        <v>11.82505504</v>
      </c>
      <c r="D186" s="91">
        <f>1.1*10.7854000705463</f>
        <v>11.86394008</v>
      </c>
      <c r="E186" s="91">
        <f>1.1*10.6052108912572</f>
        <v>11.66573198</v>
      </c>
      <c r="F186" s="91">
        <f>1.1*10.4530695153506</f>
        <v>11.49837647</v>
      </c>
      <c r="G186" s="91">
        <f>1.1*10.4720628638866</f>
        <v>11.51926915</v>
      </c>
      <c r="H186" s="91">
        <f>1.1*10.4583918119736</f>
        <v>11.50423099</v>
      </c>
      <c r="I186" s="91">
        <f>1.1*10.3956267139363</f>
        <v>11.43518939</v>
      </c>
      <c r="J186" s="91">
        <f>1.1*10.3197089511539</f>
        <v>11.35167985</v>
      </c>
      <c r="K186" s="91">
        <f>1.1*10.2649683455354</f>
        <v>11.29146518</v>
      </c>
      <c r="L186" s="91">
        <f>1.1*10.2265857710072</f>
        <v>11.24924435</v>
      </c>
      <c r="M186" s="91">
        <f>1.1*10.1784517623121</f>
        <v>11.19629694</v>
      </c>
      <c r="N186" s="91">
        <f>1.1*10.1235557045009</f>
        <v>11.13591127</v>
      </c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15.75" customHeight="1">
      <c r="A187" s="89" t="s">
        <v>77</v>
      </c>
      <c r="B187" s="90"/>
      <c r="C187" s="91">
        <f>1.1*0.438777552582754</f>
        <v>0.4826553078</v>
      </c>
      <c r="D187" s="91">
        <f>1.1*0.40431590943284</f>
        <v>0.4447475004</v>
      </c>
      <c r="E187" s="91">
        <f>1.1*0.374403996981988</f>
        <v>0.4118443967</v>
      </c>
      <c r="F187" s="91">
        <f>1.1*0.370835806377266</f>
        <v>0.407919387</v>
      </c>
      <c r="G187" s="91">
        <f>1.1*0.410640417811964</f>
        <v>0.4517044596</v>
      </c>
      <c r="H187" s="91">
        <f>1.1*0.393921037370002</f>
        <v>0.4333131411</v>
      </c>
      <c r="I187" s="91">
        <f>1.1*0.384974194050475</f>
        <v>0.4234716135</v>
      </c>
      <c r="J187" s="91">
        <f>1.1*0.381210053285422</f>
        <v>0.4193310586</v>
      </c>
      <c r="K187" s="91">
        <f>1.1*0.382553299976783</f>
        <v>0.42080863</v>
      </c>
      <c r="L187" s="91">
        <f>1.1*0.384758686393325</f>
        <v>0.423234555</v>
      </c>
      <c r="M187" s="91">
        <f>1.1*0.379717160829017</f>
        <v>0.4176888769</v>
      </c>
      <c r="N187" s="91">
        <f>1.1*0.376939487338144</f>
        <v>0.4146334361</v>
      </c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15.75" customHeight="1">
      <c r="A188" s="5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</row>
    <row r="189" ht="15.75" customHeight="1">
      <c r="A189" s="43" t="s">
        <v>79</v>
      </c>
      <c r="B189" s="37">
        <f t="shared" ref="B189:N189" si="69">SUM(B190:B192)</f>
        <v>9790.835097</v>
      </c>
      <c r="C189" s="37">
        <f t="shared" si="69"/>
        <v>63149.68629</v>
      </c>
      <c r="D189" s="37">
        <f t="shared" si="69"/>
        <v>118539.9557</v>
      </c>
      <c r="E189" s="37">
        <f t="shared" si="69"/>
        <v>190365.7772</v>
      </c>
      <c r="F189" s="37">
        <f t="shared" si="69"/>
        <v>277558.3177</v>
      </c>
      <c r="G189" s="37">
        <f t="shared" si="69"/>
        <v>380144.9049</v>
      </c>
      <c r="H189" s="37">
        <f t="shared" si="69"/>
        <v>498953.2998</v>
      </c>
      <c r="I189" s="37">
        <f t="shared" si="69"/>
        <v>635527.0952</v>
      </c>
      <c r="J189" s="37">
        <f t="shared" si="69"/>
        <v>791945.4039</v>
      </c>
      <c r="K189" s="37">
        <f t="shared" si="69"/>
        <v>970822.6106</v>
      </c>
      <c r="L189" s="37">
        <f t="shared" si="69"/>
        <v>1175318.878</v>
      </c>
      <c r="M189" s="37">
        <f t="shared" si="69"/>
        <v>1409160.263</v>
      </c>
      <c r="N189" s="37">
        <f t="shared" si="69"/>
        <v>1676701.967</v>
      </c>
    </row>
    <row r="190" ht="15.75" customHeight="1">
      <c r="A190" s="55" t="s">
        <v>73</v>
      </c>
      <c r="B190" s="56">
        <v>6961.098193320069</v>
      </c>
      <c r="C190" s="36">
        <f t="shared" ref="C190:N190" si="70">SUM(C159,C164,C185)</f>
        <v>46447.35317</v>
      </c>
      <c r="D190" s="36">
        <f t="shared" si="70"/>
        <v>85798.88158</v>
      </c>
      <c r="E190" s="36">
        <f t="shared" si="70"/>
        <v>136514.0407</v>
      </c>
      <c r="F190" s="36">
        <f t="shared" si="70"/>
        <v>197800.8763</v>
      </c>
      <c r="G190" s="36">
        <f t="shared" si="70"/>
        <v>269737.394</v>
      </c>
      <c r="H190" s="36">
        <f t="shared" si="70"/>
        <v>353358.1135</v>
      </c>
      <c r="I190" s="36">
        <f t="shared" si="70"/>
        <v>449298.9408</v>
      </c>
      <c r="J190" s="36">
        <f t="shared" si="70"/>
        <v>558899.8425</v>
      </c>
      <c r="K190" s="36">
        <f t="shared" si="70"/>
        <v>684045.1465</v>
      </c>
      <c r="L190" s="36">
        <f t="shared" si="70"/>
        <v>827002.0302</v>
      </c>
      <c r="M190" s="36">
        <f t="shared" si="70"/>
        <v>990411.4436</v>
      </c>
      <c r="N190" s="36">
        <f t="shared" si="70"/>
        <v>1177145.607</v>
      </c>
    </row>
    <row r="191" ht="15.75" customHeight="1">
      <c r="A191" s="55" t="s">
        <v>82</v>
      </c>
      <c r="B191" s="56">
        <v>2037.110300363587</v>
      </c>
      <c r="C191" s="36">
        <f t="shared" ref="C191:N191" si="71">SUM(C160,C165,C186)</f>
        <v>14236.16849</v>
      </c>
      <c r="D191" s="36">
        <f t="shared" si="71"/>
        <v>27795.05855</v>
      </c>
      <c r="E191" s="36">
        <f t="shared" si="71"/>
        <v>45604.15496</v>
      </c>
      <c r="F191" s="36">
        <f t="shared" si="71"/>
        <v>67673.05096</v>
      </c>
      <c r="G191" s="36">
        <f t="shared" si="71"/>
        <v>93760.97442</v>
      </c>
      <c r="H191" s="36">
        <f t="shared" si="71"/>
        <v>124311.3388</v>
      </c>
      <c r="I191" s="36">
        <f t="shared" si="71"/>
        <v>159719.206</v>
      </c>
      <c r="J191" s="36">
        <f t="shared" si="71"/>
        <v>200613.9497</v>
      </c>
      <c r="K191" s="36">
        <f t="shared" si="71"/>
        <v>247730.3069</v>
      </c>
      <c r="L191" s="36">
        <f t="shared" si="71"/>
        <v>301855.6495</v>
      </c>
      <c r="M191" s="36">
        <f t="shared" si="71"/>
        <v>364061.4301</v>
      </c>
      <c r="N191" s="36">
        <f t="shared" si="71"/>
        <v>435524.2838</v>
      </c>
    </row>
    <row r="192" ht="15.75" customHeight="1">
      <c r="A192" s="55" t="s">
        <v>77</v>
      </c>
      <c r="B192" s="56">
        <v>792.6266037710642</v>
      </c>
      <c r="C192" s="36">
        <f t="shared" ref="C192:N192" si="72">SUM(C161,C166,C187)</f>
        <v>2466.16463</v>
      </c>
      <c r="D192" s="36">
        <f t="shared" si="72"/>
        <v>4946.015554</v>
      </c>
      <c r="E192" s="36">
        <f t="shared" si="72"/>
        <v>8247.581472</v>
      </c>
      <c r="F192" s="36">
        <f t="shared" si="72"/>
        <v>12084.39048</v>
      </c>
      <c r="G192" s="36">
        <f t="shared" si="72"/>
        <v>16646.53641</v>
      </c>
      <c r="H192" s="36">
        <f t="shared" si="72"/>
        <v>21283.84756</v>
      </c>
      <c r="I192" s="36">
        <f t="shared" si="72"/>
        <v>26508.94845</v>
      </c>
      <c r="J192" s="36">
        <f t="shared" si="72"/>
        <v>32431.61175</v>
      </c>
      <c r="K192" s="36">
        <f t="shared" si="72"/>
        <v>39047.15721</v>
      </c>
      <c r="L192" s="36">
        <f t="shared" si="72"/>
        <v>46461.19812</v>
      </c>
      <c r="M192" s="36">
        <f t="shared" si="72"/>
        <v>54687.38894</v>
      </c>
      <c r="N192" s="36">
        <f t="shared" si="72"/>
        <v>64032.07605</v>
      </c>
    </row>
    <row r="193" ht="15.75" customHeight="1">
      <c r="A193" s="5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</row>
    <row r="194" ht="15.75" customHeight="1">
      <c r="A194" s="46" t="s">
        <v>83</v>
      </c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ht="15.75" customHeight="1">
      <c r="A195" s="57" t="s">
        <v>84</v>
      </c>
      <c r="B195" s="37"/>
      <c r="C195" s="37">
        <f t="shared" ref="C195:N195" si="73">SUM(C196:C198)</f>
        <v>6028.314751</v>
      </c>
      <c r="D195" s="37">
        <f t="shared" si="73"/>
        <v>6396.436573</v>
      </c>
      <c r="E195" s="37">
        <f t="shared" si="73"/>
        <v>6655.834476</v>
      </c>
      <c r="F195" s="37">
        <f t="shared" si="73"/>
        <v>7003.715671</v>
      </c>
      <c r="G195" s="37">
        <f t="shared" si="73"/>
        <v>7433.961393</v>
      </c>
      <c r="H195" s="37">
        <f t="shared" si="73"/>
        <v>7941.951999</v>
      </c>
      <c r="I195" s="37">
        <f t="shared" si="73"/>
        <v>8536.703586</v>
      </c>
      <c r="J195" s="37">
        <f t="shared" si="73"/>
        <v>9225.828879</v>
      </c>
      <c r="K195" s="37">
        <f t="shared" si="73"/>
        <v>10021.67174</v>
      </c>
      <c r="L195" s="37">
        <f t="shared" si="73"/>
        <v>10938.53192</v>
      </c>
      <c r="M195" s="37">
        <f t="shared" si="73"/>
        <v>11991.69924</v>
      </c>
      <c r="N195" s="37">
        <f t="shared" si="73"/>
        <v>13202.1135</v>
      </c>
    </row>
    <row r="196" ht="15.75" customHeight="1">
      <c r="A196" s="58" t="s">
        <v>85</v>
      </c>
      <c r="C196" s="36">
        <f t="shared" ref="C196:N196" si="74">$C$95*C96</f>
        <v>5688.620549</v>
      </c>
      <c r="D196" s="36">
        <f t="shared" si="74"/>
        <v>5688.620549</v>
      </c>
      <c r="E196" s="36">
        <f t="shared" si="74"/>
        <v>5688.620549</v>
      </c>
      <c r="F196" s="36">
        <f t="shared" si="74"/>
        <v>5688.620549</v>
      </c>
      <c r="G196" s="36">
        <f t="shared" si="74"/>
        <v>5688.620549</v>
      </c>
      <c r="H196" s="36">
        <f t="shared" si="74"/>
        <v>5688.620549</v>
      </c>
      <c r="I196" s="36">
        <f t="shared" si="74"/>
        <v>5688.620549</v>
      </c>
      <c r="J196" s="36">
        <f t="shared" si="74"/>
        <v>5688.620549</v>
      </c>
      <c r="K196" s="36">
        <f t="shared" si="74"/>
        <v>5688.620549</v>
      </c>
      <c r="L196" s="36">
        <f t="shared" si="74"/>
        <v>5688.620549</v>
      </c>
      <c r="M196" s="36">
        <f t="shared" si="74"/>
        <v>5688.620549</v>
      </c>
      <c r="N196" s="36">
        <f t="shared" si="74"/>
        <v>5688.620549</v>
      </c>
    </row>
    <row r="197" ht="15.75" customHeight="1">
      <c r="A197" s="58" t="s">
        <v>86</v>
      </c>
      <c r="C197" s="36">
        <f t="shared" ref="C197:N197" si="75">$C$95*C98</f>
        <v>299.4010815</v>
      </c>
      <c r="D197" s="36">
        <f t="shared" si="75"/>
        <v>299.4010815</v>
      </c>
      <c r="E197" s="36">
        <f t="shared" si="75"/>
        <v>299.4010815</v>
      </c>
      <c r="F197" s="36">
        <f t="shared" si="75"/>
        <v>299.4010815</v>
      </c>
      <c r="G197" s="36">
        <f t="shared" si="75"/>
        <v>299.4010815</v>
      </c>
      <c r="H197" s="36">
        <f t="shared" si="75"/>
        <v>299.4010815</v>
      </c>
      <c r="I197" s="36">
        <f t="shared" si="75"/>
        <v>299.4010815</v>
      </c>
      <c r="J197" s="36">
        <f t="shared" si="75"/>
        <v>299.4010815</v>
      </c>
      <c r="K197" s="36">
        <f t="shared" si="75"/>
        <v>299.4010815</v>
      </c>
      <c r="L197" s="36">
        <f t="shared" si="75"/>
        <v>299.4010815</v>
      </c>
      <c r="M197" s="36">
        <f t="shared" si="75"/>
        <v>299.4010815</v>
      </c>
      <c r="N197" s="36">
        <f t="shared" si="75"/>
        <v>299.4010815</v>
      </c>
    </row>
    <row r="198" ht="15.75" customHeight="1">
      <c r="A198" s="58" t="s">
        <v>87</v>
      </c>
      <c r="C198" s="36">
        <f t="shared" ref="C198:N198" si="76">C103</f>
        <v>40.29312031</v>
      </c>
      <c r="D198" s="36">
        <f t="shared" si="76"/>
        <v>408.4149421</v>
      </c>
      <c r="E198" s="36">
        <f t="shared" si="76"/>
        <v>667.8128451</v>
      </c>
      <c r="F198" s="36">
        <f t="shared" si="76"/>
        <v>1015.69404</v>
      </c>
      <c r="G198" s="36">
        <f t="shared" si="76"/>
        <v>1445.939762</v>
      </c>
      <c r="H198" s="36">
        <f t="shared" si="76"/>
        <v>1953.930368</v>
      </c>
      <c r="I198" s="36">
        <f t="shared" si="76"/>
        <v>2548.681956</v>
      </c>
      <c r="J198" s="36">
        <f t="shared" si="76"/>
        <v>3237.807249</v>
      </c>
      <c r="K198" s="36">
        <f t="shared" si="76"/>
        <v>4033.650114</v>
      </c>
      <c r="L198" s="36">
        <f t="shared" si="76"/>
        <v>4950.510286</v>
      </c>
      <c r="M198" s="36">
        <f t="shared" si="76"/>
        <v>6003.677614</v>
      </c>
      <c r="N198" s="36">
        <f t="shared" si="76"/>
        <v>7214.091871</v>
      </c>
    </row>
    <row r="199" ht="15.75" customHeight="1">
      <c r="A199" s="18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</row>
    <row r="200" ht="15.75" customHeight="1">
      <c r="A200" s="46" t="s">
        <v>88</v>
      </c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ht="15.75" customHeight="1">
      <c r="A201" s="57" t="s">
        <v>89</v>
      </c>
      <c r="B201" s="36"/>
      <c r="C201" s="37">
        <f t="shared" ref="C201:N201" si="77">SUM(C202:C204)</f>
        <v>646.8726044</v>
      </c>
      <c r="D201" s="37">
        <f t="shared" si="77"/>
        <v>867.7456975</v>
      </c>
      <c r="E201" s="37">
        <f t="shared" si="77"/>
        <v>1023.384439</v>
      </c>
      <c r="F201" s="37">
        <f t="shared" si="77"/>
        <v>1232.113156</v>
      </c>
      <c r="G201" s="37">
        <f t="shared" si="77"/>
        <v>1490.260589</v>
      </c>
      <c r="H201" s="37">
        <f t="shared" si="77"/>
        <v>1795.054953</v>
      </c>
      <c r="I201" s="37">
        <f t="shared" si="77"/>
        <v>2151.905906</v>
      </c>
      <c r="J201" s="37">
        <f t="shared" si="77"/>
        <v>2565.381081</v>
      </c>
      <c r="K201" s="37">
        <f t="shared" si="77"/>
        <v>3042.886801</v>
      </c>
      <c r="L201" s="37">
        <f t="shared" si="77"/>
        <v>3593.002904</v>
      </c>
      <c r="M201" s="37">
        <f t="shared" si="77"/>
        <v>4224.903301</v>
      </c>
      <c r="N201" s="37">
        <f t="shared" si="77"/>
        <v>4951.151855</v>
      </c>
    </row>
    <row r="202" ht="15.75" customHeight="1">
      <c r="A202" s="58" t="s">
        <v>90</v>
      </c>
      <c r="C202" s="36">
        <f t="shared" ref="C202:N202" si="78">C107*C108*B$217</f>
        <v>24.17587218</v>
      </c>
      <c r="D202" s="36">
        <f t="shared" si="78"/>
        <v>245.0489653</v>
      </c>
      <c r="E202" s="36">
        <f t="shared" si="78"/>
        <v>400.6877071</v>
      </c>
      <c r="F202" s="36">
        <f t="shared" si="78"/>
        <v>609.4164242</v>
      </c>
      <c r="G202" s="36">
        <f t="shared" si="78"/>
        <v>867.5638572</v>
      </c>
      <c r="H202" s="36">
        <f t="shared" si="78"/>
        <v>1172.358221</v>
      </c>
      <c r="I202" s="36">
        <f t="shared" si="78"/>
        <v>1529.209174</v>
      </c>
      <c r="J202" s="36">
        <f t="shared" si="78"/>
        <v>1942.684349</v>
      </c>
      <c r="K202" s="36">
        <f t="shared" si="78"/>
        <v>2420.190069</v>
      </c>
      <c r="L202" s="36">
        <f t="shared" si="78"/>
        <v>2970.306172</v>
      </c>
      <c r="M202" s="36">
        <f t="shared" si="78"/>
        <v>3602.206568</v>
      </c>
      <c r="N202" s="36">
        <f t="shared" si="78"/>
        <v>4328.455122</v>
      </c>
    </row>
    <row r="203" ht="15.75" customHeight="1">
      <c r="A203" s="58" t="s">
        <v>91</v>
      </c>
      <c r="B203" s="36"/>
      <c r="C203" s="36">
        <f t="shared" ref="C203:N203" si="79">C111*C112*C114*$B$218</f>
        <v>560.427059</v>
      </c>
      <c r="D203" s="36">
        <f t="shared" si="79"/>
        <v>560.427059</v>
      </c>
      <c r="E203" s="36">
        <f t="shared" si="79"/>
        <v>560.427059</v>
      </c>
      <c r="F203" s="36">
        <f t="shared" si="79"/>
        <v>560.427059</v>
      </c>
      <c r="G203" s="36">
        <f t="shared" si="79"/>
        <v>560.427059</v>
      </c>
      <c r="H203" s="36">
        <f t="shared" si="79"/>
        <v>560.427059</v>
      </c>
      <c r="I203" s="36">
        <f t="shared" si="79"/>
        <v>560.427059</v>
      </c>
      <c r="J203" s="36">
        <f t="shared" si="79"/>
        <v>560.427059</v>
      </c>
      <c r="K203" s="36">
        <f t="shared" si="79"/>
        <v>560.427059</v>
      </c>
      <c r="L203" s="36">
        <f t="shared" si="79"/>
        <v>560.427059</v>
      </c>
      <c r="M203" s="36">
        <f t="shared" si="79"/>
        <v>560.427059</v>
      </c>
      <c r="N203" s="36">
        <f t="shared" si="79"/>
        <v>560.427059</v>
      </c>
    </row>
    <row r="204" ht="15.75" customHeight="1">
      <c r="A204" s="58" t="s">
        <v>92</v>
      </c>
      <c r="B204" s="36"/>
      <c r="C204" s="36">
        <f t="shared" ref="C204:N204" si="80">C111*C112*C113*$B$218</f>
        <v>62.26967323</v>
      </c>
      <c r="D204" s="36">
        <f t="shared" si="80"/>
        <v>62.26967323</v>
      </c>
      <c r="E204" s="36">
        <f t="shared" si="80"/>
        <v>62.26967323</v>
      </c>
      <c r="F204" s="36">
        <f t="shared" si="80"/>
        <v>62.26967323</v>
      </c>
      <c r="G204" s="36">
        <f t="shared" si="80"/>
        <v>62.26967323</v>
      </c>
      <c r="H204" s="36">
        <f t="shared" si="80"/>
        <v>62.26967323</v>
      </c>
      <c r="I204" s="36">
        <f t="shared" si="80"/>
        <v>62.26967323</v>
      </c>
      <c r="J204" s="36">
        <f t="shared" si="80"/>
        <v>62.26967323</v>
      </c>
      <c r="K204" s="36">
        <f t="shared" si="80"/>
        <v>62.26967323</v>
      </c>
      <c r="L204" s="36">
        <f t="shared" si="80"/>
        <v>62.26967323</v>
      </c>
      <c r="M204" s="36">
        <f t="shared" si="80"/>
        <v>62.26967323</v>
      </c>
      <c r="N204" s="36">
        <f t="shared" si="80"/>
        <v>62.26967323</v>
      </c>
    </row>
    <row r="205" ht="15.75" customHeight="1">
      <c r="A205" s="18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</row>
    <row r="206" ht="15.75" customHeight="1">
      <c r="A206" s="46" t="s">
        <v>93</v>
      </c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ht="15.75" customHeight="1">
      <c r="A207" s="57" t="s">
        <v>94</v>
      </c>
      <c r="B207" s="36"/>
      <c r="C207" s="37">
        <f t="shared" ref="C207:N207" si="81">SUM(C208:C210)</f>
        <v>2802.262436</v>
      </c>
      <c r="D207" s="37">
        <f t="shared" si="81"/>
        <v>54307.16383</v>
      </c>
      <c r="E207" s="37">
        <f t="shared" si="81"/>
        <v>107711.8831</v>
      </c>
      <c r="F207" s="37">
        <f t="shared" si="81"/>
        <v>176968.0081</v>
      </c>
      <c r="G207" s="37">
        <f t="shared" si="81"/>
        <v>261048.0662</v>
      </c>
      <c r="H207" s="37">
        <f t="shared" si="81"/>
        <v>359966.7304</v>
      </c>
      <c r="I207" s="37">
        <f t="shared" si="81"/>
        <v>474572.2065</v>
      </c>
      <c r="J207" s="37">
        <f t="shared" si="81"/>
        <v>606319.4208</v>
      </c>
      <c r="K207" s="37">
        <f t="shared" si="81"/>
        <v>757211.0629</v>
      </c>
      <c r="L207" s="37">
        <f t="shared" si="81"/>
        <v>929776.4336</v>
      </c>
      <c r="M207" s="37">
        <f t="shared" si="81"/>
        <v>1127065.399</v>
      </c>
      <c r="N207" s="37">
        <f t="shared" si="81"/>
        <v>1352681.165</v>
      </c>
    </row>
    <row r="208" ht="15.75" customHeight="1">
      <c r="A208" s="58" t="s">
        <v>73</v>
      </c>
      <c r="B208" s="36"/>
      <c r="C208" s="36">
        <f t="shared" ref="C208:N208" si="82">C164-C196-C197</f>
        <v>766.5930582</v>
      </c>
      <c r="D208" s="36">
        <f t="shared" si="82"/>
        <v>39242.95823</v>
      </c>
      <c r="E208" s="36">
        <f t="shared" si="82"/>
        <v>77407.31459</v>
      </c>
      <c r="F208" s="36">
        <f t="shared" si="82"/>
        <v>126596.3498</v>
      </c>
      <c r="G208" s="36">
        <f t="shared" si="82"/>
        <v>186038.3184</v>
      </c>
      <c r="H208" s="36">
        <f t="shared" si="82"/>
        <v>255808.9962</v>
      </c>
      <c r="I208" s="36">
        <f t="shared" si="82"/>
        <v>336911.9503</v>
      </c>
      <c r="J208" s="36">
        <f t="shared" si="82"/>
        <v>429963.8472</v>
      </c>
      <c r="K208" s="36">
        <f t="shared" si="82"/>
        <v>536264.3176</v>
      </c>
      <c r="L208" s="36">
        <f t="shared" si="82"/>
        <v>657640.9373</v>
      </c>
      <c r="M208" s="36">
        <f t="shared" si="82"/>
        <v>796292.611</v>
      </c>
      <c r="N208" s="36">
        <f t="shared" si="82"/>
        <v>954780.7851</v>
      </c>
    </row>
    <row r="209" ht="15.75" customHeight="1">
      <c r="A209" s="58" t="s">
        <v>82</v>
      </c>
      <c r="B209" s="36"/>
      <c r="C209" s="36">
        <f t="shared" ref="C209:N209" si="83">C165-C198-C202</f>
        <v>1959.546044</v>
      </c>
      <c r="D209" s="36">
        <f t="shared" si="83"/>
        <v>13449.96973</v>
      </c>
      <c r="E209" s="36">
        <f t="shared" si="83"/>
        <v>26509.51883</v>
      </c>
      <c r="F209" s="36">
        <f t="shared" si="83"/>
        <v>43648.94393</v>
      </c>
      <c r="G209" s="36">
        <f t="shared" si="83"/>
        <v>64889.61692</v>
      </c>
      <c r="H209" s="36">
        <f t="shared" si="83"/>
        <v>89999.65846</v>
      </c>
      <c r="I209" s="36">
        <f t="shared" si="83"/>
        <v>119405.126</v>
      </c>
      <c r="J209" s="36">
        <f t="shared" si="83"/>
        <v>153486.427</v>
      </c>
      <c r="K209" s="36">
        <f t="shared" si="83"/>
        <v>192849.1732</v>
      </c>
      <c r="L209" s="36">
        <f t="shared" si="83"/>
        <v>238200.5746</v>
      </c>
      <c r="M209" s="36">
        <f t="shared" si="83"/>
        <v>290298.5701</v>
      </c>
      <c r="N209" s="36">
        <f t="shared" si="83"/>
        <v>350174.3033</v>
      </c>
    </row>
    <row r="210" ht="15.75" customHeight="1">
      <c r="A210" s="58" t="s">
        <v>77</v>
      </c>
      <c r="B210" s="36"/>
      <c r="C210" s="36">
        <f t="shared" ref="C210:N210" si="84">C166-C203-C204</f>
        <v>76.12333366</v>
      </c>
      <c r="D210" s="36">
        <f t="shared" si="84"/>
        <v>1614.235877</v>
      </c>
      <c r="E210" s="36">
        <f t="shared" si="84"/>
        <v>3795.049663</v>
      </c>
      <c r="F210" s="36">
        <f t="shared" si="84"/>
        <v>6722.714379</v>
      </c>
      <c r="G210" s="36">
        <f t="shared" si="84"/>
        <v>10120.13091</v>
      </c>
      <c r="H210" s="36">
        <f t="shared" si="84"/>
        <v>14158.07572</v>
      </c>
      <c r="I210" s="36">
        <f t="shared" si="84"/>
        <v>18255.13019</v>
      </c>
      <c r="J210" s="36">
        <f t="shared" si="84"/>
        <v>22869.14656</v>
      </c>
      <c r="K210" s="36">
        <f t="shared" si="84"/>
        <v>28097.57207</v>
      </c>
      <c r="L210" s="36">
        <f t="shared" si="84"/>
        <v>33934.92176</v>
      </c>
      <c r="M210" s="36">
        <f t="shared" si="84"/>
        <v>40474.21805</v>
      </c>
      <c r="N210" s="36">
        <f t="shared" si="84"/>
        <v>47726.07627</v>
      </c>
    </row>
    <row r="211" ht="15.75" customHeight="1">
      <c r="A211" s="18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</row>
    <row r="212" ht="15.75" customHeight="1">
      <c r="A212" s="5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</row>
    <row r="213" ht="15.75" customHeight="1">
      <c r="A213" s="5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</row>
    <row r="214" ht="15.75" customHeight="1">
      <c r="A214" s="33" t="s">
        <v>131</v>
      </c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ht="15.75" customHeight="1">
      <c r="A215" s="43" t="s">
        <v>79</v>
      </c>
      <c r="B215" s="37">
        <f t="shared" ref="B215:N215" si="85">SUM(B216:B218)</f>
        <v>9790.835097</v>
      </c>
      <c r="C215" s="37">
        <f t="shared" si="85"/>
        <v>63149.68629</v>
      </c>
      <c r="D215" s="37">
        <f t="shared" si="85"/>
        <v>118539.9557</v>
      </c>
      <c r="E215" s="37">
        <f t="shared" si="85"/>
        <v>190365.7772</v>
      </c>
      <c r="F215" s="37">
        <f t="shared" si="85"/>
        <v>277558.3177</v>
      </c>
      <c r="G215" s="37">
        <f t="shared" si="85"/>
        <v>380144.9049</v>
      </c>
      <c r="H215" s="37">
        <f t="shared" si="85"/>
        <v>498953.2998</v>
      </c>
      <c r="I215" s="37">
        <f t="shared" si="85"/>
        <v>635527.0952</v>
      </c>
      <c r="J215" s="37">
        <f t="shared" si="85"/>
        <v>791945.4039</v>
      </c>
      <c r="K215" s="37">
        <f t="shared" si="85"/>
        <v>970822.6106</v>
      </c>
      <c r="L215" s="37">
        <f t="shared" si="85"/>
        <v>1175318.878</v>
      </c>
      <c r="M215" s="37">
        <f t="shared" si="85"/>
        <v>1409160.263</v>
      </c>
      <c r="N215" s="37">
        <f t="shared" si="85"/>
        <v>1676701.967</v>
      </c>
    </row>
    <row r="216" ht="15.75" customHeight="1">
      <c r="A216" s="55" t="s">
        <v>73</v>
      </c>
      <c r="B216" s="56">
        <v>6882.783483455298</v>
      </c>
      <c r="C216" s="36">
        <f t="shared" ref="C216:N216" si="86">C159+C185+C202+C204+C208</f>
        <v>40545.77709</v>
      </c>
      <c r="D216" s="36">
        <f t="shared" si="86"/>
        <v>80118.17858</v>
      </c>
      <c r="E216" s="36">
        <f t="shared" si="86"/>
        <v>130988.9765</v>
      </c>
      <c r="F216" s="36">
        <f t="shared" si="86"/>
        <v>192484.5407</v>
      </c>
      <c r="G216" s="36">
        <f t="shared" si="86"/>
        <v>264679.2059</v>
      </c>
      <c r="H216" s="36">
        <f t="shared" si="86"/>
        <v>348604.7197</v>
      </c>
      <c r="I216" s="36">
        <f t="shared" si="86"/>
        <v>444902.398</v>
      </c>
      <c r="J216" s="36">
        <f t="shared" si="86"/>
        <v>554916.7749</v>
      </c>
      <c r="K216" s="36">
        <f t="shared" si="86"/>
        <v>680539.5846</v>
      </c>
      <c r="L216" s="36">
        <f t="shared" si="86"/>
        <v>824046.5844</v>
      </c>
      <c r="M216" s="36">
        <f t="shared" si="86"/>
        <v>988087.8983</v>
      </c>
      <c r="N216" s="36">
        <f t="shared" si="86"/>
        <v>1175548.31</v>
      </c>
    </row>
    <row r="217" ht="15.75" customHeight="1">
      <c r="A217" s="55" t="s">
        <v>82</v>
      </c>
      <c r="B217" s="56">
        <v>2014.656015353366</v>
      </c>
      <c r="C217" s="36">
        <f t="shared" ref="C217:N217" si="87">C160+C186+C196+C203+C209</f>
        <v>20420.74711</v>
      </c>
      <c r="D217" s="36">
        <f t="shared" si="87"/>
        <v>33390.64226</v>
      </c>
      <c r="E217" s="36">
        <f t="shared" si="87"/>
        <v>50784.70202</v>
      </c>
      <c r="F217" s="36">
        <f t="shared" si="87"/>
        <v>72296.9881</v>
      </c>
      <c r="G217" s="36">
        <f t="shared" si="87"/>
        <v>97696.51841</v>
      </c>
      <c r="H217" s="36">
        <f t="shared" si="87"/>
        <v>127434.0978</v>
      </c>
      <c r="I217" s="36">
        <f t="shared" si="87"/>
        <v>161890.3624</v>
      </c>
      <c r="J217" s="36">
        <f t="shared" si="87"/>
        <v>201682.5057</v>
      </c>
      <c r="K217" s="36">
        <f t="shared" si="87"/>
        <v>247525.5143</v>
      </c>
      <c r="L217" s="36">
        <f t="shared" si="87"/>
        <v>300183.8807</v>
      </c>
      <c r="M217" s="36">
        <f t="shared" si="87"/>
        <v>360704.5935</v>
      </c>
      <c r="N217" s="36">
        <f t="shared" si="87"/>
        <v>430230.7844</v>
      </c>
    </row>
    <row r="218" ht="15.75" customHeight="1">
      <c r="A218" s="55" t="s">
        <v>77</v>
      </c>
      <c r="B218" s="56">
        <v>893.3955986460568</v>
      </c>
      <c r="C218" s="36">
        <f t="shared" ref="C218:N218" si="88">C161+C187+C197+C198+C210</f>
        <v>2183.1621</v>
      </c>
      <c r="D218" s="36">
        <f t="shared" si="88"/>
        <v>5031.134846</v>
      </c>
      <c r="E218" s="36">
        <f t="shared" si="88"/>
        <v>8592.098666</v>
      </c>
      <c r="F218" s="36">
        <f t="shared" si="88"/>
        <v>12776.78887</v>
      </c>
      <c r="G218" s="36">
        <f t="shared" si="88"/>
        <v>17769.18052</v>
      </c>
      <c r="H218" s="36">
        <f t="shared" si="88"/>
        <v>22914.48228</v>
      </c>
      <c r="I218" s="36">
        <f t="shared" si="88"/>
        <v>28734.33475</v>
      </c>
      <c r="J218" s="36">
        <f t="shared" si="88"/>
        <v>35346.12335</v>
      </c>
      <c r="K218" s="36">
        <f t="shared" si="88"/>
        <v>42757.51168</v>
      </c>
      <c r="L218" s="36">
        <f t="shared" si="88"/>
        <v>51088.41275</v>
      </c>
      <c r="M218" s="36">
        <f t="shared" si="88"/>
        <v>60367.77091</v>
      </c>
      <c r="N218" s="36">
        <f t="shared" si="88"/>
        <v>70922.87227</v>
      </c>
    </row>
    <row r="219" ht="15.75" customHeight="1">
      <c r="A219" s="59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</row>
    <row r="220" ht="15.75" customHeight="1">
      <c r="A220" s="33" t="s">
        <v>96</v>
      </c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ht="15.75" customHeight="1">
      <c r="A221" s="41" t="s">
        <v>97</v>
      </c>
      <c r="B221" s="60">
        <v>100.0</v>
      </c>
      <c r="C221" s="60">
        <v>100.0</v>
      </c>
      <c r="D221" s="60">
        <v>100.0</v>
      </c>
      <c r="E221" s="60">
        <v>100.0</v>
      </c>
      <c r="F221" s="60">
        <v>100.0</v>
      </c>
      <c r="G221" s="60">
        <v>100.0</v>
      </c>
      <c r="H221" s="60">
        <v>100.0</v>
      </c>
      <c r="I221" s="60">
        <v>100.0</v>
      </c>
      <c r="J221" s="60">
        <v>100.0</v>
      </c>
      <c r="K221" s="60">
        <v>100.0</v>
      </c>
      <c r="L221" s="60">
        <v>100.0</v>
      </c>
      <c r="M221" s="60">
        <v>100.0</v>
      </c>
      <c r="N221" s="60">
        <v>100.0</v>
      </c>
      <c r="O221" s="61"/>
    </row>
    <row r="222" ht="15.75" customHeight="1">
      <c r="A222" s="41" t="s">
        <v>98</v>
      </c>
      <c r="B222" s="60">
        <v>750.0</v>
      </c>
      <c r="C222" s="60">
        <v>750.0</v>
      </c>
      <c r="D222" s="60">
        <v>750.0</v>
      </c>
      <c r="E222" s="60">
        <v>750.0</v>
      </c>
      <c r="F222" s="60">
        <v>750.0</v>
      </c>
      <c r="G222" s="60">
        <v>750.0</v>
      </c>
      <c r="H222" s="60">
        <v>750.0</v>
      </c>
      <c r="I222" s="60">
        <v>750.0</v>
      </c>
      <c r="J222" s="60">
        <v>750.0</v>
      </c>
      <c r="K222" s="60">
        <v>750.0</v>
      </c>
      <c r="L222" s="60">
        <v>750.0</v>
      </c>
      <c r="M222" s="60">
        <v>750.0</v>
      </c>
      <c r="N222" s="60">
        <v>750.0</v>
      </c>
      <c r="O222" s="61"/>
    </row>
    <row r="223" ht="15.75" customHeight="1">
      <c r="A223" s="41" t="s">
        <v>99</v>
      </c>
      <c r="B223" s="60">
        <v>1200.0</v>
      </c>
      <c r="C223" s="60">
        <v>1200.0</v>
      </c>
      <c r="D223" s="60">
        <v>1200.0</v>
      </c>
      <c r="E223" s="60">
        <v>1200.0</v>
      </c>
      <c r="F223" s="60">
        <v>1200.0</v>
      </c>
      <c r="G223" s="60">
        <v>1200.0</v>
      </c>
      <c r="H223" s="60">
        <v>1200.0</v>
      </c>
      <c r="I223" s="60">
        <v>1200.0</v>
      </c>
      <c r="J223" s="60">
        <v>1200.0</v>
      </c>
      <c r="K223" s="60">
        <v>1200.0</v>
      </c>
      <c r="L223" s="60">
        <v>1200.0</v>
      </c>
      <c r="M223" s="60">
        <v>1200.0</v>
      </c>
      <c r="N223" s="60">
        <v>1200.0</v>
      </c>
      <c r="O223" s="61"/>
    </row>
    <row r="224" ht="15.75" customHeight="1">
      <c r="A224" s="62"/>
      <c r="B224" s="6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1"/>
    </row>
    <row r="225" ht="15.75" customHeight="1">
      <c r="A225" s="43" t="s">
        <v>79</v>
      </c>
      <c r="B225" s="65">
        <v>3277280.3030137992</v>
      </c>
      <c r="C225" s="66">
        <f t="shared" ref="C225:N225" si="89">SUM(C226:C228)</f>
        <v>21989932.56</v>
      </c>
      <c r="D225" s="66">
        <f t="shared" si="89"/>
        <v>39092161.36</v>
      </c>
      <c r="E225" s="66">
        <f t="shared" si="89"/>
        <v>61497942.56</v>
      </c>
      <c r="F225" s="66">
        <f t="shared" si="89"/>
        <v>88803341.79</v>
      </c>
      <c r="G225" s="66">
        <f t="shared" si="89"/>
        <v>121063326</v>
      </c>
      <c r="H225" s="66">
        <f t="shared" si="89"/>
        <v>157933424.1</v>
      </c>
      <c r="I225" s="66">
        <f t="shared" si="89"/>
        <v>200389213.3</v>
      </c>
      <c r="J225" s="66">
        <f t="shared" si="89"/>
        <v>249168904.8</v>
      </c>
      <c r="K225" s="66">
        <f t="shared" si="89"/>
        <v>305007108.2</v>
      </c>
      <c r="L225" s="66">
        <f t="shared" si="89"/>
        <v>368848664.3</v>
      </c>
      <c r="M225" s="66">
        <f t="shared" si="89"/>
        <v>441778560.1</v>
      </c>
      <c r="N225" s="66">
        <f t="shared" si="89"/>
        <v>525335366.1</v>
      </c>
      <c r="O225" s="61"/>
    </row>
    <row r="226" ht="15.75" customHeight="1">
      <c r="A226" s="55" t="s">
        <v>73</v>
      </c>
      <c r="B226" s="67">
        <v>1376556.6966910595</v>
      </c>
      <c r="C226" s="68">
        <f t="shared" ref="C226:N226" si="90">C221*C216</f>
        <v>4054577.709</v>
      </c>
      <c r="D226" s="68">
        <f t="shared" si="90"/>
        <v>8011817.858</v>
      </c>
      <c r="E226" s="68">
        <f t="shared" si="90"/>
        <v>13098897.65</v>
      </c>
      <c r="F226" s="68">
        <f t="shared" si="90"/>
        <v>19248454.07</v>
      </c>
      <c r="G226" s="68">
        <f t="shared" si="90"/>
        <v>26467920.59</v>
      </c>
      <c r="H226" s="68">
        <f t="shared" si="90"/>
        <v>34860471.97</v>
      </c>
      <c r="I226" s="68">
        <f t="shared" si="90"/>
        <v>44490239.8</v>
      </c>
      <c r="J226" s="68">
        <f t="shared" si="90"/>
        <v>55491677.49</v>
      </c>
      <c r="K226" s="68">
        <f t="shared" si="90"/>
        <v>68053958.46</v>
      </c>
      <c r="L226" s="68">
        <f t="shared" si="90"/>
        <v>82404658.44</v>
      </c>
      <c r="M226" s="68">
        <f t="shared" si="90"/>
        <v>98808789.83</v>
      </c>
      <c r="N226" s="68">
        <f t="shared" si="90"/>
        <v>117554831</v>
      </c>
      <c r="O226" s="61"/>
    </row>
    <row r="227" ht="15.75" customHeight="1">
      <c r="A227" s="55" t="s">
        <v>82</v>
      </c>
      <c r="B227" s="67">
        <v>1007328.007676683</v>
      </c>
      <c r="C227" s="68">
        <f t="shared" ref="C227:N227" si="91">C222*C217</f>
        <v>15315560.33</v>
      </c>
      <c r="D227" s="68">
        <f t="shared" si="91"/>
        <v>25042981.69</v>
      </c>
      <c r="E227" s="68">
        <f t="shared" si="91"/>
        <v>38088526.51</v>
      </c>
      <c r="F227" s="68">
        <f t="shared" si="91"/>
        <v>54222741.08</v>
      </c>
      <c r="G227" s="68">
        <f t="shared" si="91"/>
        <v>73272388.81</v>
      </c>
      <c r="H227" s="68">
        <f t="shared" si="91"/>
        <v>95575573.35</v>
      </c>
      <c r="I227" s="68">
        <f t="shared" si="91"/>
        <v>121417771.8</v>
      </c>
      <c r="J227" s="68">
        <f t="shared" si="91"/>
        <v>151261879.3</v>
      </c>
      <c r="K227" s="68">
        <f t="shared" si="91"/>
        <v>185644135.7</v>
      </c>
      <c r="L227" s="68">
        <f t="shared" si="91"/>
        <v>225137910.5</v>
      </c>
      <c r="M227" s="68">
        <f t="shared" si="91"/>
        <v>270528445.1</v>
      </c>
      <c r="N227" s="68">
        <f t="shared" si="91"/>
        <v>322673088.3</v>
      </c>
      <c r="O227" s="61"/>
    </row>
    <row r="228" ht="15.75" customHeight="1">
      <c r="A228" s="55" t="s">
        <v>77</v>
      </c>
      <c r="B228" s="67">
        <v>893395.5986460568</v>
      </c>
      <c r="C228" s="68">
        <f t="shared" ref="C228:N228" si="92">C223*C218</f>
        <v>2619794.519</v>
      </c>
      <c r="D228" s="68">
        <f t="shared" si="92"/>
        <v>6037361.815</v>
      </c>
      <c r="E228" s="68">
        <f t="shared" si="92"/>
        <v>10310518.4</v>
      </c>
      <c r="F228" s="68">
        <f t="shared" si="92"/>
        <v>15332146.64</v>
      </c>
      <c r="G228" s="68">
        <f t="shared" si="92"/>
        <v>21323016.62</v>
      </c>
      <c r="H228" s="68">
        <f t="shared" si="92"/>
        <v>27497378.73</v>
      </c>
      <c r="I228" s="68">
        <f t="shared" si="92"/>
        <v>34481201.7</v>
      </c>
      <c r="J228" s="68">
        <f t="shared" si="92"/>
        <v>42415348.02</v>
      </c>
      <c r="K228" s="68">
        <f t="shared" si="92"/>
        <v>51309014.01</v>
      </c>
      <c r="L228" s="68">
        <f t="shared" si="92"/>
        <v>61306095.3</v>
      </c>
      <c r="M228" s="68">
        <f t="shared" si="92"/>
        <v>72441325.09</v>
      </c>
      <c r="N228" s="68">
        <f t="shared" si="92"/>
        <v>85107446.72</v>
      </c>
      <c r="O228" s="61"/>
    </row>
    <row r="229" ht="15.75" customHeight="1">
      <c r="A229" s="44"/>
      <c r="B229" s="44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1"/>
    </row>
    <row r="230" ht="15.75" customHeight="1">
      <c r="A230" s="57" t="s">
        <v>100</v>
      </c>
      <c r="C230" s="70">
        <f t="shared" ref="C230:N230" si="93">SUM(C231:C233)</f>
        <v>15234515.43</v>
      </c>
      <c r="D230" s="70">
        <f t="shared" si="93"/>
        <v>17561763.04</v>
      </c>
      <c r="E230" s="70">
        <f t="shared" si="93"/>
        <v>23412817.97</v>
      </c>
      <c r="F230" s="70">
        <f t="shared" si="93"/>
        <v>28993368.01</v>
      </c>
      <c r="G230" s="70">
        <f t="shared" si="93"/>
        <v>34759610.08</v>
      </c>
      <c r="H230" s="70">
        <f t="shared" si="93"/>
        <v>40334568.56</v>
      </c>
      <c r="I230" s="70">
        <f t="shared" si="93"/>
        <v>46960197.79</v>
      </c>
      <c r="J230" s="70">
        <f t="shared" si="93"/>
        <v>54468695.7</v>
      </c>
      <c r="K230" s="70">
        <f t="shared" si="93"/>
        <v>62877988.57</v>
      </c>
      <c r="L230" s="70">
        <f t="shared" si="93"/>
        <v>72408324.51</v>
      </c>
      <c r="M230" s="70">
        <f t="shared" si="93"/>
        <v>83225481.24</v>
      </c>
      <c r="N230" s="70">
        <f t="shared" si="93"/>
        <v>95799391.6</v>
      </c>
      <c r="O230" s="61"/>
    </row>
    <row r="231" ht="15.75" customHeight="1">
      <c r="A231" s="71" t="s">
        <v>73</v>
      </c>
      <c r="C231" s="72">
        <f t="shared" ref="C231:N231" si="94">C$159*C$221</f>
        <v>3964034.844</v>
      </c>
      <c r="D231" s="72">
        <f t="shared" si="94"/>
        <v>4051576.463</v>
      </c>
      <c r="E231" s="72">
        <f t="shared" si="94"/>
        <v>5306657.702</v>
      </c>
      <c r="F231" s="72">
        <f t="shared" si="94"/>
        <v>6516458.643</v>
      </c>
      <c r="G231" s="72">
        <f t="shared" si="94"/>
        <v>7765950.652</v>
      </c>
      <c r="H231" s="72">
        <f t="shared" si="94"/>
        <v>9150982.784</v>
      </c>
      <c r="I231" s="72">
        <f t="shared" si="94"/>
        <v>10634794.91</v>
      </c>
      <c r="J231" s="72">
        <f t="shared" si="94"/>
        <v>12289717.19</v>
      </c>
      <c r="K231" s="72">
        <f t="shared" si="94"/>
        <v>14174225.96</v>
      </c>
      <c r="L231" s="72">
        <f t="shared" si="94"/>
        <v>16332279.88</v>
      </c>
      <c r="M231" s="72">
        <f t="shared" si="94"/>
        <v>18808078.85</v>
      </c>
      <c r="N231" s="72">
        <f t="shared" si="94"/>
        <v>21632702.25</v>
      </c>
      <c r="O231" s="61"/>
    </row>
    <row r="232" ht="15.75" customHeight="1">
      <c r="A232" s="71" t="s">
        <v>82</v>
      </c>
      <c r="C232" s="72">
        <f t="shared" ref="C232:N232" si="95">C$160*C$222</f>
        <v>9150246.3</v>
      </c>
      <c r="D232" s="72">
        <f t="shared" si="95"/>
        <v>10259820.73</v>
      </c>
      <c r="E232" s="72">
        <f t="shared" si="95"/>
        <v>13510852.39</v>
      </c>
      <c r="F232" s="72">
        <f t="shared" si="95"/>
        <v>16790623.64</v>
      </c>
      <c r="G232" s="72">
        <f t="shared" si="95"/>
        <v>19909750.96</v>
      </c>
      <c r="H232" s="72">
        <f t="shared" si="95"/>
        <v>23380415.62</v>
      </c>
      <c r="I232" s="72">
        <f t="shared" si="95"/>
        <v>27168565.22</v>
      </c>
      <c r="J232" s="72">
        <f t="shared" si="95"/>
        <v>31451759.56</v>
      </c>
      <c r="K232" s="72">
        <f t="shared" si="95"/>
        <v>36312001.49</v>
      </c>
      <c r="L232" s="72">
        <f t="shared" si="95"/>
        <v>41792256.96</v>
      </c>
      <c r="M232" s="72">
        <f t="shared" si="95"/>
        <v>48109334.62</v>
      </c>
      <c r="N232" s="72">
        <f t="shared" si="95"/>
        <v>55347223.25</v>
      </c>
      <c r="O232" s="61"/>
    </row>
    <row r="233" ht="15.75" customHeight="1">
      <c r="A233" s="71" t="s">
        <v>77</v>
      </c>
      <c r="C233" s="72">
        <f t="shared" ref="C233:N233" si="96">C$161*C$223</f>
        <v>2120234.291</v>
      </c>
      <c r="D233" s="72">
        <f t="shared" si="96"/>
        <v>3250365.837</v>
      </c>
      <c r="E233" s="72">
        <f t="shared" si="96"/>
        <v>4595307.878</v>
      </c>
      <c r="F233" s="72">
        <f t="shared" si="96"/>
        <v>5686285.733</v>
      </c>
      <c r="G233" s="72">
        <f t="shared" si="96"/>
        <v>7083908.472</v>
      </c>
      <c r="H233" s="72">
        <f t="shared" si="96"/>
        <v>7803170.152</v>
      </c>
      <c r="I233" s="72">
        <f t="shared" si="96"/>
        <v>9156837.663</v>
      </c>
      <c r="J233" s="72">
        <f t="shared" si="96"/>
        <v>10727218.95</v>
      </c>
      <c r="K233" s="72">
        <f t="shared" si="96"/>
        <v>12391761.12</v>
      </c>
      <c r="L233" s="72">
        <f t="shared" si="96"/>
        <v>14283787.67</v>
      </c>
      <c r="M233" s="72">
        <f t="shared" si="96"/>
        <v>16308067.77</v>
      </c>
      <c r="N233" s="72">
        <f t="shared" si="96"/>
        <v>18819466.1</v>
      </c>
      <c r="O233" s="61"/>
    </row>
    <row r="234" ht="15.75" customHeight="1"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</row>
    <row r="235" ht="15.75" customHeight="1">
      <c r="A235" s="57" t="s">
        <v>101</v>
      </c>
      <c r="C235" s="70">
        <f t="shared" ref="C235:N235" si="97">SUM(C236:C238)</f>
        <v>3032056.825</v>
      </c>
      <c r="D235" s="70">
        <f t="shared" si="97"/>
        <v>17784992.34</v>
      </c>
      <c r="E235" s="70">
        <f t="shared" si="97"/>
        <v>34324343.83</v>
      </c>
      <c r="F235" s="70">
        <f t="shared" si="97"/>
        <v>56028471.28</v>
      </c>
      <c r="G235" s="70">
        <f t="shared" si="97"/>
        <v>82496367.58</v>
      </c>
      <c r="H235" s="70">
        <f t="shared" si="97"/>
        <v>113761089</v>
      </c>
      <c r="I235" s="70">
        <f t="shared" si="97"/>
        <v>149555652.3</v>
      </c>
      <c r="J235" s="70">
        <f t="shared" si="97"/>
        <v>190785587.8</v>
      </c>
      <c r="K235" s="70">
        <f t="shared" si="97"/>
        <v>238166816.5</v>
      </c>
      <c r="L235" s="70">
        <f t="shared" si="97"/>
        <v>292423081.4</v>
      </c>
      <c r="M235" s="70">
        <f t="shared" si="97"/>
        <v>354472701.7</v>
      </c>
      <c r="N235" s="70">
        <f t="shared" si="97"/>
        <v>425383046</v>
      </c>
      <c r="O235" s="61"/>
    </row>
    <row r="236" ht="15.75" customHeight="1">
      <c r="A236" s="71" t="s">
        <v>73</v>
      </c>
      <c r="C236" s="72">
        <f t="shared" ref="C236:N236" si="98">C$164*C$221</f>
        <v>675461.4689</v>
      </c>
      <c r="D236" s="72">
        <f t="shared" si="98"/>
        <v>4523097.986</v>
      </c>
      <c r="E236" s="72">
        <f t="shared" si="98"/>
        <v>8339533.622</v>
      </c>
      <c r="F236" s="72">
        <f t="shared" si="98"/>
        <v>13258437.14</v>
      </c>
      <c r="G236" s="72">
        <f t="shared" si="98"/>
        <v>19202634</v>
      </c>
      <c r="H236" s="72">
        <f t="shared" si="98"/>
        <v>26179701.79</v>
      </c>
      <c r="I236" s="72">
        <f t="shared" si="98"/>
        <v>34289997.19</v>
      </c>
      <c r="J236" s="72">
        <f t="shared" si="98"/>
        <v>43595186.89</v>
      </c>
      <c r="K236" s="72">
        <f t="shared" si="98"/>
        <v>54225233.92</v>
      </c>
      <c r="L236" s="72">
        <f t="shared" si="98"/>
        <v>66362895.9</v>
      </c>
      <c r="M236" s="72">
        <f t="shared" si="98"/>
        <v>80228063.26</v>
      </c>
      <c r="N236" s="72">
        <f t="shared" si="98"/>
        <v>96076880.67</v>
      </c>
      <c r="O236" s="61"/>
    </row>
    <row r="237" ht="15.75" customHeight="1">
      <c r="A237" s="71" t="s">
        <v>82</v>
      </c>
      <c r="C237" s="72">
        <f t="shared" ref="C237:N237" si="99">C$165*C$222</f>
        <v>1518011.277</v>
      </c>
      <c r="D237" s="72">
        <f t="shared" si="99"/>
        <v>10577575.23</v>
      </c>
      <c r="E237" s="72">
        <f t="shared" si="99"/>
        <v>20683514.54</v>
      </c>
      <c r="F237" s="72">
        <f t="shared" si="99"/>
        <v>33955540.8</v>
      </c>
      <c r="G237" s="72">
        <f t="shared" si="99"/>
        <v>50402340.4</v>
      </c>
      <c r="H237" s="72">
        <f t="shared" si="99"/>
        <v>69844460.29</v>
      </c>
      <c r="I237" s="72">
        <f t="shared" si="99"/>
        <v>92612262.85</v>
      </c>
      <c r="J237" s="72">
        <f t="shared" si="99"/>
        <v>119000189</v>
      </c>
      <c r="K237" s="72">
        <f t="shared" si="99"/>
        <v>149477260.1</v>
      </c>
      <c r="L237" s="72">
        <f t="shared" si="99"/>
        <v>184591043.3</v>
      </c>
      <c r="M237" s="72">
        <f t="shared" si="99"/>
        <v>224928340.7</v>
      </c>
      <c r="N237" s="72">
        <f t="shared" si="99"/>
        <v>271287637.7</v>
      </c>
      <c r="O237" s="61"/>
    </row>
    <row r="238" ht="15.75" customHeight="1">
      <c r="A238" s="71" t="s">
        <v>77</v>
      </c>
      <c r="C238" s="72">
        <f t="shared" ref="C238:N238" si="100">C$166*C$223</f>
        <v>838584.0791</v>
      </c>
      <c r="D238" s="72">
        <f t="shared" si="100"/>
        <v>2684319.131</v>
      </c>
      <c r="E238" s="72">
        <f t="shared" si="100"/>
        <v>5301295.675</v>
      </c>
      <c r="F238" s="72">
        <f t="shared" si="100"/>
        <v>8814493.334</v>
      </c>
      <c r="G238" s="72">
        <f t="shared" si="100"/>
        <v>12891393.17</v>
      </c>
      <c r="H238" s="72">
        <f t="shared" si="100"/>
        <v>17736926.95</v>
      </c>
      <c r="I238" s="72">
        <f t="shared" si="100"/>
        <v>22653392.31</v>
      </c>
      <c r="J238" s="72">
        <f t="shared" si="100"/>
        <v>28190211.96</v>
      </c>
      <c r="K238" s="72">
        <f t="shared" si="100"/>
        <v>34464322.56</v>
      </c>
      <c r="L238" s="72">
        <f t="shared" si="100"/>
        <v>41469142.19</v>
      </c>
      <c r="M238" s="72">
        <f t="shared" si="100"/>
        <v>49316297.73</v>
      </c>
      <c r="N238" s="72">
        <f t="shared" si="100"/>
        <v>58018527.6</v>
      </c>
      <c r="O238" s="61"/>
    </row>
    <row r="239" ht="15.75" customHeight="1"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</row>
    <row r="240" ht="15.75" customHeight="1">
      <c r="A240" s="57" t="s">
        <v>102</v>
      </c>
      <c r="C240" s="70">
        <f t="shared" ref="C240:N240" si="101">SUM(C241:C243)</f>
        <v>14686.98163</v>
      </c>
      <c r="D240" s="70">
        <f t="shared" si="101"/>
        <v>14645.36035</v>
      </c>
      <c r="E240" s="70">
        <f t="shared" si="101"/>
        <v>14456.26075</v>
      </c>
      <c r="F240" s="70">
        <f t="shared" si="101"/>
        <v>14305.12537</v>
      </c>
      <c r="G240" s="70">
        <f t="shared" si="101"/>
        <v>14336.24648</v>
      </c>
      <c r="H240" s="70">
        <f t="shared" si="101"/>
        <v>14274.92614</v>
      </c>
      <c r="I240" s="70">
        <f t="shared" si="101"/>
        <v>14186.54263</v>
      </c>
      <c r="J240" s="70">
        <f t="shared" si="101"/>
        <v>14097.13027</v>
      </c>
      <c r="K240" s="70">
        <f t="shared" si="101"/>
        <v>14028.34066</v>
      </c>
      <c r="L240" s="70">
        <f t="shared" si="101"/>
        <v>13972.05741</v>
      </c>
      <c r="M240" s="70">
        <f t="shared" si="101"/>
        <v>13900.70383</v>
      </c>
      <c r="N240" s="70">
        <f t="shared" si="101"/>
        <v>13827.30253</v>
      </c>
      <c r="O240" s="61"/>
    </row>
    <row r="241" ht="15.75" customHeight="1">
      <c r="A241" s="71" t="s">
        <v>73</v>
      </c>
      <c r="C241" s="72">
        <f t="shared" ref="C241:N241" si="102">C$185*C$221</f>
        <v>5239.003978</v>
      </c>
      <c r="D241" s="72">
        <f t="shared" si="102"/>
        <v>5213.708289</v>
      </c>
      <c r="E241" s="72">
        <f t="shared" si="102"/>
        <v>5212.748486</v>
      </c>
      <c r="F241" s="72">
        <f t="shared" si="102"/>
        <v>5191.839758</v>
      </c>
      <c r="G241" s="72">
        <f t="shared" si="102"/>
        <v>5154.749266</v>
      </c>
      <c r="H241" s="72">
        <f t="shared" si="102"/>
        <v>5126.777122</v>
      </c>
      <c r="I241" s="72">
        <f t="shared" si="102"/>
        <v>5101.984656</v>
      </c>
      <c r="J241" s="72">
        <f t="shared" si="102"/>
        <v>5080.173118</v>
      </c>
      <c r="K241" s="72">
        <f t="shared" si="102"/>
        <v>5054.771419</v>
      </c>
      <c r="L241" s="72">
        <f t="shared" si="102"/>
        <v>5027.242681</v>
      </c>
      <c r="M241" s="72">
        <f t="shared" si="102"/>
        <v>5002.254477</v>
      </c>
      <c r="N241" s="72">
        <f t="shared" si="102"/>
        <v>4977.808946</v>
      </c>
      <c r="O241" s="61"/>
    </row>
    <row r="242" ht="15.75" customHeight="1">
      <c r="A242" s="71" t="s">
        <v>82</v>
      </c>
      <c r="C242" s="72">
        <f t="shared" ref="C242:N242" si="103">C$186*C$222</f>
        <v>8868.791282</v>
      </c>
      <c r="D242" s="72">
        <f t="shared" si="103"/>
        <v>8897.955058</v>
      </c>
      <c r="E242" s="72">
        <f t="shared" si="103"/>
        <v>8749.298985</v>
      </c>
      <c r="F242" s="72">
        <f t="shared" si="103"/>
        <v>8623.78235</v>
      </c>
      <c r="G242" s="72">
        <f t="shared" si="103"/>
        <v>8639.451863</v>
      </c>
      <c r="H242" s="72">
        <f t="shared" si="103"/>
        <v>8628.173245</v>
      </c>
      <c r="I242" s="72">
        <f t="shared" si="103"/>
        <v>8576.392039</v>
      </c>
      <c r="J242" s="72">
        <f t="shared" si="103"/>
        <v>8513.759885</v>
      </c>
      <c r="K242" s="72">
        <f t="shared" si="103"/>
        <v>8468.598885</v>
      </c>
      <c r="L242" s="72">
        <f t="shared" si="103"/>
        <v>8436.933261</v>
      </c>
      <c r="M242" s="72">
        <f t="shared" si="103"/>
        <v>8397.222704</v>
      </c>
      <c r="N242" s="72">
        <f t="shared" si="103"/>
        <v>8351.933456</v>
      </c>
      <c r="O242" s="61"/>
    </row>
    <row r="243" ht="15.75" customHeight="1">
      <c r="A243" s="71" t="s">
        <v>77</v>
      </c>
      <c r="C243" s="72">
        <f t="shared" ref="C243:N243" si="104">C$187*C$223</f>
        <v>579.1863694</v>
      </c>
      <c r="D243" s="72">
        <f t="shared" si="104"/>
        <v>533.6970005</v>
      </c>
      <c r="E243" s="72">
        <f t="shared" si="104"/>
        <v>494.213276</v>
      </c>
      <c r="F243" s="72">
        <f t="shared" si="104"/>
        <v>489.5032644</v>
      </c>
      <c r="G243" s="72">
        <f t="shared" si="104"/>
        <v>542.0453515</v>
      </c>
      <c r="H243" s="72">
        <f t="shared" si="104"/>
        <v>519.9757693</v>
      </c>
      <c r="I243" s="72">
        <f t="shared" si="104"/>
        <v>508.1659361</v>
      </c>
      <c r="J243" s="72">
        <f t="shared" si="104"/>
        <v>503.1972703</v>
      </c>
      <c r="K243" s="72">
        <f t="shared" si="104"/>
        <v>504.970356</v>
      </c>
      <c r="L243" s="72">
        <f t="shared" si="104"/>
        <v>507.881466</v>
      </c>
      <c r="M243" s="72">
        <f t="shared" si="104"/>
        <v>501.2266523</v>
      </c>
      <c r="N243" s="72">
        <f t="shared" si="104"/>
        <v>497.5601233</v>
      </c>
      <c r="O243" s="61"/>
    </row>
    <row r="244" ht="15.75" customHeight="1"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</row>
    <row r="245" ht="15.75" customHeight="1">
      <c r="A245" s="57" t="s">
        <v>103</v>
      </c>
      <c r="C245" s="70">
        <f t="shared" ref="C245:N245" si="105">SUM(C246:C248)</f>
        <v>841764.6104</v>
      </c>
      <c r="D245" s="70">
        <f t="shared" si="105"/>
        <v>1283510.797</v>
      </c>
      <c r="E245" s="70">
        <f t="shared" si="105"/>
        <v>1594788.28</v>
      </c>
      <c r="F245" s="70">
        <f t="shared" si="105"/>
        <v>2012245.714</v>
      </c>
      <c r="G245" s="70">
        <f t="shared" si="105"/>
        <v>2528540.58</v>
      </c>
      <c r="H245" s="70">
        <f t="shared" si="105"/>
        <v>3138129.308</v>
      </c>
      <c r="I245" s="70">
        <f t="shared" si="105"/>
        <v>3851831.213</v>
      </c>
      <c r="J245" s="70">
        <f t="shared" si="105"/>
        <v>4678781.565</v>
      </c>
      <c r="K245" s="70">
        <f t="shared" si="105"/>
        <v>5633793.003</v>
      </c>
      <c r="L245" s="70">
        <f t="shared" si="105"/>
        <v>6734025.209</v>
      </c>
      <c r="M245" s="70">
        <f t="shared" si="105"/>
        <v>7997826.003</v>
      </c>
      <c r="N245" s="70">
        <f t="shared" si="105"/>
        <v>9450323.111</v>
      </c>
      <c r="O245" s="61"/>
    </row>
    <row r="246" ht="15.75" customHeight="1">
      <c r="A246" s="71" t="s">
        <v>85</v>
      </c>
      <c r="C246" s="72">
        <f t="shared" ref="C246:N246" si="106">C$196*C$221</f>
        <v>568862.0549</v>
      </c>
      <c r="D246" s="72">
        <f t="shared" si="106"/>
        <v>568862.0549</v>
      </c>
      <c r="E246" s="72">
        <f t="shared" si="106"/>
        <v>568862.0549</v>
      </c>
      <c r="F246" s="72">
        <f t="shared" si="106"/>
        <v>568862.0549</v>
      </c>
      <c r="G246" s="72">
        <f t="shared" si="106"/>
        <v>568862.0549</v>
      </c>
      <c r="H246" s="72">
        <f t="shared" si="106"/>
        <v>568862.0549</v>
      </c>
      <c r="I246" s="72">
        <f t="shared" si="106"/>
        <v>568862.0549</v>
      </c>
      <c r="J246" s="72">
        <f t="shared" si="106"/>
        <v>568862.0549</v>
      </c>
      <c r="K246" s="72">
        <f t="shared" si="106"/>
        <v>568862.0549</v>
      </c>
      <c r="L246" s="72">
        <f t="shared" si="106"/>
        <v>568862.0549</v>
      </c>
      <c r="M246" s="72">
        <f t="shared" si="106"/>
        <v>568862.0549</v>
      </c>
      <c r="N246" s="72">
        <f t="shared" si="106"/>
        <v>568862.0549</v>
      </c>
      <c r="O246" s="61"/>
    </row>
    <row r="247" ht="15.75" customHeight="1">
      <c r="A247" s="71" t="s">
        <v>86</v>
      </c>
      <c r="C247" s="72">
        <f t="shared" ref="C247:N247" si="107">C$197*C$222</f>
        <v>224550.8111</v>
      </c>
      <c r="D247" s="72">
        <f t="shared" si="107"/>
        <v>224550.8111</v>
      </c>
      <c r="E247" s="72">
        <f t="shared" si="107"/>
        <v>224550.8111</v>
      </c>
      <c r="F247" s="72">
        <f t="shared" si="107"/>
        <v>224550.8111</v>
      </c>
      <c r="G247" s="72">
        <f t="shared" si="107"/>
        <v>224550.8111</v>
      </c>
      <c r="H247" s="72">
        <f t="shared" si="107"/>
        <v>224550.8111</v>
      </c>
      <c r="I247" s="72">
        <f t="shared" si="107"/>
        <v>224550.8111</v>
      </c>
      <c r="J247" s="72">
        <f t="shared" si="107"/>
        <v>224550.8111</v>
      </c>
      <c r="K247" s="72">
        <f t="shared" si="107"/>
        <v>224550.8111</v>
      </c>
      <c r="L247" s="72">
        <f t="shared" si="107"/>
        <v>224550.8111</v>
      </c>
      <c r="M247" s="72">
        <f t="shared" si="107"/>
        <v>224550.8111</v>
      </c>
      <c r="N247" s="72">
        <f t="shared" si="107"/>
        <v>224550.8111</v>
      </c>
      <c r="O247" s="61"/>
    </row>
    <row r="248" ht="15.75" customHeight="1">
      <c r="A248" s="71" t="s">
        <v>87</v>
      </c>
      <c r="C248" s="72">
        <f t="shared" ref="C248:N248" si="108">C$198*C$223</f>
        <v>48351.74437</v>
      </c>
      <c r="D248" s="72">
        <f t="shared" si="108"/>
        <v>490097.9306</v>
      </c>
      <c r="E248" s="72">
        <f t="shared" si="108"/>
        <v>801375.4141</v>
      </c>
      <c r="F248" s="72">
        <f t="shared" si="108"/>
        <v>1218832.848</v>
      </c>
      <c r="G248" s="72">
        <f t="shared" si="108"/>
        <v>1735127.714</v>
      </c>
      <c r="H248" s="72">
        <f t="shared" si="108"/>
        <v>2344716.442</v>
      </c>
      <c r="I248" s="72">
        <f t="shared" si="108"/>
        <v>3058418.347</v>
      </c>
      <c r="J248" s="72">
        <f t="shared" si="108"/>
        <v>3885368.698</v>
      </c>
      <c r="K248" s="72">
        <f t="shared" si="108"/>
        <v>4840380.137</v>
      </c>
      <c r="L248" s="72">
        <f t="shared" si="108"/>
        <v>5940612.343</v>
      </c>
      <c r="M248" s="72">
        <f t="shared" si="108"/>
        <v>7204413.137</v>
      </c>
      <c r="N248" s="72">
        <f t="shared" si="108"/>
        <v>8656910.245</v>
      </c>
      <c r="O248" s="61"/>
    </row>
    <row r="249" ht="15.75" customHeight="1"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</row>
    <row r="250" ht="15.75" customHeight="1"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</row>
    <row r="251" ht="15.75" customHeight="1">
      <c r="A251" s="57" t="s">
        <v>104</v>
      </c>
      <c r="C251" s="70">
        <f t="shared" ref="C251:N251" si="109">SUM(C252:C254)</f>
        <v>497461.4894</v>
      </c>
      <c r="D251" s="70">
        <f t="shared" si="109"/>
        <v>519548.7987</v>
      </c>
      <c r="E251" s="70">
        <f t="shared" si="109"/>
        <v>535112.6729</v>
      </c>
      <c r="F251" s="70">
        <f t="shared" si="109"/>
        <v>555985.5446</v>
      </c>
      <c r="G251" s="70">
        <f t="shared" si="109"/>
        <v>581800.2879</v>
      </c>
      <c r="H251" s="70">
        <f t="shared" si="109"/>
        <v>612279.7242</v>
      </c>
      <c r="I251" s="70">
        <f t="shared" si="109"/>
        <v>647964.8195</v>
      </c>
      <c r="J251" s="70">
        <f t="shared" si="109"/>
        <v>689312.3371</v>
      </c>
      <c r="K251" s="70">
        <f t="shared" si="109"/>
        <v>737062.909</v>
      </c>
      <c r="L251" s="70">
        <f t="shared" si="109"/>
        <v>792074.5193</v>
      </c>
      <c r="M251" s="70">
        <f t="shared" si="109"/>
        <v>855264.559</v>
      </c>
      <c r="N251" s="70">
        <f t="shared" si="109"/>
        <v>927889.4144</v>
      </c>
      <c r="O251" s="61"/>
    </row>
    <row r="252" ht="15.75" customHeight="1">
      <c r="A252" s="71" t="s">
        <v>90</v>
      </c>
      <c r="C252" s="72">
        <f t="shared" ref="C252:N252" si="110">C$202*C$221</f>
        <v>2417.587218</v>
      </c>
      <c r="D252" s="72">
        <f t="shared" si="110"/>
        <v>24504.89653</v>
      </c>
      <c r="E252" s="72">
        <f t="shared" si="110"/>
        <v>40068.77071</v>
      </c>
      <c r="F252" s="72">
        <f t="shared" si="110"/>
        <v>60941.64242</v>
      </c>
      <c r="G252" s="72">
        <f t="shared" si="110"/>
        <v>86756.38572</v>
      </c>
      <c r="H252" s="72">
        <f t="shared" si="110"/>
        <v>117235.8221</v>
      </c>
      <c r="I252" s="72">
        <f t="shared" si="110"/>
        <v>152920.9174</v>
      </c>
      <c r="J252" s="72">
        <f t="shared" si="110"/>
        <v>194268.4349</v>
      </c>
      <c r="K252" s="72">
        <f t="shared" si="110"/>
        <v>242019.0069</v>
      </c>
      <c r="L252" s="72">
        <f t="shared" si="110"/>
        <v>297030.6172</v>
      </c>
      <c r="M252" s="72">
        <f t="shared" si="110"/>
        <v>360220.6568</v>
      </c>
      <c r="N252" s="72">
        <f t="shared" si="110"/>
        <v>432845.5122</v>
      </c>
      <c r="O252" s="61"/>
    </row>
    <row r="253" ht="15.75" customHeight="1">
      <c r="A253" s="71" t="s">
        <v>91</v>
      </c>
      <c r="C253" s="72">
        <f t="shared" ref="C253:N253" si="111">C$203*C$222</f>
        <v>420320.2943</v>
      </c>
      <c r="D253" s="72">
        <f t="shared" si="111"/>
        <v>420320.2943</v>
      </c>
      <c r="E253" s="72">
        <f t="shared" si="111"/>
        <v>420320.2943</v>
      </c>
      <c r="F253" s="72">
        <f t="shared" si="111"/>
        <v>420320.2943</v>
      </c>
      <c r="G253" s="72">
        <f t="shared" si="111"/>
        <v>420320.2943</v>
      </c>
      <c r="H253" s="72">
        <f t="shared" si="111"/>
        <v>420320.2943</v>
      </c>
      <c r="I253" s="72">
        <f t="shared" si="111"/>
        <v>420320.2943</v>
      </c>
      <c r="J253" s="72">
        <f t="shared" si="111"/>
        <v>420320.2943</v>
      </c>
      <c r="K253" s="72">
        <f t="shared" si="111"/>
        <v>420320.2943</v>
      </c>
      <c r="L253" s="72">
        <f t="shared" si="111"/>
        <v>420320.2943</v>
      </c>
      <c r="M253" s="72">
        <f t="shared" si="111"/>
        <v>420320.2943</v>
      </c>
      <c r="N253" s="72">
        <f t="shared" si="111"/>
        <v>420320.2943</v>
      </c>
      <c r="O253" s="61"/>
    </row>
    <row r="254" ht="15.75" customHeight="1">
      <c r="A254" s="71" t="s">
        <v>92</v>
      </c>
      <c r="C254" s="72">
        <f t="shared" ref="C254:N254" si="112">C$204*C$223</f>
        <v>74723.60787</v>
      </c>
      <c r="D254" s="72">
        <f t="shared" si="112"/>
        <v>74723.60787</v>
      </c>
      <c r="E254" s="72">
        <f t="shared" si="112"/>
        <v>74723.60787</v>
      </c>
      <c r="F254" s="72">
        <f t="shared" si="112"/>
        <v>74723.60787</v>
      </c>
      <c r="G254" s="72">
        <f t="shared" si="112"/>
        <v>74723.60787</v>
      </c>
      <c r="H254" s="72">
        <f t="shared" si="112"/>
        <v>74723.60787</v>
      </c>
      <c r="I254" s="72">
        <f t="shared" si="112"/>
        <v>74723.60787</v>
      </c>
      <c r="J254" s="72">
        <f t="shared" si="112"/>
        <v>74723.60787</v>
      </c>
      <c r="K254" s="72">
        <f t="shared" si="112"/>
        <v>74723.60787</v>
      </c>
      <c r="L254" s="72">
        <f t="shared" si="112"/>
        <v>74723.60787</v>
      </c>
      <c r="M254" s="72">
        <f t="shared" si="112"/>
        <v>74723.60787</v>
      </c>
      <c r="N254" s="72">
        <f t="shared" si="112"/>
        <v>74723.60787</v>
      </c>
      <c r="O254" s="61"/>
    </row>
    <row r="255" ht="15.75" customHeight="1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61"/>
    </row>
    <row r="256" ht="15.75" customHeight="1">
      <c r="A256" s="57" t="s">
        <v>105</v>
      </c>
      <c r="C256" s="70">
        <f t="shared" ref="C256:N256" si="113">SUM(C257:C259)</f>
        <v>143037.644</v>
      </c>
      <c r="D256" s="70">
        <f t="shared" si="113"/>
        <v>496266.8979</v>
      </c>
      <c r="E256" s="70">
        <f t="shared" si="113"/>
        <v>1037056.907</v>
      </c>
      <c r="F256" s="70">
        <f t="shared" si="113"/>
        <v>1723146.784</v>
      </c>
      <c r="G256" s="70">
        <f t="shared" si="113"/>
        <v>2539776.836</v>
      </c>
      <c r="H256" s="70">
        <f t="shared" si="113"/>
        <v>3509224.891</v>
      </c>
      <c r="I256" s="70">
        <f t="shared" si="113"/>
        <v>4554280.153</v>
      </c>
      <c r="J256" s="70">
        <f t="shared" si="113"/>
        <v>5744448.89</v>
      </c>
      <c r="K256" s="70">
        <f t="shared" si="113"/>
        <v>7101564.082</v>
      </c>
      <c r="L256" s="70">
        <f t="shared" si="113"/>
        <v>8635752.107</v>
      </c>
      <c r="M256" s="70">
        <f t="shared" si="113"/>
        <v>10372676.18</v>
      </c>
      <c r="N256" s="70">
        <f t="shared" si="113"/>
        <v>12329037.72</v>
      </c>
      <c r="O256" s="61"/>
    </row>
    <row r="257" ht="15.75" customHeight="1">
      <c r="A257" s="71" t="s">
        <v>73</v>
      </c>
      <c r="C257" s="72">
        <f t="shared" ref="C257:N257" si="114">C$169*C$221</f>
        <v>20648.35045</v>
      </c>
      <c r="D257" s="72">
        <f t="shared" si="114"/>
        <v>121637.3313</v>
      </c>
      <c r="E257" s="72">
        <f t="shared" si="114"/>
        <v>240354.5357</v>
      </c>
      <c r="F257" s="72">
        <f t="shared" si="114"/>
        <v>392966.9294</v>
      </c>
      <c r="G257" s="72">
        <f t="shared" si="114"/>
        <v>577453.6222</v>
      </c>
      <c r="H257" s="72">
        <f t="shared" si="114"/>
        <v>794037.6178</v>
      </c>
      <c r="I257" s="72">
        <f t="shared" si="114"/>
        <v>1045814.159</v>
      </c>
      <c r="J257" s="72">
        <f t="shared" si="114"/>
        <v>1334707.194</v>
      </c>
      <c r="K257" s="72">
        <f t="shared" si="114"/>
        <v>1664750.325</v>
      </c>
      <c r="L257" s="72">
        <f t="shared" si="114"/>
        <v>2041618.754</v>
      </c>
      <c r="M257" s="72">
        <f t="shared" si="114"/>
        <v>2472139.753</v>
      </c>
      <c r="N257" s="72">
        <f t="shared" si="114"/>
        <v>2964263.695</v>
      </c>
      <c r="O257" s="61"/>
    </row>
    <row r="258" ht="15.75" customHeight="1">
      <c r="A258" s="71" t="s">
        <v>82</v>
      </c>
      <c r="C258" s="72">
        <f t="shared" ref="C258:N258" si="115">C$170*C$222</f>
        <v>9821.448075</v>
      </c>
      <c r="D258" s="72">
        <f t="shared" si="115"/>
        <v>99551.14215</v>
      </c>
      <c r="E258" s="72">
        <f t="shared" si="115"/>
        <v>162779.381</v>
      </c>
      <c r="F258" s="72">
        <f t="shared" si="115"/>
        <v>247575.4223</v>
      </c>
      <c r="G258" s="72">
        <f t="shared" si="115"/>
        <v>352447.817</v>
      </c>
      <c r="H258" s="72">
        <f t="shared" si="115"/>
        <v>476270.5272</v>
      </c>
      <c r="I258" s="72">
        <f t="shared" si="115"/>
        <v>621241.2267</v>
      </c>
      <c r="J258" s="72">
        <f t="shared" si="115"/>
        <v>789215.5169</v>
      </c>
      <c r="K258" s="72">
        <f t="shared" si="115"/>
        <v>983202.2153</v>
      </c>
      <c r="L258" s="72">
        <f t="shared" si="115"/>
        <v>1206686.882</v>
      </c>
      <c r="M258" s="72">
        <f t="shared" si="115"/>
        <v>1463396.418</v>
      </c>
      <c r="N258" s="72">
        <f t="shared" si="115"/>
        <v>1758434.893</v>
      </c>
      <c r="O258" s="61"/>
    </row>
    <row r="259" ht="15.75" customHeight="1">
      <c r="A259" s="71" t="s">
        <v>77</v>
      </c>
      <c r="C259" s="72">
        <f t="shared" ref="C259:N259" si="116">C$171*C$223</f>
        <v>112567.8454</v>
      </c>
      <c r="D259" s="72">
        <f t="shared" si="116"/>
        <v>275078.4245</v>
      </c>
      <c r="E259" s="72">
        <f t="shared" si="116"/>
        <v>633922.9906</v>
      </c>
      <c r="F259" s="72">
        <f t="shared" si="116"/>
        <v>1082604.432</v>
      </c>
      <c r="G259" s="72">
        <f t="shared" si="116"/>
        <v>1609875.397</v>
      </c>
      <c r="H259" s="72">
        <f t="shared" si="116"/>
        <v>2238916.746</v>
      </c>
      <c r="I259" s="72">
        <f t="shared" si="116"/>
        <v>2887224.767</v>
      </c>
      <c r="J259" s="72">
        <f t="shared" si="116"/>
        <v>3620526.179</v>
      </c>
      <c r="K259" s="72">
        <f t="shared" si="116"/>
        <v>4453611.542</v>
      </c>
      <c r="L259" s="72">
        <f t="shared" si="116"/>
        <v>5387446.471</v>
      </c>
      <c r="M259" s="72">
        <f t="shared" si="116"/>
        <v>6437140.007</v>
      </c>
      <c r="N259" s="72">
        <f t="shared" si="116"/>
        <v>7606339.134</v>
      </c>
      <c r="O259" s="61"/>
    </row>
    <row r="260" ht="15.75" customHeight="1"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</row>
    <row r="261" ht="15.75" customHeight="1">
      <c r="A261" s="74" t="s">
        <v>66</v>
      </c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</row>
    <row r="262" ht="15.75" customHeight="1">
      <c r="A262" s="75" t="s">
        <v>73</v>
      </c>
      <c r="C262" s="76">
        <f t="shared" ref="C262:N262" si="117">C257/C226</f>
        <v>0.005092601976</v>
      </c>
      <c r="D262" s="76">
        <f t="shared" si="117"/>
        <v>0.01518223871</v>
      </c>
      <c r="E262" s="76">
        <f t="shared" si="117"/>
        <v>0.01834921855</v>
      </c>
      <c r="F262" s="76">
        <f t="shared" si="117"/>
        <v>0.02041550599</v>
      </c>
      <c r="G262" s="76">
        <f t="shared" si="117"/>
        <v>0.02181711329</v>
      </c>
      <c r="H262" s="76">
        <f t="shared" si="117"/>
        <v>0.02277759229</v>
      </c>
      <c r="I262" s="76">
        <f t="shared" si="117"/>
        <v>0.02350659749</v>
      </c>
      <c r="J262" s="76">
        <f t="shared" si="117"/>
        <v>0.02405238505</v>
      </c>
      <c r="K262" s="76">
        <f t="shared" si="117"/>
        <v>0.02446221149</v>
      </c>
      <c r="L262" s="76">
        <f t="shared" si="117"/>
        <v>0.02477552595</v>
      </c>
      <c r="M262" s="76">
        <f t="shared" si="117"/>
        <v>0.02501943155</v>
      </c>
      <c r="N262" s="76">
        <f t="shared" si="117"/>
        <v>0.02521600915</v>
      </c>
      <c r="O262" s="61"/>
    </row>
    <row r="263" ht="15.75" customHeight="1">
      <c r="A263" s="75" t="s">
        <v>82</v>
      </c>
      <c r="C263" s="76">
        <f t="shared" ref="C263:N263" si="118">C258/C227</f>
        <v>0.000641272527</v>
      </c>
      <c r="D263" s="76">
        <f t="shared" si="118"/>
        <v>0.003975211234</v>
      </c>
      <c r="E263" s="76">
        <f t="shared" si="118"/>
        <v>0.004273711689</v>
      </c>
      <c r="F263" s="76">
        <f t="shared" si="118"/>
        <v>0.004565896475</v>
      </c>
      <c r="G263" s="76">
        <f t="shared" si="118"/>
        <v>0.004810104089</v>
      </c>
      <c r="H263" s="76">
        <f t="shared" si="118"/>
        <v>0.004983182528</v>
      </c>
      <c r="I263" s="76">
        <f t="shared" si="118"/>
        <v>0.005116559276</v>
      </c>
      <c r="J263" s="76">
        <f t="shared" si="118"/>
        <v>0.005217544041</v>
      </c>
      <c r="K263" s="76">
        <f t="shared" si="118"/>
        <v>0.0052961663</v>
      </c>
      <c r="L263" s="76">
        <f t="shared" si="118"/>
        <v>0.005359767617</v>
      </c>
      <c r="M263" s="76">
        <f t="shared" si="118"/>
        <v>0.005409399435</v>
      </c>
      <c r="N263" s="76">
        <f t="shared" si="118"/>
        <v>0.005449586461</v>
      </c>
      <c r="O263" s="61"/>
    </row>
    <row r="264" ht="15.75" customHeight="1">
      <c r="A264" s="75" t="s">
        <v>77</v>
      </c>
      <c r="C264" s="76">
        <f t="shared" ref="C264:N264" si="119">C259/C228</f>
        <v>0.0429681964</v>
      </c>
      <c r="D264" s="76">
        <f t="shared" si="119"/>
        <v>0.04556268665</v>
      </c>
      <c r="E264" s="76">
        <f t="shared" si="119"/>
        <v>0.0614831346</v>
      </c>
      <c r="F264" s="76">
        <f t="shared" si="119"/>
        <v>0.0706101016</v>
      </c>
      <c r="G264" s="76">
        <f t="shared" si="119"/>
        <v>0.07549942043</v>
      </c>
      <c r="H264" s="76">
        <f t="shared" si="119"/>
        <v>0.08142291552</v>
      </c>
      <c r="I264" s="76">
        <f t="shared" si="119"/>
        <v>0.08373329886</v>
      </c>
      <c r="J264" s="76">
        <f t="shared" si="119"/>
        <v>0.08535887002</v>
      </c>
      <c r="K264" s="76">
        <f t="shared" si="119"/>
        <v>0.08679978807</v>
      </c>
      <c r="L264" s="76">
        <f t="shared" si="119"/>
        <v>0.08787782756</v>
      </c>
      <c r="M264" s="76">
        <f t="shared" si="119"/>
        <v>0.08886005328</v>
      </c>
      <c r="N264" s="76">
        <f t="shared" si="119"/>
        <v>0.08937336775</v>
      </c>
      <c r="O264" s="61"/>
    </row>
    <row r="265" ht="15.75" customHeight="1"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</row>
    <row r="266" ht="15.75" customHeight="1">
      <c r="A266" s="74" t="s">
        <v>106</v>
      </c>
      <c r="C266" s="76">
        <f t="shared" ref="C266:N266" si="120">(B225+C245-C251-C256)/B225</f>
        <v>1.061412348</v>
      </c>
      <c r="D266" s="76">
        <f t="shared" si="120"/>
        <v>1.01217353</v>
      </c>
      <c r="E266" s="76">
        <f t="shared" si="120"/>
        <v>1.000578599</v>
      </c>
      <c r="F266" s="76">
        <f t="shared" si="120"/>
        <v>0.9956602351</v>
      </c>
      <c r="G266" s="76">
        <f t="shared" si="120"/>
        <v>0.9933219119</v>
      </c>
      <c r="H266" s="76">
        <f t="shared" si="120"/>
        <v>0.9918771825</v>
      </c>
      <c r="I266" s="76">
        <f t="shared" si="120"/>
        <v>0.9914494746</v>
      </c>
      <c r="J266" s="76">
        <f t="shared" si="120"/>
        <v>0.9912421451</v>
      </c>
      <c r="K266" s="76">
        <f t="shared" si="120"/>
        <v>0.9911512474</v>
      </c>
      <c r="L266" s="76">
        <f t="shared" si="120"/>
        <v>0.99116807</v>
      </c>
      <c r="M266" s="76">
        <f t="shared" si="120"/>
        <v>0.99124271</v>
      </c>
      <c r="N266" s="76">
        <f t="shared" si="120"/>
        <v>0.9913834568</v>
      </c>
      <c r="O266" s="61"/>
    </row>
    <row r="267" ht="15.75" customHeight="1"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</row>
    <row r="268" ht="15.75" customHeight="1">
      <c r="A268" s="46" t="s">
        <v>107</v>
      </c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</row>
    <row r="269" ht="15.75" customHeight="1">
      <c r="A269" s="77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</row>
    <row r="270" ht="15.75" customHeight="1">
      <c r="A270" s="78" t="s">
        <v>108</v>
      </c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</row>
    <row r="271" ht="15.75" customHeight="1">
      <c r="A271" s="75" t="s">
        <v>73</v>
      </c>
      <c r="C271" s="10">
        <f t="shared" ref="C271:N271" si="121">C$17</f>
        <v>2899.142758</v>
      </c>
      <c r="D271" s="10">
        <f t="shared" si="121"/>
        <v>18699.11544</v>
      </c>
      <c r="E271" s="10">
        <f t="shared" si="121"/>
        <v>35100.60691</v>
      </c>
      <c r="F271" s="10">
        <f t="shared" si="121"/>
        <v>56368.79375</v>
      </c>
      <c r="G271" s="10">
        <f t="shared" si="121"/>
        <v>82187.18615</v>
      </c>
      <c r="H271" s="10">
        <f t="shared" si="121"/>
        <v>112563.876</v>
      </c>
      <c r="I271" s="10">
        <f t="shared" si="121"/>
        <v>147743.9699</v>
      </c>
      <c r="J271" s="10">
        <f t="shared" si="121"/>
        <v>188184.5376</v>
      </c>
      <c r="K271" s="10">
        <f t="shared" si="121"/>
        <v>234501.2208</v>
      </c>
      <c r="L271" s="10">
        <f t="shared" si="121"/>
        <v>287468.1591</v>
      </c>
      <c r="M271" s="10">
        <f t="shared" si="121"/>
        <v>348021.1013</v>
      </c>
      <c r="N271" s="10">
        <f t="shared" si="121"/>
        <v>417263.3621</v>
      </c>
      <c r="O271" s="61"/>
    </row>
    <row r="272" ht="15.75" customHeight="1">
      <c r="A272" s="75" t="s">
        <v>82</v>
      </c>
      <c r="C272" s="10">
        <f t="shared" ref="C272:N272" si="122">C$19</f>
        <v>652.3071206</v>
      </c>
      <c r="D272" s="10">
        <f t="shared" si="122"/>
        <v>4207.300973</v>
      </c>
      <c r="E272" s="10">
        <f t="shared" si="122"/>
        <v>7897.636555</v>
      </c>
      <c r="F272" s="10">
        <f t="shared" si="122"/>
        <v>12682.97859</v>
      </c>
      <c r="G272" s="10">
        <f t="shared" si="122"/>
        <v>18492.11688</v>
      </c>
      <c r="H272" s="10">
        <f t="shared" si="122"/>
        <v>25326.87211</v>
      </c>
      <c r="I272" s="10">
        <f t="shared" si="122"/>
        <v>33242.39323</v>
      </c>
      <c r="J272" s="10">
        <f t="shared" si="122"/>
        <v>42341.52097</v>
      </c>
      <c r="K272" s="10">
        <f t="shared" si="122"/>
        <v>52762.77468</v>
      </c>
      <c r="L272" s="10">
        <f t="shared" si="122"/>
        <v>64680.33579</v>
      </c>
      <c r="M272" s="10">
        <f t="shared" si="122"/>
        <v>78304.7478</v>
      </c>
      <c r="N272" s="10">
        <f t="shared" si="122"/>
        <v>93884.25648</v>
      </c>
      <c r="O272" s="61"/>
    </row>
    <row r="273" ht="15.75" customHeight="1">
      <c r="A273" s="75" t="s">
        <v>77</v>
      </c>
      <c r="C273" s="10">
        <f t="shared" ref="C273:N273" si="123">C$21</f>
        <v>72.47856896</v>
      </c>
      <c r="D273" s="10">
        <f t="shared" si="123"/>
        <v>467.4778859</v>
      </c>
      <c r="E273" s="10">
        <f t="shared" si="123"/>
        <v>877.5151728</v>
      </c>
      <c r="F273" s="10">
        <f t="shared" si="123"/>
        <v>1409.219844</v>
      </c>
      <c r="G273" s="10">
        <f t="shared" si="123"/>
        <v>2054.679654</v>
      </c>
      <c r="H273" s="10">
        <f t="shared" si="123"/>
        <v>2814.096901</v>
      </c>
      <c r="I273" s="10">
        <f t="shared" si="123"/>
        <v>3693.599247</v>
      </c>
      <c r="J273" s="10">
        <f t="shared" si="123"/>
        <v>4704.613441</v>
      </c>
      <c r="K273" s="10">
        <f t="shared" si="123"/>
        <v>5862.53052</v>
      </c>
      <c r="L273" s="10">
        <f t="shared" si="123"/>
        <v>7186.703976</v>
      </c>
      <c r="M273" s="10">
        <f t="shared" si="123"/>
        <v>8700.527533</v>
      </c>
      <c r="N273" s="10">
        <f t="shared" si="123"/>
        <v>10431.58405</v>
      </c>
      <c r="O273" s="61"/>
    </row>
    <row r="274" ht="15.75" customHeight="1">
      <c r="A274" s="79" t="s">
        <v>109</v>
      </c>
      <c r="C274" s="10">
        <f t="shared" ref="C274:N274" si="124">SUM(C$271:C$273)</f>
        <v>3623.928448</v>
      </c>
      <c r="D274" s="10">
        <f t="shared" si="124"/>
        <v>23373.8943</v>
      </c>
      <c r="E274" s="10">
        <f t="shared" si="124"/>
        <v>43875.75864</v>
      </c>
      <c r="F274" s="10">
        <f t="shared" si="124"/>
        <v>70460.99219</v>
      </c>
      <c r="G274" s="10">
        <f t="shared" si="124"/>
        <v>102733.9827</v>
      </c>
      <c r="H274" s="10">
        <f t="shared" si="124"/>
        <v>140704.845</v>
      </c>
      <c r="I274" s="10">
        <f t="shared" si="124"/>
        <v>184679.9624</v>
      </c>
      <c r="J274" s="10">
        <f t="shared" si="124"/>
        <v>235230.672</v>
      </c>
      <c r="K274" s="10">
        <f t="shared" si="124"/>
        <v>293126.526</v>
      </c>
      <c r="L274" s="10">
        <f t="shared" si="124"/>
        <v>359335.1988</v>
      </c>
      <c r="M274" s="10">
        <f t="shared" si="124"/>
        <v>435026.3766</v>
      </c>
      <c r="N274" s="10">
        <f t="shared" si="124"/>
        <v>521579.2027</v>
      </c>
      <c r="O274" s="61"/>
    </row>
    <row r="275" ht="15.75" customHeight="1">
      <c r="A275" s="77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</row>
    <row r="276" ht="15.75" customHeight="1">
      <c r="A276" s="74" t="s">
        <v>110</v>
      </c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</row>
    <row r="277" ht="15.75" customHeight="1">
      <c r="A277" s="75" t="s">
        <v>73</v>
      </c>
      <c r="C277" s="10">
        <f t="shared" ref="C277:N277" si="125">C$37</f>
        <v>12435.65013</v>
      </c>
      <c r="D277" s="10">
        <f t="shared" si="125"/>
        <v>63043.34522</v>
      </c>
      <c r="E277" s="10">
        <f t="shared" si="125"/>
        <v>85368.69179</v>
      </c>
      <c r="F277" s="10">
        <f t="shared" si="125"/>
        <v>112382.0896</v>
      </c>
      <c r="G277" s="10">
        <f t="shared" si="125"/>
        <v>138456.1699</v>
      </c>
      <c r="H277" s="10">
        <f t="shared" si="125"/>
        <v>165187.7304</v>
      </c>
      <c r="I277" s="10">
        <f t="shared" si="125"/>
        <v>193807.7913</v>
      </c>
      <c r="J277" s="10">
        <f t="shared" si="125"/>
        <v>225337.9536</v>
      </c>
      <c r="K277" s="10">
        <f t="shared" si="125"/>
        <v>260696.3081</v>
      </c>
      <c r="L277" s="10">
        <f t="shared" si="125"/>
        <v>300770.9437</v>
      </c>
      <c r="M277" s="10">
        <f t="shared" si="125"/>
        <v>346473.9598</v>
      </c>
      <c r="N277" s="10">
        <f t="shared" si="125"/>
        <v>398783.0761</v>
      </c>
      <c r="O277" s="61"/>
    </row>
    <row r="278" ht="15.75" customHeight="1">
      <c r="A278" s="75" t="s">
        <v>82</v>
      </c>
      <c r="C278" s="10">
        <f t="shared" ref="C278:N278" si="126">C$39</f>
        <v>2798.021279</v>
      </c>
      <c r="D278" s="10">
        <f t="shared" si="126"/>
        <v>14184.75268</v>
      </c>
      <c r="E278" s="10">
        <f t="shared" si="126"/>
        <v>19207.95565</v>
      </c>
      <c r="F278" s="10">
        <f t="shared" si="126"/>
        <v>25285.97015</v>
      </c>
      <c r="G278" s="10">
        <f t="shared" si="126"/>
        <v>31152.63823</v>
      </c>
      <c r="H278" s="10">
        <f t="shared" si="126"/>
        <v>37167.23933</v>
      </c>
      <c r="I278" s="10">
        <f t="shared" si="126"/>
        <v>43606.75305</v>
      </c>
      <c r="J278" s="10">
        <f t="shared" si="126"/>
        <v>50701.03956</v>
      </c>
      <c r="K278" s="10">
        <f t="shared" si="126"/>
        <v>58656.66932</v>
      </c>
      <c r="L278" s="10">
        <f t="shared" si="126"/>
        <v>67673.46234</v>
      </c>
      <c r="M278" s="10">
        <f t="shared" si="126"/>
        <v>77956.64096</v>
      </c>
      <c r="N278" s="10">
        <f t="shared" si="126"/>
        <v>89726.19212</v>
      </c>
      <c r="O278" s="61"/>
    </row>
    <row r="279" ht="15.75" customHeight="1">
      <c r="A279" s="75" t="s">
        <v>77</v>
      </c>
      <c r="C279" s="10">
        <f t="shared" ref="C279:N279" si="127">C$41</f>
        <v>310.8912532</v>
      </c>
      <c r="D279" s="10">
        <f t="shared" si="127"/>
        <v>1576.083631</v>
      </c>
      <c r="E279" s="10">
        <f t="shared" si="127"/>
        <v>2134.217295</v>
      </c>
      <c r="F279" s="10">
        <f t="shared" si="127"/>
        <v>2809.552239</v>
      </c>
      <c r="G279" s="10">
        <f t="shared" si="127"/>
        <v>3461.404247</v>
      </c>
      <c r="H279" s="10">
        <f t="shared" si="127"/>
        <v>4129.693259</v>
      </c>
      <c r="I279" s="10">
        <f t="shared" si="127"/>
        <v>4845.194783</v>
      </c>
      <c r="J279" s="10">
        <f t="shared" si="127"/>
        <v>5633.44884</v>
      </c>
      <c r="K279" s="10">
        <f t="shared" si="127"/>
        <v>6517.407702</v>
      </c>
      <c r="L279" s="10">
        <f t="shared" si="127"/>
        <v>7519.273594</v>
      </c>
      <c r="M279" s="10">
        <f t="shared" si="127"/>
        <v>8661.848996</v>
      </c>
      <c r="N279" s="10">
        <f t="shared" si="127"/>
        <v>9969.576902</v>
      </c>
      <c r="O279" s="61"/>
    </row>
    <row r="280" ht="15.75" customHeight="1">
      <c r="A280" s="79" t="s">
        <v>109</v>
      </c>
      <c r="C280" s="10">
        <f t="shared" ref="C280:N280" si="128">SUM(C$277:C$279)</f>
        <v>15544.56266</v>
      </c>
      <c r="D280" s="10">
        <f t="shared" si="128"/>
        <v>78804.18153</v>
      </c>
      <c r="E280" s="10">
        <f t="shared" si="128"/>
        <v>106710.8647</v>
      </c>
      <c r="F280" s="10">
        <f t="shared" si="128"/>
        <v>140477.612</v>
      </c>
      <c r="G280" s="10">
        <f t="shared" si="128"/>
        <v>173070.2124</v>
      </c>
      <c r="H280" s="10">
        <f t="shared" si="128"/>
        <v>206484.6629</v>
      </c>
      <c r="I280" s="10">
        <f t="shared" si="128"/>
        <v>242259.7392</v>
      </c>
      <c r="J280" s="10">
        <f t="shared" si="128"/>
        <v>281672.442</v>
      </c>
      <c r="K280" s="10">
        <f t="shared" si="128"/>
        <v>325870.3851</v>
      </c>
      <c r="L280" s="10">
        <f t="shared" si="128"/>
        <v>375963.6797</v>
      </c>
      <c r="M280" s="10">
        <f t="shared" si="128"/>
        <v>433092.4498</v>
      </c>
      <c r="N280" s="10">
        <f t="shared" si="128"/>
        <v>498478.8451</v>
      </c>
      <c r="O280" s="61"/>
    </row>
    <row r="281" ht="15.75" customHeight="1"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</row>
    <row r="282" ht="15.75" customHeight="1">
      <c r="A282" s="74" t="s">
        <v>111</v>
      </c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</row>
    <row r="283" ht="15.75" customHeight="1">
      <c r="A283" s="79" t="s">
        <v>112</v>
      </c>
      <c r="C283" s="10">
        <f t="shared" ref="C283:N283" si="129">C$52</f>
        <v>97222.22222</v>
      </c>
      <c r="D283" s="10">
        <f t="shared" si="129"/>
        <v>111805.5556</v>
      </c>
      <c r="E283" s="10">
        <f t="shared" si="129"/>
        <v>128576.3889</v>
      </c>
      <c r="F283" s="10">
        <f t="shared" si="129"/>
        <v>147862.8472</v>
      </c>
      <c r="G283" s="10">
        <f t="shared" si="129"/>
        <v>170042.2743</v>
      </c>
      <c r="H283" s="10">
        <f t="shared" si="129"/>
        <v>195548.6155</v>
      </c>
      <c r="I283" s="10">
        <f t="shared" si="129"/>
        <v>224880.9078</v>
      </c>
      <c r="J283" s="10">
        <f t="shared" si="129"/>
        <v>258613.0439</v>
      </c>
      <c r="K283" s="10">
        <f t="shared" si="129"/>
        <v>297405.0005</v>
      </c>
      <c r="L283" s="10">
        <f t="shared" si="129"/>
        <v>342015.7506</v>
      </c>
      <c r="M283" s="10">
        <f t="shared" si="129"/>
        <v>393318.1132</v>
      </c>
      <c r="N283" s="10">
        <f t="shared" si="129"/>
        <v>452315.8302</v>
      </c>
      <c r="O283" s="61"/>
    </row>
    <row r="284" ht="15.75" customHeight="1">
      <c r="A284" s="75" t="s">
        <v>73</v>
      </c>
      <c r="C284" s="10">
        <f t="shared" ref="C284:N284" si="130">C$56</f>
        <v>24305.55556</v>
      </c>
      <c r="D284" s="10">
        <f t="shared" si="130"/>
        <v>27951.38889</v>
      </c>
      <c r="E284" s="10">
        <f t="shared" si="130"/>
        <v>32144.09722</v>
      </c>
      <c r="F284" s="10">
        <f t="shared" si="130"/>
        <v>36965.71181</v>
      </c>
      <c r="G284" s="10">
        <f t="shared" si="130"/>
        <v>42510.56858</v>
      </c>
      <c r="H284" s="10">
        <f t="shared" si="130"/>
        <v>48887.15386</v>
      </c>
      <c r="I284" s="10">
        <f t="shared" si="130"/>
        <v>56220.22694</v>
      </c>
      <c r="J284" s="10">
        <f t="shared" si="130"/>
        <v>64653.26098</v>
      </c>
      <c r="K284" s="10">
        <f t="shared" si="130"/>
        <v>74351.25013</v>
      </c>
      <c r="L284" s="10">
        <f t="shared" si="130"/>
        <v>85503.93765</v>
      </c>
      <c r="M284" s="10">
        <f t="shared" si="130"/>
        <v>98329.5283</v>
      </c>
      <c r="N284" s="10">
        <f t="shared" si="130"/>
        <v>113078.9575</v>
      </c>
      <c r="O284" s="61"/>
    </row>
    <row r="285" ht="15.75" customHeight="1">
      <c r="A285" s="75" t="s">
        <v>82</v>
      </c>
      <c r="C285" s="10">
        <f t="shared" ref="C285:N285" si="131">C$58</f>
        <v>8750</v>
      </c>
      <c r="D285" s="10">
        <f t="shared" si="131"/>
        <v>10062.5</v>
      </c>
      <c r="E285" s="10">
        <f t="shared" si="131"/>
        <v>11571.875</v>
      </c>
      <c r="F285" s="10">
        <f t="shared" si="131"/>
        <v>13307.65625</v>
      </c>
      <c r="G285" s="10">
        <f t="shared" si="131"/>
        <v>15303.80469</v>
      </c>
      <c r="H285" s="10">
        <f t="shared" si="131"/>
        <v>17599.37539</v>
      </c>
      <c r="I285" s="10">
        <f t="shared" si="131"/>
        <v>20239.2817</v>
      </c>
      <c r="J285" s="10">
        <f t="shared" si="131"/>
        <v>23275.17395</v>
      </c>
      <c r="K285" s="10">
        <f t="shared" si="131"/>
        <v>26766.45005</v>
      </c>
      <c r="L285" s="10">
        <f t="shared" si="131"/>
        <v>30781.41755</v>
      </c>
      <c r="M285" s="10">
        <f t="shared" si="131"/>
        <v>35398.63019</v>
      </c>
      <c r="N285" s="10">
        <f t="shared" si="131"/>
        <v>40708.42472</v>
      </c>
      <c r="O285" s="61"/>
    </row>
    <row r="286" ht="15.75" customHeight="1">
      <c r="A286" s="75" t="s">
        <v>77</v>
      </c>
      <c r="C286" s="10">
        <f t="shared" ref="C286:N286" si="132">C$60</f>
        <v>972.2222222</v>
      </c>
      <c r="D286" s="10">
        <f t="shared" si="132"/>
        <v>1118.055556</v>
      </c>
      <c r="E286" s="10">
        <f t="shared" si="132"/>
        <v>1285.763889</v>
      </c>
      <c r="F286" s="10">
        <f t="shared" si="132"/>
        <v>1478.628472</v>
      </c>
      <c r="G286" s="10">
        <f t="shared" si="132"/>
        <v>1700.422743</v>
      </c>
      <c r="H286" s="10">
        <f t="shared" si="132"/>
        <v>1955.486155</v>
      </c>
      <c r="I286" s="10">
        <f t="shared" si="132"/>
        <v>2248.809078</v>
      </c>
      <c r="J286" s="10">
        <f t="shared" si="132"/>
        <v>2586.130439</v>
      </c>
      <c r="K286" s="10">
        <f t="shared" si="132"/>
        <v>2974.050005</v>
      </c>
      <c r="L286" s="10">
        <f t="shared" si="132"/>
        <v>3420.157506</v>
      </c>
      <c r="M286" s="10">
        <f t="shared" si="132"/>
        <v>3933.181132</v>
      </c>
      <c r="N286" s="10">
        <f t="shared" si="132"/>
        <v>4523.158302</v>
      </c>
      <c r="O286" s="61"/>
    </row>
    <row r="287" ht="15.75" customHeight="1">
      <c r="A287" s="79" t="s">
        <v>109</v>
      </c>
      <c r="C287" s="10">
        <f t="shared" ref="C287:N287" si="133">SUM(C$284:C$286)</f>
        <v>34027.77778</v>
      </c>
      <c r="D287" s="10">
        <f t="shared" si="133"/>
        <v>39131.94444</v>
      </c>
      <c r="E287" s="10">
        <f t="shared" si="133"/>
        <v>45001.73611</v>
      </c>
      <c r="F287" s="10">
        <f t="shared" si="133"/>
        <v>51751.99653</v>
      </c>
      <c r="G287" s="10">
        <f t="shared" si="133"/>
        <v>59514.79601</v>
      </c>
      <c r="H287" s="10">
        <f t="shared" si="133"/>
        <v>68442.01541</v>
      </c>
      <c r="I287" s="10">
        <f t="shared" si="133"/>
        <v>78708.31772</v>
      </c>
      <c r="J287" s="10">
        <f t="shared" si="133"/>
        <v>90514.56538</v>
      </c>
      <c r="K287" s="10">
        <f t="shared" si="133"/>
        <v>104091.7502</v>
      </c>
      <c r="L287" s="10">
        <f t="shared" si="133"/>
        <v>119705.5127</v>
      </c>
      <c r="M287" s="10">
        <f t="shared" si="133"/>
        <v>137661.3396</v>
      </c>
      <c r="N287" s="10">
        <f t="shared" si="133"/>
        <v>158310.5406</v>
      </c>
      <c r="O287" s="61"/>
    </row>
    <row r="288" ht="15.75" customHeight="1"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</row>
    <row r="289" ht="15.75" customHeight="1">
      <c r="A289" s="74" t="s">
        <v>113</v>
      </c>
      <c r="C289" s="70">
        <f t="shared" ref="C289:N289" si="134">SUM(C290:C292)</f>
        <v>656652.9501</v>
      </c>
      <c r="D289" s="70">
        <f t="shared" si="134"/>
        <v>1169234.666</v>
      </c>
      <c r="E289" s="70">
        <f t="shared" si="134"/>
        <v>1840550.067</v>
      </c>
      <c r="F289" s="70">
        <f t="shared" si="134"/>
        <v>2658564.407</v>
      </c>
      <c r="G289" s="70">
        <f t="shared" si="134"/>
        <v>3624879.926</v>
      </c>
      <c r="H289" s="70">
        <f t="shared" si="134"/>
        <v>4729755.288</v>
      </c>
      <c r="I289" s="70">
        <f t="shared" si="134"/>
        <v>6001945.315</v>
      </c>
      <c r="J289" s="70">
        <f t="shared" si="134"/>
        <v>7463481.86</v>
      </c>
      <c r="K289" s="70">
        <f t="shared" si="134"/>
        <v>9136452.921</v>
      </c>
      <c r="L289" s="70">
        <f t="shared" si="134"/>
        <v>11049206.93</v>
      </c>
      <c r="M289" s="70">
        <f t="shared" si="134"/>
        <v>13234326.32</v>
      </c>
      <c r="N289" s="70">
        <f t="shared" si="134"/>
        <v>15737736.21</v>
      </c>
      <c r="O289" s="61"/>
    </row>
    <row r="290" ht="15.75" customHeight="1">
      <c r="A290" s="75" t="s">
        <v>73</v>
      </c>
      <c r="C290" s="72">
        <f t="shared" ref="C290:N290" si="135">(C221*C63+C64)*C216</f>
        <v>129746.4867</v>
      </c>
      <c r="D290" s="72">
        <f t="shared" si="135"/>
        <v>256378.1715</v>
      </c>
      <c r="E290" s="72">
        <f t="shared" si="135"/>
        <v>419164.7247</v>
      </c>
      <c r="F290" s="72">
        <f t="shared" si="135"/>
        <v>615950.5303</v>
      </c>
      <c r="G290" s="72">
        <f t="shared" si="135"/>
        <v>846973.459</v>
      </c>
      <c r="H290" s="72">
        <f t="shared" si="135"/>
        <v>1115535.103</v>
      </c>
      <c r="I290" s="72">
        <f t="shared" si="135"/>
        <v>1423687.674</v>
      </c>
      <c r="J290" s="72">
        <f t="shared" si="135"/>
        <v>1775733.68</v>
      </c>
      <c r="K290" s="72">
        <f t="shared" si="135"/>
        <v>2177726.671</v>
      </c>
      <c r="L290" s="72">
        <f t="shared" si="135"/>
        <v>2636949.07</v>
      </c>
      <c r="M290" s="72">
        <f t="shared" si="135"/>
        <v>3161881.274</v>
      </c>
      <c r="N290" s="72">
        <f t="shared" si="135"/>
        <v>3761754.594</v>
      </c>
      <c r="O290" s="61"/>
    </row>
    <row r="291" ht="15.75" customHeight="1">
      <c r="A291" s="75" t="s">
        <v>82</v>
      </c>
      <c r="C291" s="72">
        <f t="shared" ref="C291:N291" si="136">(C222*C$63+C$64)*C217</f>
        <v>450277.4737</v>
      </c>
      <c r="D291" s="72">
        <f t="shared" si="136"/>
        <v>736263.6617</v>
      </c>
      <c r="E291" s="72">
        <f t="shared" si="136"/>
        <v>1119802.679</v>
      </c>
      <c r="F291" s="72">
        <f t="shared" si="136"/>
        <v>1594148.588</v>
      </c>
      <c r="G291" s="72">
        <f t="shared" si="136"/>
        <v>2154208.231</v>
      </c>
      <c r="H291" s="72">
        <f t="shared" si="136"/>
        <v>2809921.856</v>
      </c>
      <c r="I291" s="72">
        <f t="shared" si="136"/>
        <v>3569682.492</v>
      </c>
      <c r="J291" s="72">
        <f t="shared" si="136"/>
        <v>4447099.251</v>
      </c>
      <c r="K291" s="72">
        <f t="shared" si="136"/>
        <v>5457937.59</v>
      </c>
      <c r="L291" s="72">
        <f t="shared" si="136"/>
        <v>6619054.569</v>
      </c>
      <c r="M291" s="72">
        <f t="shared" si="136"/>
        <v>7953536.287</v>
      </c>
      <c r="N291" s="72">
        <f t="shared" si="136"/>
        <v>9486588.797</v>
      </c>
      <c r="O291" s="61"/>
    </row>
    <row r="292" ht="15.75" customHeight="1">
      <c r="A292" s="75" t="s">
        <v>77</v>
      </c>
      <c r="C292" s="72">
        <f t="shared" ref="C292:N292" si="137">(C223*C$63+C$64)*C218</f>
        <v>76628.98969</v>
      </c>
      <c r="D292" s="72">
        <f t="shared" si="137"/>
        <v>176592.8331</v>
      </c>
      <c r="E292" s="72">
        <f t="shared" si="137"/>
        <v>301582.6632</v>
      </c>
      <c r="F292" s="72">
        <f t="shared" si="137"/>
        <v>448465.2892</v>
      </c>
      <c r="G292" s="72">
        <f t="shared" si="137"/>
        <v>623698.2363</v>
      </c>
      <c r="H292" s="72">
        <f t="shared" si="137"/>
        <v>804298.328</v>
      </c>
      <c r="I292" s="72">
        <f t="shared" si="137"/>
        <v>1008575.15</v>
      </c>
      <c r="J292" s="72">
        <f t="shared" si="137"/>
        <v>1240648.93</v>
      </c>
      <c r="K292" s="72">
        <f t="shared" si="137"/>
        <v>1500788.66</v>
      </c>
      <c r="L292" s="72">
        <f t="shared" si="137"/>
        <v>1793203.288</v>
      </c>
      <c r="M292" s="72">
        <f t="shared" si="137"/>
        <v>2118908.759</v>
      </c>
      <c r="N292" s="72">
        <f t="shared" si="137"/>
        <v>2489392.817</v>
      </c>
      <c r="O292" s="61"/>
    </row>
    <row r="293" ht="15.75" customHeight="1"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</row>
    <row r="294" ht="15.75" customHeight="1">
      <c r="A294" s="74" t="s">
        <v>114</v>
      </c>
      <c r="C294" s="70">
        <f t="shared" ref="C294:N294" si="138">C44/C52</f>
        <v>10.28571429</v>
      </c>
      <c r="D294" s="70">
        <f t="shared" si="138"/>
        <v>10.28571429</v>
      </c>
      <c r="E294" s="70">
        <f t="shared" si="138"/>
        <v>10.28571429</v>
      </c>
      <c r="F294" s="70">
        <f t="shared" si="138"/>
        <v>10.28571429</v>
      </c>
      <c r="G294" s="70">
        <f t="shared" si="138"/>
        <v>10.28571429</v>
      </c>
      <c r="H294" s="70">
        <f t="shared" si="138"/>
        <v>10.28571429</v>
      </c>
      <c r="I294" s="70">
        <f t="shared" si="138"/>
        <v>10.28571429</v>
      </c>
      <c r="J294" s="70">
        <f t="shared" si="138"/>
        <v>10.28571429</v>
      </c>
      <c r="K294" s="70">
        <f t="shared" si="138"/>
        <v>10.28571429</v>
      </c>
      <c r="L294" s="70">
        <f t="shared" si="138"/>
        <v>10.28571429</v>
      </c>
      <c r="M294" s="70">
        <f t="shared" si="138"/>
        <v>10.28571429</v>
      </c>
      <c r="N294" s="70">
        <f t="shared" si="138"/>
        <v>10.28571429</v>
      </c>
      <c r="O294" s="61"/>
    </row>
    <row r="295" ht="15.75" customHeight="1">
      <c r="A295" s="74" t="s">
        <v>115</v>
      </c>
      <c r="C295" s="70">
        <f t="shared" ref="C295:N295" si="139">C141*C67*C71</f>
        <v>2426735.752</v>
      </c>
      <c r="D295" s="70">
        <f t="shared" si="139"/>
        <v>3751501.839</v>
      </c>
      <c r="E295" s="70">
        <f t="shared" si="139"/>
        <v>4938597.592</v>
      </c>
      <c r="F295" s="70">
        <f t="shared" si="139"/>
        <v>6084415.318</v>
      </c>
      <c r="G295" s="70">
        <f t="shared" si="139"/>
        <v>7259125.814</v>
      </c>
      <c r="H295" s="70">
        <f t="shared" si="139"/>
        <v>8516825.904</v>
      </c>
      <c r="I295" s="70">
        <f t="shared" si="139"/>
        <v>9902409.533</v>
      </c>
      <c r="J295" s="70">
        <f t="shared" si="139"/>
        <v>11456221.93</v>
      </c>
      <c r="K295" s="70">
        <f t="shared" si="139"/>
        <v>13217289.91</v>
      </c>
      <c r="L295" s="70">
        <f t="shared" si="139"/>
        <v>15225695.4</v>
      </c>
      <c r="M295" s="70">
        <f t="shared" si="139"/>
        <v>17524403.99</v>
      </c>
      <c r="N295" s="70">
        <f t="shared" si="139"/>
        <v>20160783.98</v>
      </c>
      <c r="O295" s="61"/>
    </row>
    <row r="296" ht="15.75" customHeight="1">
      <c r="A296" s="74" t="s">
        <v>116</v>
      </c>
      <c r="C296" s="70">
        <f t="shared" ref="C296:N296" si="140">C295+C44</f>
        <v>3426735.752</v>
      </c>
      <c r="D296" s="70">
        <f t="shared" si="140"/>
        <v>4901501.839</v>
      </c>
      <c r="E296" s="70">
        <f t="shared" si="140"/>
        <v>6261097.592</v>
      </c>
      <c r="F296" s="70">
        <f t="shared" si="140"/>
        <v>7605290.318</v>
      </c>
      <c r="G296" s="70">
        <f t="shared" si="140"/>
        <v>9008132.064</v>
      </c>
      <c r="H296" s="70">
        <f t="shared" si="140"/>
        <v>10528183.09</v>
      </c>
      <c r="I296" s="70">
        <f t="shared" si="140"/>
        <v>12215470.3</v>
      </c>
      <c r="J296" s="70">
        <f t="shared" si="140"/>
        <v>14116241.81</v>
      </c>
      <c r="K296" s="70">
        <f t="shared" si="140"/>
        <v>16276312.77</v>
      </c>
      <c r="L296" s="70">
        <f t="shared" si="140"/>
        <v>18743571.69</v>
      </c>
      <c r="M296" s="70">
        <f t="shared" si="140"/>
        <v>21569961.73</v>
      </c>
      <c r="N296" s="70">
        <f t="shared" si="140"/>
        <v>24813175.38</v>
      </c>
      <c r="O296" s="61"/>
    </row>
    <row r="297" ht="15.75" customHeight="1">
      <c r="A297" s="74" t="s">
        <v>117</v>
      </c>
      <c r="C297" s="70">
        <f t="shared" ref="C297:N297" si="141">C296/C215</f>
        <v>54.2637019</v>
      </c>
      <c r="D297" s="70">
        <f t="shared" si="141"/>
        <v>41.34894274</v>
      </c>
      <c r="E297" s="70">
        <f t="shared" si="141"/>
        <v>32.8898276</v>
      </c>
      <c r="F297" s="70">
        <f t="shared" si="141"/>
        <v>27.40069324</v>
      </c>
      <c r="G297" s="70">
        <f t="shared" si="141"/>
        <v>23.69657451</v>
      </c>
      <c r="H297" s="70">
        <f t="shared" si="141"/>
        <v>21.10053806</v>
      </c>
      <c r="I297" s="70">
        <f t="shared" si="141"/>
        <v>19.2210063</v>
      </c>
      <c r="J297" s="70">
        <f t="shared" si="141"/>
        <v>17.82476638</v>
      </c>
      <c r="K297" s="70">
        <f t="shared" si="141"/>
        <v>16.76548588</v>
      </c>
      <c r="L297" s="70">
        <f t="shared" si="141"/>
        <v>15.94764795</v>
      </c>
      <c r="M297" s="70">
        <f t="shared" si="141"/>
        <v>15.30696139</v>
      </c>
      <c r="N297" s="70">
        <f t="shared" si="141"/>
        <v>14.79879899</v>
      </c>
      <c r="O297" s="61"/>
    </row>
    <row r="298" ht="15.75" customHeight="1"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</row>
    <row r="299" ht="15.75" customHeight="1">
      <c r="A299" s="74" t="s">
        <v>118</v>
      </c>
      <c r="C299" s="70">
        <f t="shared" ref="C299:N299" si="142">100*SUM(C280,C274)</f>
        <v>1916849.111</v>
      </c>
      <c r="D299" s="70">
        <f t="shared" si="142"/>
        <v>10217807.58</v>
      </c>
      <c r="E299" s="70">
        <f t="shared" si="142"/>
        <v>15058662.34</v>
      </c>
      <c r="F299" s="70">
        <f t="shared" si="142"/>
        <v>21093860.42</v>
      </c>
      <c r="G299" s="70">
        <f t="shared" si="142"/>
        <v>27580419.51</v>
      </c>
      <c r="H299" s="70">
        <f t="shared" si="142"/>
        <v>34718950.8</v>
      </c>
      <c r="I299" s="70">
        <f t="shared" si="142"/>
        <v>42693970.15</v>
      </c>
      <c r="J299" s="70">
        <f t="shared" si="142"/>
        <v>51690311.4</v>
      </c>
      <c r="K299" s="70">
        <f t="shared" si="142"/>
        <v>61899691.11</v>
      </c>
      <c r="L299" s="70">
        <f t="shared" si="142"/>
        <v>73529887.85</v>
      </c>
      <c r="M299" s="70">
        <f t="shared" si="142"/>
        <v>86811882.64</v>
      </c>
      <c r="N299" s="70">
        <f t="shared" si="142"/>
        <v>102005804.8</v>
      </c>
      <c r="O299" s="61"/>
    </row>
    <row r="300" ht="15.75" customHeight="1">
      <c r="A300" s="74" t="s">
        <v>119</v>
      </c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</row>
    <row r="301" ht="15.75" customHeight="1">
      <c r="A301" s="75" t="s">
        <v>73</v>
      </c>
      <c r="C301" s="72">
        <f t="shared" ref="C301:N301" si="143">C216*C68*C72</f>
        <v>309080.4587</v>
      </c>
      <c r="D301" s="72">
        <f t="shared" si="143"/>
        <v>610740.8753</v>
      </c>
      <c r="E301" s="72">
        <f t="shared" si="143"/>
        <v>998528.9676</v>
      </c>
      <c r="F301" s="72">
        <f t="shared" si="143"/>
        <v>1467309.654</v>
      </c>
      <c r="G301" s="72">
        <f t="shared" si="143"/>
        <v>2017649.587</v>
      </c>
      <c r="H301" s="72">
        <f t="shared" si="143"/>
        <v>2657413.779</v>
      </c>
      <c r="I301" s="72">
        <f t="shared" si="143"/>
        <v>3391490.98</v>
      </c>
      <c r="J301" s="72">
        <f t="shared" si="143"/>
        <v>4230130.575</v>
      </c>
      <c r="K301" s="72">
        <f t="shared" si="143"/>
        <v>5187753.253</v>
      </c>
      <c r="L301" s="72">
        <f t="shared" si="143"/>
        <v>6281707.113</v>
      </c>
      <c r="M301" s="72">
        <f t="shared" si="143"/>
        <v>7532194.048</v>
      </c>
      <c r="N301" s="72">
        <f t="shared" si="143"/>
        <v>8961204.771</v>
      </c>
      <c r="O301" s="61"/>
    </row>
    <row r="302" ht="15.75" customHeight="1">
      <c r="A302" s="75" t="s">
        <v>82</v>
      </c>
      <c r="C302" s="72">
        <f t="shared" ref="C302:N302" si="144">C217*C69*C73</f>
        <v>2175953.129</v>
      </c>
      <c r="D302" s="72">
        <f t="shared" si="144"/>
        <v>3557973.276</v>
      </c>
      <c r="E302" s="72">
        <f t="shared" si="144"/>
        <v>5411414.708</v>
      </c>
      <c r="F302" s="72">
        <f t="shared" si="144"/>
        <v>7703677.864</v>
      </c>
      <c r="G302" s="72">
        <f t="shared" si="144"/>
        <v>10410150.22</v>
      </c>
      <c r="H302" s="72">
        <f t="shared" si="144"/>
        <v>13578867.72</v>
      </c>
      <c r="I302" s="72">
        <f t="shared" si="144"/>
        <v>17250389.46</v>
      </c>
      <c r="J302" s="72">
        <f t="shared" si="144"/>
        <v>21490481.08</v>
      </c>
      <c r="K302" s="72">
        <f t="shared" si="144"/>
        <v>26375328.7</v>
      </c>
      <c r="L302" s="72">
        <f t="shared" si="144"/>
        <v>31986393.59</v>
      </c>
      <c r="M302" s="72">
        <f t="shared" si="144"/>
        <v>38435238.67</v>
      </c>
      <c r="N302" s="72">
        <f t="shared" si="144"/>
        <v>45843671.47</v>
      </c>
      <c r="O302" s="61"/>
    </row>
    <row r="303" ht="15.75" customHeight="1">
      <c r="A303" s="75" t="s">
        <v>77</v>
      </c>
      <c r="C303" s="72">
        <f t="shared" ref="C303:N303" si="145">C218*C70*C74</f>
        <v>173834.2822</v>
      </c>
      <c r="D303" s="72">
        <f t="shared" si="145"/>
        <v>400604.1121</v>
      </c>
      <c r="E303" s="72">
        <f t="shared" si="145"/>
        <v>684145.8563</v>
      </c>
      <c r="F303" s="72">
        <f t="shared" si="145"/>
        <v>1017351.813</v>
      </c>
      <c r="G303" s="72">
        <f t="shared" si="145"/>
        <v>1414870.999</v>
      </c>
      <c r="H303" s="72">
        <f t="shared" si="145"/>
        <v>1824565.651</v>
      </c>
      <c r="I303" s="72">
        <f t="shared" si="145"/>
        <v>2287971.405</v>
      </c>
      <c r="J303" s="72">
        <f t="shared" si="145"/>
        <v>2814435.072</v>
      </c>
      <c r="K303" s="72">
        <f t="shared" si="145"/>
        <v>3404566.867</v>
      </c>
      <c r="L303" s="72">
        <f t="shared" si="145"/>
        <v>4067914.865</v>
      </c>
      <c r="M303" s="72">
        <f t="shared" si="145"/>
        <v>4806783.758</v>
      </c>
      <c r="N303" s="72">
        <f t="shared" si="145"/>
        <v>5647233.704</v>
      </c>
      <c r="O303" s="61"/>
    </row>
    <row r="304" ht="15.75" customHeight="1">
      <c r="A304" s="79" t="s">
        <v>79</v>
      </c>
      <c r="C304" s="70">
        <f t="shared" ref="C304:N304" si="146">SUM(C299:C303)</f>
        <v>4575716.981</v>
      </c>
      <c r="D304" s="70">
        <f t="shared" si="146"/>
        <v>14787125.85</v>
      </c>
      <c r="E304" s="70">
        <f t="shared" si="146"/>
        <v>22152751.87</v>
      </c>
      <c r="F304" s="70">
        <f t="shared" si="146"/>
        <v>31282199.75</v>
      </c>
      <c r="G304" s="70">
        <f t="shared" si="146"/>
        <v>41423090.31</v>
      </c>
      <c r="H304" s="70">
        <f t="shared" si="146"/>
        <v>52779797.95</v>
      </c>
      <c r="I304" s="70">
        <f t="shared" si="146"/>
        <v>65623822</v>
      </c>
      <c r="J304" s="70">
        <f t="shared" si="146"/>
        <v>80225358.13</v>
      </c>
      <c r="K304" s="70">
        <f t="shared" si="146"/>
        <v>96867339.93</v>
      </c>
      <c r="L304" s="70">
        <f t="shared" si="146"/>
        <v>115865903.4</v>
      </c>
      <c r="M304" s="70">
        <f t="shared" si="146"/>
        <v>137586099.1</v>
      </c>
      <c r="N304" s="70">
        <f t="shared" si="146"/>
        <v>162457914.7</v>
      </c>
      <c r="O304" s="61"/>
    </row>
    <row r="305" ht="15.75" customHeight="1">
      <c r="A305" s="74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</row>
    <row r="306" ht="15.75" customHeight="1">
      <c r="A306" s="74" t="s">
        <v>120</v>
      </c>
      <c r="C306" s="70">
        <f t="shared" ref="C306:N306" si="147">C225-C289</f>
        <v>21333279.61</v>
      </c>
      <c r="D306" s="70">
        <f t="shared" si="147"/>
        <v>37922926.7</v>
      </c>
      <c r="E306" s="70">
        <f t="shared" si="147"/>
        <v>59657392.49</v>
      </c>
      <c r="F306" s="70">
        <f t="shared" si="147"/>
        <v>86144777.38</v>
      </c>
      <c r="G306" s="70">
        <f t="shared" si="147"/>
        <v>117438446.1</v>
      </c>
      <c r="H306" s="70">
        <f t="shared" si="147"/>
        <v>153203668.8</v>
      </c>
      <c r="I306" s="70">
        <f t="shared" si="147"/>
        <v>194387268</v>
      </c>
      <c r="J306" s="70">
        <f t="shared" si="147"/>
        <v>241705422.9</v>
      </c>
      <c r="K306" s="70">
        <f t="shared" si="147"/>
        <v>295870655.3</v>
      </c>
      <c r="L306" s="70">
        <f t="shared" si="147"/>
        <v>357799457.3</v>
      </c>
      <c r="M306" s="70">
        <f t="shared" si="147"/>
        <v>428544233.7</v>
      </c>
      <c r="N306" s="70">
        <f t="shared" si="147"/>
        <v>509597629.9</v>
      </c>
      <c r="O306" s="61"/>
    </row>
    <row r="307" ht="15.75" customHeight="1">
      <c r="A307" s="80" t="s">
        <v>121</v>
      </c>
      <c r="C307" s="76">
        <f t="shared" ref="C307:N307" si="148">C306/C225</f>
        <v>0.9701384737</v>
      </c>
      <c r="D307" s="76">
        <f t="shared" si="148"/>
        <v>0.9700903039</v>
      </c>
      <c r="E307" s="76">
        <f t="shared" si="148"/>
        <v>0.9700713554</v>
      </c>
      <c r="F307" s="76">
        <f t="shared" si="148"/>
        <v>0.9700623383</v>
      </c>
      <c r="G307" s="76">
        <f t="shared" si="148"/>
        <v>0.970057985</v>
      </c>
      <c r="H307" s="76">
        <f t="shared" si="148"/>
        <v>0.970052221</v>
      </c>
      <c r="I307" s="76">
        <f t="shared" si="148"/>
        <v>0.9700485609</v>
      </c>
      <c r="J307" s="76">
        <f t="shared" si="148"/>
        <v>0.9700464957</v>
      </c>
      <c r="K307" s="76">
        <f t="shared" si="148"/>
        <v>0.9700451148</v>
      </c>
      <c r="L307" s="76">
        <f t="shared" si="148"/>
        <v>0.9700440641</v>
      </c>
      <c r="M307" s="76">
        <f t="shared" si="148"/>
        <v>0.970043077</v>
      </c>
      <c r="N307" s="76">
        <f t="shared" si="148"/>
        <v>0.9700424962</v>
      </c>
      <c r="O307" s="61"/>
    </row>
    <row r="308" ht="15.75" customHeight="1"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</row>
    <row r="309" ht="15.75" customHeight="1">
      <c r="A309" s="74" t="s">
        <v>122</v>
      </c>
      <c r="C309" s="70">
        <f t="shared" ref="C309:N309" si="149">SUM(C296,C304)</f>
        <v>8002452.733</v>
      </c>
      <c r="D309" s="70">
        <f t="shared" si="149"/>
        <v>19688627.69</v>
      </c>
      <c r="E309" s="70">
        <f t="shared" si="149"/>
        <v>28413849.46</v>
      </c>
      <c r="F309" s="70">
        <f t="shared" si="149"/>
        <v>38887490.06</v>
      </c>
      <c r="G309" s="70">
        <f t="shared" si="149"/>
        <v>50431222.37</v>
      </c>
      <c r="H309" s="70">
        <f t="shared" si="149"/>
        <v>63307981.04</v>
      </c>
      <c r="I309" s="70">
        <f t="shared" si="149"/>
        <v>77839292.3</v>
      </c>
      <c r="J309" s="70">
        <f t="shared" si="149"/>
        <v>94341599.94</v>
      </c>
      <c r="K309" s="70">
        <f t="shared" si="149"/>
        <v>113143652.7</v>
      </c>
      <c r="L309" s="70">
        <f t="shared" si="149"/>
        <v>134609475.1</v>
      </c>
      <c r="M309" s="70">
        <f t="shared" si="149"/>
        <v>159156060.8</v>
      </c>
      <c r="N309" s="70">
        <f t="shared" si="149"/>
        <v>187271090.1</v>
      </c>
      <c r="O309" s="61"/>
    </row>
    <row r="310" ht="15.75" customHeight="1">
      <c r="A310" s="74" t="s">
        <v>123</v>
      </c>
      <c r="C310" s="70">
        <f t="shared" ref="C310:N310" si="150">C306-C309</f>
        <v>13330826.88</v>
      </c>
      <c r="D310" s="70">
        <f t="shared" si="150"/>
        <v>18234299.01</v>
      </c>
      <c r="E310" s="70">
        <f t="shared" si="150"/>
        <v>31243543.03</v>
      </c>
      <c r="F310" s="70">
        <f t="shared" si="150"/>
        <v>47257287.31</v>
      </c>
      <c r="G310" s="70">
        <f t="shared" si="150"/>
        <v>67007223.73</v>
      </c>
      <c r="H310" s="70">
        <f t="shared" si="150"/>
        <v>89895687.72</v>
      </c>
      <c r="I310" s="70">
        <f t="shared" si="150"/>
        <v>116547975.7</v>
      </c>
      <c r="J310" s="70">
        <f t="shared" si="150"/>
        <v>147363823</v>
      </c>
      <c r="K310" s="70">
        <f t="shared" si="150"/>
        <v>182727002.6</v>
      </c>
      <c r="L310" s="70">
        <f t="shared" si="150"/>
        <v>223189982.2</v>
      </c>
      <c r="M310" s="70">
        <f t="shared" si="150"/>
        <v>269388172.9</v>
      </c>
      <c r="N310" s="70">
        <f t="shared" si="150"/>
        <v>322326539.8</v>
      </c>
      <c r="O310" s="61"/>
    </row>
    <row r="311" ht="15.75" customHeight="1">
      <c r="A311" s="80" t="s">
        <v>121</v>
      </c>
      <c r="C311" s="76">
        <f t="shared" ref="C311:N311" si="151">C310/C225</f>
        <v>0.606224091</v>
      </c>
      <c r="D311" s="76">
        <f t="shared" si="151"/>
        <v>0.4664438695</v>
      </c>
      <c r="E311" s="76">
        <f t="shared" si="151"/>
        <v>0.5080420861</v>
      </c>
      <c r="F311" s="76">
        <f t="shared" si="151"/>
        <v>0.5321566324</v>
      </c>
      <c r="G311" s="76">
        <f t="shared" si="151"/>
        <v>0.5534890369</v>
      </c>
      <c r="H311" s="76">
        <f t="shared" si="151"/>
        <v>0.5691998908</v>
      </c>
      <c r="I311" s="76">
        <f t="shared" si="151"/>
        <v>0.5816080306</v>
      </c>
      <c r="J311" s="76">
        <f t="shared" si="151"/>
        <v>0.5914214019</v>
      </c>
      <c r="K311" s="76">
        <f t="shared" si="151"/>
        <v>0.5990909643</v>
      </c>
      <c r="L311" s="76">
        <f t="shared" si="151"/>
        <v>0.605099066</v>
      </c>
      <c r="M311" s="76">
        <f t="shared" si="151"/>
        <v>0.6097810017</v>
      </c>
      <c r="N311" s="76">
        <f t="shared" si="151"/>
        <v>0.6135633742</v>
      </c>
      <c r="O311" s="61"/>
    </row>
    <row r="312" ht="15.75" customHeight="1">
      <c r="A312" s="74" t="s">
        <v>124</v>
      </c>
      <c r="C312" s="70">
        <f t="shared" ref="C312:N312" si="152">C310/C215</f>
        <v>211.0988614</v>
      </c>
      <c r="D312" s="70">
        <f t="shared" si="152"/>
        <v>153.8240748</v>
      </c>
      <c r="E312" s="70">
        <f t="shared" si="152"/>
        <v>164.1237385</v>
      </c>
      <c r="F312" s="70">
        <f t="shared" si="152"/>
        <v>170.2607499</v>
      </c>
      <c r="G312" s="70">
        <f t="shared" si="152"/>
        <v>176.2675834</v>
      </c>
      <c r="H312" s="70">
        <f t="shared" si="152"/>
        <v>180.1685403</v>
      </c>
      <c r="I312" s="70">
        <f t="shared" si="152"/>
        <v>183.3878942</v>
      </c>
      <c r="J312" s="70">
        <f t="shared" si="152"/>
        <v>186.0782603</v>
      </c>
      <c r="K312" s="70">
        <f t="shared" si="152"/>
        <v>188.2187339</v>
      </c>
      <c r="L312" s="70">
        <f t="shared" si="152"/>
        <v>189.8973857</v>
      </c>
      <c r="M312" s="70">
        <f t="shared" si="152"/>
        <v>191.1692942</v>
      </c>
      <c r="N312" s="70">
        <f t="shared" si="152"/>
        <v>192.2384217</v>
      </c>
      <c r="O312" s="61"/>
    </row>
    <row r="313" ht="15.75" customHeight="1"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</row>
    <row r="314" ht="15.75" customHeight="1">
      <c r="A314" s="74" t="s">
        <v>125</v>
      </c>
      <c r="C314" s="70">
        <f t="shared" ref="C314:N314" si="153">C312*C317*(C316/(1+1-C316))</f>
        <v>190.4282704</v>
      </c>
      <c r="D314" s="70">
        <f t="shared" si="153"/>
        <v>141.1912425</v>
      </c>
      <c r="E314" s="70">
        <f t="shared" si="153"/>
        <v>149.2261169</v>
      </c>
      <c r="F314" s="70">
        <f t="shared" si="153"/>
        <v>154.5186633</v>
      </c>
      <c r="G314" s="70">
        <f t="shared" si="153"/>
        <v>159.7838154</v>
      </c>
      <c r="H314" s="70">
        <f t="shared" si="153"/>
        <v>163.1958688</v>
      </c>
      <c r="I314" s="70">
        <f t="shared" si="153"/>
        <v>165.9995605</v>
      </c>
      <c r="J314" s="70">
        <f t="shared" si="153"/>
        <v>168.3442132</v>
      </c>
      <c r="K314" s="70">
        <f t="shared" si="153"/>
        <v>170.2070277</v>
      </c>
      <c r="L314" s="70">
        <f t="shared" si="153"/>
        <v>171.6606129</v>
      </c>
      <c r="M314" s="70">
        <f t="shared" si="153"/>
        <v>172.7531141</v>
      </c>
      <c r="N314" s="70">
        <f t="shared" si="153"/>
        <v>173.6656156</v>
      </c>
      <c r="O314" s="61"/>
    </row>
    <row r="315" ht="15.75" customHeight="1">
      <c r="A315" s="74" t="s">
        <v>126</v>
      </c>
      <c r="C315" s="70">
        <f t="shared" ref="C315:N315" si="154">C312*C317*(1/(1+1-1))</f>
        <v>211.0988614</v>
      </c>
      <c r="D315" s="70">
        <f t="shared" si="154"/>
        <v>153.8240748</v>
      </c>
      <c r="E315" s="70">
        <f t="shared" si="154"/>
        <v>164.1237385</v>
      </c>
      <c r="F315" s="70">
        <f t="shared" si="154"/>
        <v>170.2607499</v>
      </c>
      <c r="G315" s="70">
        <f t="shared" si="154"/>
        <v>176.2675834</v>
      </c>
      <c r="H315" s="70">
        <f t="shared" si="154"/>
        <v>180.1685403</v>
      </c>
      <c r="I315" s="70">
        <f t="shared" si="154"/>
        <v>183.3878942</v>
      </c>
      <c r="J315" s="70">
        <f t="shared" si="154"/>
        <v>186.0782603</v>
      </c>
      <c r="K315" s="70">
        <f t="shared" si="154"/>
        <v>188.2187339</v>
      </c>
      <c r="L315" s="70">
        <f t="shared" si="154"/>
        <v>189.8973857</v>
      </c>
      <c r="M315" s="70">
        <f t="shared" si="154"/>
        <v>191.1692942</v>
      </c>
      <c r="N315" s="70">
        <f t="shared" si="154"/>
        <v>192.2384217</v>
      </c>
      <c r="O315" s="61"/>
    </row>
    <row r="316" ht="15.75" customHeight="1">
      <c r="A316" s="74" t="s">
        <v>63</v>
      </c>
      <c r="C316" s="76">
        <f t="shared" ref="C316:N316" si="155">AVERAGE(C179:C181)</f>
        <v>0.9485200642</v>
      </c>
      <c r="D316" s="76">
        <f t="shared" si="155"/>
        <v>0.957179063</v>
      </c>
      <c r="E316" s="76">
        <f t="shared" si="155"/>
        <v>0.952456906</v>
      </c>
      <c r="F316" s="76">
        <f t="shared" si="155"/>
        <v>0.9515299123</v>
      </c>
      <c r="G316" s="76">
        <f t="shared" si="155"/>
        <v>0.95094867</v>
      </c>
      <c r="H316" s="76">
        <f t="shared" si="155"/>
        <v>0.9505695083</v>
      </c>
      <c r="I316" s="76">
        <f t="shared" si="155"/>
        <v>0.9502319461</v>
      </c>
      <c r="J316" s="76">
        <f t="shared" si="155"/>
        <v>0.9499635367</v>
      </c>
      <c r="K316" s="76">
        <f t="shared" si="155"/>
        <v>0.9497477356</v>
      </c>
      <c r="L316" s="76">
        <f t="shared" si="155"/>
        <v>0.9495605881</v>
      </c>
      <c r="M316" s="76">
        <f t="shared" si="155"/>
        <v>0.9493953114</v>
      </c>
      <c r="N316" s="76">
        <f t="shared" si="155"/>
        <v>0.9492413197</v>
      </c>
      <c r="O316" s="61"/>
    </row>
    <row r="317" ht="15.75" customHeight="1">
      <c r="A317" s="74" t="s">
        <v>127</v>
      </c>
      <c r="C317" s="57">
        <v>1.0</v>
      </c>
      <c r="D317" s="57">
        <v>1.0</v>
      </c>
      <c r="E317" s="57">
        <v>1.0</v>
      </c>
      <c r="F317" s="57">
        <v>1.0</v>
      </c>
      <c r="G317" s="57">
        <v>1.0</v>
      </c>
      <c r="H317" s="57">
        <v>1.0</v>
      </c>
      <c r="I317" s="57">
        <v>1.0</v>
      </c>
      <c r="J317" s="57">
        <v>1.0</v>
      </c>
      <c r="K317" s="57">
        <v>1.0</v>
      </c>
      <c r="L317" s="57">
        <v>1.0</v>
      </c>
      <c r="M317" s="57">
        <v>1.0</v>
      </c>
      <c r="N317" s="57">
        <v>1.0</v>
      </c>
      <c r="O317" s="61"/>
    </row>
    <row r="318" ht="15.75" customHeight="1"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</row>
    <row r="319" ht="15.75" customHeight="1">
      <c r="A319" s="74" t="s">
        <v>128</v>
      </c>
      <c r="C319" s="81">
        <f t="shared" ref="C319:N319" si="156">C314/C297</f>
        <v>3.509312188</v>
      </c>
      <c r="D319" s="81">
        <f t="shared" si="156"/>
        <v>3.414627634</v>
      </c>
      <c r="E319" s="81">
        <f t="shared" si="156"/>
        <v>4.537151081</v>
      </c>
      <c r="F319" s="81">
        <f t="shared" si="156"/>
        <v>5.639224597</v>
      </c>
      <c r="G319" s="81">
        <f t="shared" si="156"/>
        <v>6.742907726</v>
      </c>
      <c r="H319" s="81">
        <f t="shared" si="156"/>
        <v>7.734204138</v>
      </c>
      <c r="I319" s="81">
        <f t="shared" si="156"/>
        <v>8.636361592</v>
      </c>
      <c r="J319" s="81">
        <f t="shared" si="156"/>
        <v>9.444399413</v>
      </c>
      <c r="K319" s="81">
        <f t="shared" si="156"/>
        <v>10.15222755</v>
      </c>
      <c r="L319" s="81">
        <f t="shared" si="156"/>
        <v>10.76400817</v>
      </c>
      <c r="M319" s="81">
        <f t="shared" si="156"/>
        <v>11.2859182</v>
      </c>
      <c r="N319" s="81">
        <f t="shared" si="156"/>
        <v>11.73511552</v>
      </c>
      <c r="O319" s="61"/>
    </row>
    <row r="320" ht="15.75" customHeight="1">
      <c r="A320" s="74" t="s">
        <v>129</v>
      </c>
      <c r="C320" s="81">
        <f t="shared" ref="C320:N320" si="157">C297/C312*12</f>
        <v>3.084642041</v>
      </c>
      <c r="D320" s="81">
        <f t="shared" si="157"/>
        <v>3.225680462</v>
      </c>
      <c r="E320" s="81">
        <f t="shared" si="157"/>
        <v>2.404758354</v>
      </c>
      <c r="F320" s="81">
        <f t="shared" si="157"/>
        <v>1.931204456</v>
      </c>
      <c r="G320" s="81">
        <f t="shared" si="157"/>
        <v>1.613222855</v>
      </c>
      <c r="H320" s="81">
        <f t="shared" si="157"/>
        <v>1.405386624</v>
      </c>
      <c r="I320" s="81">
        <f t="shared" si="157"/>
        <v>1.257727924</v>
      </c>
      <c r="J320" s="81">
        <f t="shared" si="157"/>
        <v>1.149501271</v>
      </c>
      <c r="K320" s="81">
        <f t="shared" si="157"/>
        <v>1.068893762</v>
      </c>
      <c r="L320" s="81">
        <f t="shared" si="157"/>
        <v>1.007764139</v>
      </c>
      <c r="M320" s="81">
        <f t="shared" si="157"/>
        <v>0.9608422596</v>
      </c>
      <c r="N320" s="81">
        <f t="shared" si="157"/>
        <v>0.9237778084</v>
      </c>
      <c r="O320" s="61"/>
    </row>
    <row r="321" ht="15.75" customHeight="1"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</row>
    <row r="322" ht="15.75" customHeight="1"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</row>
    <row r="323" ht="15.75" customHeight="1"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</row>
    <row r="324" ht="15.75" customHeight="1"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</row>
    <row r="325" ht="15.75" customHeight="1"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</row>
    <row r="326" ht="15.75" customHeight="1"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</row>
    <row r="327" ht="15.75" customHeight="1"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</row>
    <row r="328" ht="15.75" customHeight="1"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</row>
    <row r="329" ht="15.75" customHeight="1"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</row>
    <row r="330" ht="15.75" customHeight="1"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6">
      <c r="O26" s="9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7.88"/>
    <col customWidth="1" min="2" max="2" width="13.88"/>
    <col customWidth="1" min="3" max="14" width="18.88"/>
  </cols>
  <sheetData>
    <row r="1" ht="28.5" customHeight="1">
      <c r="A1" s="1"/>
      <c r="B1" s="2">
        <v>43435.0</v>
      </c>
      <c r="C1" s="3">
        <v>43466.0</v>
      </c>
      <c r="D1" s="3">
        <v>43497.0</v>
      </c>
      <c r="E1" s="3">
        <v>43525.0</v>
      </c>
      <c r="F1" s="3">
        <v>43556.0</v>
      </c>
      <c r="G1" s="3">
        <v>43586.0</v>
      </c>
      <c r="H1" s="3">
        <v>43617.0</v>
      </c>
      <c r="I1" s="3">
        <v>43647.0</v>
      </c>
      <c r="J1" s="3">
        <v>43678.0</v>
      </c>
      <c r="K1" s="3">
        <v>43709.0</v>
      </c>
      <c r="L1" s="3">
        <v>43739.0</v>
      </c>
      <c r="M1" s="3">
        <v>43770.0</v>
      </c>
      <c r="N1" s="3">
        <v>43800.0</v>
      </c>
    </row>
    <row r="2" ht="15.7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24.0" customHeight="1">
      <c r="A3" s="6" t="s">
        <v>1</v>
      </c>
      <c r="B3" s="7"/>
      <c r="C3" s="8">
        <v>0.45</v>
      </c>
      <c r="D3" s="8">
        <v>0.45</v>
      </c>
      <c r="E3" s="8">
        <v>0.45</v>
      </c>
      <c r="F3" s="8">
        <v>0.45</v>
      </c>
      <c r="G3" s="8">
        <v>0.45</v>
      </c>
      <c r="H3" s="8">
        <v>0.45</v>
      </c>
      <c r="I3" s="8">
        <v>0.45</v>
      </c>
      <c r="J3" s="8">
        <v>0.45</v>
      </c>
      <c r="K3" s="8">
        <v>0.45</v>
      </c>
      <c r="L3" s="8">
        <v>0.45</v>
      </c>
      <c r="M3" s="8">
        <v>0.45</v>
      </c>
      <c r="N3" s="8">
        <v>0.45</v>
      </c>
    </row>
    <row r="4" ht="24.0" customHeight="1">
      <c r="A4" s="9" t="s">
        <v>2</v>
      </c>
      <c r="C4" s="10">
        <f t="shared" ref="C4:N4" si="1">C$3*B$257</f>
        <v>4405.875794</v>
      </c>
      <c r="D4" s="10">
        <f t="shared" si="1"/>
        <v>20786.1902</v>
      </c>
      <c r="E4" s="10">
        <f t="shared" si="1"/>
        <v>45613.39167</v>
      </c>
      <c r="F4" s="10">
        <f t="shared" si="1"/>
        <v>77467.39642</v>
      </c>
      <c r="G4" s="10">
        <f t="shared" si="1"/>
        <v>115770.8331</v>
      </c>
      <c r="H4" s="10">
        <f t="shared" si="1"/>
        <v>160456.0721</v>
      </c>
      <c r="I4" s="10">
        <f t="shared" si="1"/>
        <v>211817.9201</v>
      </c>
      <c r="J4" s="10">
        <f t="shared" si="1"/>
        <v>270471.6331</v>
      </c>
      <c r="K4" s="10">
        <f t="shared" si="1"/>
        <v>337266.888</v>
      </c>
      <c r="L4" s="10">
        <f t="shared" si="1"/>
        <v>413284.5717</v>
      </c>
      <c r="M4" s="10">
        <f t="shared" si="1"/>
        <v>499837.9764</v>
      </c>
      <c r="N4" s="10">
        <f t="shared" si="1"/>
        <v>598478.3916</v>
      </c>
    </row>
    <row r="5" ht="24.0" customHeight="1">
      <c r="A5" s="6" t="s">
        <v>3</v>
      </c>
      <c r="B5" s="7"/>
      <c r="C5" s="8">
        <v>0.65</v>
      </c>
      <c r="D5" s="8">
        <v>0.65</v>
      </c>
      <c r="E5" s="8">
        <v>0.65</v>
      </c>
      <c r="F5" s="8">
        <v>0.65</v>
      </c>
      <c r="G5" s="8">
        <v>0.65</v>
      </c>
      <c r="H5" s="8">
        <v>0.65</v>
      </c>
      <c r="I5" s="8">
        <v>0.65</v>
      </c>
      <c r="J5" s="8">
        <v>0.65</v>
      </c>
      <c r="K5" s="8">
        <v>0.65</v>
      </c>
      <c r="L5" s="8">
        <v>0.65</v>
      </c>
      <c r="M5" s="8">
        <v>0.65</v>
      </c>
      <c r="N5" s="8">
        <v>0.65</v>
      </c>
    </row>
    <row r="6" ht="24.0" customHeight="1">
      <c r="A6" s="9" t="s">
        <v>4</v>
      </c>
      <c r="C6" s="10">
        <f t="shared" ref="C6:N6" si="2">C$5*C$4</f>
        <v>2863.819266</v>
      </c>
      <c r="D6" s="10">
        <f t="shared" si="2"/>
        <v>13511.02363</v>
      </c>
      <c r="E6" s="10">
        <f t="shared" si="2"/>
        <v>29648.70459</v>
      </c>
      <c r="F6" s="10">
        <f t="shared" si="2"/>
        <v>50353.80767</v>
      </c>
      <c r="G6" s="10">
        <f t="shared" si="2"/>
        <v>75251.04151</v>
      </c>
      <c r="H6" s="10">
        <f t="shared" si="2"/>
        <v>104296.4469</v>
      </c>
      <c r="I6" s="10">
        <f t="shared" si="2"/>
        <v>137681.6481</v>
      </c>
      <c r="J6" s="10">
        <f t="shared" si="2"/>
        <v>175806.5615</v>
      </c>
      <c r="K6" s="10">
        <f t="shared" si="2"/>
        <v>219223.4772</v>
      </c>
      <c r="L6" s="10">
        <f t="shared" si="2"/>
        <v>268634.9716</v>
      </c>
      <c r="M6" s="10">
        <f t="shared" si="2"/>
        <v>324894.6846</v>
      </c>
      <c r="N6" s="10">
        <f t="shared" si="2"/>
        <v>389010.9545</v>
      </c>
    </row>
    <row r="7" ht="24.0" customHeight="1">
      <c r="A7" s="6" t="s">
        <v>5</v>
      </c>
      <c r="B7" s="11"/>
      <c r="C7" s="12">
        <v>3.3</v>
      </c>
      <c r="D7" s="12">
        <v>3.3</v>
      </c>
      <c r="E7" s="12">
        <v>3.3</v>
      </c>
      <c r="F7" s="12">
        <v>3.3</v>
      </c>
      <c r="G7" s="12">
        <v>3.3</v>
      </c>
      <c r="H7" s="12">
        <v>3.3</v>
      </c>
      <c r="I7" s="12">
        <v>3.3</v>
      </c>
      <c r="J7" s="12">
        <v>3.3</v>
      </c>
      <c r="K7" s="12">
        <v>3.3</v>
      </c>
      <c r="L7" s="12">
        <v>3.3</v>
      </c>
      <c r="M7" s="12">
        <v>3.3</v>
      </c>
      <c r="N7" s="12">
        <v>3.3</v>
      </c>
    </row>
    <row r="8" ht="24.0" customHeight="1">
      <c r="A8" s="9" t="s">
        <v>6</v>
      </c>
      <c r="C8" s="10">
        <f t="shared" ref="C8:N8" si="3">C$7*C$6</f>
        <v>9450.603578</v>
      </c>
      <c r="D8" s="10">
        <f t="shared" si="3"/>
        <v>44586.37798</v>
      </c>
      <c r="E8" s="10">
        <f t="shared" si="3"/>
        <v>97840.72514</v>
      </c>
      <c r="F8" s="10">
        <f t="shared" si="3"/>
        <v>166167.5653</v>
      </c>
      <c r="G8" s="10">
        <f t="shared" si="3"/>
        <v>248328.437</v>
      </c>
      <c r="H8" s="10">
        <f t="shared" si="3"/>
        <v>344178.2746</v>
      </c>
      <c r="I8" s="10">
        <f t="shared" si="3"/>
        <v>454349.4387</v>
      </c>
      <c r="J8" s="10">
        <f t="shared" si="3"/>
        <v>580161.653</v>
      </c>
      <c r="K8" s="10">
        <f t="shared" si="3"/>
        <v>723437.4749</v>
      </c>
      <c r="L8" s="10">
        <f t="shared" si="3"/>
        <v>886495.4063</v>
      </c>
      <c r="M8" s="10">
        <f t="shared" si="3"/>
        <v>1072152.459</v>
      </c>
      <c r="N8" s="10">
        <f t="shared" si="3"/>
        <v>1283736.15</v>
      </c>
    </row>
    <row r="9" ht="24.0" customHeight="1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ht="24.0" customHeight="1">
      <c r="A10" s="6" t="s">
        <v>7</v>
      </c>
      <c r="B10" s="7"/>
      <c r="C10" s="8">
        <v>0.77</v>
      </c>
      <c r="D10" s="8">
        <v>0.77</v>
      </c>
      <c r="E10" s="8">
        <v>0.77</v>
      </c>
      <c r="F10" s="8">
        <v>0.77</v>
      </c>
      <c r="G10" s="8">
        <v>0.77</v>
      </c>
      <c r="H10" s="8">
        <v>0.77</v>
      </c>
      <c r="I10" s="8">
        <v>0.77</v>
      </c>
      <c r="J10" s="8">
        <v>0.77</v>
      </c>
      <c r="K10" s="8">
        <v>0.77</v>
      </c>
      <c r="L10" s="8">
        <v>0.77</v>
      </c>
      <c r="M10" s="8">
        <v>0.77</v>
      </c>
      <c r="N10" s="8">
        <v>0.77</v>
      </c>
    </row>
    <row r="11" ht="24.0" customHeight="1">
      <c r="A11" s="9" t="s">
        <v>8</v>
      </c>
      <c r="C11" s="10">
        <f t="shared" ref="C11:N11" si="4">C$8*C$10</f>
        <v>7276.964755</v>
      </c>
      <c r="D11" s="10">
        <f t="shared" si="4"/>
        <v>34331.51105</v>
      </c>
      <c r="E11" s="10">
        <f t="shared" si="4"/>
        <v>75337.35836</v>
      </c>
      <c r="F11" s="10">
        <f t="shared" si="4"/>
        <v>127949.0253</v>
      </c>
      <c r="G11" s="10">
        <f t="shared" si="4"/>
        <v>191212.8965</v>
      </c>
      <c r="H11" s="10">
        <f t="shared" si="4"/>
        <v>265017.2714</v>
      </c>
      <c r="I11" s="10">
        <f t="shared" si="4"/>
        <v>349849.0678</v>
      </c>
      <c r="J11" s="10">
        <f t="shared" si="4"/>
        <v>446724.4728</v>
      </c>
      <c r="K11" s="10">
        <f t="shared" si="4"/>
        <v>557046.8556</v>
      </c>
      <c r="L11" s="10">
        <f t="shared" si="4"/>
        <v>682601.4628</v>
      </c>
      <c r="M11" s="10">
        <f t="shared" si="4"/>
        <v>825557.3937</v>
      </c>
      <c r="N11" s="10">
        <f t="shared" si="4"/>
        <v>988476.8355</v>
      </c>
    </row>
    <row r="12" ht="24.0" customHeight="1">
      <c r="A12" s="6" t="s">
        <v>9</v>
      </c>
      <c r="B12" s="7"/>
      <c r="C12" s="8">
        <v>0.83</v>
      </c>
      <c r="D12" s="8">
        <v>0.83</v>
      </c>
      <c r="E12" s="8">
        <v>0.83</v>
      </c>
      <c r="F12" s="8">
        <v>0.83</v>
      </c>
      <c r="G12" s="8">
        <v>0.83</v>
      </c>
      <c r="H12" s="8">
        <v>0.83</v>
      </c>
      <c r="I12" s="8">
        <v>0.83</v>
      </c>
      <c r="J12" s="8">
        <v>0.83</v>
      </c>
      <c r="K12" s="8">
        <v>0.83</v>
      </c>
      <c r="L12" s="8">
        <v>0.83</v>
      </c>
      <c r="M12" s="8">
        <v>0.83</v>
      </c>
      <c r="N12" s="8">
        <v>0.83</v>
      </c>
    </row>
    <row r="13" ht="24.0" customHeight="1">
      <c r="A13" s="9" t="s">
        <v>10</v>
      </c>
      <c r="C13" s="10">
        <f t="shared" ref="C13:N13" si="5">C$11*C$12</f>
        <v>6039.880747</v>
      </c>
      <c r="D13" s="10">
        <f t="shared" si="5"/>
        <v>28495.15417</v>
      </c>
      <c r="E13" s="10">
        <f t="shared" si="5"/>
        <v>62530.00744</v>
      </c>
      <c r="F13" s="10">
        <f t="shared" si="5"/>
        <v>106197.691</v>
      </c>
      <c r="G13" s="10">
        <f t="shared" si="5"/>
        <v>158706.7041</v>
      </c>
      <c r="H13" s="10">
        <f t="shared" si="5"/>
        <v>219964.3353</v>
      </c>
      <c r="I13" s="10">
        <f t="shared" si="5"/>
        <v>290374.7263</v>
      </c>
      <c r="J13" s="10">
        <f t="shared" si="5"/>
        <v>370781.3124</v>
      </c>
      <c r="K13" s="10">
        <f t="shared" si="5"/>
        <v>462348.8902</v>
      </c>
      <c r="L13" s="10">
        <f t="shared" si="5"/>
        <v>566559.2141</v>
      </c>
      <c r="M13" s="10">
        <f t="shared" si="5"/>
        <v>685212.6367</v>
      </c>
      <c r="N13" s="10">
        <f t="shared" si="5"/>
        <v>820435.7734</v>
      </c>
    </row>
    <row r="14" ht="24.0" customHeight="1">
      <c r="A14" s="6" t="s">
        <v>11</v>
      </c>
      <c r="B14" s="7"/>
      <c r="C14" s="8">
        <v>0.6</v>
      </c>
      <c r="D14" s="8">
        <v>0.6</v>
      </c>
      <c r="E14" s="8">
        <v>0.6</v>
      </c>
      <c r="F14" s="8">
        <v>0.6</v>
      </c>
      <c r="G14" s="8">
        <v>0.6</v>
      </c>
      <c r="H14" s="8">
        <v>0.6</v>
      </c>
      <c r="I14" s="8">
        <v>0.6</v>
      </c>
      <c r="J14" s="8">
        <v>0.6</v>
      </c>
      <c r="K14" s="8">
        <v>0.6</v>
      </c>
      <c r="L14" s="8">
        <v>0.6</v>
      </c>
      <c r="M14" s="8">
        <v>0.6</v>
      </c>
      <c r="N14" s="8">
        <v>0.6</v>
      </c>
    </row>
    <row r="15" ht="24.0" customHeight="1">
      <c r="A15" s="9" t="s">
        <v>12</v>
      </c>
      <c r="C15" s="10">
        <f t="shared" ref="C15:N15" si="6">C$14*C$13</f>
        <v>3623.928448</v>
      </c>
      <c r="D15" s="10">
        <f t="shared" si="6"/>
        <v>17097.0925</v>
      </c>
      <c r="E15" s="10">
        <f t="shared" si="6"/>
        <v>37518.00446</v>
      </c>
      <c r="F15" s="10">
        <f t="shared" si="6"/>
        <v>63718.6146</v>
      </c>
      <c r="G15" s="10">
        <f t="shared" si="6"/>
        <v>95224.02245</v>
      </c>
      <c r="H15" s="10">
        <f t="shared" si="6"/>
        <v>131978.6012</v>
      </c>
      <c r="I15" s="10">
        <f t="shared" si="6"/>
        <v>174224.8358</v>
      </c>
      <c r="J15" s="10">
        <f t="shared" si="6"/>
        <v>222468.7875</v>
      </c>
      <c r="K15" s="10">
        <f t="shared" si="6"/>
        <v>277409.3341</v>
      </c>
      <c r="L15" s="10">
        <f t="shared" si="6"/>
        <v>339935.5285</v>
      </c>
      <c r="M15" s="10">
        <f t="shared" si="6"/>
        <v>411127.582</v>
      </c>
      <c r="N15" s="10">
        <f t="shared" si="6"/>
        <v>492261.4641</v>
      </c>
    </row>
    <row r="16" ht="24.0" customHeight="1">
      <c r="A16" s="13"/>
      <c r="B16" s="14"/>
      <c r="C16" s="15">
        <v>0.8</v>
      </c>
      <c r="D16" s="15">
        <v>0.8</v>
      </c>
      <c r="E16" s="15">
        <v>0.8</v>
      </c>
      <c r="F16" s="15">
        <v>0.8</v>
      </c>
      <c r="G16" s="15">
        <v>0.8</v>
      </c>
      <c r="H16" s="15">
        <v>0.8</v>
      </c>
      <c r="I16" s="15">
        <v>0.8</v>
      </c>
      <c r="J16" s="15">
        <v>0.8</v>
      </c>
      <c r="K16" s="15">
        <v>0.8</v>
      </c>
      <c r="L16" s="15">
        <v>0.8</v>
      </c>
      <c r="M16" s="15">
        <v>0.8</v>
      </c>
      <c r="N16" s="15">
        <v>0.8</v>
      </c>
    </row>
    <row r="17" ht="24.0" customHeight="1">
      <c r="A17" s="13" t="s">
        <v>13</v>
      </c>
      <c r="B17" s="16"/>
      <c r="C17" s="17">
        <f t="shared" ref="C17:N17" si="7">C$16*C$15</f>
        <v>2899.142758</v>
      </c>
      <c r="D17" s="17">
        <f t="shared" si="7"/>
        <v>13677.674</v>
      </c>
      <c r="E17" s="17">
        <f t="shared" si="7"/>
        <v>30014.40357</v>
      </c>
      <c r="F17" s="17">
        <f t="shared" si="7"/>
        <v>50974.89168</v>
      </c>
      <c r="G17" s="17">
        <f t="shared" si="7"/>
        <v>76179.21796</v>
      </c>
      <c r="H17" s="17">
        <f t="shared" si="7"/>
        <v>105582.8809</v>
      </c>
      <c r="I17" s="17">
        <f t="shared" si="7"/>
        <v>139379.8686</v>
      </c>
      <c r="J17" s="17">
        <f t="shared" si="7"/>
        <v>177975.03</v>
      </c>
      <c r="K17" s="17">
        <f t="shared" si="7"/>
        <v>221927.4673</v>
      </c>
      <c r="L17" s="17">
        <f t="shared" si="7"/>
        <v>271948.4228</v>
      </c>
      <c r="M17" s="17">
        <f t="shared" si="7"/>
        <v>328902.0656</v>
      </c>
      <c r="N17" s="17">
        <f t="shared" si="7"/>
        <v>393809.1712</v>
      </c>
    </row>
    <row r="18" ht="24.0" customHeight="1">
      <c r="A18" s="13"/>
      <c r="B18" s="14"/>
      <c r="C18" s="15">
        <v>0.18</v>
      </c>
      <c r="D18" s="15">
        <v>0.18</v>
      </c>
      <c r="E18" s="15">
        <v>0.18</v>
      </c>
      <c r="F18" s="15">
        <v>0.18</v>
      </c>
      <c r="G18" s="15">
        <v>0.18</v>
      </c>
      <c r="H18" s="15">
        <v>0.18</v>
      </c>
      <c r="I18" s="15">
        <v>0.18</v>
      </c>
      <c r="J18" s="15">
        <v>0.18</v>
      </c>
      <c r="K18" s="15">
        <v>0.18</v>
      </c>
      <c r="L18" s="15">
        <v>0.18</v>
      </c>
      <c r="M18" s="15">
        <v>0.18</v>
      </c>
      <c r="N18" s="15">
        <v>0.18</v>
      </c>
    </row>
    <row r="19" ht="24.0" customHeight="1">
      <c r="A19" s="13" t="s">
        <v>14</v>
      </c>
      <c r="B19" s="16"/>
      <c r="C19" s="17">
        <f t="shared" ref="C19:N19" si="8">C$18*C$15</f>
        <v>652.3071206</v>
      </c>
      <c r="D19" s="17">
        <f t="shared" si="8"/>
        <v>3077.47665</v>
      </c>
      <c r="E19" s="17">
        <f t="shared" si="8"/>
        <v>6753.240803</v>
      </c>
      <c r="F19" s="17">
        <f t="shared" si="8"/>
        <v>11469.35063</v>
      </c>
      <c r="G19" s="17">
        <f t="shared" si="8"/>
        <v>17140.32404</v>
      </c>
      <c r="H19" s="17">
        <f t="shared" si="8"/>
        <v>23756.14821</v>
      </c>
      <c r="I19" s="17">
        <f t="shared" si="8"/>
        <v>31360.47044</v>
      </c>
      <c r="J19" s="17">
        <f t="shared" si="8"/>
        <v>40044.38174</v>
      </c>
      <c r="K19" s="17">
        <f t="shared" si="8"/>
        <v>49933.68014</v>
      </c>
      <c r="L19" s="17">
        <f t="shared" si="8"/>
        <v>61188.39513</v>
      </c>
      <c r="M19" s="17">
        <f t="shared" si="8"/>
        <v>74002.96477</v>
      </c>
      <c r="N19" s="17">
        <f t="shared" si="8"/>
        <v>88607.06353</v>
      </c>
    </row>
    <row r="20" ht="24.0" customHeight="1">
      <c r="A20" s="13"/>
      <c r="B20" s="14"/>
      <c r="C20" s="15">
        <v>0.02</v>
      </c>
      <c r="D20" s="15">
        <v>0.02</v>
      </c>
      <c r="E20" s="15">
        <v>0.02</v>
      </c>
      <c r="F20" s="15">
        <v>0.02</v>
      </c>
      <c r="G20" s="15">
        <v>0.02</v>
      </c>
      <c r="H20" s="15">
        <v>0.02</v>
      </c>
      <c r="I20" s="15">
        <v>0.02</v>
      </c>
      <c r="J20" s="15">
        <v>0.02</v>
      </c>
      <c r="K20" s="15">
        <v>0.02</v>
      </c>
      <c r="L20" s="15">
        <v>0.02</v>
      </c>
      <c r="M20" s="15">
        <v>0.02</v>
      </c>
      <c r="N20" s="15">
        <v>0.02</v>
      </c>
    </row>
    <row r="21" ht="24.0" customHeight="1">
      <c r="A21" s="13" t="s">
        <v>15</v>
      </c>
      <c r="C21" s="17">
        <f t="shared" ref="C21:N21" si="9">C$20*C$15</f>
        <v>72.47856896</v>
      </c>
      <c r="D21" s="17">
        <f t="shared" si="9"/>
        <v>341.94185</v>
      </c>
      <c r="E21" s="17">
        <f t="shared" si="9"/>
        <v>750.3600893</v>
      </c>
      <c r="F21" s="17">
        <f t="shared" si="9"/>
        <v>1274.372292</v>
      </c>
      <c r="G21" s="17">
        <f t="shared" si="9"/>
        <v>1904.480449</v>
      </c>
      <c r="H21" s="17">
        <f t="shared" si="9"/>
        <v>2639.572024</v>
      </c>
      <c r="I21" s="17">
        <f t="shared" si="9"/>
        <v>3484.496715</v>
      </c>
      <c r="J21" s="17">
        <f t="shared" si="9"/>
        <v>4449.375749</v>
      </c>
      <c r="K21" s="17">
        <f t="shared" si="9"/>
        <v>5548.186682</v>
      </c>
      <c r="L21" s="17">
        <f t="shared" si="9"/>
        <v>6798.71057</v>
      </c>
      <c r="M21" s="17">
        <f t="shared" si="9"/>
        <v>8222.551641</v>
      </c>
      <c r="N21" s="17">
        <f t="shared" si="9"/>
        <v>9845.229281</v>
      </c>
    </row>
    <row r="22" ht="15.75" customHeight="1">
      <c r="A22" s="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ht="15.75" customHeight="1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ht="24.0" customHeight="1">
      <c r="A24" s="6" t="s">
        <v>1</v>
      </c>
      <c r="B24" s="8"/>
      <c r="C24" s="7">
        <v>0.38</v>
      </c>
      <c r="D24" s="7">
        <v>0.38</v>
      </c>
      <c r="E24" s="7">
        <v>0.38</v>
      </c>
      <c r="F24" s="7">
        <v>0.38</v>
      </c>
      <c r="G24" s="7">
        <v>0.38</v>
      </c>
      <c r="H24" s="7">
        <v>0.38</v>
      </c>
      <c r="I24" s="7">
        <v>0.38</v>
      </c>
      <c r="J24" s="7">
        <v>0.38</v>
      </c>
      <c r="K24" s="7">
        <v>0.38</v>
      </c>
      <c r="L24" s="7">
        <v>0.38</v>
      </c>
      <c r="M24" s="7">
        <v>0.38</v>
      </c>
      <c r="N24" s="7">
        <v>0.38</v>
      </c>
    </row>
    <row r="25" ht="24.0" customHeight="1">
      <c r="A25" s="9" t="s">
        <v>2</v>
      </c>
      <c r="B25" s="8"/>
      <c r="C25" s="10">
        <f t="shared" ref="C25:N25" si="10">C$24*B$185</f>
        <v>10149.69518</v>
      </c>
      <c r="D25" s="10">
        <f t="shared" si="10"/>
        <v>45071.33851</v>
      </c>
      <c r="E25" s="10">
        <f t="shared" si="10"/>
        <v>69675.98724</v>
      </c>
      <c r="F25" s="10">
        <f t="shared" si="10"/>
        <v>91723.70895</v>
      </c>
      <c r="G25" s="10">
        <f t="shared" si="10"/>
        <v>113004.7811</v>
      </c>
      <c r="H25" s="10">
        <f t="shared" si="10"/>
        <v>134822.4736</v>
      </c>
      <c r="I25" s="10">
        <f t="shared" si="10"/>
        <v>158181.5173</v>
      </c>
      <c r="J25" s="10">
        <f t="shared" si="10"/>
        <v>183915.7196</v>
      </c>
      <c r="K25" s="10">
        <f t="shared" si="10"/>
        <v>212774.4054</v>
      </c>
      <c r="L25" s="10">
        <f t="shared" si="10"/>
        <v>245482.4128</v>
      </c>
      <c r="M25" s="10">
        <f t="shared" si="10"/>
        <v>282784.1765</v>
      </c>
      <c r="N25" s="10">
        <f t="shared" si="10"/>
        <v>325477.689</v>
      </c>
    </row>
    <row r="26" ht="24.0" customHeight="1">
      <c r="A26" s="6" t="s">
        <v>3</v>
      </c>
      <c r="B26" s="8"/>
      <c r="C26" s="7">
        <v>0.85</v>
      </c>
      <c r="D26" s="7">
        <v>0.85</v>
      </c>
      <c r="E26" s="7">
        <v>0.85</v>
      </c>
      <c r="F26" s="7">
        <v>0.85</v>
      </c>
      <c r="G26" s="7">
        <v>0.85</v>
      </c>
      <c r="H26" s="7">
        <v>0.85</v>
      </c>
      <c r="I26" s="7">
        <v>0.85</v>
      </c>
      <c r="J26" s="7">
        <v>0.85</v>
      </c>
      <c r="K26" s="7">
        <v>0.85</v>
      </c>
      <c r="L26" s="7">
        <v>0.85</v>
      </c>
      <c r="M26" s="7">
        <v>0.85</v>
      </c>
      <c r="N26" s="7">
        <v>0.85</v>
      </c>
    </row>
    <row r="27" ht="24.0" customHeight="1">
      <c r="A27" s="9" t="s">
        <v>17</v>
      </c>
      <c r="B27" s="12"/>
      <c r="C27" s="10">
        <f t="shared" ref="C27:N27" si="11">C25*C26</f>
        <v>8627.240905</v>
      </c>
      <c r="D27" s="10">
        <f t="shared" si="11"/>
        <v>38310.63773</v>
      </c>
      <c r="E27" s="10">
        <f t="shared" si="11"/>
        <v>59224.58916</v>
      </c>
      <c r="F27" s="10">
        <f t="shared" si="11"/>
        <v>77965.1526</v>
      </c>
      <c r="G27" s="10">
        <f t="shared" si="11"/>
        <v>96054.06392</v>
      </c>
      <c r="H27" s="10">
        <f t="shared" si="11"/>
        <v>114599.1025</v>
      </c>
      <c r="I27" s="10">
        <f t="shared" si="11"/>
        <v>134454.2897</v>
      </c>
      <c r="J27" s="10">
        <f t="shared" si="11"/>
        <v>156328.3616</v>
      </c>
      <c r="K27" s="10">
        <f t="shared" si="11"/>
        <v>180858.2446</v>
      </c>
      <c r="L27" s="10">
        <f t="shared" si="11"/>
        <v>208660.0509</v>
      </c>
      <c r="M27" s="10">
        <f t="shared" si="11"/>
        <v>240366.55</v>
      </c>
      <c r="N27" s="10">
        <f t="shared" si="11"/>
        <v>276656.0357</v>
      </c>
    </row>
    <row r="28" ht="24.0" customHeight="1">
      <c r="A28" s="6" t="s">
        <v>5</v>
      </c>
      <c r="B28" s="12"/>
      <c r="C28" s="11">
        <v>7.8</v>
      </c>
      <c r="D28" s="11">
        <v>7.8</v>
      </c>
      <c r="E28" s="11">
        <v>7.8</v>
      </c>
      <c r="F28" s="11">
        <v>7.8</v>
      </c>
      <c r="G28" s="11">
        <v>7.8</v>
      </c>
      <c r="H28" s="11">
        <v>7.8</v>
      </c>
      <c r="I28" s="11">
        <v>7.8</v>
      </c>
      <c r="J28" s="11">
        <v>7.8</v>
      </c>
      <c r="K28" s="11">
        <v>7.8</v>
      </c>
      <c r="L28" s="11">
        <v>7.8</v>
      </c>
      <c r="M28" s="11">
        <v>7.8</v>
      </c>
      <c r="N28" s="11">
        <v>7.8</v>
      </c>
    </row>
    <row r="29" ht="24.0" customHeight="1">
      <c r="A29" s="9" t="s">
        <v>5</v>
      </c>
      <c r="B29" s="12"/>
      <c r="C29" s="10">
        <f t="shared" ref="C29:N29" si="12">C27*C28</f>
        <v>67292.47906</v>
      </c>
      <c r="D29" s="10">
        <f t="shared" si="12"/>
        <v>298822.9743</v>
      </c>
      <c r="E29" s="10">
        <f t="shared" si="12"/>
        <v>461951.7954</v>
      </c>
      <c r="F29" s="10">
        <f t="shared" si="12"/>
        <v>608128.1903</v>
      </c>
      <c r="G29" s="10">
        <f t="shared" si="12"/>
        <v>749221.6986</v>
      </c>
      <c r="H29" s="10">
        <f t="shared" si="12"/>
        <v>893872.9998</v>
      </c>
      <c r="I29" s="10">
        <f t="shared" si="12"/>
        <v>1048743.46</v>
      </c>
      <c r="J29" s="10">
        <f t="shared" si="12"/>
        <v>1219361.221</v>
      </c>
      <c r="K29" s="10">
        <f t="shared" si="12"/>
        <v>1410694.308</v>
      </c>
      <c r="L29" s="10">
        <f t="shared" si="12"/>
        <v>1627548.397</v>
      </c>
      <c r="M29" s="10">
        <f t="shared" si="12"/>
        <v>1874859.09</v>
      </c>
      <c r="N29" s="10">
        <f t="shared" si="12"/>
        <v>2157917.078</v>
      </c>
    </row>
    <row r="30" ht="24.0" customHeight="1">
      <c r="A30" s="6" t="s">
        <v>7</v>
      </c>
      <c r="B30" s="8"/>
      <c r="C30" s="7">
        <v>0.7</v>
      </c>
      <c r="D30" s="7">
        <v>0.7</v>
      </c>
      <c r="E30" s="7">
        <v>0.7</v>
      </c>
      <c r="F30" s="7">
        <v>0.7</v>
      </c>
      <c r="G30" s="7">
        <v>0.7</v>
      </c>
      <c r="H30" s="7">
        <v>0.7</v>
      </c>
      <c r="I30" s="7">
        <v>0.7</v>
      </c>
      <c r="J30" s="7">
        <v>0.7</v>
      </c>
      <c r="K30" s="7">
        <v>0.7</v>
      </c>
      <c r="L30" s="7">
        <v>0.7</v>
      </c>
      <c r="M30" s="7">
        <v>0.7</v>
      </c>
      <c r="N30" s="7">
        <v>0.7</v>
      </c>
    </row>
    <row r="31" ht="24.0" customHeight="1">
      <c r="A31" s="9" t="s">
        <v>8</v>
      </c>
      <c r="B31" s="8"/>
      <c r="C31" s="10">
        <f t="shared" ref="C31:N31" si="13">C30*C29</f>
        <v>47104.73534</v>
      </c>
      <c r="D31" s="10">
        <f t="shared" si="13"/>
        <v>209176.082</v>
      </c>
      <c r="E31" s="10">
        <f t="shared" si="13"/>
        <v>323366.2568</v>
      </c>
      <c r="F31" s="10">
        <f t="shared" si="13"/>
        <v>425689.7332</v>
      </c>
      <c r="G31" s="10">
        <f t="shared" si="13"/>
        <v>524455.189</v>
      </c>
      <c r="H31" s="10">
        <f t="shared" si="13"/>
        <v>625711.0998</v>
      </c>
      <c r="I31" s="10">
        <f t="shared" si="13"/>
        <v>734120.4217</v>
      </c>
      <c r="J31" s="10">
        <f t="shared" si="13"/>
        <v>853552.8546</v>
      </c>
      <c r="K31" s="10">
        <f t="shared" si="13"/>
        <v>987486.0155</v>
      </c>
      <c r="L31" s="10">
        <f t="shared" si="13"/>
        <v>1139283.878</v>
      </c>
      <c r="M31" s="10">
        <f t="shared" si="13"/>
        <v>1312401.363</v>
      </c>
      <c r="N31" s="10">
        <f t="shared" si="13"/>
        <v>1510541.955</v>
      </c>
    </row>
    <row r="32" ht="24.0" customHeight="1">
      <c r="A32" s="6" t="s">
        <v>9</v>
      </c>
      <c r="B32" s="8"/>
      <c r="C32" s="7">
        <v>0.6</v>
      </c>
      <c r="D32" s="7">
        <v>0.6</v>
      </c>
      <c r="E32" s="7">
        <v>0.6</v>
      </c>
      <c r="F32" s="7">
        <v>0.6</v>
      </c>
      <c r="G32" s="7">
        <v>0.6</v>
      </c>
      <c r="H32" s="7">
        <v>0.6</v>
      </c>
      <c r="I32" s="7">
        <v>0.6</v>
      </c>
      <c r="J32" s="7">
        <v>0.6</v>
      </c>
      <c r="K32" s="7">
        <v>0.6</v>
      </c>
      <c r="L32" s="7">
        <v>0.6</v>
      </c>
      <c r="M32" s="7">
        <v>0.6</v>
      </c>
      <c r="N32" s="7">
        <v>0.6</v>
      </c>
    </row>
    <row r="33" ht="24.0" customHeight="1">
      <c r="A33" s="9" t="s">
        <v>10</v>
      </c>
      <c r="B33" s="8"/>
      <c r="C33" s="10">
        <f t="shared" ref="C33:N33" si="14">C32*C31</f>
        <v>28262.8412</v>
      </c>
      <c r="D33" s="10">
        <f t="shared" si="14"/>
        <v>125505.6492</v>
      </c>
      <c r="E33" s="10">
        <f t="shared" si="14"/>
        <v>194019.7541</v>
      </c>
      <c r="F33" s="10">
        <f t="shared" si="14"/>
        <v>255413.8399</v>
      </c>
      <c r="G33" s="10">
        <f t="shared" si="14"/>
        <v>314673.1134</v>
      </c>
      <c r="H33" s="10">
        <f t="shared" si="14"/>
        <v>375426.6599</v>
      </c>
      <c r="I33" s="10">
        <f t="shared" si="14"/>
        <v>440472.253</v>
      </c>
      <c r="J33" s="10">
        <f t="shared" si="14"/>
        <v>512131.7128</v>
      </c>
      <c r="K33" s="10">
        <f t="shared" si="14"/>
        <v>592491.6093</v>
      </c>
      <c r="L33" s="10">
        <f t="shared" si="14"/>
        <v>683570.3267</v>
      </c>
      <c r="M33" s="10">
        <f t="shared" si="14"/>
        <v>787440.8178</v>
      </c>
      <c r="N33" s="10">
        <f t="shared" si="14"/>
        <v>906325.1729</v>
      </c>
    </row>
    <row r="34" ht="24.0" customHeight="1">
      <c r="A34" s="6" t="s">
        <v>11</v>
      </c>
      <c r="B34" s="8"/>
      <c r="C34" s="7">
        <v>0.35</v>
      </c>
      <c r="D34" s="7">
        <v>0.35</v>
      </c>
      <c r="E34" s="7">
        <v>0.35</v>
      </c>
      <c r="F34" s="7">
        <v>0.35</v>
      </c>
      <c r="G34" s="7">
        <v>0.35</v>
      </c>
      <c r="H34" s="7">
        <v>0.35</v>
      </c>
      <c r="I34" s="7">
        <v>0.35</v>
      </c>
      <c r="J34" s="7">
        <v>0.35</v>
      </c>
      <c r="K34" s="7">
        <v>0.35</v>
      </c>
      <c r="L34" s="7">
        <v>0.35</v>
      </c>
      <c r="M34" s="7">
        <v>0.35</v>
      </c>
      <c r="N34" s="7">
        <v>0.35</v>
      </c>
    </row>
    <row r="35" ht="24.0" customHeight="1">
      <c r="A35" s="9" t="s">
        <v>12</v>
      </c>
      <c r="B35" s="15"/>
      <c r="C35" s="10">
        <f t="shared" ref="C35:N35" si="15">C34*C33</f>
        <v>9891.994421</v>
      </c>
      <c r="D35" s="10">
        <f t="shared" si="15"/>
        <v>43926.97722</v>
      </c>
      <c r="E35" s="10">
        <f t="shared" si="15"/>
        <v>67906.91393</v>
      </c>
      <c r="F35" s="10">
        <f t="shared" si="15"/>
        <v>89394.84398</v>
      </c>
      <c r="G35" s="10">
        <f t="shared" si="15"/>
        <v>110135.5897</v>
      </c>
      <c r="H35" s="10">
        <f t="shared" si="15"/>
        <v>131399.331</v>
      </c>
      <c r="I35" s="10">
        <f t="shared" si="15"/>
        <v>154165.2886</v>
      </c>
      <c r="J35" s="10">
        <f t="shared" si="15"/>
        <v>179246.0995</v>
      </c>
      <c r="K35" s="10">
        <f t="shared" si="15"/>
        <v>207372.0633</v>
      </c>
      <c r="L35" s="10">
        <f t="shared" si="15"/>
        <v>239249.6143</v>
      </c>
      <c r="M35" s="10">
        <f t="shared" si="15"/>
        <v>275604.2862</v>
      </c>
      <c r="N35" s="10">
        <f t="shared" si="15"/>
        <v>317213.8105</v>
      </c>
    </row>
    <row r="36" ht="24.0" customHeight="1">
      <c r="A36" s="13"/>
      <c r="B36" s="15"/>
      <c r="C36" s="14">
        <v>0.8</v>
      </c>
      <c r="D36" s="14">
        <v>0.8</v>
      </c>
      <c r="E36" s="14">
        <v>0.8</v>
      </c>
      <c r="F36" s="14">
        <v>0.8</v>
      </c>
      <c r="G36" s="14">
        <v>0.8</v>
      </c>
      <c r="H36" s="14">
        <v>0.8</v>
      </c>
      <c r="I36" s="14">
        <v>0.8</v>
      </c>
      <c r="J36" s="14">
        <v>0.8</v>
      </c>
      <c r="K36" s="14">
        <v>0.8</v>
      </c>
      <c r="L36" s="14">
        <v>0.8</v>
      </c>
      <c r="M36" s="14">
        <v>0.8</v>
      </c>
      <c r="N36" s="14">
        <v>0.8</v>
      </c>
    </row>
    <row r="37" ht="24.0" customHeight="1">
      <c r="A37" s="13" t="s">
        <v>13</v>
      </c>
      <c r="B37" s="15"/>
      <c r="C37" s="17">
        <f t="shared" ref="C37:N37" si="16">C35*C36</f>
        <v>7913.595537</v>
      </c>
      <c r="D37" s="17">
        <f t="shared" si="16"/>
        <v>35141.58178</v>
      </c>
      <c r="E37" s="17">
        <f t="shared" si="16"/>
        <v>54325.53114</v>
      </c>
      <c r="F37" s="17">
        <f t="shared" si="16"/>
        <v>71515.87518</v>
      </c>
      <c r="G37" s="17">
        <f t="shared" si="16"/>
        <v>88108.47175</v>
      </c>
      <c r="H37" s="17">
        <f t="shared" si="16"/>
        <v>105119.4648</v>
      </c>
      <c r="I37" s="17">
        <f t="shared" si="16"/>
        <v>123332.2308</v>
      </c>
      <c r="J37" s="17">
        <f t="shared" si="16"/>
        <v>143396.8796</v>
      </c>
      <c r="K37" s="17">
        <f t="shared" si="16"/>
        <v>165897.6506</v>
      </c>
      <c r="L37" s="17">
        <f t="shared" si="16"/>
        <v>191399.6915</v>
      </c>
      <c r="M37" s="17">
        <f t="shared" si="16"/>
        <v>220483.429</v>
      </c>
      <c r="N37" s="17">
        <f t="shared" si="16"/>
        <v>253771.0484</v>
      </c>
    </row>
    <row r="38" ht="24.0" customHeight="1">
      <c r="A38" s="13"/>
      <c r="B38" s="15"/>
      <c r="C38" s="14">
        <v>0.18</v>
      </c>
      <c r="D38" s="14">
        <v>0.18</v>
      </c>
      <c r="E38" s="14">
        <v>0.18</v>
      </c>
      <c r="F38" s="14">
        <v>0.18</v>
      </c>
      <c r="G38" s="14">
        <v>0.18</v>
      </c>
      <c r="H38" s="14">
        <v>0.18</v>
      </c>
      <c r="I38" s="14">
        <v>0.18</v>
      </c>
      <c r="J38" s="14">
        <v>0.18</v>
      </c>
      <c r="K38" s="14">
        <v>0.18</v>
      </c>
      <c r="L38" s="14">
        <v>0.18</v>
      </c>
      <c r="M38" s="14">
        <v>0.18</v>
      </c>
      <c r="N38" s="14">
        <v>0.18</v>
      </c>
    </row>
    <row r="39" ht="24.0" customHeight="1">
      <c r="A39" s="13" t="s">
        <v>14</v>
      </c>
      <c r="B39" s="15"/>
      <c r="C39" s="17">
        <f t="shared" ref="C39:N39" si="17">C38*C35</f>
        <v>1780.558996</v>
      </c>
      <c r="D39" s="17">
        <f t="shared" si="17"/>
        <v>7906.8559</v>
      </c>
      <c r="E39" s="17">
        <f t="shared" si="17"/>
        <v>12223.24451</v>
      </c>
      <c r="F39" s="17">
        <f t="shared" si="17"/>
        <v>16091.07192</v>
      </c>
      <c r="G39" s="17">
        <f t="shared" si="17"/>
        <v>19824.40614</v>
      </c>
      <c r="H39" s="17">
        <f t="shared" si="17"/>
        <v>23651.87957</v>
      </c>
      <c r="I39" s="17">
        <f t="shared" si="17"/>
        <v>27749.75194</v>
      </c>
      <c r="J39" s="17">
        <f t="shared" si="17"/>
        <v>32264.2979</v>
      </c>
      <c r="K39" s="17">
        <f t="shared" si="17"/>
        <v>37326.97139</v>
      </c>
      <c r="L39" s="17">
        <f t="shared" si="17"/>
        <v>43064.93058</v>
      </c>
      <c r="M39" s="17">
        <f t="shared" si="17"/>
        <v>49608.77152</v>
      </c>
      <c r="N39" s="17">
        <f t="shared" si="17"/>
        <v>57098.48589</v>
      </c>
    </row>
    <row r="40" ht="24.0" customHeight="1">
      <c r="A40" s="13"/>
      <c r="B40" s="15"/>
      <c r="C40" s="14">
        <v>0.02</v>
      </c>
      <c r="D40" s="14">
        <v>0.02</v>
      </c>
      <c r="E40" s="14">
        <v>0.02</v>
      </c>
      <c r="F40" s="14">
        <v>0.02</v>
      </c>
      <c r="G40" s="14">
        <v>0.02</v>
      </c>
      <c r="H40" s="14">
        <v>0.02</v>
      </c>
      <c r="I40" s="14">
        <v>0.02</v>
      </c>
      <c r="J40" s="14">
        <v>0.02</v>
      </c>
      <c r="K40" s="14">
        <v>0.02</v>
      </c>
      <c r="L40" s="14">
        <v>0.02</v>
      </c>
      <c r="M40" s="14">
        <v>0.02</v>
      </c>
      <c r="N40" s="14">
        <v>0.02</v>
      </c>
    </row>
    <row r="41" ht="24.0" customHeight="1">
      <c r="A41" s="13" t="s">
        <v>15</v>
      </c>
      <c r="C41" s="17">
        <f t="shared" ref="C41:N41" si="18">C35*C40</f>
        <v>197.8398884</v>
      </c>
      <c r="D41" s="17">
        <f t="shared" si="18"/>
        <v>878.5395444</v>
      </c>
      <c r="E41" s="17">
        <f t="shared" si="18"/>
        <v>1358.138279</v>
      </c>
      <c r="F41" s="17">
        <f t="shared" si="18"/>
        <v>1787.89688</v>
      </c>
      <c r="G41" s="17">
        <f t="shared" si="18"/>
        <v>2202.711794</v>
      </c>
      <c r="H41" s="17">
        <f t="shared" si="18"/>
        <v>2627.986619</v>
      </c>
      <c r="I41" s="17">
        <f t="shared" si="18"/>
        <v>3083.305771</v>
      </c>
      <c r="J41" s="17">
        <f t="shared" si="18"/>
        <v>3584.921989</v>
      </c>
      <c r="K41" s="17">
        <f t="shared" si="18"/>
        <v>4147.441265</v>
      </c>
      <c r="L41" s="17">
        <f t="shared" si="18"/>
        <v>4784.992287</v>
      </c>
      <c r="M41" s="17">
        <f t="shared" si="18"/>
        <v>5512.085724</v>
      </c>
      <c r="N41" s="17">
        <f t="shared" si="18"/>
        <v>6344.27621</v>
      </c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ht="15.75" customHeight="1">
      <c r="A43" s="4" t="s">
        <v>18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ht="24.0" customHeight="1">
      <c r="A44" s="6" t="s">
        <v>19</v>
      </c>
      <c r="B44" s="19"/>
      <c r="C44" s="20">
        <v>1000000.0</v>
      </c>
      <c r="D44" s="20">
        <v>1150000.0</v>
      </c>
      <c r="E44" s="20">
        <v>1322500.0</v>
      </c>
      <c r="F44" s="20">
        <v>1520874.9999999998</v>
      </c>
      <c r="G44" s="20">
        <v>1749006.2499999995</v>
      </c>
      <c r="H44" s="20">
        <v>2011357.1874999993</v>
      </c>
      <c r="I44" s="20">
        <v>2313060.765624999</v>
      </c>
      <c r="J44" s="20">
        <v>2660019.8804687485</v>
      </c>
      <c r="K44" s="20">
        <v>3059022.8625390604</v>
      </c>
      <c r="L44" s="20">
        <v>3517876.291919919</v>
      </c>
      <c r="M44" s="20">
        <v>4045557.7357079065</v>
      </c>
      <c r="N44" s="20">
        <v>4652391.396064092</v>
      </c>
    </row>
    <row r="45" ht="24.0" customHeight="1">
      <c r="A45" s="6" t="s">
        <v>20</v>
      </c>
      <c r="B45" s="21"/>
      <c r="C45" s="22">
        <v>2.7</v>
      </c>
      <c r="D45" s="22">
        <v>2.7</v>
      </c>
      <c r="E45" s="22">
        <v>2.7</v>
      </c>
      <c r="F45" s="22">
        <v>2.7</v>
      </c>
      <c r="G45" s="22">
        <v>2.7</v>
      </c>
      <c r="H45" s="22">
        <v>2.7</v>
      </c>
      <c r="I45" s="22">
        <v>2.7</v>
      </c>
      <c r="J45" s="22">
        <v>2.7</v>
      </c>
      <c r="K45" s="22">
        <v>2.7</v>
      </c>
      <c r="L45" s="22">
        <v>2.7</v>
      </c>
      <c r="M45" s="22">
        <v>2.7</v>
      </c>
      <c r="N45" s="22">
        <v>2.7</v>
      </c>
    </row>
    <row r="46" ht="24.0" customHeight="1">
      <c r="A46" s="9" t="s">
        <v>21</v>
      </c>
      <c r="B46" s="23"/>
      <c r="C46" s="10">
        <f t="shared" ref="C46:N46" si="19">C44/C45</f>
        <v>370370.3704</v>
      </c>
      <c r="D46" s="10">
        <f t="shared" si="19"/>
        <v>425925.9259</v>
      </c>
      <c r="E46" s="10">
        <f t="shared" si="19"/>
        <v>489814.8148</v>
      </c>
      <c r="F46" s="10">
        <f t="shared" si="19"/>
        <v>563287.037</v>
      </c>
      <c r="G46" s="10">
        <f t="shared" si="19"/>
        <v>647780.0926</v>
      </c>
      <c r="H46" s="10">
        <f t="shared" si="19"/>
        <v>744947.1065</v>
      </c>
      <c r="I46" s="10">
        <f t="shared" si="19"/>
        <v>856689.1725</v>
      </c>
      <c r="J46" s="10">
        <f t="shared" si="19"/>
        <v>985192.5483</v>
      </c>
      <c r="K46" s="10">
        <f t="shared" si="19"/>
        <v>1132971.431</v>
      </c>
      <c r="L46" s="10">
        <f t="shared" si="19"/>
        <v>1302917.145</v>
      </c>
      <c r="M46" s="10">
        <f t="shared" si="19"/>
        <v>1498354.717</v>
      </c>
      <c r="N46" s="10">
        <f t="shared" si="19"/>
        <v>1723107.924</v>
      </c>
    </row>
    <row r="47" ht="24.0" customHeight="1">
      <c r="A47" s="6" t="s">
        <v>22</v>
      </c>
      <c r="B47" s="23"/>
      <c r="C47" s="24">
        <v>0.0314</v>
      </c>
      <c r="D47" s="24">
        <v>0.0314</v>
      </c>
      <c r="E47" s="24">
        <v>0.0314</v>
      </c>
      <c r="F47" s="24">
        <v>0.0314</v>
      </c>
      <c r="G47" s="24">
        <v>0.0314</v>
      </c>
      <c r="H47" s="24">
        <v>0.0314</v>
      </c>
      <c r="I47" s="24">
        <v>0.0314</v>
      </c>
      <c r="J47" s="24">
        <v>0.0314</v>
      </c>
      <c r="K47" s="24">
        <v>0.0314</v>
      </c>
      <c r="L47" s="24">
        <v>0.0314</v>
      </c>
      <c r="M47" s="24">
        <v>0.0314</v>
      </c>
      <c r="N47" s="24">
        <v>0.0314</v>
      </c>
    </row>
    <row r="48" ht="24.0" customHeight="1">
      <c r="A48" s="9" t="s">
        <v>23</v>
      </c>
      <c r="B48" s="8"/>
      <c r="C48" s="10">
        <f t="shared" ref="C48:N48" si="20">C46/C47</f>
        <v>11795234.73</v>
      </c>
      <c r="D48" s="10">
        <f t="shared" si="20"/>
        <v>13564519.93</v>
      </c>
      <c r="E48" s="10">
        <f t="shared" si="20"/>
        <v>15599197.92</v>
      </c>
      <c r="F48" s="10">
        <f t="shared" si="20"/>
        <v>17939077.61</v>
      </c>
      <c r="G48" s="10">
        <f t="shared" si="20"/>
        <v>20629939.25</v>
      </c>
      <c r="H48" s="10">
        <f t="shared" si="20"/>
        <v>23724430.14</v>
      </c>
      <c r="I48" s="10">
        <f t="shared" si="20"/>
        <v>27283094.66</v>
      </c>
      <c r="J48" s="10">
        <f t="shared" si="20"/>
        <v>31375558.86</v>
      </c>
      <c r="K48" s="10">
        <f t="shared" si="20"/>
        <v>36081892.69</v>
      </c>
      <c r="L48" s="10">
        <f t="shared" si="20"/>
        <v>41494176.6</v>
      </c>
      <c r="M48" s="10">
        <f t="shared" si="20"/>
        <v>47718303.09</v>
      </c>
      <c r="N48" s="10">
        <f t="shared" si="20"/>
        <v>54876048.55</v>
      </c>
    </row>
    <row r="49" ht="24.0" customHeight="1">
      <c r="A49" s="6" t="s">
        <v>24</v>
      </c>
      <c r="B49" s="8"/>
      <c r="C49" s="7">
        <v>0.35</v>
      </c>
      <c r="D49" s="7">
        <v>0.35</v>
      </c>
      <c r="E49" s="7">
        <v>0.35</v>
      </c>
      <c r="F49" s="7">
        <v>0.35</v>
      </c>
      <c r="G49" s="7">
        <v>0.35</v>
      </c>
      <c r="H49" s="7">
        <v>0.35</v>
      </c>
      <c r="I49" s="7">
        <v>0.35</v>
      </c>
      <c r="J49" s="7">
        <v>0.35</v>
      </c>
      <c r="K49" s="7">
        <v>0.35</v>
      </c>
      <c r="L49" s="7">
        <v>0.35</v>
      </c>
      <c r="M49" s="7">
        <v>0.35</v>
      </c>
      <c r="N49" s="7">
        <v>0.35</v>
      </c>
    </row>
    <row r="50" ht="24.0" customHeight="1">
      <c r="A50" s="9" t="s">
        <v>25</v>
      </c>
      <c r="B50" s="8"/>
      <c r="C50" s="10">
        <f t="shared" ref="C50:N50" si="21">C46*C49</f>
        <v>129629.6296</v>
      </c>
      <c r="D50" s="10">
        <f t="shared" si="21"/>
        <v>149074.0741</v>
      </c>
      <c r="E50" s="10">
        <f t="shared" si="21"/>
        <v>171435.1852</v>
      </c>
      <c r="F50" s="10">
        <f t="shared" si="21"/>
        <v>197150.463</v>
      </c>
      <c r="G50" s="10">
        <f t="shared" si="21"/>
        <v>226723.0324</v>
      </c>
      <c r="H50" s="10">
        <f t="shared" si="21"/>
        <v>260731.4873</v>
      </c>
      <c r="I50" s="10">
        <f t="shared" si="21"/>
        <v>299841.2104</v>
      </c>
      <c r="J50" s="10">
        <f t="shared" si="21"/>
        <v>344817.3919</v>
      </c>
      <c r="K50" s="10">
        <f t="shared" si="21"/>
        <v>396540.0007</v>
      </c>
      <c r="L50" s="10">
        <f t="shared" si="21"/>
        <v>456021.0008</v>
      </c>
      <c r="M50" s="10">
        <f t="shared" si="21"/>
        <v>524424.1509</v>
      </c>
      <c r="N50" s="10">
        <f t="shared" si="21"/>
        <v>603087.7736</v>
      </c>
    </row>
    <row r="51" ht="24.0" customHeight="1">
      <c r="A51" s="6" t="s">
        <v>26</v>
      </c>
      <c r="B51" s="8"/>
      <c r="C51" s="7">
        <v>0.75</v>
      </c>
      <c r="D51" s="7">
        <v>0.75</v>
      </c>
      <c r="E51" s="7">
        <v>0.75</v>
      </c>
      <c r="F51" s="7">
        <v>0.75</v>
      </c>
      <c r="G51" s="7">
        <v>0.75</v>
      </c>
      <c r="H51" s="7">
        <v>0.75</v>
      </c>
      <c r="I51" s="7">
        <v>0.75</v>
      </c>
      <c r="J51" s="7">
        <v>0.75</v>
      </c>
      <c r="K51" s="7">
        <v>0.75</v>
      </c>
      <c r="L51" s="7">
        <v>0.75</v>
      </c>
      <c r="M51" s="7">
        <v>0.75</v>
      </c>
      <c r="N51" s="7">
        <v>0.75</v>
      </c>
    </row>
    <row r="52" ht="24.0" customHeight="1">
      <c r="A52" s="9" t="s">
        <v>27</v>
      </c>
      <c r="B52" s="15"/>
      <c r="C52" s="10">
        <f t="shared" ref="C52:N52" si="22">C51*C50</f>
        <v>97222.22222</v>
      </c>
      <c r="D52" s="10">
        <f t="shared" si="22"/>
        <v>111805.5556</v>
      </c>
      <c r="E52" s="10">
        <f t="shared" si="22"/>
        <v>128576.3889</v>
      </c>
      <c r="F52" s="10">
        <f t="shared" si="22"/>
        <v>147862.8472</v>
      </c>
      <c r="G52" s="10">
        <f t="shared" si="22"/>
        <v>170042.2743</v>
      </c>
      <c r="H52" s="10">
        <f t="shared" si="22"/>
        <v>195548.6155</v>
      </c>
      <c r="I52" s="10">
        <f t="shared" si="22"/>
        <v>224880.9078</v>
      </c>
      <c r="J52" s="10">
        <f t="shared" si="22"/>
        <v>258613.0439</v>
      </c>
      <c r="K52" s="10">
        <f t="shared" si="22"/>
        <v>297405.0005</v>
      </c>
      <c r="L52" s="10">
        <f t="shared" si="22"/>
        <v>342015.7506</v>
      </c>
      <c r="M52" s="10">
        <f t="shared" si="22"/>
        <v>393318.1132</v>
      </c>
      <c r="N52" s="10">
        <f t="shared" si="22"/>
        <v>452315.8302</v>
      </c>
    </row>
    <row r="53" ht="24.0" customHeight="1">
      <c r="A53" s="13"/>
      <c r="B53" s="15"/>
      <c r="C53" s="14">
        <v>0.65</v>
      </c>
      <c r="D53" s="14">
        <v>0.65</v>
      </c>
      <c r="E53" s="14">
        <v>0.65</v>
      </c>
      <c r="F53" s="14">
        <v>0.65</v>
      </c>
      <c r="G53" s="14">
        <v>0.65</v>
      </c>
      <c r="H53" s="14">
        <v>0.65</v>
      </c>
      <c r="I53" s="14">
        <v>0.65</v>
      </c>
      <c r="J53" s="14">
        <v>0.65</v>
      </c>
      <c r="K53" s="14">
        <v>0.65</v>
      </c>
      <c r="L53" s="14">
        <v>0.65</v>
      </c>
      <c r="M53" s="14">
        <v>0.65</v>
      </c>
      <c r="N53" s="14">
        <v>0.65</v>
      </c>
    </row>
    <row r="54" ht="24.0" customHeight="1">
      <c r="A54" s="13" t="s">
        <v>28</v>
      </c>
      <c r="B54" s="15"/>
      <c r="C54" s="17">
        <f t="shared" ref="C54:N54" si="23">C53*C$52</f>
        <v>63194.44444</v>
      </c>
      <c r="D54" s="17">
        <f t="shared" si="23"/>
        <v>72673.61111</v>
      </c>
      <c r="E54" s="17">
        <f t="shared" si="23"/>
        <v>83574.65278</v>
      </c>
      <c r="F54" s="17">
        <f t="shared" si="23"/>
        <v>96110.85069</v>
      </c>
      <c r="G54" s="17">
        <f t="shared" si="23"/>
        <v>110527.4783</v>
      </c>
      <c r="H54" s="17">
        <f t="shared" si="23"/>
        <v>127106.6</v>
      </c>
      <c r="I54" s="17">
        <f t="shared" si="23"/>
        <v>146172.59</v>
      </c>
      <c r="J54" s="17">
        <f t="shared" si="23"/>
        <v>168098.4786</v>
      </c>
      <c r="K54" s="17">
        <f t="shared" si="23"/>
        <v>193313.2503</v>
      </c>
      <c r="L54" s="17">
        <f t="shared" si="23"/>
        <v>222310.2379</v>
      </c>
      <c r="M54" s="17">
        <f t="shared" si="23"/>
        <v>255656.7736</v>
      </c>
      <c r="N54" s="17">
        <f t="shared" si="23"/>
        <v>294005.2896</v>
      </c>
    </row>
    <row r="55" ht="24.0" customHeight="1">
      <c r="A55" s="13"/>
      <c r="B55" s="15"/>
      <c r="C55" s="14">
        <v>0.25</v>
      </c>
      <c r="D55" s="14">
        <v>0.25</v>
      </c>
      <c r="E55" s="14">
        <v>0.25</v>
      </c>
      <c r="F55" s="14">
        <v>0.25</v>
      </c>
      <c r="G55" s="14">
        <v>0.25</v>
      </c>
      <c r="H55" s="14">
        <v>0.25</v>
      </c>
      <c r="I55" s="14">
        <v>0.25</v>
      </c>
      <c r="J55" s="14">
        <v>0.25</v>
      </c>
      <c r="K55" s="14">
        <v>0.25</v>
      </c>
      <c r="L55" s="14">
        <v>0.25</v>
      </c>
      <c r="M55" s="14">
        <v>0.25</v>
      </c>
      <c r="N55" s="14">
        <v>0.25</v>
      </c>
    </row>
    <row r="56" ht="24.0" customHeight="1">
      <c r="A56" s="13" t="s">
        <v>13</v>
      </c>
      <c r="B56" s="15"/>
      <c r="C56" s="17">
        <f t="shared" ref="C56:N56" si="24">C55*C$52</f>
        <v>24305.55556</v>
      </c>
      <c r="D56" s="17">
        <f t="shared" si="24"/>
        <v>27951.38889</v>
      </c>
      <c r="E56" s="17">
        <f t="shared" si="24"/>
        <v>32144.09722</v>
      </c>
      <c r="F56" s="17">
        <f t="shared" si="24"/>
        <v>36965.71181</v>
      </c>
      <c r="G56" s="17">
        <f t="shared" si="24"/>
        <v>42510.56858</v>
      </c>
      <c r="H56" s="17">
        <f t="shared" si="24"/>
        <v>48887.15386</v>
      </c>
      <c r="I56" s="17">
        <f t="shared" si="24"/>
        <v>56220.22694</v>
      </c>
      <c r="J56" s="17">
        <f t="shared" si="24"/>
        <v>64653.26098</v>
      </c>
      <c r="K56" s="17">
        <f t="shared" si="24"/>
        <v>74351.25013</v>
      </c>
      <c r="L56" s="17">
        <f t="shared" si="24"/>
        <v>85503.93765</v>
      </c>
      <c r="M56" s="17">
        <f t="shared" si="24"/>
        <v>98329.5283</v>
      </c>
      <c r="N56" s="17">
        <f t="shared" si="24"/>
        <v>113078.9575</v>
      </c>
    </row>
    <row r="57" ht="24.0" customHeight="1">
      <c r="A57" s="13"/>
      <c r="B57" s="15"/>
      <c r="C57" s="14">
        <v>0.09</v>
      </c>
      <c r="D57" s="14">
        <v>0.09</v>
      </c>
      <c r="E57" s="14">
        <v>0.09</v>
      </c>
      <c r="F57" s="14">
        <v>0.09</v>
      </c>
      <c r="G57" s="14">
        <v>0.09</v>
      </c>
      <c r="H57" s="14">
        <v>0.09</v>
      </c>
      <c r="I57" s="14">
        <v>0.09</v>
      </c>
      <c r="J57" s="14">
        <v>0.09</v>
      </c>
      <c r="K57" s="14">
        <v>0.09</v>
      </c>
      <c r="L57" s="14">
        <v>0.09</v>
      </c>
      <c r="M57" s="14">
        <v>0.09</v>
      </c>
      <c r="N57" s="14">
        <v>0.09</v>
      </c>
    </row>
    <row r="58" ht="24.0" customHeight="1">
      <c r="A58" s="13" t="s">
        <v>14</v>
      </c>
      <c r="B58" s="15"/>
      <c r="C58" s="17">
        <f t="shared" ref="C58:N58" si="25">C57*C$52</f>
        <v>8750</v>
      </c>
      <c r="D58" s="17">
        <f t="shared" si="25"/>
        <v>10062.5</v>
      </c>
      <c r="E58" s="17">
        <f t="shared" si="25"/>
        <v>11571.875</v>
      </c>
      <c r="F58" s="17">
        <f t="shared" si="25"/>
        <v>13307.65625</v>
      </c>
      <c r="G58" s="17">
        <f t="shared" si="25"/>
        <v>15303.80469</v>
      </c>
      <c r="H58" s="17">
        <f t="shared" si="25"/>
        <v>17599.37539</v>
      </c>
      <c r="I58" s="17">
        <f t="shared" si="25"/>
        <v>20239.2817</v>
      </c>
      <c r="J58" s="17">
        <f t="shared" si="25"/>
        <v>23275.17395</v>
      </c>
      <c r="K58" s="17">
        <f t="shared" si="25"/>
        <v>26766.45005</v>
      </c>
      <c r="L58" s="17">
        <f t="shared" si="25"/>
        <v>30781.41755</v>
      </c>
      <c r="M58" s="17">
        <f t="shared" si="25"/>
        <v>35398.63019</v>
      </c>
      <c r="N58" s="17">
        <f t="shared" si="25"/>
        <v>40708.42472</v>
      </c>
    </row>
    <row r="59" ht="24.0" customHeight="1">
      <c r="A59" s="13"/>
      <c r="B59" s="15"/>
      <c r="C59" s="14">
        <v>0.01</v>
      </c>
      <c r="D59" s="14">
        <v>0.01</v>
      </c>
      <c r="E59" s="14">
        <v>0.01</v>
      </c>
      <c r="F59" s="14">
        <v>0.01</v>
      </c>
      <c r="G59" s="14">
        <v>0.01</v>
      </c>
      <c r="H59" s="14">
        <v>0.01</v>
      </c>
      <c r="I59" s="14">
        <v>0.01</v>
      </c>
      <c r="J59" s="14">
        <v>0.01</v>
      </c>
      <c r="K59" s="14">
        <v>0.01</v>
      </c>
      <c r="L59" s="14">
        <v>0.01</v>
      </c>
      <c r="M59" s="14">
        <v>0.01</v>
      </c>
      <c r="N59" s="14">
        <v>0.01</v>
      </c>
    </row>
    <row r="60" ht="24.0" customHeight="1">
      <c r="A60" s="13" t="s">
        <v>15</v>
      </c>
      <c r="B60" s="12"/>
      <c r="C60" s="17">
        <f t="shared" ref="C60:N60" si="26">C59*C$52</f>
        <v>972.2222222</v>
      </c>
      <c r="D60" s="17">
        <f t="shared" si="26"/>
        <v>1118.055556</v>
      </c>
      <c r="E60" s="17">
        <f t="shared" si="26"/>
        <v>1285.763889</v>
      </c>
      <c r="F60" s="17">
        <f t="shared" si="26"/>
        <v>1478.628472</v>
      </c>
      <c r="G60" s="17">
        <f t="shared" si="26"/>
        <v>1700.422743</v>
      </c>
      <c r="H60" s="17">
        <f t="shared" si="26"/>
        <v>1955.486155</v>
      </c>
      <c r="I60" s="17">
        <f t="shared" si="26"/>
        <v>2248.809078</v>
      </c>
      <c r="J60" s="17">
        <f t="shared" si="26"/>
        <v>2586.130439</v>
      </c>
      <c r="K60" s="17">
        <f t="shared" si="26"/>
        <v>2974.050005</v>
      </c>
      <c r="L60" s="17">
        <f t="shared" si="26"/>
        <v>3420.157506</v>
      </c>
      <c r="M60" s="17">
        <f t="shared" si="26"/>
        <v>3933.181132</v>
      </c>
      <c r="N60" s="17">
        <f t="shared" si="26"/>
        <v>4523.158302</v>
      </c>
    </row>
    <row r="61" ht="15.75" customHeight="1">
      <c r="A61" s="12"/>
      <c r="B61" s="12"/>
      <c r="C61" s="12"/>
    </row>
    <row r="62" ht="15.75" customHeight="1">
      <c r="A62" s="4" t="s">
        <v>29</v>
      </c>
      <c r="B62" s="25"/>
      <c r="C62" s="2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21.75" customHeight="1">
      <c r="A63" s="6" t="s">
        <v>30</v>
      </c>
      <c r="B63" s="26"/>
      <c r="C63" s="27">
        <v>0.029</v>
      </c>
      <c r="D63" s="27">
        <v>0.029</v>
      </c>
      <c r="E63" s="27">
        <v>0.029</v>
      </c>
      <c r="F63" s="27">
        <v>0.029</v>
      </c>
      <c r="G63" s="27">
        <v>0.029</v>
      </c>
      <c r="H63" s="27">
        <v>0.029</v>
      </c>
      <c r="I63" s="27">
        <v>0.029</v>
      </c>
      <c r="J63" s="27">
        <v>0.029</v>
      </c>
      <c r="K63" s="27">
        <v>0.029</v>
      </c>
      <c r="L63" s="27">
        <v>0.029</v>
      </c>
      <c r="M63" s="27">
        <v>0.029</v>
      </c>
      <c r="N63" s="27">
        <v>0.029</v>
      </c>
    </row>
    <row r="64" ht="21.75" customHeight="1">
      <c r="A64" s="6" t="s">
        <v>31</v>
      </c>
      <c r="B64" s="21"/>
      <c r="C64" s="22">
        <v>0.3</v>
      </c>
      <c r="D64" s="22">
        <v>0.3</v>
      </c>
      <c r="E64" s="22">
        <v>0.3</v>
      </c>
      <c r="F64" s="22">
        <v>0.3</v>
      </c>
      <c r="G64" s="22">
        <v>0.3</v>
      </c>
      <c r="H64" s="22">
        <v>0.3</v>
      </c>
      <c r="I64" s="22">
        <v>0.3</v>
      </c>
      <c r="J64" s="22">
        <v>0.3</v>
      </c>
      <c r="K64" s="22">
        <v>0.3</v>
      </c>
      <c r="L64" s="22">
        <v>0.3</v>
      </c>
      <c r="M64" s="22">
        <v>0.3</v>
      </c>
      <c r="N64" s="22">
        <v>0.3</v>
      </c>
    </row>
    <row r="65" ht="15.75" customHeight="1">
      <c r="A65" s="12"/>
      <c r="B65" s="12"/>
      <c r="C65" s="12"/>
    </row>
    <row r="66" ht="15.75" customHeight="1">
      <c r="A66" s="4" t="s">
        <v>32</v>
      </c>
      <c r="B66" s="25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21.0" customHeight="1">
      <c r="A67" s="6" t="s">
        <v>33</v>
      </c>
      <c r="B67" s="28"/>
      <c r="C67" s="29">
        <v>0.31</v>
      </c>
      <c r="D67" s="29">
        <v>0.31</v>
      </c>
      <c r="E67" s="29">
        <v>0.31</v>
      </c>
      <c r="F67" s="29">
        <v>0.31</v>
      </c>
      <c r="G67" s="29">
        <v>0.31</v>
      </c>
      <c r="H67" s="29">
        <v>0.31</v>
      </c>
      <c r="I67" s="29">
        <v>0.31</v>
      </c>
      <c r="J67" s="29">
        <v>0.31</v>
      </c>
      <c r="K67" s="29">
        <v>0.31</v>
      </c>
      <c r="L67" s="29">
        <v>0.31</v>
      </c>
      <c r="M67" s="29">
        <v>0.31</v>
      </c>
      <c r="N67" s="29">
        <v>0.31</v>
      </c>
    </row>
    <row r="68" ht="21.0" customHeight="1">
      <c r="A68" s="6" t="s">
        <v>34</v>
      </c>
      <c r="B68" s="28"/>
      <c r="C68" s="29">
        <v>0.33</v>
      </c>
      <c r="D68" s="29">
        <v>0.33</v>
      </c>
      <c r="E68" s="29">
        <v>0.33</v>
      </c>
      <c r="F68" s="29">
        <v>0.33</v>
      </c>
      <c r="G68" s="29">
        <v>0.33</v>
      </c>
      <c r="H68" s="29">
        <v>0.33</v>
      </c>
      <c r="I68" s="29">
        <v>0.33</v>
      </c>
      <c r="J68" s="29">
        <v>0.33</v>
      </c>
      <c r="K68" s="29">
        <v>0.33</v>
      </c>
      <c r="L68" s="29">
        <v>0.33</v>
      </c>
      <c r="M68" s="29">
        <v>0.33</v>
      </c>
      <c r="N68" s="29">
        <v>0.33</v>
      </c>
    </row>
    <row r="69" ht="21.0" customHeight="1">
      <c r="A69" s="6" t="s">
        <v>35</v>
      </c>
      <c r="B69" s="28"/>
      <c r="C69" s="29">
        <v>0.34</v>
      </c>
      <c r="D69" s="29">
        <v>0.34</v>
      </c>
      <c r="E69" s="29">
        <v>0.34</v>
      </c>
      <c r="F69" s="29">
        <v>0.34</v>
      </c>
      <c r="G69" s="29">
        <v>0.34</v>
      </c>
      <c r="H69" s="29">
        <v>0.34</v>
      </c>
      <c r="I69" s="29">
        <v>0.34</v>
      </c>
      <c r="J69" s="29">
        <v>0.34</v>
      </c>
      <c r="K69" s="29">
        <v>0.34</v>
      </c>
      <c r="L69" s="29">
        <v>0.34</v>
      </c>
      <c r="M69" s="29">
        <v>0.34</v>
      </c>
      <c r="N69" s="29">
        <v>0.34</v>
      </c>
    </row>
    <row r="70" ht="21.0" customHeight="1">
      <c r="A70" s="6" t="s">
        <v>36</v>
      </c>
      <c r="B70" s="28"/>
      <c r="C70" s="29">
        <v>0.35</v>
      </c>
      <c r="D70" s="29">
        <v>0.35</v>
      </c>
      <c r="E70" s="29">
        <v>0.35</v>
      </c>
      <c r="F70" s="29">
        <v>0.35</v>
      </c>
      <c r="G70" s="29">
        <v>0.35</v>
      </c>
      <c r="H70" s="29">
        <v>0.35</v>
      </c>
      <c r="I70" s="29">
        <v>0.35</v>
      </c>
      <c r="J70" s="29">
        <v>0.35</v>
      </c>
      <c r="K70" s="29">
        <v>0.35</v>
      </c>
      <c r="L70" s="29">
        <v>0.35</v>
      </c>
      <c r="M70" s="29">
        <v>0.35</v>
      </c>
      <c r="N70" s="29">
        <v>0.35</v>
      </c>
    </row>
    <row r="71" ht="21.0" customHeight="1">
      <c r="A71" s="6" t="s">
        <v>37</v>
      </c>
      <c r="B71" s="12"/>
      <c r="C71" s="11">
        <v>95.7</v>
      </c>
      <c r="D71" s="11">
        <v>95.7</v>
      </c>
      <c r="E71" s="11">
        <v>95.7</v>
      </c>
      <c r="F71" s="11">
        <v>95.7</v>
      </c>
      <c r="G71" s="11">
        <v>95.7</v>
      </c>
      <c r="H71" s="11">
        <v>95.7</v>
      </c>
      <c r="I71" s="11">
        <v>95.7</v>
      </c>
      <c r="J71" s="11">
        <v>95.7</v>
      </c>
      <c r="K71" s="11">
        <v>95.7</v>
      </c>
      <c r="L71" s="11">
        <v>95.7</v>
      </c>
      <c r="M71" s="11">
        <v>95.7</v>
      </c>
      <c r="N71" s="11">
        <v>95.7</v>
      </c>
    </row>
    <row r="72" ht="21.0" customHeight="1">
      <c r="A72" s="6" t="s">
        <v>38</v>
      </c>
      <c r="B72" s="12"/>
      <c r="C72" s="11">
        <v>23.1</v>
      </c>
      <c r="D72" s="11">
        <v>23.1</v>
      </c>
      <c r="E72" s="11">
        <v>23.1</v>
      </c>
      <c r="F72" s="11">
        <v>23.1</v>
      </c>
      <c r="G72" s="11">
        <v>23.1</v>
      </c>
      <c r="H72" s="11">
        <v>23.1</v>
      </c>
      <c r="I72" s="11">
        <v>23.1</v>
      </c>
      <c r="J72" s="11">
        <v>23.1</v>
      </c>
      <c r="K72" s="11">
        <v>23.1</v>
      </c>
      <c r="L72" s="11">
        <v>23.1</v>
      </c>
      <c r="M72" s="11">
        <v>23.1</v>
      </c>
      <c r="N72" s="11">
        <v>23.1</v>
      </c>
    </row>
    <row r="73" ht="21.0" customHeight="1">
      <c r="A73" s="6" t="s">
        <v>39</v>
      </c>
      <c r="B73" s="12"/>
      <c r="C73" s="11">
        <v>313.4</v>
      </c>
      <c r="D73" s="11">
        <v>313.4</v>
      </c>
      <c r="E73" s="11">
        <v>313.4</v>
      </c>
      <c r="F73" s="11">
        <v>313.4</v>
      </c>
      <c r="G73" s="11">
        <v>313.4</v>
      </c>
      <c r="H73" s="11">
        <v>313.4</v>
      </c>
      <c r="I73" s="11">
        <v>313.4</v>
      </c>
      <c r="J73" s="11">
        <v>313.4</v>
      </c>
      <c r="K73" s="11">
        <v>313.4</v>
      </c>
      <c r="L73" s="11">
        <v>313.4</v>
      </c>
      <c r="M73" s="11">
        <v>313.4</v>
      </c>
      <c r="N73" s="11">
        <v>313.4</v>
      </c>
    </row>
    <row r="74" ht="21.0" customHeight="1">
      <c r="A74" s="6" t="s">
        <v>40</v>
      </c>
      <c r="B74" s="12"/>
      <c r="C74" s="11">
        <v>227.5</v>
      </c>
      <c r="D74" s="11">
        <v>227.5</v>
      </c>
      <c r="E74" s="11">
        <v>227.5</v>
      </c>
      <c r="F74" s="11">
        <v>227.5</v>
      </c>
      <c r="G74" s="11">
        <v>227.5</v>
      </c>
      <c r="H74" s="11">
        <v>227.5</v>
      </c>
      <c r="I74" s="11">
        <v>227.5</v>
      </c>
      <c r="J74" s="11">
        <v>227.5</v>
      </c>
      <c r="K74" s="11">
        <v>227.5</v>
      </c>
      <c r="L74" s="11">
        <v>227.5</v>
      </c>
      <c r="M74" s="11">
        <v>227.5</v>
      </c>
      <c r="N74" s="11">
        <v>227.5</v>
      </c>
    </row>
    <row r="75" ht="15.75" customHeight="1">
      <c r="B75" s="12"/>
      <c r="C75" s="12"/>
    </row>
    <row r="76" ht="15.75" customHeight="1">
      <c r="A76" s="4" t="s">
        <v>41</v>
      </c>
      <c r="B76" s="25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6" t="s">
        <v>42</v>
      </c>
      <c r="B77" s="12"/>
      <c r="C77" s="11">
        <v>1.1</v>
      </c>
      <c r="D77" s="11">
        <v>1.1</v>
      </c>
      <c r="E77" s="11">
        <v>1.1</v>
      </c>
      <c r="F77" s="11">
        <v>1.1</v>
      </c>
      <c r="G77" s="11">
        <v>1.1</v>
      </c>
      <c r="H77" s="11">
        <v>1.1</v>
      </c>
      <c r="I77" s="11">
        <v>1.1</v>
      </c>
      <c r="J77" s="11">
        <v>1.1</v>
      </c>
      <c r="K77" s="11">
        <v>1.1</v>
      </c>
      <c r="L77" s="11">
        <v>1.1</v>
      </c>
      <c r="M77" s="11">
        <v>1.1</v>
      </c>
      <c r="N77" s="11">
        <v>1.1</v>
      </c>
    </row>
    <row r="78" ht="15.75" customHeight="1">
      <c r="A78" s="6" t="s">
        <v>43</v>
      </c>
      <c r="B78" s="12"/>
      <c r="C78" s="11">
        <v>3.9</v>
      </c>
      <c r="D78" s="11">
        <v>3.9</v>
      </c>
      <c r="E78" s="11">
        <v>3.9</v>
      </c>
      <c r="F78" s="11">
        <v>3.9</v>
      </c>
      <c r="G78" s="11">
        <v>3.9</v>
      </c>
      <c r="H78" s="11">
        <v>3.9</v>
      </c>
      <c r="I78" s="11">
        <v>3.9</v>
      </c>
      <c r="J78" s="11">
        <v>3.9</v>
      </c>
      <c r="K78" s="11">
        <v>3.9</v>
      </c>
      <c r="L78" s="11">
        <v>3.9</v>
      </c>
      <c r="M78" s="11">
        <v>3.9</v>
      </c>
      <c r="N78" s="11">
        <v>3.9</v>
      </c>
    </row>
    <row r="79" ht="15.75" customHeight="1">
      <c r="A79" s="6" t="s">
        <v>44</v>
      </c>
      <c r="B79" s="12"/>
      <c r="C79" s="30">
        <v>2.9</v>
      </c>
      <c r="D79" s="30">
        <v>2.9</v>
      </c>
      <c r="E79" s="30">
        <v>2.9</v>
      </c>
      <c r="F79" s="30">
        <v>2.9</v>
      </c>
      <c r="G79" s="30">
        <v>2.9</v>
      </c>
      <c r="H79" s="30">
        <v>2.9</v>
      </c>
      <c r="I79" s="30">
        <v>2.9</v>
      </c>
      <c r="J79" s="30">
        <v>2.9</v>
      </c>
      <c r="K79" s="30">
        <v>2.9</v>
      </c>
      <c r="L79" s="30">
        <v>2.9</v>
      </c>
      <c r="M79" s="30">
        <v>2.9</v>
      </c>
      <c r="N79" s="30">
        <v>2.9</v>
      </c>
    </row>
    <row r="80" ht="15.75" customHeight="1">
      <c r="B80" s="18"/>
      <c r="C80" s="18"/>
    </row>
    <row r="81" ht="15.75" customHeight="1">
      <c r="A81" s="93" t="s">
        <v>132</v>
      </c>
      <c r="B81" s="94"/>
      <c r="C81" s="94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ht="15.75" customHeight="1">
      <c r="A82" s="31" t="s">
        <v>46</v>
      </c>
      <c r="B82" s="12"/>
      <c r="C82" s="12"/>
    </row>
    <row r="83" ht="15.75" customHeight="1">
      <c r="A83" s="6" t="s">
        <v>133</v>
      </c>
      <c r="B83" s="97"/>
      <c r="C83" s="97">
        <v>1.0</v>
      </c>
      <c r="D83" s="97">
        <v>1.0</v>
      </c>
      <c r="E83" s="97">
        <v>1.0</v>
      </c>
      <c r="F83" s="97">
        <v>1.0</v>
      </c>
      <c r="G83" s="97">
        <v>1.0</v>
      </c>
      <c r="H83" s="97">
        <v>1.0</v>
      </c>
      <c r="I83" s="97">
        <v>1.0</v>
      </c>
      <c r="J83" s="97">
        <v>1.0</v>
      </c>
      <c r="K83" s="97">
        <v>1.0</v>
      </c>
      <c r="L83" s="97">
        <v>1.0</v>
      </c>
      <c r="M83" s="97">
        <v>1.0</v>
      </c>
      <c r="N83" s="97">
        <v>1.0</v>
      </c>
    </row>
    <row r="84" ht="15.75" customHeight="1">
      <c r="A84" s="6" t="s">
        <v>134</v>
      </c>
      <c r="B84" s="97"/>
      <c r="C84" s="97">
        <v>0.25</v>
      </c>
      <c r="D84" s="97">
        <v>0.25</v>
      </c>
      <c r="E84" s="97">
        <v>0.25</v>
      </c>
      <c r="F84" s="97">
        <v>0.25</v>
      </c>
      <c r="G84" s="97">
        <v>0.25</v>
      </c>
      <c r="H84" s="97">
        <v>0.25</v>
      </c>
      <c r="I84" s="97">
        <v>0.25</v>
      </c>
      <c r="J84" s="97">
        <v>0.25</v>
      </c>
      <c r="K84" s="97">
        <v>0.25</v>
      </c>
      <c r="L84" s="97">
        <v>0.25</v>
      </c>
      <c r="M84" s="97">
        <v>0.25</v>
      </c>
      <c r="N84" s="97">
        <v>0.25</v>
      </c>
    </row>
    <row r="85" ht="15.75" customHeight="1">
      <c r="A85" s="6" t="s">
        <v>135</v>
      </c>
      <c r="B85" s="97"/>
      <c r="C85" s="97">
        <v>0.68</v>
      </c>
      <c r="D85" s="97">
        <v>0.68</v>
      </c>
      <c r="E85" s="97">
        <v>0.68</v>
      </c>
      <c r="F85" s="97">
        <v>0.68</v>
      </c>
      <c r="G85" s="97">
        <v>0.68</v>
      </c>
      <c r="H85" s="97">
        <v>0.68</v>
      </c>
      <c r="I85" s="97">
        <v>0.68</v>
      </c>
      <c r="J85" s="97">
        <v>0.68</v>
      </c>
      <c r="K85" s="97">
        <v>0.68</v>
      </c>
      <c r="L85" s="97">
        <v>0.68</v>
      </c>
      <c r="M85" s="97">
        <v>0.68</v>
      </c>
      <c r="N85" s="97">
        <v>0.68</v>
      </c>
    </row>
    <row r="86" ht="15.75" customHeight="1">
      <c r="A86" s="9" t="s">
        <v>136</v>
      </c>
      <c r="B86" s="98"/>
      <c r="C86" s="98">
        <f t="shared" ref="C86:N86" si="27">C83*C84*C85*C183</f>
        <v>13905.85762</v>
      </c>
      <c r="D86" s="98">
        <f t="shared" si="27"/>
        <v>21497.12855</v>
      </c>
      <c r="E86" s="98">
        <f t="shared" si="27"/>
        <v>28299.51093</v>
      </c>
      <c r="F86" s="98">
        <f t="shared" si="27"/>
        <v>34865.35895</v>
      </c>
      <c r="G86" s="98">
        <f t="shared" si="27"/>
        <v>41596.77043</v>
      </c>
      <c r="H86" s="98">
        <f t="shared" si="27"/>
        <v>48803.73492</v>
      </c>
      <c r="I86" s="98">
        <f t="shared" si="27"/>
        <v>56743.50695</v>
      </c>
      <c r="J86" s="98">
        <f t="shared" si="27"/>
        <v>65647.27572</v>
      </c>
      <c r="K86" s="98">
        <f t="shared" si="27"/>
        <v>75738.67546</v>
      </c>
      <c r="L86" s="98">
        <f t="shared" si="27"/>
        <v>87247.38657</v>
      </c>
      <c r="M86" s="98">
        <f t="shared" si="27"/>
        <v>100419.6137</v>
      </c>
      <c r="N86" s="98">
        <f t="shared" si="27"/>
        <v>115526.7899</v>
      </c>
    </row>
    <row r="87" ht="15.75" customHeight="1">
      <c r="A87" s="6" t="s">
        <v>137</v>
      </c>
      <c r="B87" s="97"/>
      <c r="C87" s="97">
        <v>1.0</v>
      </c>
      <c r="D87" s="97">
        <v>1.0</v>
      </c>
      <c r="E87" s="97">
        <v>1.0</v>
      </c>
      <c r="F87" s="97">
        <v>1.0</v>
      </c>
      <c r="G87" s="97">
        <v>1.0</v>
      </c>
      <c r="H87" s="97">
        <v>1.0</v>
      </c>
      <c r="I87" s="97">
        <v>1.0</v>
      </c>
      <c r="J87" s="97">
        <v>1.0</v>
      </c>
      <c r="K87" s="97">
        <v>1.0</v>
      </c>
      <c r="L87" s="97">
        <v>1.0</v>
      </c>
      <c r="M87" s="97">
        <v>1.0</v>
      </c>
      <c r="N87" s="97">
        <v>1.0</v>
      </c>
    </row>
    <row r="88" ht="15.75" customHeight="1">
      <c r="A88" s="6" t="s">
        <v>138</v>
      </c>
      <c r="B88" s="97"/>
      <c r="C88" s="97">
        <v>0.1</v>
      </c>
      <c r="D88" s="97">
        <v>0.1</v>
      </c>
      <c r="E88" s="97">
        <v>0.1</v>
      </c>
      <c r="F88" s="97">
        <v>0.1</v>
      </c>
      <c r="G88" s="97">
        <v>0.1</v>
      </c>
      <c r="H88" s="97">
        <v>0.1</v>
      </c>
      <c r="I88" s="97">
        <v>0.1</v>
      </c>
      <c r="J88" s="97">
        <v>0.1</v>
      </c>
      <c r="K88" s="97">
        <v>0.1</v>
      </c>
      <c r="L88" s="97">
        <v>0.1</v>
      </c>
      <c r="M88" s="97">
        <v>0.1</v>
      </c>
      <c r="N88" s="97">
        <v>0.1</v>
      </c>
    </row>
    <row r="89" ht="15.75" customHeight="1">
      <c r="A89" s="6" t="s">
        <v>139</v>
      </c>
      <c r="B89" s="99"/>
      <c r="C89" s="99">
        <v>1.0</v>
      </c>
      <c r="D89" s="99">
        <v>1.0</v>
      </c>
      <c r="E89" s="99">
        <v>1.0</v>
      </c>
      <c r="F89" s="99">
        <v>1.0</v>
      </c>
      <c r="G89" s="99">
        <v>1.0</v>
      </c>
      <c r="H89" s="99">
        <v>1.0</v>
      </c>
      <c r="I89" s="99">
        <v>1.0</v>
      </c>
      <c r="J89" s="99">
        <v>1.0</v>
      </c>
      <c r="K89" s="99">
        <v>1.0</v>
      </c>
      <c r="L89" s="99">
        <v>1.0</v>
      </c>
      <c r="M89" s="99">
        <v>1.0</v>
      </c>
      <c r="N89" s="99">
        <v>1.0</v>
      </c>
    </row>
    <row r="90" ht="15.75" customHeight="1">
      <c r="A90" s="9" t="s">
        <v>140</v>
      </c>
      <c r="B90" s="98"/>
      <c r="C90" s="98">
        <f t="shared" ref="C90:N90" si="28">C86*C87*C88*C89</f>
        <v>1390.585762</v>
      </c>
      <c r="D90" s="98">
        <f t="shared" si="28"/>
        <v>2149.712855</v>
      </c>
      <c r="E90" s="98">
        <f t="shared" si="28"/>
        <v>2829.951093</v>
      </c>
      <c r="F90" s="98">
        <f t="shared" si="28"/>
        <v>3486.535895</v>
      </c>
      <c r="G90" s="98">
        <f t="shared" si="28"/>
        <v>4159.677043</v>
      </c>
      <c r="H90" s="98">
        <f t="shared" si="28"/>
        <v>4880.373492</v>
      </c>
      <c r="I90" s="98">
        <f t="shared" si="28"/>
        <v>5674.350695</v>
      </c>
      <c r="J90" s="98">
        <f t="shared" si="28"/>
        <v>6564.727572</v>
      </c>
      <c r="K90" s="98">
        <f t="shared" si="28"/>
        <v>7573.867546</v>
      </c>
      <c r="L90" s="98">
        <f t="shared" si="28"/>
        <v>8724.738657</v>
      </c>
      <c r="M90" s="98">
        <f t="shared" si="28"/>
        <v>10041.96137</v>
      </c>
      <c r="N90" s="98">
        <f t="shared" si="28"/>
        <v>11552.67899</v>
      </c>
    </row>
    <row r="91" ht="15.75" customHeight="1">
      <c r="A91" s="12"/>
      <c r="B91" s="12"/>
      <c r="C91" s="100"/>
    </row>
    <row r="92" ht="15.75" customHeight="1">
      <c r="A92" s="31" t="s">
        <v>42</v>
      </c>
      <c r="B92" s="12"/>
      <c r="C92" s="100"/>
    </row>
    <row r="93" ht="15.75" customHeight="1">
      <c r="A93" s="6" t="s">
        <v>141</v>
      </c>
      <c r="B93" s="97"/>
      <c r="C93" s="97">
        <v>1.0</v>
      </c>
      <c r="D93" s="97">
        <v>1.0</v>
      </c>
      <c r="E93" s="97">
        <v>1.0</v>
      </c>
      <c r="F93" s="97">
        <v>1.0</v>
      </c>
      <c r="G93" s="97">
        <v>1.0</v>
      </c>
      <c r="H93" s="97">
        <v>1.0</v>
      </c>
      <c r="I93" s="97">
        <v>1.0</v>
      </c>
      <c r="J93" s="97">
        <v>1.0</v>
      </c>
      <c r="K93" s="97">
        <v>1.0</v>
      </c>
      <c r="L93" s="97">
        <v>1.0</v>
      </c>
      <c r="M93" s="97">
        <v>1.0</v>
      </c>
      <c r="N93" s="97">
        <v>1.0</v>
      </c>
    </row>
    <row r="94" ht="15.75" customHeight="1">
      <c r="A94" s="6" t="s">
        <v>134</v>
      </c>
      <c r="B94" s="97"/>
      <c r="C94" s="97">
        <v>0.25</v>
      </c>
      <c r="D94" s="97">
        <v>0.25</v>
      </c>
      <c r="E94" s="97">
        <v>0.25</v>
      </c>
      <c r="F94" s="97">
        <v>0.25</v>
      </c>
      <c r="G94" s="97">
        <v>0.25</v>
      </c>
      <c r="H94" s="97">
        <v>0.25</v>
      </c>
      <c r="I94" s="97">
        <v>0.25</v>
      </c>
      <c r="J94" s="97">
        <v>0.25</v>
      </c>
      <c r="K94" s="97">
        <v>0.25</v>
      </c>
      <c r="L94" s="97">
        <v>0.25</v>
      </c>
      <c r="M94" s="97">
        <v>0.25</v>
      </c>
      <c r="N94" s="97">
        <v>0.25</v>
      </c>
    </row>
    <row r="95" ht="15.75" customHeight="1">
      <c r="A95" s="6" t="s">
        <v>135</v>
      </c>
      <c r="B95" s="97"/>
      <c r="C95" s="97">
        <v>0.61</v>
      </c>
      <c r="D95" s="97">
        <v>0.61</v>
      </c>
      <c r="E95" s="97">
        <v>0.61</v>
      </c>
      <c r="F95" s="97">
        <v>0.61</v>
      </c>
      <c r="G95" s="97">
        <v>0.61</v>
      </c>
      <c r="H95" s="97">
        <v>0.61</v>
      </c>
      <c r="I95" s="97">
        <v>0.61</v>
      </c>
      <c r="J95" s="97">
        <v>0.61</v>
      </c>
      <c r="K95" s="97">
        <v>0.61</v>
      </c>
      <c r="L95" s="97">
        <v>0.61</v>
      </c>
      <c r="M95" s="97">
        <v>0.61</v>
      </c>
      <c r="N95" s="97">
        <v>0.61</v>
      </c>
    </row>
    <row r="96" ht="15.75" customHeight="1">
      <c r="A96" s="9" t="s">
        <v>136</v>
      </c>
      <c r="B96" s="98"/>
      <c r="C96" s="98">
        <f t="shared" ref="C96:N96" si="29">C93*C94*C95*C232</f>
        <v>5003.405341</v>
      </c>
      <c r="D96" s="98">
        <f t="shared" si="29"/>
        <v>10986.62946</v>
      </c>
      <c r="E96" s="98">
        <f t="shared" si="29"/>
        <v>18595.38179</v>
      </c>
      <c r="F96" s="98">
        <f t="shared" si="29"/>
        <v>27682.69096</v>
      </c>
      <c r="G96" s="98">
        <f t="shared" si="29"/>
        <v>38237.72445</v>
      </c>
      <c r="H96" s="98">
        <f t="shared" si="29"/>
        <v>50396.38916</v>
      </c>
      <c r="I96" s="98">
        <f t="shared" si="29"/>
        <v>64232.02455</v>
      </c>
      <c r="J96" s="98">
        <f t="shared" si="29"/>
        <v>79924.71541</v>
      </c>
      <c r="K96" s="98">
        <f t="shared" si="29"/>
        <v>97735.03932</v>
      </c>
      <c r="L96" s="98">
        <f t="shared" si="29"/>
        <v>117978.0532</v>
      </c>
      <c r="M96" s="98">
        <f t="shared" si="29"/>
        <v>141021.0418</v>
      </c>
      <c r="N96" s="98">
        <f t="shared" si="29"/>
        <v>167260.9898</v>
      </c>
    </row>
    <row r="97" ht="15.75" customHeight="1">
      <c r="A97" s="6" t="s">
        <v>137</v>
      </c>
      <c r="B97" s="97"/>
      <c r="C97" s="97">
        <v>1.0</v>
      </c>
      <c r="D97" s="97">
        <v>1.0</v>
      </c>
      <c r="E97" s="97">
        <v>1.0</v>
      </c>
      <c r="F97" s="97">
        <v>1.0</v>
      </c>
      <c r="G97" s="97">
        <v>1.0</v>
      </c>
      <c r="H97" s="97">
        <v>1.0</v>
      </c>
      <c r="I97" s="97">
        <v>1.0</v>
      </c>
      <c r="J97" s="97">
        <v>1.0</v>
      </c>
      <c r="K97" s="97">
        <v>1.0</v>
      </c>
      <c r="L97" s="97">
        <v>1.0</v>
      </c>
      <c r="M97" s="97">
        <v>1.0</v>
      </c>
      <c r="N97" s="97">
        <v>1.0</v>
      </c>
    </row>
    <row r="98" ht="15.75" customHeight="1">
      <c r="A98" s="6" t="s">
        <v>138</v>
      </c>
      <c r="B98" s="97"/>
      <c r="C98" s="97">
        <v>0.12</v>
      </c>
      <c r="D98" s="97">
        <v>0.12</v>
      </c>
      <c r="E98" s="97">
        <v>0.12</v>
      </c>
      <c r="F98" s="97">
        <v>0.12</v>
      </c>
      <c r="G98" s="97">
        <v>0.12</v>
      </c>
      <c r="H98" s="97">
        <v>0.12</v>
      </c>
      <c r="I98" s="97">
        <v>0.12</v>
      </c>
      <c r="J98" s="97">
        <v>0.12</v>
      </c>
      <c r="K98" s="97">
        <v>0.12</v>
      </c>
      <c r="L98" s="97">
        <v>0.12</v>
      </c>
      <c r="M98" s="97">
        <v>0.12</v>
      </c>
      <c r="N98" s="97">
        <v>0.12</v>
      </c>
    </row>
    <row r="99" ht="15.75" customHeight="1">
      <c r="A99" s="6" t="s">
        <v>139</v>
      </c>
      <c r="B99" s="100"/>
      <c r="C99" s="100">
        <v>4.2</v>
      </c>
      <c r="D99" s="100">
        <v>4.2</v>
      </c>
      <c r="E99" s="100">
        <v>4.2</v>
      </c>
      <c r="F99" s="100">
        <v>4.2</v>
      </c>
      <c r="G99" s="100">
        <v>4.2</v>
      </c>
      <c r="H99" s="100">
        <v>4.2</v>
      </c>
      <c r="I99" s="100">
        <v>4.2</v>
      </c>
      <c r="J99" s="100">
        <v>4.2</v>
      </c>
      <c r="K99" s="100">
        <v>4.2</v>
      </c>
      <c r="L99" s="100">
        <v>4.2</v>
      </c>
      <c r="M99" s="100">
        <v>4.2</v>
      </c>
      <c r="N99" s="100">
        <v>4.2</v>
      </c>
    </row>
    <row r="100" ht="15.75" customHeight="1">
      <c r="A100" s="9" t="s">
        <v>140</v>
      </c>
      <c r="B100" s="98"/>
      <c r="C100" s="98">
        <f t="shared" ref="C100:N100" si="30">C96*C97*C98*C99</f>
        <v>2521.716292</v>
      </c>
      <c r="D100" s="98">
        <f t="shared" si="30"/>
        <v>5537.261248</v>
      </c>
      <c r="E100" s="98">
        <f t="shared" si="30"/>
        <v>9372.072423</v>
      </c>
      <c r="F100" s="98">
        <f t="shared" si="30"/>
        <v>13952.07624</v>
      </c>
      <c r="G100" s="98">
        <f t="shared" si="30"/>
        <v>19271.81312</v>
      </c>
      <c r="H100" s="98">
        <f t="shared" si="30"/>
        <v>25399.78014</v>
      </c>
      <c r="I100" s="98">
        <f t="shared" si="30"/>
        <v>32372.94037</v>
      </c>
      <c r="J100" s="98">
        <f t="shared" si="30"/>
        <v>40282.05656</v>
      </c>
      <c r="K100" s="98">
        <f t="shared" si="30"/>
        <v>49258.45982</v>
      </c>
      <c r="L100" s="98">
        <f t="shared" si="30"/>
        <v>59460.93879</v>
      </c>
      <c r="M100" s="98">
        <f t="shared" si="30"/>
        <v>71074.60506</v>
      </c>
      <c r="N100" s="98">
        <f t="shared" si="30"/>
        <v>84299.53888</v>
      </c>
    </row>
    <row r="101" ht="15.75" customHeight="1">
      <c r="A101" s="12"/>
      <c r="B101" s="12"/>
      <c r="C101" s="100"/>
    </row>
    <row r="102" ht="15.75" customHeight="1">
      <c r="A102" s="31" t="s">
        <v>43</v>
      </c>
      <c r="B102" s="12"/>
      <c r="C102" s="100"/>
    </row>
    <row r="103" ht="15.75" customHeight="1">
      <c r="A103" s="6" t="s">
        <v>141</v>
      </c>
      <c r="B103" s="97"/>
      <c r="C103" s="97">
        <v>1.0</v>
      </c>
      <c r="D103" s="97">
        <v>1.0</v>
      </c>
      <c r="E103" s="97">
        <v>1.0</v>
      </c>
      <c r="F103" s="97">
        <v>1.0</v>
      </c>
      <c r="G103" s="97">
        <v>1.0</v>
      </c>
      <c r="H103" s="97">
        <v>1.0</v>
      </c>
      <c r="I103" s="97">
        <v>1.0</v>
      </c>
      <c r="J103" s="97">
        <v>1.0</v>
      </c>
      <c r="K103" s="97">
        <v>1.0</v>
      </c>
      <c r="L103" s="97">
        <v>1.0</v>
      </c>
      <c r="M103" s="97">
        <v>1.0</v>
      </c>
      <c r="N103" s="97">
        <v>1.0</v>
      </c>
    </row>
    <row r="104" ht="15.75" customHeight="1">
      <c r="A104" s="6" t="s">
        <v>134</v>
      </c>
      <c r="B104" s="97"/>
      <c r="C104" s="97">
        <v>0.35</v>
      </c>
      <c r="D104" s="97">
        <v>0.35</v>
      </c>
      <c r="E104" s="97">
        <v>0.35</v>
      </c>
      <c r="F104" s="97">
        <v>0.35</v>
      </c>
      <c r="G104" s="97">
        <v>0.35</v>
      </c>
      <c r="H104" s="97">
        <v>0.35</v>
      </c>
      <c r="I104" s="97">
        <v>0.35</v>
      </c>
      <c r="J104" s="97">
        <v>0.35</v>
      </c>
      <c r="K104" s="97">
        <v>0.35</v>
      </c>
      <c r="L104" s="97">
        <v>0.35</v>
      </c>
      <c r="M104" s="97">
        <v>0.35</v>
      </c>
      <c r="N104" s="97">
        <v>0.35</v>
      </c>
    </row>
    <row r="105" ht="15.75" customHeight="1">
      <c r="A105" s="6" t="s">
        <v>135</v>
      </c>
      <c r="B105" s="97"/>
      <c r="C105" s="97">
        <v>0.49</v>
      </c>
      <c r="D105" s="97">
        <v>0.49</v>
      </c>
      <c r="E105" s="97">
        <v>0.49</v>
      </c>
      <c r="F105" s="97">
        <v>0.49</v>
      </c>
      <c r="G105" s="97">
        <v>0.49</v>
      </c>
      <c r="H105" s="97">
        <v>0.49</v>
      </c>
      <c r="I105" s="97">
        <v>0.49</v>
      </c>
      <c r="J105" s="97">
        <v>0.49</v>
      </c>
      <c r="K105" s="97">
        <v>0.49</v>
      </c>
      <c r="L105" s="97">
        <v>0.49</v>
      </c>
      <c r="M105" s="97">
        <v>0.49</v>
      </c>
      <c r="N105" s="97">
        <v>0.49</v>
      </c>
    </row>
    <row r="106" ht="15.75" customHeight="1">
      <c r="A106" s="9" t="s">
        <v>136</v>
      </c>
      <c r="B106" s="98"/>
      <c r="C106" s="98">
        <f t="shared" ref="C106:N106" si="31">C103*C104*C105*C233</f>
        <v>1874.426162</v>
      </c>
      <c r="D106" s="98">
        <f t="shared" si="31"/>
        <v>4185.509602</v>
      </c>
      <c r="E106" s="98">
        <f t="shared" si="31"/>
        <v>7210.955941</v>
      </c>
      <c r="F106" s="98">
        <f t="shared" si="31"/>
        <v>10947.94803</v>
      </c>
      <c r="G106" s="98">
        <f t="shared" si="31"/>
        <v>15350.8318</v>
      </c>
      <c r="H106" s="98">
        <f t="shared" si="31"/>
        <v>20491.61632</v>
      </c>
      <c r="I106" s="98">
        <f t="shared" si="31"/>
        <v>26433.56653</v>
      </c>
      <c r="J106" s="98">
        <f t="shared" si="31"/>
        <v>33279.76365</v>
      </c>
      <c r="K106" s="98">
        <f t="shared" si="31"/>
        <v>41150.73139</v>
      </c>
      <c r="L106" s="98">
        <f t="shared" si="31"/>
        <v>50175.29276</v>
      </c>
      <c r="M106" s="98">
        <f t="shared" si="31"/>
        <v>60530.21732</v>
      </c>
      <c r="N106" s="98">
        <f t="shared" si="31"/>
        <v>72409.23458</v>
      </c>
    </row>
    <row r="107" ht="15.75" customHeight="1">
      <c r="A107" s="6" t="s">
        <v>137</v>
      </c>
      <c r="B107" s="97"/>
      <c r="C107" s="97">
        <v>1.0</v>
      </c>
      <c r="D107" s="97">
        <v>1.0</v>
      </c>
      <c r="E107" s="97">
        <v>1.0</v>
      </c>
      <c r="F107" s="97">
        <v>1.0</v>
      </c>
      <c r="G107" s="97">
        <v>1.0</v>
      </c>
      <c r="H107" s="97">
        <v>1.0</v>
      </c>
      <c r="I107" s="97">
        <v>1.0</v>
      </c>
      <c r="J107" s="97">
        <v>1.0</v>
      </c>
      <c r="K107" s="97">
        <v>1.0</v>
      </c>
      <c r="L107" s="97">
        <v>1.0</v>
      </c>
      <c r="M107" s="97">
        <v>1.0</v>
      </c>
      <c r="N107" s="97">
        <v>1.0</v>
      </c>
    </row>
    <row r="108" ht="15.75" customHeight="1">
      <c r="A108" s="6" t="s">
        <v>138</v>
      </c>
      <c r="B108" s="97"/>
      <c r="C108" s="97">
        <v>0.45</v>
      </c>
      <c r="D108" s="97">
        <v>0.45</v>
      </c>
      <c r="E108" s="97">
        <v>0.45</v>
      </c>
      <c r="F108" s="97">
        <v>0.45</v>
      </c>
      <c r="G108" s="97">
        <v>0.45</v>
      </c>
      <c r="H108" s="97">
        <v>0.45</v>
      </c>
      <c r="I108" s="97">
        <v>0.45</v>
      </c>
      <c r="J108" s="97">
        <v>0.45</v>
      </c>
      <c r="K108" s="97">
        <v>0.45</v>
      </c>
      <c r="L108" s="97">
        <v>0.45</v>
      </c>
      <c r="M108" s="97">
        <v>0.45</v>
      </c>
      <c r="N108" s="97">
        <v>0.45</v>
      </c>
    </row>
    <row r="109" ht="15.75" customHeight="1">
      <c r="A109" s="6" t="s">
        <v>139</v>
      </c>
      <c r="B109" s="100"/>
      <c r="C109" s="100">
        <v>5.3</v>
      </c>
      <c r="D109" s="100">
        <v>5.3</v>
      </c>
      <c r="E109" s="100">
        <v>5.3</v>
      </c>
      <c r="F109" s="100">
        <v>5.3</v>
      </c>
      <c r="G109" s="100">
        <v>5.3</v>
      </c>
      <c r="H109" s="100">
        <v>5.3</v>
      </c>
      <c r="I109" s="100">
        <v>5.3</v>
      </c>
      <c r="J109" s="100">
        <v>5.3</v>
      </c>
      <c r="K109" s="100">
        <v>5.3</v>
      </c>
      <c r="L109" s="100">
        <v>5.3</v>
      </c>
      <c r="M109" s="100">
        <v>5.3</v>
      </c>
      <c r="N109" s="100">
        <v>5.3</v>
      </c>
    </row>
    <row r="110" ht="15.75" customHeight="1">
      <c r="A110" s="9" t="s">
        <v>140</v>
      </c>
      <c r="B110" s="98"/>
      <c r="C110" s="98">
        <f t="shared" ref="C110:N110" si="32">C106*C107*C108*C109</f>
        <v>4470.506396</v>
      </c>
      <c r="D110" s="98">
        <f t="shared" si="32"/>
        <v>9982.440401</v>
      </c>
      <c r="E110" s="98">
        <f t="shared" si="32"/>
        <v>17198.12992</v>
      </c>
      <c r="F110" s="98">
        <f t="shared" si="32"/>
        <v>26110.85604</v>
      </c>
      <c r="G110" s="98">
        <f t="shared" si="32"/>
        <v>36611.73384</v>
      </c>
      <c r="H110" s="98">
        <f t="shared" si="32"/>
        <v>48872.50493</v>
      </c>
      <c r="I110" s="98">
        <f t="shared" si="32"/>
        <v>63044.05618</v>
      </c>
      <c r="J110" s="98">
        <f t="shared" si="32"/>
        <v>79372.23632</v>
      </c>
      <c r="K110" s="98">
        <f t="shared" si="32"/>
        <v>98144.49436</v>
      </c>
      <c r="L110" s="98">
        <f t="shared" si="32"/>
        <v>119668.0732</v>
      </c>
      <c r="M110" s="98">
        <f t="shared" si="32"/>
        <v>144364.5683</v>
      </c>
      <c r="N110" s="98">
        <f t="shared" si="32"/>
        <v>172696.0245</v>
      </c>
    </row>
    <row r="111" ht="15.75" customHeight="1">
      <c r="A111" s="12"/>
      <c r="B111" s="12"/>
      <c r="C111" s="100"/>
    </row>
    <row r="112" ht="15.75" customHeight="1">
      <c r="A112" s="31" t="s">
        <v>44</v>
      </c>
      <c r="B112" s="12"/>
      <c r="C112" s="100"/>
    </row>
    <row r="113" ht="15.75" customHeight="1">
      <c r="A113" s="6" t="s">
        <v>141</v>
      </c>
      <c r="B113" s="97"/>
      <c r="C113" s="97">
        <v>1.0</v>
      </c>
      <c r="D113" s="97">
        <v>1.0</v>
      </c>
      <c r="E113" s="97">
        <v>1.0</v>
      </c>
      <c r="F113" s="97">
        <v>1.0</v>
      </c>
      <c r="G113" s="97">
        <v>1.0</v>
      </c>
      <c r="H113" s="97">
        <v>1.0</v>
      </c>
      <c r="I113" s="97">
        <v>1.0</v>
      </c>
      <c r="J113" s="97">
        <v>1.0</v>
      </c>
      <c r="K113" s="97">
        <v>1.0</v>
      </c>
      <c r="L113" s="97">
        <v>1.0</v>
      </c>
      <c r="M113" s="97">
        <v>1.0</v>
      </c>
      <c r="N113" s="97">
        <v>1.0</v>
      </c>
    </row>
    <row r="114" ht="15.75" customHeight="1">
      <c r="A114" s="6" t="s">
        <v>134</v>
      </c>
      <c r="B114" s="97"/>
      <c r="C114" s="97">
        <v>0.55</v>
      </c>
      <c r="D114" s="97">
        <v>0.55</v>
      </c>
      <c r="E114" s="97">
        <v>0.55</v>
      </c>
      <c r="F114" s="97">
        <v>0.55</v>
      </c>
      <c r="G114" s="97">
        <v>0.55</v>
      </c>
      <c r="H114" s="97">
        <v>0.55</v>
      </c>
      <c r="I114" s="97">
        <v>0.55</v>
      </c>
      <c r="J114" s="97">
        <v>0.55</v>
      </c>
      <c r="K114" s="97">
        <v>0.55</v>
      </c>
      <c r="L114" s="97">
        <v>0.55</v>
      </c>
      <c r="M114" s="97">
        <v>0.55</v>
      </c>
      <c r="N114" s="97">
        <v>0.55</v>
      </c>
    </row>
    <row r="115" ht="15.75" customHeight="1">
      <c r="A115" s="6" t="s">
        <v>135</v>
      </c>
      <c r="B115" s="97"/>
      <c r="C115" s="97">
        <v>0.23</v>
      </c>
      <c r="D115" s="97">
        <v>0.23</v>
      </c>
      <c r="E115" s="97">
        <v>0.23</v>
      </c>
      <c r="F115" s="97">
        <v>0.23</v>
      </c>
      <c r="G115" s="97">
        <v>0.23</v>
      </c>
      <c r="H115" s="97">
        <v>0.23</v>
      </c>
      <c r="I115" s="97">
        <v>0.23</v>
      </c>
      <c r="J115" s="97">
        <v>0.23</v>
      </c>
      <c r="K115" s="97">
        <v>0.23</v>
      </c>
      <c r="L115" s="97">
        <v>0.23</v>
      </c>
      <c r="M115" s="97">
        <v>0.23</v>
      </c>
      <c r="N115" s="97">
        <v>0.23</v>
      </c>
    </row>
    <row r="116" ht="15.75" customHeight="1">
      <c r="A116" s="9" t="s">
        <v>136</v>
      </c>
      <c r="B116" s="98"/>
      <c r="C116" s="98">
        <f t="shared" ref="C116:N116" si="33">C113*C114*C115*C234</f>
        <v>310.269057</v>
      </c>
      <c r="D116" s="98">
        <f t="shared" si="33"/>
        <v>621.6610929</v>
      </c>
      <c r="E116" s="98">
        <f t="shared" si="33"/>
        <v>1033.055889</v>
      </c>
      <c r="F116" s="98">
        <f t="shared" si="33"/>
        <v>1506.139866</v>
      </c>
      <c r="G116" s="98">
        <f t="shared" si="33"/>
        <v>2064.562105</v>
      </c>
      <c r="H116" s="98">
        <f t="shared" si="33"/>
        <v>2625.345614</v>
      </c>
      <c r="I116" s="98">
        <f t="shared" si="33"/>
        <v>3253.945168</v>
      </c>
      <c r="J116" s="98">
        <f t="shared" si="33"/>
        <v>3963.798935</v>
      </c>
      <c r="K116" s="98">
        <f t="shared" si="33"/>
        <v>4753.705544</v>
      </c>
      <c r="L116" s="98">
        <f t="shared" si="33"/>
        <v>5636.482737</v>
      </c>
      <c r="M116" s="98">
        <f t="shared" si="33"/>
        <v>6613.162557</v>
      </c>
      <c r="N116" s="98">
        <f t="shared" si="33"/>
        <v>7721.841648</v>
      </c>
    </row>
    <row r="117" ht="15.75" customHeight="1">
      <c r="A117" s="6" t="s">
        <v>137</v>
      </c>
      <c r="B117" s="97"/>
      <c r="C117" s="97">
        <v>1.0</v>
      </c>
      <c r="D117" s="97">
        <v>1.0</v>
      </c>
      <c r="E117" s="97">
        <v>1.0</v>
      </c>
      <c r="F117" s="97">
        <v>1.0</v>
      </c>
      <c r="G117" s="97">
        <v>1.0</v>
      </c>
      <c r="H117" s="97">
        <v>1.0</v>
      </c>
      <c r="I117" s="97">
        <v>1.0</v>
      </c>
      <c r="J117" s="97">
        <v>1.0</v>
      </c>
      <c r="K117" s="97">
        <v>1.0</v>
      </c>
      <c r="L117" s="97">
        <v>1.0</v>
      </c>
      <c r="M117" s="97">
        <v>1.0</v>
      </c>
      <c r="N117" s="97">
        <v>1.0</v>
      </c>
    </row>
    <row r="118" ht="15.75" customHeight="1">
      <c r="A118" s="6" t="s">
        <v>138</v>
      </c>
      <c r="B118" s="97"/>
      <c r="C118" s="97">
        <v>0.6</v>
      </c>
      <c r="D118" s="97">
        <v>0.6</v>
      </c>
      <c r="E118" s="97">
        <v>0.6</v>
      </c>
      <c r="F118" s="97">
        <v>0.6</v>
      </c>
      <c r="G118" s="97">
        <v>0.6</v>
      </c>
      <c r="H118" s="97">
        <v>0.6</v>
      </c>
      <c r="I118" s="97">
        <v>0.6</v>
      </c>
      <c r="J118" s="97">
        <v>0.6</v>
      </c>
      <c r="K118" s="97">
        <v>0.6</v>
      </c>
      <c r="L118" s="97">
        <v>0.6</v>
      </c>
      <c r="M118" s="97">
        <v>0.6</v>
      </c>
      <c r="N118" s="97">
        <v>0.6</v>
      </c>
    </row>
    <row r="119" ht="15.75" customHeight="1">
      <c r="A119" s="6" t="s">
        <v>139</v>
      </c>
      <c r="B119" s="99"/>
      <c r="C119" s="99">
        <v>1.0</v>
      </c>
      <c r="D119" s="99">
        <v>1.0</v>
      </c>
      <c r="E119" s="99">
        <v>1.0</v>
      </c>
      <c r="F119" s="99">
        <v>1.0</v>
      </c>
      <c r="G119" s="99">
        <v>1.0</v>
      </c>
      <c r="H119" s="99">
        <v>1.0</v>
      </c>
      <c r="I119" s="99">
        <v>1.0</v>
      </c>
      <c r="J119" s="99">
        <v>1.0</v>
      </c>
      <c r="K119" s="99">
        <v>1.0</v>
      </c>
      <c r="L119" s="99">
        <v>1.0</v>
      </c>
      <c r="M119" s="99">
        <v>1.0</v>
      </c>
      <c r="N119" s="99">
        <v>1.0</v>
      </c>
    </row>
    <row r="120" ht="15.75" customHeight="1">
      <c r="A120" s="9" t="s">
        <v>140</v>
      </c>
      <c r="B120" s="98"/>
      <c r="C120" s="98">
        <f t="shared" ref="C120:N120" si="34">C116*C117*C118*C119</f>
        <v>186.1614342</v>
      </c>
      <c r="D120" s="98">
        <f t="shared" si="34"/>
        <v>372.9966557</v>
      </c>
      <c r="E120" s="98">
        <f t="shared" si="34"/>
        <v>619.8335333</v>
      </c>
      <c r="F120" s="98">
        <f t="shared" si="34"/>
        <v>903.6839195</v>
      </c>
      <c r="G120" s="98">
        <f t="shared" si="34"/>
        <v>1238.737263</v>
      </c>
      <c r="H120" s="98">
        <f t="shared" si="34"/>
        <v>1575.207369</v>
      </c>
      <c r="I120" s="98">
        <f t="shared" si="34"/>
        <v>1952.367101</v>
      </c>
      <c r="J120" s="98">
        <f t="shared" si="34"/>
        <v>2378.279361</v>
      </c>
      <c r="K120" s="98">
        <f t="shared" si="34"/>
        <v>2852.223327</v>
      </c>
      <c r="L120" s="98">
        <f t="shared" si="34"/>
        <v>3381.889642</v>
      </c>
      <c r="M120" s="98">
        <f t="shared" si="34"/>
        <v>3967.897534</v>
      </c>
      <c r="N120" s="98">
        <f t="shared" si="34"/>
        <v>4633.104989</v>
      </c>
    </row>
    <row r="121" ht="15.75" customHeight="1">
      <c r="B121" s="18"/>
      <c r="C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</row>
    <row r="123" ht="15.75" customHeight="1">
      <c r="A123" s="4" t="s">
        <v>45</v>
      </c>
      <c r="B123" s="25"/>
      <c r="C123" s="2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5.75" customHeight="1">
      <c r="A124" s="31" t="s">
        <v>46</v>
      </c>
      <c r="B124" s="12"/>
      <c r="C124" s="12"/>
    </row>
    <row r="125" ht="15.75" customHeight="1">
      <c r="A125" s="6" t="s">
        <v>47</v>
      </c>
      <c r="B125" s="8"/>
      <c r="C125" s="7">
        <v>1.0</v>
      </c>
      <c r="D125" s="7">
        <v>1.0</v>
      </c>
      <c r="E125" s="7">
        <v>1.0</v>
      </c>
      <c r="F125" s="7">
        <v>1.0</v>
      </c>
      <c r="G125" s="7">
        <v>1.0</v>
      </c>
      <c r="H125" s="7">
        <v>1.0</v>
      </c>
      <c r="I125" s="7">
        <v>1.0</v>
      </c>
      <c r="J125" s="7">
        <v>1.0</v>
      </c>
      <c r="K125" s="7">
        <v>1.0</v>
      </c>
      <c r="L125" s="7">
        <v>1.0</v>
      </c>
      <c r="M125" s="7">
        <v>1.0</v>
      </c>
      <c r="N125" s="7">
        <v>1.0</v>
      </c>
    </row>
    <row r="126" ht="15.75" customHeight="1">
      <c r="A126" s="6" t="s">
        <v>48</v>
      </c>
      <c r="B126" s="8"/>
      <c r="C126" s="7">
        <v>0.45</v>
      </c>
      <c r="D126" s="7">
        <v>0.45</v>
      </c>
      <c r="E126" s="7">
        <v>0.45</v>
      </c>
      <c r="F126" s="7">
        <v>0.45</v>
      </c>
      <c r="G126" s="7">
        <v>0.45</v>
      </c>
      <c r="H126" s="7">
        <v>0.45</v>
      </c>
      <c r="I126" s="7">
        <v>0.45</v>
      </c>
      <c r="J126" s="7">
        <v>0.45</v>
      </c>
      <c r="K126" s="7">
        <v>0.45</v>
      </c>
      <c r="L126" s="7">
        <v>0.45</v>
      </c>
      <c r="M126" s="7">
        <v>0.45</v>
      </c>
      <c r="N126" s="7">
        <v>0.45</v>
      </c>
    </row>
    <row r="127" ht="15.75" customHeight="1">
      <c r="A127" s="9" t="s">
        <v>49</v>
      </c>
      <c r="B127" s="15"/>
      <c r="C127" s="10">
        <f t="shared" ref="C127:N127" si="35">C$125*C$126*C$183</f>
        <v>36809.6231</v>
      </c>
      <c r="D127" s="10">
        <f t="shared" si="35"/>
        <v>56904.16381</v>
      </c>
      <c r="E127" s="10">
        <f t="shared" si="35"/>
        <v>74910.4701</v>
      </c>
      <c r="F127" s="10">
        <f t="shared" si="35"/>
        <v>92290.65605</v>
      </c>
      <c r="G127" s="10">
        <f t="shared" si="35"/>
        <v>110109.0982</v>
      </c>
      <c r="H127" s="10">
        <f t="shared" si="35"/>
        <v>129186.3571</v>
      </c>
      <c r="I127" s="10">
        <f t="shared" si="35"/>
        <v>150203.4007</v>
      </c>
      <c r="J127" s="10">
        <f t="shared" si="35"/>
        <v>173772.2004</v>
      </c>
      <c r="K127" s="10">
        <f t="shared" si="35"/>
        <v>200484.7291</v>
      </c>
      <c r="L127" s="10">
        <f t="shared" si="35"/>
        <v>230948.9644</v>
      </c>
      <c r="M127" s="10">
        <f t="shared" si="35"/>
        <v>265816.6244</v>
      </c>
      <c r="N127" s="10">
        <f t="shared" si="35"/>
        <v>305806.2086</v>
      </c>
    </row>
    <row r="128" ht="15.75" customHeight="1">
      <c r="A128" s="13" t="s">
        <v>13</v>
      </c>
      <c r="B128" s="15"/>
      <c r="C128" s="14">
        <v>0.8</v>
      </c>
      <c r="D128" s="14">
        <v>0.8</v>
      </c>
      <c r="E128" s="14">
        <v>0.8</v>
      </c>
      <c r="F128" s="14">
        <v>0.8</v>
      </c>
      <c r="G128" s="14">
        <v>0.8</v>
      </c>
      <c r="H128" s="14">
        <v>0.8</v>
      </c>
      <c r="I128" s="14">
        <v>0.8</v>
      </c>
      <c r="J128" s="14">
        <v>0.8</v>
      </c>
      <c r="K128" s="14">
        <v>0.8</v>
      </c>
      <c r="L128" s="14">
        <v>0.8</v>
      </c>
      <c r="M128" s="14">
        <v>0.8</v>
      </c>
      <c r="N128" s="14">
        <v>0.8</v>
      </c>
    </row>
    <row r="129" ht="15.75" customHeight="1">
      <c r="A129" s="13"/>
      <c r="B129" s="15"/>
      <c r="C129" s="17">
        <f t="shared" ref="C129:N129" si="36">C128*C$127</f>
        <v>29447.69848</v>
      </c>
      <c r="D129" s="17">
        <f t="shared" si="36"/>
        <v>45523.33105</v>
      </c>
      <c r="E129" s="17">
        <f t="shared" si="36"/>
        <v>59928.37608</v>
      </c>
      <c r="F129" s="17">
        <f t="shared" si="36"/>
        <v>73832.52484</v>
      </c>
      <c r="G129" s="17">
        <f t="shared" si="36"/>
        <v>88087.27856</v>
      </c>
      <c r="H129" s="17">
        <f t="shared" si="36"/>
        <v>103349.0857</v>
      </c>
      <c r="I129" s="17">
        <f t="shared" si="36"/>
        <v>120162.7206</v>
      </c>
      <c r="J129" s="17">
        <f t="shared" si="36"/>
        <v>139017.7603</v>
      </c>
      <c r="K129" s="17">
        <f t="shared" si="36"/>
        <v>160387.7833</v>
      </c>
      <c r="L129" s="17">
        <f t="shared" si="36"/>
        <v>184759.1716</v>
      </c>
      <c r="M129" s="17">
        <f t="shared" si="36"/>
        <v>212653.2996</v>
      </c>
      <c r="N129" s="17">
        <f t="shared" si="36"/>
        <v>244644.9669</v>
      </c>
    </row>
    <row r="130" ht="15.75" customHeight="1">
      <c r="A130" s="13" t="s">
        <v>14</v>
      </c>
      <c r="B130" s="15"/>
      <c r="C130" s="14">
        <v>0.18</v>
      </c>
      <c r="D130" s="14">
        <v>0.18</v>
      </c>
      <c r="E130" s="14">
        <v>0.18</v>
      </c>
      <c r="F130" s="14">
        <v>0.18</v>
      </c>
      <c r="G130" s="14">
        <v>0.18</v>
      </c>
      <c r="H130" s="14">
        <v>0.18</v>
      </c>
      <c r="I130" s="14">
        <v>0.18</v>
      </c>
      <c r="J130" s="14">
        <v>0.18</v>
      </c>
      <c r="K130" s="14">
        <v>0.18</v>
      </c>
      <c r="L130" s="14">
        <v>0.18</v>
      </c>
      <c r="M130" s="14">
        <v>0.18</v>
      </c>
      <c r="N130" s="14">
        <v>0.18</v>
      </c>
    </row>
    <row r="131" ht="15.75" customHeight="1">
      <c r="A131" s="13"/>
      <c r="B131" s="15"/>
      <c r="C131" s="17">
        <f t="shared" ref="C131:N131" si="37">C130*C$127</f>
        <v>6625.732158</v>
      </c>
      <c r="D131" s="17">
        <f t="shared" si="37"/>
        <v>10242.74949</v>
      </c>
      <c r="E131" s="17">
        <f t="shared" si="37"/>
        <v>13483.88462</v>
      </c>
      <c r="F131" s="17">
        <f t="shared" si="37"/>
        <v>16612.31809</v>
      </c>
      <c r="G131" s="17">
        <f t="shared" si="37"/>
        <v>19819.63768</v>
      </c>
      <c r="H131" s="17">
        <f t="shared" si="37"/>
        <v>23253.54428</v>
      </c>
      <c r="I131" s="17">
        <f t="shared" si="37"/>
        <v>27036.61213</v>
      </c>
      <c r="J131" s="17">
        <f t="shared" si="37"/>
        <v>31278.99608</v>
      </c>
      <c r="K131" s="17">
        <f t="shared" si="37"/>
        <v>36087.25125</v>
      </c>
      <c r="L131" s="17">
        <f t="shared" si="37"/>
        <v>41570.8136</v>
      </c>
      <c r="M131" s="17">
        <f t="shared" si="37"/>
        <v>47846.9924</v>
      </c>
      <c r="N131" s="17">
        <f t="shared" si="37"/>
        <v>55045.11755</v>
      </c>
    </row>
    <row r="132" ht="15.75" customHeight="1">
      <c r="A132" s="13" t="s">
        <v>15</v>
      </c>
      <c r="B132" s="15"/>
      <c r="C132" s="14">
        <v>0.02</v>
      </c>
      <c r="D132" s="14">
        <v>0.02</v>
      </c>
      <c r="E132" s="14">
        <v>0.02</v>
      </c>
      <c r="F132" s="14">
        <v>0.02</v>
      </c>
      <c r="G132" s="14">
        <v>0.02</v>
      </c>
      <c r="H132" s="14">
        <v>0.02</v>
      </c>
      <c r="I132" s="14">
        <v>0.02</v>
      </c>
      <c r="J132" s="14">
        <v>0.02</v>
      </c>
      <c r="K132" s="14">
        <v>0.02</v>
      </c>
      <c r="L132" s="14">
        <v>0.02</v>
      </c>
      <c r="M132" s="14">
        <v>0.02</v>
      </c>
      <c r="N132" s="14">
        <v>0.02</v>
      </c>
    </row>
    <row r="133" ht="15.75" customHeight="1">
      <c r="A133" s="31"/>
      <c r="B133" s="12"/>
      <c r="C133" s="17">
        <f t="shared" ref="C133:N133" si="38">C132*C$127</f>
        <v>736.192462</v>
      </c>
      <c r="D133" s="17">
        <f t="shared" si="38"/>
        <v>1138.083276</v>
      </c>
      <c r="E133" s="17">
        <f t="shared" si="38"/>
        <v>1498.209402</v>
      </c>
      <c r="F133" s="17">
        <f t="shared" si="38"/>
        <v>1845.813121</v>
      </c>
      <c r="G133" s="17">
        <f t="shared" si="38"/>
        <v>2202.181964</v>
      </c>
      <c r="H133" s="17">
        <f t="shared" si="38"/>
        <v>2583.727143</v>
      </c>
      <c r="I133" s="17">
        <f t="shared" si="38"/>
        <v>3004.068015</v>
      </c>
      <c r="J133" s="17">
        <f t="shared" si="38"/>
        <v>3475.444009</v>
      </c>
      <c r="K133" s="17">
        <f t="shared" si="38"/>
        <v>4009.694583</v>
      </c>
      <c r="L133" s="17">
        <f t="shared" si="38"/>
        <v>4618.979289</v>
      </c>
      <c r="M133" s="17">
        <f t="shared" si="38"/>
        <v>5316.332489</v>
      </c>
      <c r="N133" s="17">
        <f t="shared" si="38"/>
        <v>6116.124172</v>
      </c>
    </row>
    <row r="134" ht="15.75" customHeight="1">
      <c r="A134" s="31" t="s">
        <v>42</v>
      </c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ht="15.75" customHeight="1">
      <c r="A135" s="6" t="s">
        <v>47</v>
      </c>
      <c r="B135" s="8"/>
      <c r="C135" s="7">
        <v>1.0</v>
      </c>
      <c r="D135" s="7">
        <v>1.0</v>
      </c>
      <c r="E135" s="7">
        <v>1.0</v>
      </c>
      <c r="F135" s="7">
        <v>1.0</v>
      </c>
      <c r="G135" s="7">
        <v>1.0</v>
      </c>
      <c r="H135" s="7">
        <v>1.0</v>
      </c>
      <c r="I135" s="7">
        <v>1.0</v>
      </c>
      <c r="J135" s="7">
        <v>1.0</v>
      </c>
      <c r="K135" s="7">
        <v>1.0</v>
      </c>
      <c r="L135" s="7">
        <v>1.0</v>
      </c>
      <c r="M135" s="7">
        <v>1.0</v>
      </c>
      <c r="N135" s="7">
        <v>1.0</v>
      </c>
    </row>
    <row r="136" ht="15.75" customHeight="1">
      <c r="A136" s="6" t="s">
        <v>48</v>
      </c>
      <c r="B136" s="8"/>
      <c r="C136" s="7">
        <v>0.77</v>
      </c>
      <c r="D136" s="7">
        <v>0.77</v>
      </c>
      <c r="E136" s="7">
        <v>0.77</v>
      </c>
      <c r="F136" s="7">
        <v>0.77</v>
      </c>
      <c r="G136" s="7">
        <v>0.77</v>
      </c>
      <c r="H136" s="7">
        <v>0.77</v>
      </c>
      <c r="I136" s="7">
        <v>0.77</v>
      </c>
      <c r="J136" s="7">
        <v>0.77</v>
      </c>
      <c r="K136" s="7">
        <v>0.77</v>
      </c>
      <c r="L136" s="7">
        <v>0.77</v>
      </c>
      <c r="M136" s="7">
        <v>0.77</v>
      </c>
      <c r="N136" s="7">
        <v>0.77</v>
      </c>
    </row>
    <row r="137" ht="15.75" customHeight="1">
      <c r="A137" s="9" t="s">
        <v>49</v>
      </c>
      <c r="B137" s="15"/>
      <c r="C137" s="10">
        <f t="shared" ref="C137:N137" si="39">C135*C136*B258</f>
        <v>5299.743282</v>
      </c>
      <c r="D137" s="10">
        <f t="shared" si="39"/>
        <v>21254.49746</v>
      </c>
      <c r="E137" s="10">
        <f t="shared" si="39"/>
        <v>51598.96207</v>
      </c>
      <c r="F137" s="10">
        <f t="shared" si="39"/>
        <v>90137.14939</v>
      </c>
      <c r="G137" s="10">
        <f t="shared" si="39"/>
        <v>136179.7685</v>
      </c>
      <c r="H137" s="10">
        <f t="shared" si="39"/>
        <v>189670.2829</v>
      </c>
      <c r="I137" s="10">
        <f t="shared" si="39"/>
        <v>251292.5103</v>
      </c>
      <c r="J137" s="10">
        <f t="shared" si="39"/>
        <v>321420.7112</v>
      </c>
      <c r="K137" s="10">
        <f t="shared" si="39"/>
        <v>400967.4483</v>
      </c>
      <c r="L137" s="10">
        <f t="shared" si="39"/>
        <v>491253.8734</v>
      </c>
      <c r="M137" s="10">
        <f t="shared" si="39"/>
        <v>593877.0847</v>
      </c>
      <c r="N137" s="10">
        <f t="shared" si="39"/>
        <v>710698.3082</v>
      </c>
    </row>
    <row r="138" ht="15.75" customHeight="1">
      <c r="A138" s="13" t="s">
        <v>14</v>
      </c>
      <c r="B138" s="15"/>
      <c r="C138" s="14">
        <v>0.95</v>
      </c>
      <c r="D138" s="14">
        <v>0.95</v>
      </c>
      <c r="E138" s="14">
        <v>0.95</v>
      </c>
      <c r="F138" s="14">
        <v>0.95</v>
      </c>
      <c r="G138" s="14">
        <v>0.95</v>
      </c>
      <c r="H138" s="14">
        <v>0.95</v>
      </c>
      <c r="I138" s="14">
        <v>0.95</v>
      </c>
      <c r="J138" s="14">
        <v>0.95</v>
      </c>
      <c r="K138" s="14">
        <v>0.95</v>
      </c>
      <c r="L138" s="14">
        <v>0.95</v>
      </c>
      <c r="M138" s="14">
        <v>0.95</v>
      </c>
      <c r="N138" s="14">
        <v>0.95</v>
      </c>
    </row>
    <row r="139" ht="15.75" customHeight="1">
      <c r="A139" s="13"/>
      <c r="B139" s="15"/>
      <c r="C139" s="17">
        <f t="shared" ref="C139:N139" si="40">C138*C$137</f>
        <v>5034.756118</v>
      </c>
      <c r="D139" s="17">
        <f t="shared" si="40"/>
        <v>20191.77259</v>
      </c>
      <c r="E139" s="17">
        <f t="shared" si="40"/>
        <v>49019.01396</v>
      </c>
      <c r="F139" s="17">
        <f t="shared" si="40"/>
        <v>85630.29192</v>
      </c>
      <c r="G139" s="17">
        <f t="shared" si="40"/>
        <v>129370.7801</v>
      </c>
      <c r="H139" s="17">
        <f t="shared" si="40"/>
        <v>180186.7688</v>
      </c>
      <c r="I139" s="17">
        <f t="shared" si="40"/>
        <v>238727.8848</v>
      </c>
      <c r="J139" s="17">
        <f t="shared" si="40"/>
        <v>305349.6757</v>
      </c>
      <c r="K139" s="17">
        <f t="shared" si="40"/>
        <v>380919.0759</v>
      </c>
      <c r="L139" s="17">
        <f t="shared" si="40"/>
        <v>466691.1797</v>
      </c>
      <c r="M139" s="17">
        <f t="shared" si="40"/>
        <v>564183.2305</v>
      </c>
      <c r="N139" s="17">
        <f t="shared" si="40"/>
        <v>675163.3928</v>
      </c>
    </row>
    <row r="140" ht="15.75" customHeight="1">
      <c r="A140" s="13" t="s">
        <v>15</v>
      </c>
      <c r="B140" s="15"/>
      <c r="C140" s="14">
        <v>0.05</v>
      </c>
      <c r="D140" s="14">
        <v>0.05</v>
      </c>
      <c r="E140" s="14">
        <v>0.05</v>
      </c>
      <c r="F140" s="14">
        <v>0.05</v>
      </c>
      <c r="G140" s="14">
        <v>0.05</v>
      </c>
      <c r="H140" s="14">
        <v>0.05</v>
      </c>
      <c r="I140" s="14">
        <v>0.05</v>
      </c>
      <c r="J140" s="14">
        <v>0.05</v>
      </c>
      <c r="K140" s="14">
        <v>0.05</v>
      </c>
      <c r="L140" s="14">
        <v>0.05</v>
      </c>
      <c r="M140" s="14">
        <v>0.05</v>
      </c>
      <c r="N140" s="14">
        <v>0.05</v>
      </c>
    </row>
    <row r="141" ht="15.75" customHeight="1">
      <c r="A141" s="31"/>
      <c r="B141" s="12"/>
      <c r="C141" s="17">
        <f t="shared" ref="C141:N141" si="41">C140*C$137</f>
        <v>264.9871641</v>
      </c>
      <c r="D141" s="17">
        <f t="shared" si="41"/>
        <v>1062.724873</v>
      </c>
      <c r="E141" s="17">
        <f t="shared" si="41"/>
        <v>2579.948103</v>
      </c>
      <c r="F141" s="17">
        <f t="shared" si="41"/>
        <v>4506.85747</v>
      </c>
      <c r="G141" s="17">
        <f t="shared" si="41"/>
        <v>6808.988426</v>
      </c>
      <c r="H141" s="17">
        <f t="shared" si="41"/>
        <v>9483.514147</v>
      </c>
      <c r="I141" s="17">
        <f t="shared" si="41"/>
        <v>12564.62552</v>
      </c>
      <c r="J141" s="17">
        <f t="shared" si="41"/>
        <v>16071.03556</v>
      </c>
      <c r="K141" s="17">
        <f t="shared" si="41"/>
        <v>20048.37241</v>
      </c>
      <c r="L141" s="17">
        <f t="shared" si="41"/>
        <v>24562.69367</v>
      </c>
      <c r="M141" s="17">
        <f t="shared" si="41"/>
        <v>29693.85424</v>
      </c>
      <c r="N141" s="17">
        <f t="shared" si="41"/>
        <v>35534.91541</v>
      </c>
    </row>
    <row r="142" ht="15.75" customHeight="1">
      <c r="A142" s="31" t="s">
        <v>43</v>
      </c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ht="15.75" customHeight="1">
      <c r="A143" s="6" t="s">
        <v>47</v>
      </c>
      <c r="B143" s="8"/>
      <c r="C143" s="7">
        <v>1.0</v>
      </c>
      <c r="D143" s="7">
        <v>1.0</v>
      </c>
      <c r="E143" s="7">
        <v>1.0</v>
      </c>
      <c r="F143" s="7">
        <v>1.0</v>
      </c>
      <c r="G143" s="7">
        <v>1.0</v>
      </c>
      <c r="H143" s="7">
        <v>1.0</v>
      </c>
      <c r="I143" s="7">
        <v>1.0</v>
      </c>
      <c r="J143" s="7">
        <v>1.0</v>
      </c>
      <c r="K143" s="7">
        <v>1.0</v>
      </c>
      <c r="L143" s="7">
        <v>1.0</v>
      </c>
      <c r="M143" s="7">
        <v>1.0</v>
      </c>
      <c r="N143" s="7">
        <v>1.0</v>
      </c>
    </row>
    <row r="144" ht="15.75" customHeight="1">
      <c r="A144" s="6" t="s">
        <v>50</v>
      </c>
      <c r="B144" s="8"/>
      <c r="C144" s="7">
        <v>0.02</v>
      </c>
      <c r="D144" s="7">
        <v>0.02</v>
      </c>
      <c r="E144" s="7">
        <v>0.02</v>
      </c>
      <c r="F144" s="7">
        <v>0.02</v>
      </c>
      <c r="G144" s="7">
        <v>0.02</v>
      </c>
      <c r="H144" s="7">
        <v>0.02</v>
      </c>
      <c r="I144" s="7">
        <v>0.02</v>
      </c>
      <c r="J144" s="7">
        <v>0.02</v>
      </c>
      <c r="K144" s="7">
        <v>0.02</v>
      </c>
      <c r="L144" s="7">
        <v>0.02</v>
      </c>
      <c r="M144" s="7">
        <v>0.02</v>
      </c>
      <c r="N144" s="7">
        <v>0.02</v>
      </c>
    </row>
    <row r="145" ht="15.75" customHeight="1">
      <c r="A145" s="9" t="s">
        <v>49</v>
      </c>
      <c r="B145" s="15"/>
      <c r="C145" s="10">
        <f t="shared" ref="C145:N145" si="42">C143*C144*B259</f>
        <v>40.29312031</v>
      </c>
      <c r="D145" s="10">
        <f t="shared" si="42"/>
        <v>330.5249078</v>
      </c>
      <c r="E145" s="10">
        <f t="shared" si="42"/>
        <v>590.7515944</v>
      </c>
      <c r="F145" s="10">
        <f t="shared" si="42"/>
        <v>935.246071</v>
      </c>
      <c r="G145" s="10">
        <f t="shared" si="42"/>
        <v>1360.023074</v>
      </c>
      <c r="H145" s="10">
        <f t="shared" si="42"/>
        <v>1859.886043</v>
      </c>
      <c r="I145" s="10">
        <f t="shared" si="42"/>
        <v>2443.398827</v>
      </c>
      <c r="J145" s="10">
        <f t="shared" si="42"/>
        <v>3117.665219</v>
      </c>
      <c r="K145" s="10">
        <f t="shared" si="42"/>
        <v>3894.479029</v>
      </c>
      <c r="L145" s="10">
        <f t="shared" si="42"/>
        <v>4787.518099</v>
      </c>
      <c r="M145" s="10">
        <f t="shared" si="42"/>
        <v>5811.36783</v>
      </c>
      <c r="N145" s="10">
        <f t="shared" si="42"/>
        <v>6986.176016</v>
      </c>
    </row>
    <row r="146" ht="15.75" customHeight="1">
      <c r="B146" s="12"/>
      <c r="C146" s="12"/>
    </row>
    <row r="147" ht="15.75" customHeight="1">
      <c r="A147" s="4" t="s">
        <v>51</v>
      </c>
      <c r="B147" s="25"/>
      <c r="C147" s="2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ht="15.75" customHeight="1">
      <c r="A148" s="31" t="s">
        <v>43</v>
      </c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ht="15.75" customHeight="1">
      <c r="A149" s="6" t="s">
        <v>52</v>
      </c>
      <c r="B149" s="8"/>
      <c r="C149" s="7">
        <v>0.04</v>
      </c>
      <c r="D149" s="7">
        <v>0.04</v>
      </c>
      <c r="E149" s="7">
        <v>0.04</v>
      </c>
      <c r="F149" s="7">
        <v>0.04</v>
      </c>
      <c r="G149" s="7">
        <v>0.04</v>
      </c>
      <c r="H149" s="7">
        <v>0.04</v>
      </c>
      <c r="I149" s="7">
        <v>0.04</v>
      </c>
      <c r="J149" s="7">
        <v>0.04</v>
      </c>
      <c r="K149" s="7">
        <v>0.04</v>
      </c>
      <c r="L149" s="7">
        <v>0.04</v>
      </c>
      <c r="M149" s="7">
        <v>0.04</v>
      </c>
      <c r="N149" s="7">
        <v>0.04</v>
      </c>
    </row>
    <row r="150" ht="15.75" customHeight="1">
      <c r="A150" s="6" t="s">
        <v>53</v>
      </c>
      <c r="B150" s="8"/>
      <c r="C150" s="7">
        <v>0.3</v>
      </c>
      <c r="D150" s="7">
        <v>0.3</v>
      </c>
      <c r="E150" s="7">
        <v>0.3</v>
      </c>
      <c r="F150" s="7">
        <v>0.3</v>
      </c>
      <c r="G150" s="7">
        <v>0.3</v>
      </c>
      <c r="H150" s="7">
        <v>0.3</v>
      </c>
      <c r="I150" s="7">
        <v>0.3</v>
      </c>
      <c r="J150" s="7">
        <v>0.3</v>
      </c>
      <c r="K150" s="7">
        <v>0.3</v>
      </c>
      <c r="L150" s="7">
        <v>0.3</v>
      </c>
      <c r="M150" s="7">
        <v>0.3</v>
      </c>
      <c r="N150" s="7">
        <v>0.3</v>
      </c>
    </row>
    <row r="151" ht="15.75" customHeight="1"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ht="15.75" customHeight="1">
      <c r="A152" s="31" t="s">
        <v>44</v>
      </c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ht="15.75" customHeight="1">
      <c r="A153" s="6" t="s">
        <v>52</v>
      </c>
      <c r="B153" s="8"/>
      <c r="C153" s="7">
        <v>0.82</v>
      </c>
      <c r="D153" s="7">
        <v>0.82</v>
      </c>
      <c r="E153" s="7">
        <v>0.82</v>
      </c>
      <c r="F153" s="7">
        <v>0.82</v>
      </c>
      <c r="G153" s="7">
        <v>0.82</v>
      </c>
      <c r="H153" s="7">
        <v>0.82</v>
      </c>
      <c r="I153" s="7">
        <v>0.82</v>
      </c>
      <c r="J153" s="7">
        <v>0.82</v>
      </c>
      <c r="K153" s="7">
        <v>0.82</v>
      </c>
      <c r="L153" s="7">
        <v>0.82</v>
      </c>
      <c r="M153" s="7">
        <v>0.82</v>
      </c>
      <c r="N153" s="7">
        <v>0.82</v>
      </c>
    </row>
    <row r="154" ht="15.75" customHeight="1">
      <c r="A154" s="6" t="s">
        <v>54</v>
      </c>
      <c r="B154" s="8"/>
      <c r="C154" s="7">
        <v>0.95</v>
      </c>
      <c r="D154" s="7">
        <v>0.95</v>
      </c>
      <c r="E154" s="7">
        <v>0.95</v>
      </c>
      <c r="F154" s="7">
        <v>0.95</v>
      </c>
      <c r="G154" s="7">
        <v>0.95</v>
      </c>
      <c r="H154" s="7">
        <v>0.95</v>
      </c>
      <c r="I154" s="7">
        <v>0.95</v>
      </c>
      <c r="J154" s="7">
        <v>0.95</v>
      </c>
      <c r="K154" s="7">
        <v>0.95</v>
      </c>
      <c r="L154" s="7">
        <v>0.95</v>
      </c>
      <c r="M154" s="7">
        <v>0.95</v>
      </c>
      <c r="N154" s="7">
        <v>0.95</v>
      </c>
    </row>
    <row r="155" ht="15.75" customHeight="1">
      <c r="A155" s="13" t="s">
        <v>13</v>
      </c>
      <c r="B155" s="15"/>
      <c r="C155" s="14">
        <v>0.1</v>
      </c>
      <c r="D155" s="14">
        <v>0.1</v>
      </c>
      <c r="E155" s="14">
        <v>0.1</v>
      </c>
      <c r="F155" s="14">
        <v>0.1</v>
      </c>
      <c r="G155" s="14">
        <v>0.1</v>
      </c>
      <c r="H155" s="14">
        <v>0.1</v>
      </c>
      <c r="I155" s="14">
        <v>0.1</v>
      </c>
      <c r="J155" s="14">
        <v>0.1</v>
      </c>
      <c r="K155" s="14">
        <v>0.1</v>
      </c>
      <c r="L155" s="14">
        <v>0.1</v>
      </c>
      <c r="M155" s="14">
        <v>0.1</v>
      </c>
      <c r="N155" s="14">
        <v>0.1</v>
      </c>
    </row>
    <row r="156" ht="15.75" customHeight="1">
      <c r="A156" s="13" t="s">
        <v>14</v>
      </c>
      <c r="B156" s="15"/>
      <c r="C156" s="14">
        <v>0.9</v>
      </c>
      <c r="D156" s="14">
        <v>0.9</v>
      </c>
      <c r="E156" s="14">
        <v>0.9</v>
      </c>
      <c r="F156" s="14">
        <v>0.9</v>
      </c>
      <c r="G156" s="14">
        <v>0.9</v>
      </c>
      <c r="H156" s="14">
        <v>0.9</v>
      </c>
      <c r="I156" s="14">
        <v>0.9</v>
      </c>
      <c r="J156" s="14">
        <v>0.9</v>
      </c>
      <c r="K156" s="14">
        <v>0.9</v>
      </c>
      <c r="L156" s="14">
        <v>0.9</v>
      </c>
      <c r="M156" s="14">
        <v>0.9</v>
      </c>
      <c r="N156" s="14">
        <v>0.9</v>
      </c>
    </row>
    <row r="157" ht="15.75" customHeight="1">
      <c r="B157" s="12"/>
      <c r="C157" s="12"/>
    </row>
    <row r="158" ht="15.75" customHeight="1">
      <c r="A158" s="4" t="s">
        <v>55</v>
      </c>
      <c r="B158" s="25"/>
      <c r="C158" s="2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ht="15.75" customHeight="1">
      <c r="A159" s="31" t="s">
        <v>42</v>
      </c>
      <c r="B159" s="12"/>
      <c r="C159" s="12"/>
    </row>
    <row r="160" ht="15.75" customHeight="1">
      <c r="A160" s="6" t="s">
        <v>56</v>
      </c>
      <c r="B160" s="8"/>
      <c r="C160" s="32">
        <v>0.12</v>
      </c>
      <c r="D160" s="32">
        <v>0.12</v>
      </c>
      <c r="E160" s="32">
        <v>0.12</v>
      </c>
      <c r="F160" s="32">
        <v>0.12</v>
      </c>
      <c r="G160" s="32">
        <v>0.12</v>
      </c>
      <c r="H160" s="32">
        <v>0.12</v>
      </c>
      <c r="I160" s="32">
        <v>0.12</v>
      </c>
      <c r="J160" s="32">
        <v>0.12</v>
      </c>
      <c r="K160" s="32">
        <v>0.12</v>
      </c>
      <c r="L160" s="32">
        <v>0.12</v>
      </c>
      <c r="M160" s="32">
        <v>0.12</v>
      </c>
      <c r="N160" s="32">
        <v>0.12</v>
      </c>
    </row>
    <row r="161" ht="15.75" customHeight="1">
      <c r="A161" s="6" t="s">
        <v>57</v>
      </c>
      <c r="B161" s="8"/>
      <c r="C161" s="7">
        <v>0.6</v>
      </c>
      <c r="D161" s="7">
        <v>0.6</v>
      </c>
      <c r="E161" s="7">
        <v>0.6</v>
      </c>
      <c r="F161" s="7">
        <v>0.6</v>
      </c>
      <c r="G161" s="7">
        <v>0.6</v>
      </c>
      <c r="H161" s="7">
        <v>0.6</v>
      </c>
      <c r="I161" s="7">
        <v>0.6</v>
      </c>
      <c r="J161" s="7">
        <v>0.6</v>
      </c>
      <c r="K161" s="7">
        <v>0.6</v>
      </c>
      <c r="L161" s="7">
        <v>0.6</v>
      </c>
      <c r="M161" s="7">
        <v>0.6</v>
      </c>
      <c r="N161" s="7">
        <v>0.6</v>
      </c>
    </row>
    <row r="162" ht="15.75" customHeight="1">
      <c r="A162" s="6" t="s">
        <v>58</v>
      </c>
      <c r="B162" s="8"/>
      <c r="C162" s="7">
        <v>0.4</v>
      </c>
      <c r="D162" s="7">
        <v>0.4</v>
      </c>
      <c r="E162" s="7">
        <v>0.4</v>
      </c>
      <c r="F162" s="7">
        <v>0.4</v>
      </c>
      <c r="G162" s="7">
        <v>0.4</v>
      </c>
      <c r="H162" s="7">
        <v>0.4</v>
      </c>
      <c r="I162" s="7">
        <v>0.4</v>
      </c>
      <c r="J162" s="7">
        <v>0.4</v>
      </c>
      <c r="K162" s="7">
        <v>0.4</v>
      </c>
      <c r="L162" s="7">
        <v>0.4</v>
      </c>
      <c r="M162" s="7">
        <v>0.4</v>
      </c>
      <c r="N162" s="7">
        <v>0.4</v>
      </c>
    </row>
    <row r="163" ht="15.75" customHeight="1">
      <c r="A163" s="12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ht="15.75" customHeight="1">
      <c r="A164" s="31" t="s">
        <v>43</v>
      </c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ht="15.75" customHeight="1">
      <c r="A165" s="6" t="s">
        <v>56</v>
      </c>
      <c r="B165" s="8"/>
      <c r="C165" s="32">
        <v>0.13</v>
      </c>
      <c r="D165" s="32">
        <v>0.13</v>
      </c>
      <c r="E165" s="32">
        <v>0.13</v>
      </c>
      <c r="F165" s="32">
        <v>0.13</v>
      </c>
      <c r="G165" s="32">
        <v>0.13</v>
      </c>
      <c r="H165" s="32">
        <v>0.13</v>
      </c>
      <c r="I165" s="32">
        <v>0.13</v>
      </c>
      <c r="J165" s="32">
        <v>0.13</v>
      </c>
      <c r="K165" s="32">
        <v>0.13</v>
      </c>
      <c r="L165" s="32">
        <v>0.13</v>
      </c>
      <c r="M165" s="32">
        <v>0.13</v>
      </c>
      <c r="N165" s="32">
        <v>0.13</v>
      </c>
    </row>
    <row r="166" ht="15.75" customHeight="1">
      <c r="A166" s="6" t="s">
        <v>57</v>
      </c>
      <c r="B166" s="8"/>
      <c r="C166" s="7">
        <v>0.9</v>
      </c>
      <c r="D166" s="7">
        <v>0.9</v>
      </c>
      <c r="E166" s="7">
        <v>0.9</v>
      </c>
      <c r="F166" s="7">
        <v>0.9</v>
      </c>
      <c r="G166" s="7">
        <v>0.9</v>
      </c>
      <c r="H166" s="7">
        <v>0.9</v>
      </c>
      <c r="I166" s="7">
        <v>0.9</v>
      </c>
      <c r="J166" s="7">
        <v>0.9</v>
      </c>
      <c r="K166" s="7">
        <v>0.9</v>
      </c>
      <c r="L166" s="7">
        <v>0.9</v>
      </c>
      <c r="M166" s="7">
        <v>0.9</v>
      </c>
      <c r="N166" s="7">
        <v>0.9</v>
      </c>
    </row>
    <row r="167" ht="15.75" customHeight="1">
      <c r="A167" s="6" t="s">
        <v>58</v>
      </c>
      <c r="B167" s="8"/>
      <c r="C167" s="7">
        <v>0.1</v>
      </c>
      <c r="D167" s="7">
        <v>0.1</v>
      </c>
      <c r="E167" s="7">
        <v>0.1</v>
      </c>
      <c r="F167" s="7">
        <v>0.1</v>
      </c>
      <c r="G167" s="7">
        <v>0.1</v>
      </c>
      <c r="H167" s="7">
        <v>0.1</v>
      </c>
      <c r="I167" s="7">
        <v>0.1</v>
      </c>
      <c r="J167" s="7">
        <v>0.1</v>
      </c>
      <c r="K167" s="7">
        <v>0.1</v>
      </c>
      <c r="L167" s="7">
        <v>0.1</v>
      </c>
      <c r="M167" s="7">
        <v>0.1</v>
      </c>
      <c r="N167" s="7">
        <v>0.1</v>
      </c>
    </row>
    <row r="168" ht="15.75" customHeight="1">
      <c r="A168" s="12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ht="15.75" customHeight="1">
      <c r="A169" s="31" t="s">
        <v>44</v>
      </c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ht="15.75" customHeight="1">
      <c r="A170" s="6" t="s">
        <v>56</v>
      </c>
      <c r="B170" s="8"/>
      <c r="C170" s="32">
        <v>0.15</v>
      </c>
      <c r="D170" s="32">
        <v>0.15</v>
      </c>
      <c r="E170" s="32">
        <v>0.15</v>
      </c>
      <c r="F170" s="32">
        <v>0.15</v>
      </c>
      <c r="G170" s="32">
        <v>0.15</v>
      </c>
      <c r="H170" s="32">
        <v>0.15</v>
      </c>
      <c r="I170" s="32">
        <v>0.15</v>
      </c>
      <c r="J170" s="32">
        <v>0.15</v>
      </c>
      <c r="K170" s="32">
        <v>0.15</v>
      </c>
      <c r="L170" s="32">
        <v>0.15</v>
      </c>
      <c r="M170" s="32">
        <v>0.15</v>
      </c>
      <c r="N170" s="32">
        <v>0.15</v>
      </c>
    </row>
    <row r="171" ht="15.75" customHeight="1">
      <c r="A171" s="6" t="s">
        <v>57</v>
      </c>
      <c r="B171" s="8"/>
      <c r="C171" s="7">
        <v>0.2</v>
      </c>
      <c r="D171" s="7">
        <v>0.2</v>
      </c>
      <c r="E171" s="7">
        <v>0.2</v>
      </c>
      <c r="F171" s="7">
        <v>0.2</v>
      </c>
      <c r="G171" s="7">
        <v>0.2</v>
      </c>
      <c r="H171" s="7">
        <v>0.2</v>
      </c>
      <c r="I171" s="7">
        <v>0.2</v>
      </c>
      <c r="J171" s="7">
        <v>0.2</v>
      </c>
      <c r="K171" s="7">
        <v>0.2</v>
      </c>
      <c r="L171" s="7">
        <v>0.2</v>
      </c>
      <c r="M171" s="7">
        <v>0.2</v>
      </c>
      <c r="N171" s="7">
        <v>0.2</v>
      </c>
    </row>
    <row r="172" ht="15.75" customHeight="1">
      <c r="A172" s="6" t="s">
        <v>58</v>
      </c>
      <c r="B172" s="8"/>
      <c r="C172" s="7">
        <v>0.8</v>
      </c>
      <c r="D172" s="7">
        <v>0.8</v>
      </c>
      <c r="E172" s="7">
        <v>0.8</v>
      </c>
      <c r="F172" s="7">
        <v>0.8</v>
      </c>
      <c r="G172" s="7">
        <v>0.8</v>
      </c>
      <c r="H172" s="7">
        <v>0.8</v>
      </c>
      <c r="I172" s="7">
        <v>0.8</v>
      </c>
      <c r="J172" s="7">
        <v>0.8</v>
      </c>
      <c r="K172" s="7">
        <v>0.8</v>
      </c>
      <c r="L172" s="7">
        <v>0.8</v>
      </c>
      <c r="M172" s="7">
        <v>0.8</v>
      </c>
      <c r="N172" s="7">
        <v>0.8</v>
      </c>
    </row>
    <row r="173" ht="15.75" customHeight="1">
      <c r="B173" s="12"/>
      <c r="C173" s="12"/>
    </row>
    <row r="174" ht="15.75" customHeight="1">
      <c r="A174" s="33" t="s">
        <v>59</v>
      </c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ht="24.0" customHeight="1">
      <c r="A175" s="35" t="s">
        <v>60</v>
      </c>
      <c r="B175" s="36"/>
      <c r="C175" s="37">
        <f t="shared" ref="C175:N175" si="43">C$54</f>
        <v>63194.44444</v>
      </c>
      <c r="D175" s="37">
        <f t="shared" si="43"/>
        <v>72673.61111</v>
      </c>
      <c r="E175" s="37">
        <f t="shared" si="43"/>
        <v>83574.65278</v>
      </c>
      <c r="F175" s="37">
        <f t="shared" si="43"/>
        <v>96110.85069</v>
      </c>
      <c r="G175" s="37">
        <f t="shared" si="43"/>
        <v>110527.4783</v>
      </c>
      <c r="H175" s="37">
        <f t="shared" si="43"/>
        <v>127106.6</v>
      </c>
      <c r="I175" s="37">
        <f t="shared" si="43"/>
        <v>146172.59</v>
      </c>
      <c r="J175" s="37">
        <f t="shared" si="43"/>
        <v>168098.4786</v>
      </c>
      <c r="K175" s="37">
        <f t="shared" si="43"/>
        <v>193313.2503</v>
      </c>
      <c r="L175" s="37">
        <f t="shared" si="43"/>
        <v>222310.2379</v>
      </c>
      <c r="M175" s="37">
        <f t="shared" si="43"/>
        <v>255656.7736</v>
      </c>
      <c r="N175" s="37">
        <f t="shared" si="43"/>
        <v>294005.2896</v>
      </c>
    </row>
    <row r="176" ht="24.0" customHeight="1">
      <c r="A176" s="35" t="s">
        <v>61</v>
      </c>
      <c r="B176" s="36"/>
      <c r="C176" s="37">
        <f t="shared" ref="C176:N176" si="44">B183-C180</f>
        <v>18155.96823</v>
      </c>
      <c r="D176" s="37">
        <f t="shared" si="44"/>
        <v>53333.05391</v>
      </c>
      <c r="E176" s="37">
        <f t="shared" si="44"/>
        <v>82447.81068</v>
      </c>
      <c r="F176" s="37">
        <f t="shared" si="44"/>
        <v>108536.9478</v>
      </c>
      <c r="G176" s="37">
        <f t="shared" si="44"/>
        <v>133718.9061</v>
      </c>
      <c r="H176" s="37">
        <f t="shared" si="44"/>
        <v>159535.8489</v>
      </c>
      <c r="I176" s="37">
        <f t="shared" si="44"/>
        <v>187176.6774</v>
      </c>
      <c r="J176" s="37">
        <f t="shared" si="44"/>
        <v>217628.0384</v>
      </c>
      <c r="K176" s="37">
        <f t="shared" si="44"/>
        <v>251776.6104</v>
      </c>
      <c r="L176" s="37">
        <f t="shared" si="44"/>
        <v>290480.0965</v>
      </c>
      <c r="M176" s="37">
        <f t="shared" si="44"/>
        <v>334619.3885</v>
      </c>
      <c r="N176" s="37">
        <f t="shared" si="44"/>
        <v>385138.7536</v>
      </c>
    </row>
    <row r="177" ht="24.0" customHeight="1">
      <c r="A177" s="38" t="s">
        <v>62</v>
      </c>
      <c r="B177" s="36"/>
      <c r="C177" s="39">
        <v>448.74976968691357</v>
      </c>
      <c r="D177" s="39">
        <v>447.03233229675374</v>
      </c>
      <c r="E177" s="39">
        <v>445.2478822460218</v>
      </c>
      <c r="F177" s="39">
        <v>442.5482997500994</v>
      </c>
      <c r="G177" s="39">
        <v>440.50047679926666</v>
      </c>
      <c r="H177" s="39">
        <v>438.3446361789306</v>
      </c>
      <c r="I177" s="39">
        <v>436.0675067246149</v>
      </c>
      <c r="J177" s="39">
        <v>433.928413530863</v>
      </c>
      <c r="K177" s="39">
        <v>431.7595920586381</v>
      </c>
      <c r="L177" s="39">
        <v>429.5866374734483</v>
      </c>
      <c r="M177" s="39">
        <v>427.44782374289457</v>
      </c>
      <c r="N177" s="39">
        <v>425.3092070053406</v>
      </c>
    </row>
    <row r="178" ht="24.0" customHeight="1">
      <c r="A178" s="35" t="s">
        <v>63</v>
      </c>
      <c r="B178" s="36"/>
      <c r="C178" s="40">
        <f t="shared" ref="C178:N178" si="45">C176/B183</f>
        <v>0.73905988</v>
      </c>
      <c r="D178" s="40">
        <f t="shared" si="45"/>
        <v>0.652</v>
      </c>
      <c r="E178" s="40">
        <f t="shared" si="45"/>
        <v>0.652</v>
      </c>
      <c r="F178" s="40">
        <f t="shared" si="45"/>
        <v>0.652</v>
      </c>
      <c r="G178" s="40">
        <f t="shared" si="45"/>
        <v>0.652</v>
      </c>
      <c r="H178" s="40">
        <f t="shared" si="45"/>
        <v>0.652</v>
      </c>
      <c r="I178" s="40">
        <f t="shared" si="45"/>
        <v>0.652</v>
      </c>
      <c r="J178" s="40">
        <f t="shared" si="45"/>
        <v>0.652</v>
      </c>
      <c r="K178" s="40">
        <f t="shared" si="45"/>
        <v>0.652</v>
      </c>
      <c r="L178" s="40">
        <f t="shared" si="45"/>
        <v>0.652</v>
      </c>
      <c r="M178" s="40">
        <f t="shared" si="45"/>
        <v>0.652</v>
      </c>
      <c r="N178" s="40">
        <f t="shared" si="45"/>
        <v>0.652</v>
      </c>
    </row>
    <row r="179" ht="24.0" customHeight="1">
      <c r="A179" s="35" t="s">
        <v>64</v>
      </c>
      <c r="B179" s="36"/>
      <c r="C179" s="40">
        <f t="shared" ref="C179:N179" si="46">C196/C185</f>
        <v>0.3103448276</v>
      </c>
      <c r="D179" s="40">
        <f t="shared" si="46"/>
        <v>0.3103448276</v>
      </c>
      <c r="E179" s="40">
        <f t="shared" si="46"/>
        <v>0.3103448276</v>
      </c>
      <c r="F179" s="40">
        <f t="shared" si="46"/>
        <v>0.3103448276</v>
      </c>
      <c r="G179" s="40">
        <f t="shared" si="46"/>
        <v>0.3103448276</v>
      </c>
      <c r="H179" s="40">
        <f t="shared" si="46"/>
        <v>0.3103448276</v>
      </c>
      <c r="I179" s="40">
        <f t="shared" si="46"/>
        <v>0.3103448276</v>
      </c>
      <c r="J179" s="40">
        <f t="shared" si="46"/>
        <v>0.3103448276</v>
      </c>
      <c r="K179" s="40">
        <f t="shared" si="46"/>
        <v>0.3103448276</v>
      </c>
      <c r="L179" s="40">
        <f t="shared" si="46"/>
        <v>0.3103448276</v>
      </c>
      <c r="M179" s="40">
        <f t="shared" si="46"/>
        <v>0.3103448276</v>
      </c>
      <c r="N179" s="40">
        <f t="shared" si="46"/>
        <v>0.3103448276</v>
      </c>
    </row>
    <row r="180" ht="24.0" customHeight="1">
      <c r="A180" s="38" t="s">
        <v>65</v>
      </c>
      <c r="B180" s="36"/>
      <c r="C180" s="39">
        <v>6410.3337990956625</v>
      </c>
      <c r="D180" s="39">
        <v>28466.1085299308</v>
      </c>
      <c r="E180" s="39">
        <v>44005.88667982081</v>
      </c>
      <c r="F180" s="39">
        <v>57930.76354493143</v>
      </c>
      <c r="G180" s="39">
        <v>71371.440681275</v>
      </c>
      <c r="H180" s="39">
        <v>85151.03593803408</v>
      </c>
      <c r="I180" s="39">
        <v>99904.11618009262</v>
      </c>
      <c r="J180" s="39">
        <v>116157.29657913034</v>
      </c>
      <c r="K180" s="39">
        <v>134383.83499547694</v>
      </c>
      <c r="L180" s="39">
        <v>155041.52387375888</v>
      </c>
      <c r="M180" s="39">
        <v>178600.53250200374</v>
      </c>
      <c r="N180" s="39">
        <v>205564.85623841194</v>
      </c>
    </row>
    <row r="181" ht="24.0" customHeight="1">
      <c r="A181" s="35" t="s">
        <v>66</v>
      </c>
      <c r="B181" s="36"/>
      <c r="C181" s="40">
        <f t="shared" ref="C181:N181" si="47">C180/B185</f>
        <v>0.24</v>
      </c>
      <c r="D181" s="40">
        <f t="shared" si="47"/>
        <v>0.24</v>
      </c>
      <c r="E181" s="40">
        <f t="shared" si="47"/>
        <v>0.24</v>
      </c>
      <c r="F181" s="40">
        <f t="shared" si="47"/>
        <v>0.24</v>
      </c>
      <c r="G181" s="40">
        <f t="shared" si="47"/>
        <v>0.24</v>
      </c>
      <c r="H181" s="40">
        <f t="shared" si="47"/>
        <v>0.24</v>
      </c>
      <c r="I181" s="40">
        <f t="shared" si="47"/>
        <v>0.24</v>
      </c>
      <c r="J181" s="40">
        <f t="shared" si="47"/>
        <v>0.24</v>
      </c>
      <c r="K181" s="40">
        <f t="shared" si="47"/>
        <v>0.24</v>
      </c>
      <c r="L181" s="40">
        <f t="shared" si="47"/>
        <v>0.24</v>
      </c>
      <c r="M181" s="40">
        <f t="shared" si="47"/>
        <v>0.24</v>
      </c>
      <c r="N181" s="40">
        <f t="shared" si="47"/>
        <v>0.24</v>
      </c>
    </row>
    <row r="182" ht="24.0" customHeight="1">
      <c r="A182" s="35" t="s">
        <v>67</v>
      </c>
      <c r="B182" s="36"/>
      <c r="C182" s="40">
        <f t="shared" ref="C182:N182" si="48">(C176+B184)/B185</f>
        <v>0.76</v>
      </c>
      <c r="D182" s="40">
        <f t="shared" si="48"/>
        <v>0.76</v>
      </c>
      <c r="E182" s="40">
        <f t="shared" si="48"/>
        <v>0.76</v>
      </c>
      <c r="F182" s="40">
        <f t="shared" si="48"/>
        <v>0.76</v>
      </c>
      <c r="G182" s="40">
        <f t="shared" si="48"/>
        <v>0.76</v>
      </c>
      <c r="H182" s="40">
        <f t="shared" si="48"/>
        <v>0.76</v>
      </c>
      <c r="I182" s="40">
        <f t="shared" si="48"/>
        <v>0.76</v>
      </c>
      <c r="J182" s="40">
        <f t="shared" si="48"/>
        <v>0.76</v>
      </c>
      <c r="K182" s="40">
        <f t="shared" si="48"/>
        <v>0.76</v>
      </c>
      <c r="L182" s="40">
        <f t="shared" si="48"/>
        <v>0.76</v>
      </c>
      <c r="M182" s="40">
        <f t="shared" si="48"/>
        <v>0.76</v>
      </c>
      <c r="N182" s="40">
        <f t="shared" si="48"/>
        <v>0.76</v>
      </c>
    </row>
    <row r="183" ht="24.0" customHeight="1">
      <c r="A183" s="41" t="s">
        <v>68</v>
      </c>
      <c r="B183" s="42">
        <v>24566.302027294198</v>
      </c>
      <c r="C183" s="37">
        <f t="shared" ref="C183:N183" si="49">SUM(C175:C177)</f>
        <v>81799.16244</v>
      </c>
      <c r="D183" s="37">
        <f t="shared" si="49"/>
        <v>126453.6974</v>
      </c>
      <c r="E183" s="37">
        <f t="shared" si="49"/>
        <v>166467.7113</v>
      </c>
      <c r="F183" s="37">
        <f t="shared" si="49"/>
        <v>205090.3468</v>
      </c>
      <c r="G183" s="37">
        <f t="shared" si="49"/>
        <v>244686.8849</v>
      </c>
      <c r="H183" s="37">
        <f t="shared" si="49"/>
        <v>287080.7936</v>
      </c>
      <c r="I183" s="37">
        <f t="shared" si="49"/>
        <v>333785.335</v>
      </c>
      <c r="J183" s="37">
        <f t="shared" si="49"/>
        <v>386160.4454</v>
      </c>
      <c r="K183" s="37">
        <f t="shared" si="49"/>
        <v>445521.6203</v>
      </c>
      <c r="L183" s="37">
        <f t="shared" si="49"/>
        <v>513219.921</v>
      </c>
      <c r="M183" s="37">
        <f t="shared" si="49"/>
        <v>590703.6099</v>
      </c>
      <c r="N183" s="37">
        <f t="shared" si="49"/>
        <v>679569.3525</v>
      </c>
    </row>
    <row r="184" ht="24.0" customHeight="1">
      <c r="A184" s="43" t="s">
        <v>69</v>
      </c>
      <c r="B184" s="42">
        <v>2143.422135604398</v>
      </c>
      <c r="C184" s="37">
        <f t="shared" ref="C184:N184" si="50">C200</f>
        <v>36809.6231</v>
      </c>
      <c r="D184" s="37">
        <f t="shared" si="50"/>
        <v>56904.16381</v>
      </c>
      <c r="E184" s="37">
        <f t="shared" si="50"/>
        <v>74910.4701</v>
      </c>
      <c r="F184" s="37">
        <f t="shared" si="50"/>
        <v>92290.65605</v>
      </c>
      <c r="G184" s="37">
        <f t="shared" si="50"/>
        <v>110109.0982</v>
      </c>
      <c r="H184" s="37">
        <f t="shared" si="50"/>
        <v>129186.3571</v>
      </c>
      <c r="I184" s="37">
        <f t="shared" si="50"/>
        <v>150203.4007</v>
      </c>
      <c r="J184" s="37">
        <f t="shared" si="50"/>
        <v>173772.2004</v>
      </c>
      <c r="K184" s="37">
        <f t="shared" si="50"/>
        <v>200484.7291</v>
      </c>
      <c r="L184" s="37">
        <f t="shared" si="50"/>
        <v>230948.9644</v>
      </c>
      <c r="M184" s="37">
        <f t="shared" si="50"/>
        <v>265816.6244</v>
      </c>
      <c r="N184" s="37">
        <f t="shared" si="50"/>
        <v>305806.2086</v>
      </c>
    </row>
    <row r="185" ht="24.0" customHeight="1">
      <c r="A185" s="43" t="s">
        <v>70</v>
      </c>
      <c r="B185" s="42">
        <v>26709.724162898594</v>
      </c>
      <c r="C185" s="37">
        <f t="shared" ref="C185:N185" si="51">SUM(C183:C184)</f>
        <v>118608.7855</v>
      </c>
      <c r="D185" s="37">
        <f t="shared" si="51"/>
        <v>183357.8612</v>
      </c>
      <c r="E185" s="37">
        <f t="shared" si="51"/>
        <v>241378.1814</v>
      </c>
      <c r="F185" s="37">
        <f t="shared" si="51"/>
        <v>297381.0028</v>
      </c>
      <c r="G185" s="37">
        <f t="shared" si="51"/>
        <v>354795.9831</v>
      </c>
      <c r="H185" s="37">
        <f t="shared" si="51"/>
        <v>416267.1508</v>
      </c>
      <c r="I185" s="37">
        <f t="shared" si="51"/>
        <v>483988.7357</v>
      </c>
      <c r="J185" s="37">
        <f t="shared" si="51"/>
        <v>559932.6458</v>
      </c>
      <c r="K185" s="37">
        <f t="shared" si="51"/>
        <v>646006.3495</v>
      </c>
      <c r="L185" s="37">
        <f t="shared" si="51"/>
        <v>744168.8854</v>
      </c>
      <c r="M185" s="37">
        <f t="shared" si="51"/>
        <v>856520.2343</v>
      </c>
      <c r="N185" s="37">
        <f t="shared" si="51"/>
        <v>985375.5611</v>
      </c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</row>
    <row r="187" ht="15.75" customHeight="1">
      <c r="A187" s="35" t="s">
        <v>71</v>
      </c>
      <c r="B187" s="44"/>
      <c r="C187" s="45">
        <f t="shared" ref="C187:N187" si="52">(C175+C177)/C180</f>
        <v>9.928218437</v>
      </c>
      <c r="D187" s="45">
        <f t="shared" si="52"/>
        <v>2.568691234</v>
      </c>
      <c r="E187" s="45">
        <f t="shared" si="52"/>
        <v>1.909287757</v>
      </c>
      <c r="F187" s="45">
        <f t="shared" si="52"/>
        <v>1.666703373</v>
      </c>
      <c r="G187" s="45">
        <f t="shared" si="52"/>
        <v>1.554795275</v>
      </c>
      <c r="H187" s="45">
        <f t="shared" si="52"/>
        <v>1.497867211</v>
      </c>
      <c r="I187" s="45">
        <f t="shared" si="52"/>
        <v>1.467493665</v>
      </c>
      <c r="J187" s="45">
        <f t="shared" si="52"/>
        <v>1.450898152</v>
      </c>
      <c r="K187" s="45">
        <f t="shared" si="52"/>
        <v>1.441728538</v>
      </c>
      <c r="L187" s="45">
        <f t="shared" si="52"/>
        <v>1.436646254</v>
      </c>
      <c r="M187" s="45">
        <f t="shared" si="52"/>
        <v>1.43383795</v>
      </c>
      <c r="N187" s="45">
        <f t="shared" si="52"/>
        <v>1.432300269</v>
      </c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</row>
    <row r="189" ht="15.75" customHeight="1">
      <c r="A189" s="46" t="s">
        <v>72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ht="24.0" customHeight="1">
      <c r="A190" s="35" t="s">
        <v>73</v>
      </c>
      <c r="B190" s="44"/>
      <c r="C190" s="37">
        <f t="shared" ref="C190:N190" si="53">C$128*C$127</f>
        <v>29447.69848</v>
      </c>
      <c r="D190" s="37">
        <f t="shared" si="53"/>
        <v>45523.33105</v>
      </c>
      <c r="E190" s="37">
        <f t="shared" si="53"/>
        <v>59928.37608</v>
      </c>
      <c r="F190" s="37">
        <f t="shared" si="53"/>
        <v>73832.52484</v>
      </c>
      <c r="G190" s="37">
        <f t="shared" si="53"/>
        <v>88087.27856</v>
      </c>
      <c r="H190" s="37">
        <f t="shared" si="53"/>
        <v>103349.0857</v>
      </c>
      <c r="I190" s="37">
        <f t="shared" si="53"/>
        <v>120162.7206</v>
      </c>
      <c r="J190" s="37">
        <f t="shared" si="53"/>
        <v>139017.7603</v>
      </c>
      <c r="K190" s="37">
        <f t="shared" si="53"/>
        <v>160387.7833</v>
      </c>
      <c r="L190" s="37">
        <f t="shared" si="53"/>
        <v>184759.1716</v>
      </c>
      <c r="M190" s="37">
        <f t="shared" si="53"/>
        <v>212653.2996</v>
      </c>
      <c r="N190" s="37">
        <f t="shared" si="53"/>
        <v>244644.9669</v>
      </c>
    </row>
    <row r="191" ht="24.0" customHeight="1">
      <c r="A191" s="47" t="s">
        <v>74</v>
      </c>
      <c r="B191" s="44"/>
      <c r="C191" s="48">
        <f t="shared" ref="C191:N191" si="54">C190/C$185</f>
        <v>0.2482758621</v>
      </c>
      <c r="D191" s="48">
        <f t="shared" si="54"/>
        <v>0.2482758621</v>
      </c>
      <c r="E191" s="48">
        <f t="shared" si="54"/>
        <v>0.2482758621</v>
      </c>
      <c r="F191" s="48">
        <f t="shared" si="54"/>
        <v>0.2482758621</v>
      </c>
      <c r="G191" s="48">
        <f t="shared" si="54"/>
        <v>0.2482758621</v>
      </c>
      <c r="H191" s="48">
        <f t="shared" si="54"/>
        <v>0.2482758621</v>
      </c>
      <c r="I191" s="48">
        <f t="shared" si="54"/>
        <v>0.2482758621</v>
      </c>
      <c r="J191" s="48">
        <f t="shared" si="54"/>
        <v>0.2482758621</v>
      </c>
      <c r="K191" s="48">
        <f t="shared" si="54"/>
        <v>0.2482758621</v>
      </c>
      <c r="L191" s="48">
        <f t="shared" si="54"/>
        <v>0.2482758621</v>
      </c>
      <c r="M191" s="48">
        <f t="shared" si="54"/>
        <v>0.2482758621</v>
      </c>
      <c r="N191" s="48">
        <f t="shared" si="54"/>
        <v>0.2482758621</v>
      </c>
    </row>
    <row r="192" ht="24.0" customHeight="1">
      <c r="A192" s="35" t="s">
        <v>75</v>
      </c>
      <c r="B192" s="44"/>
      <c r="C192" s="37">
        <f t="shared" ref="C192:N192" si="55">C$130*C$127</f>
        <v>6625.732158</v>
      </c>
      <c r="D192" s="37">
        <f t="shared" si="55"/>
        <v>10242.74949</v>
      </c>
      <c r="E192" s="37">
        <f t="shared" si="55"/>
        <v>13483.88462</v>
      </c>
      <c r="F192" s="37">
        <f t="shared" si="55"/>
        <v>16612.31809</v>
      </c>
      <c r="G192" s="37">
        <f t="shared" si="55"/>
        <v>19819.63768</v>
      </c>
      <c r="H192" s="37">
        <f t="shared" si="55"/>
        <v>23253.54428</v>
      </c>
      <c r="I192" s="37">
        <f t="shared" si="55"/>
        <v>27036.61213</v>
      </c>
      <c r="J192" s="37">
        <f t="shared" si="55"/>
        <v>31278.99608</v>
      </c>
      <c r="K192" s="37">
        <f t="shared" si="55"/>
        <v>36087.25125</v>
      </c>
      <c r="L192" s="37">
        <f t="shared" si="55"/>
        <v>41570.8136</v>
      </c>
      <c r="M192" s="37">
        <f t="shared" si="55"/>
        <v>47846.9924</v>
      </c>
      <c r="N192" s="37">
        <f t="shared" si="55"/>
        <v>55045.11755</v>
      </c>
    </row>
    <row r="193" ht="24.0" customHeight="1">
      <c r="A193" s="47" t="s">
        <v>76</v>
      </c>
      <c r="B193" s="44"/>
      <c r="C193" s="48">
        <f t="shared" ref="C193:N193" si="56">C192/C$185</f>
        <v>0.05586206897</v>
      </c>
      <c r="D193" s="48">
        <f t="shared" si="56"/>
        <v>0.05586206897</v>
      </c>
      <c r="E193" s="48">
        <f t="shared" si="56"/>
        <v>0.05586206897</v>
      </c>
      <c r="F193" s="48">
        <f t="shared" si="56"/>
        <v>0.05586206897</v>
      </c>
      <c r="G193" s="48">
        <f t="shared" si="56"/>
        <v>0.05586206897</v>
      </c>
      <c r="H193" s="48">
        <f t="shared" si="56"/>
        <v>0.05586206897</v>
      </c>
      <c r="I193" s="48">
        <f t="shared" si="56"/>
        <v>0.05586206897</v>
      </c>
      <c r="J193" s="48">
        <f t="shared" si="56"/>
        <v>0.05586206897</v>
      </c>
      <c r="K193" s="48">
        <f t="shared" si="56"/>
        <v>0.05586206897</v>
      </c>
      <c r="L193" s="48">
        <f t="shared" si="56"/>
        <v>0.05586206897</v>
      </c>
      <c r="M193" s="48">
        <f t="shared" si="56"/>
        <v>0.05586206897</v>
      </c>
      <c r="N193" s="48">
        <f t="shared" si="56"/>
        <v>0.05586206897</v>
      </c>
    </row>
    <row r="194" ht="24.0" customHeight="1">
      <c r="A194" s="35" t="s">
        <v>77</v>
      </c>
      <c r="B194" s="44"/>
      <c r="C194" s="37">
        <f t="shared" ref="C194:N194" si="57">C$132*C$127</f>
        <v>736.192462</v>
      </c>
      <c r="D194" s="37">
        <f t="shared" si="57"/>
        <v>1138.083276</v>
      </c>
      <c r="E194" s="37">
        <f t="shared" si="57"/>
        <v>1498.209402</v>
      </c>
      <c r="F194" s="37">
        <f t="shared" si="57"/>
        <v>1845.813121</v>
      </c>
      <c r="G194" s="37">
        <f t="shared" si="57"/>
        <v>2202.181964</v>
      </c>
      <c r="H194" s="37">
        <f t="shared" si="57"/>
        <v>2583.727143</v>
      </c>
      <c r="I194" s="37">
        <f t="shared" si="57"/>
        <v>3004.068015</v>
      </c>
      <c r="J194" s="37">
        <f t="shared" si="57"/>
        <v>3475.444009</v>
      </c>
      <c r="K194" s="37">
        <f t="shared" si="57"/>
        <v>4009.694583</v>
      </c>
      <c r="L194" s="37">
        <f t="shared" si="57"/>
        <v>4618.979289</v>
      </c>
      <c r="M194" s="37">
        <f t="shared" si="57"/>
        <v>5316.332489</v>
      </c>
      <c r="N194" s="37">
        <f t="shared" si="57"/>
        <v>6116.124172</v>
      </c>
    </row>
    <row r="195" ht="24.0" customHeight="1">
      <c r="A195" s="47" t="s">
        <v>78</v>
      </c>
      <c r="B195" s="44"/>
      <c r="C195" s="48">
        <f t="shared" ref="C195:N195" si="58">C194/C$185</f>
        <v>0.006206896552</v>
      </c>
      <c r="D195" s="48">
        <f t="shared" si="58"/>
        <v>0.006206896552</v>
      </c>
      <c r="E195" s="48">
        <f t="shared" si="58"/>
        <v>0.006206896552</v>
      </c>
      <c r="F195" s="48">
        <f t="shared" si="58"/>
        <v>0.006206896552</v>
      </c>
      <c r="G195" s="48">
        <f t="shared" si="58"/>
        <v>0.006206896552</v>
      </c>
      <c r="H195" s="48">
        <f t="shared" si="58"/>
        <v>0.006206896552</v>
      </c>
      <c r="I195" s="48">
        <f t="shared" si="58"/>
        <v>0.006206896552</v>
      </c>
      <c r="J195" s="48">
        <f t="shared" si="58"/>
        <v>0.006206896552</v>
      </c>
      <c r="K195" s="48">
        <f t="shared" si="58"/>
        <v>0.006206896552</v>
      </c>
      <c r="L195" s="48">
        <f t="shared" si="58"/>
        <v>0.006206896552</v>
      </c>
      <c r="M195" s="48">
        <f t="shared" si="58"/>
        <v>0.006206896552</v>
      </c>
      <c r="N195" s="48">
        <f t="shared" si="58"/>
        <v>0.006206896552</v>
      </c>
    </row>
    <row r="196" ht="24.0" customHeight="1">
      <c r="A196" s="35" t="s">
        <v>79</v>
      </c>
      <c r="B196" s="44"/>
      <c r="C196" s="37">
        <f t="shared" ref="C196:N196" si="59">SUM(C$190,C$192,C$194)</f>
        <v>36809.6231</v>
      </c>
      <c r="D196" s="37">
        <f t="shared" si="59"/>
        <v>56904.16381</v>
      </c>
      <c r="E196" s="37">
        <f t="shared" si="59"/>
        <v>74910.4701</v>
      </c>
      <c r="F196" s="37">
        <f t="shared" si="59"/>
        <v>92290.65605</v>
      </c>
      <c r="G196" s="37">
        <f t="shared" si="59"/>
        <v>110109.0982</v>
      </c>
      <c r="H196" s="37">
        <f t="shared" si="59"/>
        <v>129186.3571</v>
      </c>
      <c r="I196" s="37">
        <f t="shared" si="59"/>
        <v>150203.4007</v>
      </c>
      <c r="J196" s="37">
        <f t="shared" si="59"/>
        <v>173772.2004</v>
      </c>
      <c r="K196" s="37">
        <f t="shared" si="59"/>
        <v>200484.7291</v>
      </c>
      <c r="L196" s="37">
        <f t="shared" si="59"/>
        <v>230948.9644</v>
      </c>
      <c r="M196" s="37">
        <f t="shared" si="59"/>
        <v>265816.6244</v>
      </c>
      <c r="N196" s="37">
        <f t="shared" si="59"/>
        <v>305806.2086</v>
      </c>
    </row>
    <row r="197" ht="24.0" customHeight="1">
      <c r="A197" s="47" t="s">
        <v>80</v>
      </c>
      <c r="B197" s="44"/>
      <c r="C197" s="48">
        <f t="shared" ref="C197:N197" si="60">C196/C$185</f>
        <v>0.3103448276</v>
      </c>
      <c r="D197" s="48">
        <f t="shared" si="60"/>
        <v>0.3103448276</v>
      </c>
      <c r="E197" s="48">
        <f t="shared" si="60"/>
        <v>0.3103448276</v>
      </c>
      <c r="F197" s="48">
        <f t="shared" si="60"/>
        <v>0.3103448276</v>
      </c>
      <c r="G197" s="48">
        <f t="shared" si="60"/>
        <v>0.3103448276</v>
      </c>
      <c r="H197" s="48">
        <f t="shared" si="60"/>
        <v>0.3103448276</v>
      </c>
      <c r="I197" s="48">
        <f t="shared" si="60"/>
        <v>0.3103448276</v>
      </c>
      <c r="J197" s="48">
        <f t="shared" si="60"/>
        <v>0.3103448276</v>
      </c>
      <c r="K197" s="48">
        <f t="shared" si="60"/>
        <v>0.3103448276</v>
      </c>
      <c r="L197" s="48">
        <f t="shared" si="60"/>
        <v>0.3103448276</v>
      </c>
      <c r="M197" s="48">
        <f t="shared" si="60"/>
        <v>0.3103448276</v>
      </c>
      <c r="N197" s="48">
        <f t="shared" si="60"/>
        <v>0.3103448276</v>
      </c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</row>
    <row r="199" ht="15.75" customHeight="1">
      <c r="A199" s="33" t="s">
        <v>142</v>
      </c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ht="15.75" customHeight="1">
      <c r="A200" s="38" t="s">
        <v>60</v>
      </c>
      <c r="B200" s="44"/>
      <c r="C200" s="37">
        <f t="shared" ref="C200:N200" si="61">SUM(C201:C203)</f>
        <v>36809.6231</v>
      </c>
      <c r="D200" s="37">
        <f t="shared" si="61"/>
        <v>56904.16381</v>
      </c>
      <c r="E200" s="37">
        <f t="shared" si="61"/>
        <v>74910.4701</v>
      </c>
      <c r="F200" s="37">
        <f t="shared" si="61"/>
        <v>92290.65605</v>
      </c>
      <c r="G200" s="37">
        <f t="shared" si="61"/>
        <v>110109.0982</v>
      </c>
      <c r="H200" s="37">
        <f t="shared" si="61"/>
        <v>129186.3571</v>
      </c>
      <c r="I200" s="37">
        <f t="shared" si="61"/>
        <v>150203.4007</v>
      </c>
      <c r="J200" s="37">
        <f t="shared" si="61"/>
        <v>173772.2004</v>
      </c>
      <c r="K200" s="37">
        <f t="shared" si="61"/>
        <v>200484.7291</v>
      </c>
      <c r="L200" s="37">
        <f t="shared" si="61"/>
        <v>230948.9644</v>
      </c>
      <c r="M200" s="37">
        <f t="shared" si="61"/>
        <v>265816.6244</v>
      </c>
      <c r="N200" s="37">
        <f t="shared" si="61"/>
        <v>305806.2086</v>
      </c>
    </row>
    <row r="201" ht="15.75" customHeight="1">
      <c r="A201" s="49" t="s">
        <v>73</v>
      </c>
      <c r="B201" s="36"/>
      <c r="C201" s="50">
        <v>26134.8324003244</v>
      </c>
      <c r="D201" s="50">
        <v>40515.76463280054</v>
      </c>
      <c r="E201" s="50">
        <v>53066.57701969323</v>
      </c>
      <c r="F201" s="50">
        <v>65164.58642616551</v>
      </c>
      <c r="G201" s="50">
        <v>77659.50652105824</v>
      </c>
      <c r="H201" s="50">
        <v>91509.82784168891</v>
      </c>
      <c r="I201" s="50">
        <v>106347.94906743948</v>
      </c>
      <c r="J201" s="50">
        <v>122897.1718797383</v>
      </c>
      <c r="K201" s="50">
        <v>141742.25955361692</v>
      </c>
      <c r="L201" s="50">
        <v>163322.7987740612</v>
      </c>
      <c r="M201" s="50">
        <v>188080.78848072846</v>
      </c>
      <c r="N201" s="50">
        <v>216327.0225286212</v>
      </c>
    </row>
    <row r="202" ht="15.75" customHeight="1">
      <c r="A202" s="49" t="s">
        <v>82</v>
      </c>
      <c r="B202" s="36"/>
      <c r="C202" s="50">
        <v>8907.928789969726</v>
      </c>
      <c r="D202" s="50">
        <v>13679.760979951196</v>
      </c>
      <c r="E202" s="50">
        <v>18014.469849937646</v>
      </c>
      <c r="F202" s="50">
        <v>22387.49818280297</v>
      </c>
      <c r="G202" s="50">
        <v>26546.334614927284</v>
      </c>
      <c r="H202" s="50">
        <v>31173.887494542792</v>
      </c>
      <c r="I202" s="50">
        <v>36224.75362872249</v>
      </c>
      <c r="J202" s="50">
        <v>41935.67941878611</v>
      </c>
      <c r="K202" s="50">
        <v>48416.00198993251</v>
      </c>
      <c r="L202" s="50">
        <v>55723.00927459011</v>
      </c>
      <c r="M202" s="50">
        <v>64145.77948920222</v>
      </c>
      <c r="N202" s="50">
        <v>73796.29766405394</v>
      </c>
    </row>
    <row r="203" ht="15.75" customHeight="1">
      <c r="A203" s="49" t="s">
        <v>77</v>
      </c>
      <c r="B203" s="36"/>
      <c r="C203" s="50">
        <v>1766.8619087543275</v>
      </c>
      <c r="D203" s="50">
        <v>2708.6381973613898</v>
      </c>
      <c r="E203" s="50">
        <v>3829.423231573576</v>
      </c>
      <c r="F203" s="50">
        <v>4738.571444404371</v>
      </c>
      <c r="G203" s="50">
        <v>5903.257059748236</v>
      </c>
      <c r="H203" s="50">
        <v>6502.641793198439</v>
      </c>
      <c r="I203" s="50">
        <v>7630.698052713496</v>
      </c>
      <c r="J203" s="50">
        <v>8939.349126661298</v>
      </c>
      <c r="K203" s="50">
        <v>10326.46760355257</v>
      </c>
      <c r="L203" s="50">
        <v>11903.156393594898</v>
      </c>
      <c r="M203" s="50">
        <v>13590.056476291707</v>
      </c>
      <c r="N203" s="50">
        <v>15682.888414986854</v>
      </c>
    </row>
    <row r="204" ht="15.75" customHeight="1">
      <c r="A204" s="51"/>
      <c r="B204" s="44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</row>
    <row r="205" ht="15.75" customHeight="1">
      <c r="A205" s="35" t="s">
        <v>61</v>
      </c>
      <c r="B205" s="44"/>
      <c r="C205" s="37">
        <f t="shared" ref="C205:N205" si="62">SUM(C206:C208)</f>
        <v>9327.06349</v>
      </c>
      <c r="D205" s="37">
        <f t="shared" si="62"/>
        <v>44404.29152</v>
      </c>
      <c r="E205" s="37">
        <f t="shared" si="62"/>
        <v>97184.88054</v>
      </c>
      <c r="F205" s="37">
        <f t="shared" si="62"/>
        <v>164923.7727</v>
      </c>
      <c r="G205" s="37">
        <f t="shared" si="62"/>
        <v>246406.1119</v>
      </c>
      <c r="H205" s="37">
        <f t="shared" si="62"/>
        <v>341466.5566</v>
      </c>
      <c r="I205" s="37">
        <f t="shared" si="62"/>
        <v>450791.3757</v>
      </c>
      <c r="J205" s="37">
        <f t="shared" si="62"/>
        <v>575656.7373</v>
      </c>
      <c r="K205" s="37">
        <f t="shared" si="62"/>
        <v>717872.6595</v>
      </c>
      <c r="L205" s="37">
        <f t="shared" si="62"/>
        <v>879749.5891</v>
      </c>
      <c r="M205" s="37">
        <f t="shared" si="62"/>
        <v>1064083.113</v>
      </c>
      <c r="N205" s="37">
        <f t="shared" si="62"/>
        <v>1274188.692</v>
      </c>
    </row>
    <row r="206" ht="15.75" customHeight="1">
      <c r="A206" s="49" t="s">
        <v>73</v>
      </c>
      <c r="B206" s="44"/>
      <c r="C206" s="53">
        <f t="shared" ref="C206:N206" si="63">B232-C211</f>
        <v>6630.724586</v>
      </c>
      <c r="D206" s="53">
        <f t="shared" si="63"/>
        <v>31484.25967</v>
      </c>
      <c r="E206" s="53">
        <f t="shared" si="63"/>
        <v>68826.91319</v>
      </c>
      <c r="F206" s="53">
        <f t="shared" si="63"/>
        <v>116317.9906</v>
      </c>
      <c r="G206" s="53">
        <f t="shared" si="63"/>
        <v>173036.7139</v>
      </c>
      <c r="H206" s="53">
        <f t="shared" si="63"/>
        <v>238915.5746</v>
      </c>
      <c r="I206" s="53">
        <f t="shared" si="63"/>
        <v>314803.138</v>
      </c>
      <c r="J206" s="53">
        <f t="shared" si="63"/>
        <v>401156.9878</v>
      </c>
      <c r="K206" s="53">
        <f t="shared" si="63"/>
        <v>499101.1211</v>
      </c>
      <c r="L206" s="53">
        <f t="shared" si="63"/>
        <v>610261.8856</v>
      </c>
      <c r="M206" s="53">
        <f t="shared" si="63"/>
        <v>736605.6689</v>
      </c>
      <c r="N206" s="53">
        <f t="shared" si="63"/>
        <v>880424.8717</v>
      </c>
    </row>
    <row r="207" ht="15.75" customHeight="1">
      <c r="A207" s="49" t="s">
        <v>82</v>
      </c>
      <c r="B207" s="44"/>
      <c r="C207" s="53">
        <f t="shared" ref="C207:N207" si="64">B233-C212</f>
        <v>2010.919772</v>
      </c>
      <c r="D207" s="53">
        <f t="shared" si="64"/>
        <v>10714.75742</v>
      </c>
      <c r="E207" s="53">
        <f t="shared" si="64"/>
        <v>24021.31527</v>
      </c>
      <c r="F207" s="53">
        <f t="shared" si="64"/>
        <v>41438.48038</v>
      </c>
      <c r="G207" s="53">
        <f t="shared" si="64"/>
        <v>62952.41663</v>
      </c>
      <c r="H207" s="53">
        <f t="shared" si="64"/>
        <v>88300.29738</v>
      </c>
      <c r="I207" s="53">
        <f t="shared" si="64"/>
        <v>117896.434</v>
      </c>
      <c r="J207" s="53">
        <f t="shared" si="64"/>
        <v>152105.1009</v>
      </c>
      <c r="K207" s="53">
        <f t="shared" si="64"/>
        <v>191519.6887</v>
      </c>
      <c r="L207" s="53">
        <f t="shared" si="64"/>
        <v>236834.0688</v>
      </c>
      <c r="M207" s="53">
        <f t="shared" si="64"/>
        <v>288789.9156</v>
      </c>
      <c r="N207" s="53">
        <f t="shared" si="64"/>
        <v>348404.8592</v>
      </c>
    </row>
    <row r="208" ht="15.75" customHeight="1">
      <c r="A208" s="49" t="s">
        <v>77</v>
      </c>
      <c r="B208" s="44"/>
      <c r="C208" s="53">
        <f t="shared" ref="C208:N208" si="65">B234-C213</f>
        <v>685.4191319</v>
      </c>
      <c r="D208" s="53">
        <f t="shared" si="65"/>
        <v>2205.274426</v>
      </c>
      <c r="E208" s="53">
        <f t="shared" si="65"/>
        <v>4336.652079</v>
      </c>
      <c r="F208" s="53">
        <f t="shared" si="65"/>
        <v>7167.301718</v>
      </c>
      <c r="G208" s="53">
        <f t="shared" si="65"/>
        <v>10416.98135</v>
      </c>
      <c r="H208" s="53">
        <f t="shared" si="65"/>
        <v>14250.68456</v>
      </c>
      <c r="I208" s="53">
        <f t="shared" si="65"/>
        <v>18091.80367</v>
      </c>
      <c r="J208" s="53">
        <f t="shared" si="65"/>
        <v>22394.6486</v>
      </c>
      <c r="K208" s="53">
        <f t="shared" si="65"/>
        <v>27251.8498</v>
      </c>
      <c r="L208" s="53">
        <f t="shared" si="65"/>
        <v>32653.63464</v>
      </c>
      <c r="M208" s="53">
        <f t="shared" si="65"/>
        <v>38687.52868</v>
      </c>
      <c r="N208" s="53">
        <f t="shared" si="65"/>
        <v>45358.96111</v>
      </c>
    </row>
    <row r="209" ht="15.75" customHeight="1">
      <c r="A209" s="38"/>
      <c r="B209" s="44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</row>
    <row r="210" ht="15.75" customHeight="1">
      <c r="A210" s="35" t="s">
        <v>65</v>
      </c>
      <c r="B210" s="44"/>
      <c r="C210" s="37">
        <f t="shared" ref="C210:N210" si="66">SUM(C211:C213)</f>
        <v>463.7716072</v>
      </c>
      <c r="D210" s="37">
        <f t="shared" si="66"/>
        <v>1787.242268</v>
      </c>
      <c r="E210" s="37">
        <f t="shared" si="66"/>
        <v>4178.212072</v>
      </c>
      <c r="F210" s="37">
        <f t="shared" si="66"/>
        <v>7225.997125</v>
      </c>
      <c r="G210" s="37">
        <f t="shared" si="66"/>
        <v>10862.40607</v>
      </c>
      <c r="H210" s="37">
        <f t="shared" si="66"/>
        <v>15102.49248</v>
      </c>
      <c r="I210" s="37">
        <f t="shared" si="66"/>
        <v>19915.11349</v>
      </c>
      <c r="J210" s="37">
        <f t="shared" si="66"/>
        <v>25391.33626</v>
      </c>
      <c r="K210" s="37">
        <f t="shared" si="66"/>
        <v>31609.31391</v>
      </c>
      <c r="L210" s="37">
        <f t="shared" si="66"/>
        <v>38660.57016</v>
      </c>
      <c r="M210" s="37">
        <f t="shared" si="66"/>
        <v>46667.94537</v>
      </c>
      <c r="N210" s="37">
        <f t="shared" si="66"/>
        <v>55763.28933</v>
      </c>
    </row>
    <row r="211" ht="15.75" customHeight="1">
      <c r="A211" s="49" t="s">
        <v>73</v>
      </c>
      <c r="B211" s="44"/>
      <c r="C211" s="53">
        <f t="shared" ref="C211:N211" si="67">B258*C160*C162</f>
        <v>330.3736072</v>
      </c>
      <c r="D211" s="53">
        <f t="shared" si="67"/>
        <v>1324.955686</v>
      </c>
      <c r="E211" s="53">
        <f t="shared" si="67"/>
        <v>3216.558674</v>
      </c>
      <c r="F211" s="53">
        <f t="shared" si="67"/>
        <v>5618.939183</v>
      </c>
      <c r="G211" s="53">
        <f t="shared" si="67"/>
        <v>8489.128427</v>
      </c>
      <c r="H211" s="53">
        <f t="shared" si="67"/>
        <v>11823.60205</v>
      </c>
      <c r="I211" s="53">
        <f t="shared" si="67"/>
        <v>15664.98766</v>
      </c>
      <c r="J211" s="53">
        <f t="shared" si="67"/>
        <v>20036.61577</v>
      </c>
      <c r="K211" s="53">
        <f t="shared" si="67"/>
        <v>24995.3734</v>
      </c>
      <c r="L211" s="53">
        <f t="shared" si="67"/>
        <v>30623.61808</v>
      </c>
      <c r="M211" s="53">
        <f t="shared" si="67"/>
        <v>37020.90918</v>
      </c>
      <c r="N211" s="53">
        <f t="shared" si="67"/>
        <v>44303.27116</v>
      </c>
    </row>
    <row r="212" ht="15.75" customHeight="1">
      <c r="A212" s="49" t="s">
        <v>82</v>
      </c>
      <c r="B212" s="44"/>
      <c r="C212" s="53">
        <f t="shared" ref="C212:N212" si="68">B259*C165*C167</f>
        <v>26.1905282</v>
      </c>
      <c r="D212" s="53">
        <f t="shared" si="68"/>
        <v>214.8411901</v>
      </c>
      <c r="E212" s="53">
        <f t="shared" si="68"/>
        <v>383.9885364</v>
      </c>
      <c r="F212" s="53">
        <f t="shared" si="68"/>
        <v>607.9099461</v>
      </c>
      <c r="G212" s="53">
        <f t="shared" si="68"/>
        <v>884.014998</v>
      </c>
      <c r="H212" s="53">
        <f t="shared" si="68"/>
        <v>1208.925928</v>
      </c>
      <c r="I212" s="53">
        <f t="shared" si="68"/>
        <v>1588.209238</v>
      </c>
      <c r="J212" s="53">
        <f t="shared" si="68"/>
        <v>2026.482392</v>
      </c>
      <c r="K212" s="53">
        <f t="shared" si="68"/>
        <v>2531.411369</v>
      </c>
      <c r="L212" s="53">
        <f t="shared" si="68"/>
        <v>3111.886764</v>
      </c>
      <c r="M212" s="53">
        <f t="shared" si="68"/>
        <v>3777.38909</v>
      </c>
      <c r="N212" s="53">
        <f t="shared" si="68"/>
        <v>4541.01441</v>
      </c>
    </row>
    <row r="213" ht="15.75" customHeight="1">
      <c r="A213" s="49" t="s">
        <v>77</v>
      </c>
      <c r="B213" s="44"/>
      <c r="C213" s="53">
        <f t="shared" ref="C213:N213" si="69">B260*C170*C172</f>
        <v>107.2074718</v>
      </c>
      <c r="D213" s="53">
        <f t="shared" si="69"/>
        <v>247.4453918</v>
      </c>
      <c r="E213" s="53">
        <f t="shared" si="69"/>
        <v>577.6648608</v>
      </c>
      <c r="F213" s="53">
        <f t="shared" si="69"/>
        <v>999.1479962</v>
      </c>
      <c r="G213" s="53">
        <f t="shared" si="69"/>
        <v>1489.262647</v>
      </c>
      <c r="H213" s="53">
        <f t="shared" si="69"/>
        <v>2069.964494</v>
      </c>
      <c r="I213" s="53">
        <f t="shared" si="69"/>
        <v>2661.916597</v>
      </c>
      <c r="J213" s="53">
        <f t="shared" si="69"/>
        <v>3328.238103</v>
      </c>
      <c r="K213" s="53">
        <f t="shared" si="69"/>
        <v>4082.529138</v>
      </c>
      <c r="L213" s="53">
        <f t="shared" si="69"/>
        <v>4925.065317</v>
      </c>
      <c r="M213" s="53">
        <f t="shared" si="69"/>
        <v>5869.647106</v>
      </c>
      <c r="N213" s="53">
        <f t="shared" si="69"/>
        <v>6919.003764</v>
      </c>
    </row>
    <row r="214" ht="15.75" customHeight="1">
      <c r="A214" s="38"/>
      <c r="B214" s="44"/>
      <c r="C214" s="37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</row>
    <row r="215" ht="15.75" customHeight="1">
      <c r="A215" s="35" t="s">
        <v>66</v>
      </c>
      <c r="B215" s="44"/>
      <c r="C215" s="37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</row>
    <row r="216" ht="15.75" customHeight="1">
      <c r="A216" s="49" t="s">
        <v>73</v>
      </c>
      <c r="B216" s="44"/>
      <c r="C216" s="40">
        <f t="shared" ref="C216:N216" si="70">C211/C232</f>
        <v>0.01006953698</v>
      </c>
      <c r="D216" s="40">
        <f t="shared" si="70"/>
        <v>0.01839105823</v>
      </c>
      <c r="E216" s="40">
        <f t="shared" si="70"/>
        <v>0.02637887209</v>
      </c>
      <c r="F216" s="40">
        <f t="shared" si="70"/>
        <v>0.03095393532</v>
      </c>
      <c r="G216" s="40">
        <f t="shared" si="70"/>
        <v>0.03385641023</v>
      </c>
      <c r="H216" s="40">
        <f t="shared" si="70"/>
        <v>0.03577834331</v>
      </c>
      <c r="I216" s="40">
        <f t="shared" si="70"/>
        <v>0.03719189352</v>
      </c>
      <c r="J216" s="40">
        <f t="shared" si="70"/>
        <v>0.03823077616</v>
      </c>
      <c r="K216" s="40">
        <f t="shared" si="70"/>
        <v>0.03900130874</v>
      </c>
      <c r="L216" s="40">
        <f t="shared" si="70"/>
        <v>0.03958449586</v>
      </c>
      <c r="M216" s="40">
        <f t="shared" si="70"/>
        <v>0.0400343706</v>
      </c>
      <c r="N216" s="40">
        <f t="shared" si="70"/>
        <v>0.04039345252</v>
      </c>
    </row>
    <row r="217" ht="15.75" customHeight="1">
      <c r="A217" s="49" t="s">
        <v>82</v>
      </c>
      <c r="B217" s="44"/>
      <c r="C217" s="40">
        <f t="shared" ref="C217:N217" si="71">C212/C233</f>
        <v>0.002396293691</v>
      </c>
      <c r="D217" s="40">
        <f t="shared" si="71"/>
        <v>0.008803053297</v>
      </c>
      <c r="E217" s="40">
        <f t="shared" si="71"/>
        <v>0.009132497068</v>
      </c>
      <c r="F217" s="40">
        <f t="shared" si="71"/>
        <v>0.009522931194</v>
      </c>
      <c r="G217" s="40">
        <f t="shared" si="71"/>
        <v>0.009876244763</v>
      </c>
      <c r="H217" s="40">
        <f t="shared" si="71"/>
        <v>0.01011783519</v>
      </c>
      <c r="I217" s="40">
        <f t="shared" si="71"/>
        <v>0.01030424267</v>
      </c>
      <c r="J217" s="40">
        <f t="shared" si="71"/>
        <v>0.01044303481</v>
      </c>
      <c r="K217" s="40">
        <f t="shared" si="71"/>
        <v>0.01054992305</v>
      </c>
      <c r="L217" s="40">
        <f t="shared" si="71"/>
        <v>0.01063648164</v>
      </c>
      <c r="M217" s="40">
        <f t="shared" si="71"/>
        <v>0.01070245999</v>
      </c>
      <c r="N217" s="40">
        <f t="shared" si="71"/>
        <v>0.01075531285</v>
      </c>
    </row>
    <row r="218" ht="15.75" customHeight="1">
      <c r="A218" s="49" t="s">
        <v>77</v>
      </c>
      <c r="B218" s="44"/>
      <c r="C218" s="40">
        <f t="shared" ref="C218:N218" si="72">C213/C234</f>
        <v>0.04370962841</v>
      </c>
      <c r="D218" s="40">
        <f t="shared" si="72"/>
        <v>0.05035194001</v>
      </c>
      <c r="E218" s="40">
        <f t="shared" si="72"/>
        <v>0.07073635191</v>
      </c>
      <c r="F218" s="40">
        <f t="shared" si="72"/>
        <v>0.08391798424</v>
      </c>
      <c r="G218" s="40">
        <f t="shared" si="72"/>
        <v>0.09125020965</v>
      </c>
      <c r="H218" s="40">
        <f t="shared" si="72"/>
        <v>0.09973944272</v>
      </c>
      <c r="I218" s="40">
        <f t="shared" si="72"/>
        <v>0.103484365</v>
      </c>
      <c r="J218" s="40">
        <f t="shared" si="72"/>
        <v>0.1062168205</v>
      </c>
      <c r="K218" s="40">
        <f t="shared" si="72"/>
        <v>0.1086394458</v>
      </c>
      <c r="L218" s="40">
        <f t="shared" si="72"/>
        <v>0.1105336061</v>
      </c>
      <c r="M218" s="40">
        <f t="shared" si="72"/>
        <v>0.1122776512</v>
      </c>
      <c r="N218" s="40">
        <f t="shared" si="72"/>
        <v>0.1133478276</v>
      </c>
    </row>
    <row r="219" ht="15.75" customHeight="1">
      <c r="A219" s="38"/>
      <c r="B219" s="44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</row>
    <row r="220" ht="15.75" customHeight="1">
      <c r="A220" s="35" t="s">
        <v>63</v>
      </c>
      <c r="B220" s="44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</row>
    <row r="221" ht="15.75" customHeight="1">
      <c r="A221" s="49" t="s">
        <v>73</v>
      </c>
      <c r="B221" s="44"/>
      <c r="C221" s="40">
        <f t="shared" ref="C221:N221" si="73">C206/B232</f>
        <v>0.9525400162</v>
      </c>
      <c r="D221" s="40">
        <f t="shared" si="73"/>
        <v>0.9596163556</v>
      </c>
      <c r="E221" s="40">
        <f t="shared" si="73"/>
        <v>0.955352531</v>
      </c>
      <c r="F221" s="40">
        <f t="shared" si="73"/>
        <v>0.9539192992</v>
      </c>
      <c r="G221" s="40">
        <f t="shared" si="73"/>
        <v>0.9532346011</v>
      </c>
      <c r="H221" s="40">
        <f t="shared" si="73"/>
        <v>0.9528450153</v>
      </c>
      <c r="I221" s="40">
        <f t="shared" si="73"/>
        <v>0.9525975837</v>
      </c>
      <c r="J221" s="40">
        <f t="shared" si="73"/>
        <v>0.9524289647</v>
      </c>
      <c r="K221" s="40">
        <f t="shared" si="73"/>
        <v>0.9523076883</v>
      </c>
      <c r="L221" s="40">
        <f t="shared" si="73"/>
        <v>0.9522167097</v>
      </c>
      <c r="M221" s="40">
        <f t="shared" si="73"/>
        <v>0.9521462806</v>
      </c>
      <c r="N221" s="40">
        <f t="shared" si="73"/>
        <v>0.9520904911</v>
      </c>
    </row>
    <row r="222" ht="15.75" customHeight="1">
      <c r="A222" s="49" t="s">
        <v>82</v>
      </c>
      <c r="B222" s="44"/>
      <c r="C222" s="40">
        <f t="shared" ref="C222:N222" si="74">C207/B233</f>
        <v>0.987143294</v>
      </c>
      <c r="D222" s="40">
        <f t="shared" si="74"/>
        <v>0.9803431766</v>
      </c>
      <c r="E222" s="40">
        <f t="shared" si="74"/>
        <v>0.9842661849</v>
      </c>
      <c r="F222" s="40">
        <f t="shared" si="74"/>
        <v>0.9855419231</v>
      </c>
      <c r="G222" s="40">
        <f t="shared" si="74"/>
        <v>0.9861518732</v>
      </c>
      <c r="H222" s="40">
        <f t="shared" si="74"/>
        <v>0.9864938396</v>
      </c>
      <c r="I222" s="40">
        <f t="shared" si="74"/>
        <v>0.986707838</v>
      </c>
      <c r="J222" s="40">
        <f t="shared" si="74"/>
        <v>0.9868522573</v>
      </c>
      <c r="K222" s="40">
        <f t="shared" si="74"/>
        <v>0.9869549239</v>
      </c>
      <c r="L222" s="40">
        <f t="shared" si="74"/>
        <v>0.9870308847</v>
      </c>
      <c r="M222" s="40">
        <f t="shared" si="74"/>
        <v>0.9870888201</v>
      </c>
      <c r="N222" s="40">
        <f t="shared" si="74"/>
        <v>0.9871339637</v>
      </c>
    </row>
    <row r="223" ht="15.75" customHeight="1">
      <c r="A223" s="49" t="s">
        <v>77</v>
      </c>
      <c r="B223" s="44"/>
      <c r="C223" s="40">
        <f t="shared" ref="C223:N223" si="75">C208/B234</f>
        <v>0.8647440405</v>
      </c>
      <c r="D223" s="40">
        <f t="shared" si="75"/>
        <v>0.8991138776</v>
      </c>
      <c r="E223" s="40">
        <f t="shared" si="75"/>
        <v>0.8824526647</v>
      </c>
      <c r="F223" s="40">
        <f t="shared" si="75"/>
        <v>0.8776520972</v>
      </c>
      <c r="G223" s="40">
        <f t="shared" si="75"/>
        <v>0.8749175099</v>
      </c>
      <c r="H223" s="40">
        <f t="shared" si="75"/>
        <v>0.8731689844</v>
      </c>
      <c r="I223" s="40">
        <f t="shared" si="75"/>
        <v>0.8717378589</v>
      </c>
      <c r="J223" s="40">
        <f t="shared" si="75"/>
        <v>0.8706117964</v>
      </c>
      <c r="K223" s="40">
        <f t="shared" si="75"/>
        <v>0.8697108647</v>
      </c>
      <c r="L223" s="40">
        <f t="shared" si="75"/>
        <v>0.868939976</v>
      </c>
      <c r="M223" s="40">
        <f t="shared" si="75"/>
        <v>0.8682670748</v>
      </c>
      <c r="N223" s="40">
        <f t="shared" si="75"/>
        <v>0.8676497109</v>
      </c>
    </row>
    <row r="224" ht="15.75" customHeight="1">
      <c r="A224" s="38"/>
      <c r="B224" s="44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</row>
    <row r="225" ht="15.75" customHeight="1">
      <c r="A225" s="38"/>
      <c r="B225" s="44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</row>
    <row r="226" ht="15.75" customHeight="1">
      <c r="A226" s="38" t="s">
        <v>62</v>
      </c>
      <c r="B226" s="44"/>
      <c r="C226" s="37">
        <f t="shared" ref="C226:N226" si="76">SUM(C227:C229)</f>
        <v>54.84719407</v>
      </c>
      <c r="D226" s="37">
        <f t="shared" si="76"/>
        <v>54.63728506</v>
      </c>
      <c r="E226" s="37">
        <f t="shared" si="76"/>
        <v>54.41918561</v>
      </c>
      <c r="F226" s="37">
        <f t="shared" si="76"/>
        <v>54.08923664</v>
      </c>
      <c r="G226" s="37">
        <f t="shared" si="76"/>
        <v>53.83894716</v>
      </c>
      <c r="H226" s="37">
        <f t="shared" si="76"/>
        <v>53.57545553</v>
      </c>
      <c r="I226" s="37">
        <f t="shared" si="76"/>
        <v>53.29713971</v>
      </c>
      <c r="J226" s="37">
        <f t="shared" si="76"/>
        <v>53.03569499</v>
      </c>
      <c r="K226" s="37">
        <f t="shared" si="76"/>
        <v>52.77061681</v>
      </c>
      <c r="L226" s="37">
        <f t="shared" si="76"/>
        <v>52.50503347</v>
      </c>
      <c r="M226" s="37">
        <f t="shared" si="76"/>
        <v>52.2436229</v>
      </c>
      <c r="N226" s="37">
        <f t="shared" si="76"/>
        <v>51.98223641</v>
      </c>
    </row>
    <row r="227" ht="15.75" customHeight="1">
      <c r="A227" s="49" t="s">
        <v>73</v>
      </c>
      <c r="B227" s="36"/>
      <c r="C227" s="50">
        <v>43.658366481984615</v>
      </c>
      <c r="D227" s="50">
        <v>43.44756907851294</v>
      </c>
      <c r="E227" s="50">
        <v>43.43957071960788</v>
      </c>
      <c r="F227" s="50">
        <v>43.26533131439536</v>
      </c>
      <c r="G227" s="50">
        <v>42.95624388265626</v>
      </c>
      <c r="H227" s="50">
        <v>42.72314268363683</v>
      </c>
      <c r="I227" s="50">
        <v>42.51653880279952</v>
      </c>
      <c r="J227" s="50">
        <v>42.33477598266617</v>
      </c>
      <c r="K227" s="50">
        <v>42.12309516165474</v>
      </c>
      <c r="L227" s="50">
        <v>41.893689011576534</v>
      </c>
      <c r="M227" s="50">
        <v>41.68545397876824</v>
      </c>
      <c r="N227" s="50">
        <v>41.48174121992486</v>
      </c>
    </row>
    <row r="228" ht="15.75" customHeight="1">
      <c r="A228" s="49" t="s">
        <v>82</v>
      </c>
      <c r="B228" s="36"/>
      <c r="C228" s="50">
        <v>10.750050038277621</v>
      </c>
      <c r="D228" s="50">
        <v>10.785400070546348</v>
      </c>
      <c r="E228" s="50">
        <v>10.605210891257245</v>
      </c>
      <c r="F228" s="50">
        <v>10.453069515350638</v>
      </c>
      <c r="G228" s="50">
        <v>10.472062863886595</v>
      </c>
      <c r="H228" s="50">
        <v>10.458391811973584</v>
      </c>
      <c r="I228" s="50">
        <v>10.395626713936279</v>
      </c>
      <c r="J228" s="50">
        <v>10.319708951153892</v>
      </c>
      <c r="K228" s="50">
        <v>10.264968345535362</v>
      </c>
      <c r="L228" s="50">
        <v>10.226585771007171</v>
      </c>
      <c r="M228" s="50">
        <v>10.178451762312092</v>
      </c>
      <c r="N228" s="50">
        <v>10.123555704500863</v>
      </c>
    </row>
    <row r="229" ht="15.75" customHeight="1">
      <c r="A229" s="49" t="s">
        <v>77</v>
      </c>
      <c r="B229" s="36"/>
      <c r="C229" s="50">
        <v>0.43877755258275425</v>
      </c>
      <c r="D229" s="50">
        <v>0.4043159094328397</v>
      </c>
      <c r="E229" s="50">
        <v>0.37440399698198795</v>
      </c>
      <c r="F229" s="50">
        <v>0.37083580637726565</v>
      </c>
      <c r="G229" s="50">
        <v>0.41064041781196414</v>
      </c>
      <c r="H229" s="50">
        <v>0.3939210373700024</v>
      </c>
      <c r="I229" s="50">
        <v>0.3849741940504749</v>
      </c>
      <c r="J229" s="50">
        <v>0.38121005328542223</v>
      </c>
      <c r="K229" s="50">
        <v>0.38255329997678333</v>
      </c>
      <c r="L229" s="50">
        <v>0.3847586863933246</v>
      </c>
      <c r="M229" s="50">
        <v>0.3797171608290169</v>
      </c>
      <c r="N229" s="50">
        <v>0.37693948733814386</v>
      </c>
    </row>
    <row r="230" ht="15.75" customHeight="1">
      <c r="A230" s="54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</row>
    <row r="231" ht="15.75" customHeight="1">
      <c r="A231" s="43" t="s">
        <v>79</v>
      </c>
      <c r="B231" s="37">
        <f t="shared" ref="B231:N231" si="77">SUM(B232:B234)</f>
        <v>9790.835097</v>
      </c>
      <c r="C231" s="37">
        <f t="shared" si="77"/>
        <v>46191.53378</v>
      </c>
      <c r="D231" s="37">
        <f t="shared" si="77"/>
        <v>101363.0926</v>
      </c>
      <c r="E231" s="37">
        <f t="shared" si="77"/>
        <v>172149.7698</v>
      </c>
      <c r="F231" s="37">
        <f t="shared" si="77"/>
        <v>257268.518</v>
      </c>
      <c r="G231" s="37">
        <f t="shared" si="77"/>
        <v>356569.0491</v>
      </c>
      <c r="H231" s="37">
        <f t="shared" si="77"/>
        <v>470706.4892</v>
      </c>
      <c r="I231" s="37">
        <f t="shared" si="77"/>
        <v>601048.0736</v>
      </c>
      <c r="J231" s="37">
        <f t="shared" si="77"/>
        <v>749481.9734</v>
      </c>
      <c r="K231" s="37">
        <f t="shared" si="77"/>
        <v>918410.1593</v>
      </c>
      <c r="L231" s="37">
        <f t="shared" si="77"/>
        <v>1110751.059</v>
      </c>
      <c r="M231" s="37">
        <f t="shared" si="77"/>
        <v>1329951.981</v>
      </c>
      <c r="N231" s="37">
        <f t="shared" si="77"/>
        <v>1580046.883</v>
      </c>
    </row>
    <row r="232" ht="15.75" customHeight="1">
      <c r="A232" s="55" t="s">
        <v>73</v>
      </c>
      <c r="B232" s="56">
        <v>6961.098193320069</v>
      </c>
      <c r="C232" s="36">
        <f t="shared" ref="C232:N232" si="78">SUM(C201,C206,C227)</f>
        <v>32809.21535</v>
      </c>
      <c r="D232" s="36">
        <f t="shared" si="78"/>
        <v>72043.47187</v>
      </c>
      <c r="E232" s="36">
        <f t="shared" si="78"/>
        <v>121936.9298</v>
      </c>
      <c r="F232" s="36">
        <f t="shared" si="78"/>
        <v>181525.8424</v>
      </c>
      <c r="G232" s="36">
        <f t="shared" si="78"/>
        <v>250739.1767</v>
      </c>
      <c r="H232" s="36">
        <f t="shared" si="78"/>
        <v>330468.1256</v>
      </c>
      <c r="I232" s="36">
        <f t="shared" si="78"/>
        <v>421193.6036</v>
      </c>
      <c r="J232" s="36">
        <f t="shared" si="78"/>
        <v>524096.4945</v>
      </c>
      <c r="K232" s="36">
        <f t="shared" si="78"/>
        <v>640885.5037</v>
      </c>
      <c r="L232" s="36">
        <f t="shared" si="78"/>
        <v>773626.5781</v>
      </c>
      <c r="M232" s="36">
        <f t="shared" si="78"/>
        <v>924728.1429</v>
      </c>
      <c r="N232" s="36">
        <f t="shared" si="78"/>
        <v>1096793.376</v>
      </c>
    </row>
    <row r="233" ht="15.75" customHeight="1">
      <c r="A233" s="55" t="s">
        <v>82</v>
      </c>
      <c r="B233" s="56">
        <v>2037.110300363587</v>
      </c>
      <c r="C233" s="36">
        <f t="shared" ref="C233:N233" si="79">SUM(C202,C207,C228)</f>
        <v>10929.59861</v>
      </c>
      <c r="D233" s="36">
        <f t="shared" si="79"/>
        <v>24405.3038</v>
      </c>
      <c r="E233" s="36">
        <f t="shared" si="79"/>
        <v>42046.39033</v>
      </c>
      <c r="F233" s="36">
        <f t="shared" si="79"/>
        <v>63836.43163</v>
      </c>
      <c r="G233" s="36">
        <f t="shared" si="79"/>
        <v>89509.22331</v>
      </c>
      <c r="H233" s="36">
        <f t="shared" si="79"/>
        <v>119484.6433</v>
      </c>
      <c r="I233" s="36">
        <f t="shared" si="79"/>
        <v>154131.5833</v>
      </c>
      <c r="J233" s="36">
        <f t="shared" si="79"/>
        <v>194051.1</v>
      </c>
      <c r="K233" s="36">
        <f t="shared" si="79"/>
        <v>239945.9556</v>
      </c>
      <c r="L233" s="36">
        <f t="shared" si="79"/>
        <v>292567.3047</v>
      </c>
      <c r="M233" s="36">
        <f t="shared" si="79"/>
        <v>352945.8736</v>
      </c>
      <c r="N233" s="36">
        <f t="shared" si="79"/>
        <v>422211.2804</v>
      </c>
    </row>
    <row r="234" ht="15.75" customHeight="1">
      <c r="A234" s="55" t="s">
        <v>77</v>
      </c>
      <c r="B234" s="56">
        <v>792.6266037710642</v>
      </c>
      <c r="C234" s="36">
        <f t="shared" ref="C234:N234" si="80">SUM(C203,C208,C229)</f>
        <v>2452.719818</v>
      </c>
      <c r="D234" s="36">
        <f t="shared" si="80"/>
        <v>4914.31694</v>
      </c>
      <c r="E234" s="36">
        <f t="shared" si="80"/>
        <v>8166.449714</v>
      </c>
      <c r="F234" s="36">
        <f t="shared" si="80"/>
        <v>11906.244</v>
      </c>
      <c r="G234" s="36">
        <f t="shared" si="80"/>
        <v>16320.64905</v>
      </c>
      <c r="H234" s="36">
        <f t="shared" si="80"/>
        <v>20753.72027</v>
      </c>
      <c r="I234" s="36">
        <f t="shared" si="80"/>
        <v>25722.8867</v>
      </c>
      <c r="J234" s="36">
        <f t="shared" si="80"/>
        <v>31334.37894</v>
      </c>
      <c r="K234" s="36">
        <f t="shared" si="80"/>
        <v>37578.69995</v>
      </c>
      <c r="L234" s="36">
        <f t="shared" si="80"/>
        <v>44557.17579</v>
      </c>
      <c r="M234" s="36">
        <f t="shared" si="80"/>
        <v>52277.96488</v>
      </c>
      <c r="N234" s="36">
        <f t="shared" si="80"/>
        <v>61042.22647</v>
      </c>
    </row>
    <row r="235" ht="15.75" customHeight="1">
      <c r="A235" s="54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</row>
    <row r="236" ht="15.75" customHeight="1">
      <c r="A236" s="46" t="s">
        <v>83</v>
      </c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</row>
    <row r="237" ht="15.75" customHeight="1">
      <c r="A237" s="57" t="s">
        <v>84</v>
      </c>
      <c r="B237" s="37"/>
      <c r="C237" s="37">
        <f t="shared" ref="C237:N237" si="81">SUM(C238:C240)</f>
        <v>5340.036403</v>
      </c>
      <c r="D237" s="37">
        <f t="shared" si="81"/>
        <v>5630.26819</v>
      </c>
      <c r="E237" s="37">
        <f t="shared" si="81"/>
        <v>5890.494877</v>
      </c>
      <c r="F237" s="37">
        <f t="shared" si="81"/>
        <v>6234.989353</v>
      </c>
      <c r="G237" s="37">
        <f t="shared" si="81"/>
        <v>6659.766356</v>
      </c>
      <c r="H237" s="37">
        <f t="shared" si="81"/>
        <v>7159.629326</v>
      </c>
      <c r="I237" s="37">
        <f t="shared" si="81"/>
        <v>7743.14211</v>
      </c>
      <c r="J237" s="37">
        <f t="shared" si="81"/>
        <v>8417.408501</v>
      </c>
      <c r="K237" s="37">
        <f t="shared" si="81"/>
        <v>9194.222311</v>
      </c>
      <c r="L237" s="37">
        <f t="shared" si="81"/>
        <v>10087.26138</v>
      </c>
      <c r="M237" s="37">
        <f t="shared" si="81"/>
        <v>11111.11111</v>
      </c>
      <c r="N237" s="37">
        <f t="shared" si="81"/>
        <v>12285.9193</v>
      </c>
    </row>
    <row r="238" ht="15.75" customHeight="1">
      <c r="A238" s="58" t="s">
        <v>85</v>
      </c>
      <c r="C238" s="36">
        <f t="shared" ref="C238:N238" si="82">$C$137*C138</f>
        <v>5034.756118</v>
      </c>
      <c r="D238" s="36">
        <f t="shared" si="82"/>
        <v>5034.756118</v>
      </c>
      <c r="E238" s="36">
        <f t="shared" si="82"/>
        <v>5034.756118</v>
      </c>
      <c r="F238" s="36">
        <f t="shared" si="82"/>
        <v>5034.756118</v>
      </c>
      <c r="G238" s="36">
        <f t="shared" si="82"/>
        <v>5034.756118</v>
      </c>
      <c r="H238" s="36">
        <f t="shared" si="82"/>
        <v>5034.756118</v>
      </c>
      <c r="I238" s="36">
        <f t="shared" si="82"/>
        <v>5034.756118</v>
      </c>
      <c r="J238" s="36">
        <f t="shared" si="82"/>
        <v>5034.756118</v>
      </c>
      <c r="K238" s="36">
        <f t="shared" si="82"/>
        <v>5034.756118</v>
      </c>
      <c r="L238" s="36">
        <f t="shared" si="82"/>
        <v>5034.756118</v>
      </c>
      <c r="M238" s="36">
        <f t="shared" si="82"/>
        <v>5034.756118</v>
      </c>
      <c r="N238" s="36">
        <f t="shared" si="82"/>
        <v>5034.756118</v>
      </c>
    </row>
    <row r="239" ht="15.75" customHeight="1">
      <c r="A239" s="58" t="s">
        <v>86</v>
      </c>
      <c r="C239" s="36">
        <f t="shared" ref="C239:N239" si="83">$C$137*C140</f>
        <v>264.9871641</v>
      </c>
      <c r="D239" s="36">
        <f t="shared" si="83"/>
        <v>264.9871641</v>
      </c>
      <c r="E239" s="36">
        <f t="shared" si="83"/>
        <v>264.9871641</v>
      </c>
      <c r="F239" s="36">
        <f t="shared" si="83"/>
        <v>264.9871641</v>
      </c>
      <c r="G239" s="36">
        <f t="shared" si="83"/>
        <v>264.9871641</v>
      </c>
      <c r="H239" s="36">
        <f t="shared" si="83"/>
        <v>264.9871641</v>
      </c>
      <c r="I239" s="36">
        <f t="shared" si="83"/>
        <v>264.9871641</v>
      </c>
      <c r="J239" s="36">
        <f t="shared" si="83"/>
        <v>264.9871641</v>
      </c>
      <c r="K239" s="36">
        <f t="shared" si="83"/>
        <v>264.9871641</v>
      </c>
      <c r="L239" s="36">
        <f t="shared" si="83"/>
        <v>264.9871641</v>
      </c>
      <c r="M239" s="36">
        <f t="shared" si="83"/>
        <v>264.9871641</v>
      </c>
      <c r="N239" s="36">
        <f t="shared" si="83"/>
        <v>264.9871641</v>
      </c>
    </row>
    <row r="240" ht="15.75" customHeight="1">
      <c r="A240" s="58" t="s">
        <v>87</v>
      </c>
      <c r="C240" s="36">
        <f t="shared" ref="C240:N240" si="84">C145</f>
        <v>40.29312031</v>
      </c>
      <c r="D240" s="36">
        <f t="shared" si="84"/>
        <v>330.5249078</v>
      </c>
      <c r="E240" s="36">
        <f t="shared" si="84"/>
        <v>590.7515944</v>
      </c>
      <c r="F240" s="36">
        <f t="shared" si="84"/>
        <v>935.246071</v>
      </c>
      <c r="G240" s="36">
        <f t="shared" si="84"/>
        <v>1360.023074</v>
      </c>
      <c r="H240" s="36">
        <f t="shared" si="84"/>
        <v>1859.886043</v>
      </c>
      <c r="I240" s="36">
        <f t="shared" si="84"/>
        <v>2443.398827</v>
      </c>
      <c r="J240" s="36">
        <f t="shared" si="84"/>
        <v>3117.665219</v>
      </c>
      <c r="K240" s="36">
        <f t="shared" si="84"/>
        <v>3894.479029</v>
      </c>
      <c r="L240" s="36">
        <f t="shared" si="84"/>
        <v>4787.518099</v>
      </c>
      <c r="M240" s="36">
        <f t="shared" si="84"/>
        <v>5811.36783</v>
      </c>
      <c r="N240" s="36">
        <f t="shared" si="84"/>
        <v>6986.176016</v>
      </c>
    </row>
    <row r="241" ht="15.75" customHeight="1">
      <c r="A241" s="18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</row>
    <row r="242" ht="15.75" customHeight="1">
      <c r="A242" s="46" t="s">
        <v>88</v>
      </c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</row>
    <row r="243" ht="15.75" customHeight="1">
      <c r="A243" s="57" t="s">
        <v>89</v>
      </c>
      <c r="B243" s="36"/>
      <c r="C243" s="37">
        <f t="shared" ref="C243:N243" si="85">SUM(C244:C246)</f>
        <v>720.1310435</v>
      </c>
      <c r="D243" s="37">
        <f t="shared" si="85"/>
        <v>894.270116</v>
      </c>
      <c r="E243" s="37">
        <f t="shared" si="85"/>
        <v>1050.406128</v>
      </c>
      <c r="F243" s="37">
        <f t="shared" si="85"/>
        <v>1257.102814</v>
      </c>
      <c r="G243" s="37">
        <f t="shared" si="85"/>
        <v>1511.969016</v>
      </c>
      <c r="H243" s="37">
        <f t="shared" si="85"/>
        <v>1811.886797</v>
      </c>
      <c r="I243" s="37">
        <f t="shared" si="85"/>
        <v>2161.994468</v>
      </c>
      <c r="J243" s="37">
        <f t="shared" si="85"/>
        <v>2566.554303</v>
      </c>
      <c r="K243" s="37">
        <f t="shared" si="85"/>
        <v>3032.642589</v>
      </c>
      <c r="L243" s="37">
        <f t="shared" si="85"/>
        <v>3568.466031</v>
      </c>
      <c r="M243" s="37">
        <f t="shared" si="85"/>
        <v>4182.77587</v>
      </c>
      <c r="N243" s="37">
        <f t="shared" si="85"/>
        <v>4887.660781</v>
      </c>
    </row>
    <row r="244" ht="15.75" customHeight="1">
      <c r="A244" s="58" t="s">
        <v>90</v>
      </c>
      <c r="C244" s="36">
        <f t="shared" ref="C244:N244" si="86">C149*C150*B$259</f>
        <v>24.17587218</v>
      </c>
      <c r="D244" s="36">
        <f t="shared" si="86"/>
        <v>198.3149447</v>
      </c>
      <c r="E244" s="36">
        <f t="shared" si="86"/>
        <v>354.4509567</v>
      </c>
      <c r="F244" s="36">
        <f t="shared" si="86"/>
        <v>561.1476426</v>
      </c>
      <c r="G244" s="36">
        <f t="shared" si="86"/>
        <v>816.0138443</v>
      </c>
      <c r="H244" s="36">
        <f t="shared" si="86"/>
        <v>1115.931626</v>
      </c>
      <c r="I244" s="36">
        <f t="shared" si="86"/>
        <v>1466.039296</v>
      </c>
      <c r="J244" s="36">
        <f t="shared" si="86"/>
        <v>1870.599131</v>
      </c>
      <c r="K244" s="36">
        <f t="shared" si="86"/>
        <v>2336.687417</v>
      </c>
      <c r="L244" s="36">
        <f t="shared" si="86"/>
        <v>2872.510859</v>
      </c>
      <c r="M244" s="36">
        <f t="shared" si="86"/>
        <v>3486.820698</v>
      </c>
      <c r="N244" s="36">
        <f t="shared" si="86"/>
        <v>4191.70561</v>
      </c>
    </row>
    <row r="245" ht="15.75" customHeight="1">
      <c r="A245" s="58" t="s">
        <v>91</v>
      </c>
      <c r="B245" s="36"/>
      <c r="C245" s="36">
        <f t="shared" ref="C245:N245" si="87">C153*C154*C156*$B$260</f>
        <v>626.3596542</v>
      </c>
      <c r="D245" s="36">
        <f t="shared" si="87"/>
        <v>626.3596542</v>
      </c>
      <c r="E245" s="36">
        <f t="shared" si="87"/>
        <v>626.3596542</v>
      </c>
      <c r="F245" s="36">
        <f t="shared" si="87"/>
        <v>626.3596542</v>
      </c>
      <c r="G245" s="36">
        <f t="shared" si="87"/>
        <v>626.3596542</v>
      </c>
      <c r="H245" s="36">
        <f t="shared" si="87"/>
        <v>626.3596542</v>
      </c>
      <c r="I245" s="36">
        <f t="shared" si="87"/>
        <v>626.3596542</v>
      </c>
      <c r="J245" s="36">
        <f t="shared" si="87"/>
        <v>626.3596542</v>
      </c>
      <c r="K245" s="36">
        <f t="shared" si="87"/>
        <v>626.3596542</v>
      </c>
      <c r="L245" s="36">
        <f t="shared" si="87"/>
        <v>626.3596542</v>
      </c>
      <c r="M245" s="36">
        <f t="shared" si="87"/>
        <v>626.3596542</v>
      </c>
      <c r="N245" s="36">
        <f t="shared" si="87"/>
        <v>626.3596542</v>
      </c>
    </row>
    <row r="246" ht="15.75" customHeight="1">
      <c r="A246" s="58" t="s">
        <v>92</v>
      </c>
      <c r="B246" s="36"/>
      <c r="C246" s="36">
        <f t="shared" ref="C246:N246" si="88">C153*C154*C155*$B$260</f>
        <v>69.59551713</v>
      </c>
      <c r="D246" s="36">
        <f t="shared" si="88"/>
        <v>69.59551713</v>
      </c>
      <c r="E246" s="36">
        <f t="shared" si="88"/>
        <v>69.59551713</v>
      </c>
      <c r="F246" s="36">
        <f t="shared" si="88"/>
        <v>69.59551713</v>
      </c>
      <c r="G246" s="36">
        <f t="shared" si="88"/>
        <v>69.59551713</v>
      </c>
      <c r="H246" s="36">
        <f t="shared" si="88"/>
        <v>69.59551713</v>
      </c>
      <c r="I246" s="36">
        <f t="shared" si="88"/>
        <v>69.59551713</v>
      </c>
      <c r="J246" s="36">
        <f t="shared" si="88"/>
        <v>69.59551713</v>
      </c>
      <c r="K246" s="36">
        <f t="shared" si="88"/>
        <v>69.59551713</v>
      </c>
      <c r="L246" s="36">
        <f t="shared" si="88"/>
        <v>69.59551713</v>
      </c>
      <c r="M246" s="36">
        <f t="shared" si="88"/>
        <v>69.59551713</v>
      </c>
      <c r="N246" s="36">
        <f t="shared" si="88"/>
        <v>69.59551713</v>
      </c>
    </row>
    <row r="247" ht="15.75" customHeight="1">
      <c r="A247" s="18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</row>
    <row r="248" ht="15.75" customHeight="1">
      <c r="A248" s="46" t="s">
        <v>93</v>
      </c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</row>
    <row r="249" ht="15.75" customHeight="1">
      <c r="A249" s="57" t="s">
        <v>94</v>
      </c>
      <c r="B249" s="36"/>
      <c r="C249" s="37">
        <f t="shared" ref="C249:N249" si="89">SUM(C250:C252)</f>
        <v>3266.896044</v>
      </c>
      <c r="D249" s="37">
        <f t="shared" si="89"/>
        <v>37879.75321</v>
      </c>
      <c r="E249" s="37">
        <f t="shared" si="89"/>
        <v>90243.97953</v>
      </c>
      <c r="F249" s="37">
        <f t="shared" si="89"/>
        <v>157431.6805</v>
      </c>
      <c r="G249" s="37">
        <f t="shared" si="89"/>
        <v>238234.3765</v>
      </c>
      <c r="H249" s="37">
        <f t="shared" si="89"/>
        <v>332495.0405</v>
      </c>
      <c r="I249" s="37">
        <f t="shared" si="89"/>
        <v>440886.2391</v>
      </c>
      <c r="J249" s="37">
        <f t="shared" si="89"/>
        <v>564672.7745</v>
      </c>
      <c r="K249" s="37">
        <f t="shared" si="89"/>
        <v>705645.7946</v>
      </c>
      <c r="L249" s="37">
        <f t="shared" si="89"/>
        <v>866093.8617</v>
      </c>
      <c r="M249" s="37">
        <f t="shared" si="89"/>
        <v>1048789.226</v>
      </c>
      <c r="N249" s="37">
        <f t="shared" si="89"/>
        <v>1257015.112</v>
      </c>
    </row>
    <row r="250" ht="15.75" customHeight="1">
      <c r="A250" s="58" t="s">
        <v>73</v>
      </c>
      <c r="B250" s="36"/>
      <c r="C250" s="36">
        <f t="shared" ref="C250:N250" si="90">C206-C238-C239</f>
        <v>1330.981304</v>
      </c>
      <c r="D250" s="36">
        <f t="shared" si="90"/>
        <v>26184.51638</v>
      </c>
      <c r="E250" s="36">
        <f t="shared" si="90"/>
        <v>63527.16991</v>
      </c>
      <c r="F250" s="36">
        <f t="shared" si="90"/>
        <v>111018.2473</v>
      </c>
      <c r="G250" s="36">
        <f t="shared" si="90"/>
        <v>167736.9706</v>
      </c>
      <c r="H250" s="36">
        <f t="shared" si="90"/>
        <v>233615.8314</v>
      </c>
      <c r="I250" s="36">
        <f t="shared" si="90"/>
        <v>309503.3947</v>
      </c>
      <c r="J250" s="36">
        <f t="shared" si="90"/>
        <v>395857.2445</v>
      </c>
      <c r="K250" s="36">
        <f t="shared" si="90"/>
        <v>493801.3778</v>
      </c>
      <c r="L250" s="36">
        <f t="shared" si="90"/>
        <v>604962.1424</v>
      </c>
      <c r="M250" s="36">
        <f t="shared" si="90"/>
        <v>731305.9256</v>
      </c>
      <c r="N250" s="36">
        <f t="shared" si="90"/>
        <v>875125.1284</v>
      </c>
    </row>
    <row r="251" ht="15.75" customHeight="1">
      <c r="A251" s="58" t="s">
        <v>82</v>
      </c>
      <c r="B251" s="36"/>
      <c r="C251" s="36">
        <f t="shared" ref="C251:N251" si="91">C207-C240-C244</f>
        <v>1946.45078</v>
      </c>
      <c r="D251" s="36">
        <f t="shared" si="91"/>
        <v>10185.91757</v>
      </c>
      <c r="E251" s="36">
        <f t="shared" si="91"/>
        <v>23076.11271</v>
      </c>
      <c r="F251" s="36">
        <f t="shared" si="91"/>
        <v>39942.08667</v>
      </c>
      <c r="G251" s="36">
        <f t="shared" si="91"/>
        <v>60776.37972</v>
      </c>
      <c r="H251" s="36">
        <f t="shared" si="91"/>
        <v>85324.47972</v>
      </c>
      <c r="I251" s="36">
        <f t="shared" si="91"/>
        <v>113986.9959</v>
      </c>
      <c r="J251" s="36">
        <f t="shared" si="91"/>
        <v>147116.8365</v>
      </c>
      <c r="K251" s="36">
        <f t="shared" si="91"/>
        <v>185288.5222</v>
      </c>
      <c r="L251" s="36">
        <f t="shared" si="91"/>
        <v>229174.0399</v>
      </c>
      <c r="M251" s="36">
        <f t="shared" si="91"/>
        <v>279491.7271</v>
      </c>
      <c r="N251" s="36">
        <f t="shared" si="91"/>
        <v>337226.9775</v>
      </c>
    </row>
    <row r="252" ht="15.75" customHeight="1">
      <c r="A252" s="58" t="s">
        <v>77</v>
      </c>
      <c r="B252" s="36"/>
      <c r="C252" s="36">
        <f t="shared" ref="C252:N252" si="92">C208-C245-C246</f>
        <v>-10.53603941</v>
      </c>
      <c r="D252" s="36">
        <f t="shared" si="92"/>
        <v>1509.319255</v>
      </c>
      <c r="E252" s="36">
        <f t="shared" si="92"/>
        <v>3640.696908</v>
      </c>
      <c r="F252" s="36">
        <f t="shared" si="92"/>
        <v>6471.346547</v>
      </c>
      <c r="G252" s="36">
        <f t="shared" si="92"/>
        <v>9721.02618</v>
      </c>
      <c r="H252" s="36">
        <f t="shared" si="92"/>
        <v>13554.72939</v>
      </c>
      <c r="I252" s="36">
        <f t="shared" si="92"/>
        <v>17395.8485</v>
      </c>
      <c r="J252" s="36">
        <f t="shared" si="92"/>
        <v>21698.69343</v>
      </c>
      <c r="K252" s="36">
        <f t="shared" si="92"/>
        <v>26555.89463</v>
      </c>
      <c r="L252" s="36">
        <f t="shared" si="92"/>
        <v>31957.67947</v>
      </c>
      <c r="M252" s="36">
        <f t="shared" si="92"/>
        <v>37991.57351</v>
      </c>
      <c r="N252" s="36">
        <f t="shared" si="92"/>
        <v>44663.00594</v>
      </c>
    </row>
    <row r="253" ht="15.75" customHeight="1">
      <c r="A253" s="18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</row>
    <row r="254" ht="15.75" customHeight="1">
      <c r="A254" s="54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</row>
    <row r="255" ht="15.75" customHeight="1">
      <c r="A255" s="54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</row>
    <row r="256" ht="15.75" customHeight="1">
      <c r="A256" s="33" t="s">
        <v>143</v>
      </c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</row>
    <row r="257" ht="15.75" customHeight="1">
      <c r="A257" s="43" t="s">
        <v>79</v>
      </c>
      <c r="B257" s="37">
        <f t="shared" ref="B257:N257" si="93">SUM(B258:B260)</f>
        <v>9790.835097</v>
      </c>
      <c r="C257" s="37">
        <f t="shared" si="93"/>
        <v>46191.53378</v>
      </c>
      <c r="D257" s="37">
        <f t="shared" si="93"/>
        <v>101363.0926</v>
      </c>
      <c r="E257" s="37">
        <f t="shared" si="93"/>
        <v>172149.7698</v>
      </c>
      <c r="F257" s="37">
        <f t="shared" si="93"/>
        <v>257268.518</v>
      </c>
      <c r="G257" s="37">
        <f t="shared" si="93"/>
        <v>356569.0491</v>
      </c>
      <c r="H257" s="37">
        <f t="shared" si="93"/>
        <v>470706.4892</v>
      </c>
      <c r="I257" s="37">
        <f t="shared" si="93"/>
        <v>601048.0736</v>
      </c>
      <c r="J257" s="37">
        <f t="shared" si="93"/>
        <v>749481.9734</v>
      </c>
      <c r="K257" s="37">
        <f t="shared" si="93"/>
        <v>918410.1593</v>
      </c>
      <c r="L257" s="37">
        <f t="shared" si="93"/>
        <v>1110751.059</v>
      </c>
      <c r="M257" s="37">
        <f t="shared" si="93"/>
        <v>1329951.981</v>
      </c>
      <c r="N257" s="37">
        <f t="shared" si="93"/>
        <v>1580046.883</v>
      </c>
    </row>
    <row r="258" ht="15.75" customHeight="1">
      <c r="A258" s="55" t="s">
        <v>73</v>
      </c>
      <c r="B258" s="56">
        <v>6882.783483455298</v>
      </c>
      <c r="C258" s="36">
        <f t="shared" ref="C258:N258" si="94">C201+C227+C244+C246+C250</f>
        <v>27603.24346</v>
      </c>
      <c r="D258" s="36">
        <f t="shared" si="94"/>
        <v>67011.63905</v>
      </c>
      <c r="E258" s="36">
        <f t="shared" si="94"/>
        <v>117061.233</v>
      </c>
      <c r="F258" s="36">
        <f t="shared" si="94"/>
        <v>176856.8422</v>
      </c>
      <c r="G258" s="36">
        <f t="shared" si="94"/>
        <v>246325.0428</v>
      </c>
      <c r="H258" s="36">
        <f t="shared" si="94"/>
        <v>326353.9095</v>
      </c>
      <c r="I258" s="36">
        <f t="shared" si="94"/>
        <v>417429.4951</v>
      </c>
      <c r="J258" s="36">
        <f t="shared" si="94"/>
        <v>520736.9458</v>
      </c>
      <c r="K258" s="36">
        <f t="shared" si="94"/>
        <v>637992.0434</v>
      </c>
      <c r="L258" s="36">
        <f t="shared" si="94"/>
        <v>771268.9412</v>
      </c>
      <c r="M258" s="36">
        <f t="shared" si="94"/>
        <v>922984.8158</v>
      </c>
      <c r="N258" s="36">
        <f t="shared" si="94"/>
        <v>1095754.934</v>
      </c>
    </row>
    <row r="259" ht="15.75" customHeight="1">
      <c r="A259" s="55" t="s">
        <v>82</v>
      </c>
      <c r="B259" s="56">
        <v>2014.656015353366</v>
      </c>
      <c r="C259" s="36">
        <f t="shared" ref="C259:N259" si="95">C202+C228+C238+C245+C251</f>
        <v>16526.24539</v>
      </c>
      <c r="D259" s="36">
        <f t="shared" si="95"/>
        <v>29537.57972</v>
      </c>
      <c r="E259" s="36">
        <f t="shared" si="95"/>
        <v>46762.30355</v>
      </c>
      <c r="F259" s="36">
        <f t="shared" si="95"/>
        <v>68001.15369</v>
      </c>
      <c r="G259" s="36">
        <f t="shared" si="95"/>
        <v>92994.30217</v>
      </c>
      <c r="H259" s="36">
        <f t="shared" si="95"/>
        <v>122169.9414</v>
      </c>
      <c r="I259" s="36">
        <f t="shared" si="95"/>
        <v>155883.2609</v>
      </c>
      <c r="J259" s="36">
        <f t="shared" si="95"/>
        <v>194723.9514</v>
      </c>
      <c r="K259" s="36">
        <f t="shared" si="95"/>
        <v>239375.9049</v>
      </c>
      <c r="L259" s="36">
        <f t="shared" si="95"/>
        <v>290568.3915</v>
      </c>
      <c r="M259" s="36">
        <f t="shared" si="95"/>
        <v>349308.8008</v>
      </c>
      <c r="N259" s="36">
        <f t="shared" si="95"/>
        <v>416694.5145</v>
      </c>
    </row>
    <row r="260" ht="15.75" customHeight="1">
      <c r="A260" s="55" t="s">
        <v>77</v>
      </c>
      <c r="B260" s="56">
        <v>893.3955986460568</v>
      </c>
      <c r="C260" s="36">
        <f t="shared" ref="C260:N260" si="96">C203+C229+C239+C240+C252</f>
        <v>2062.044931</v>
      </c>
      <c r="D260" s="36">
        <f t="shared" si="96"/>
        <v>4813.87384</v>
      </c>
      <c r="E260" s="36">
        <f t="shared" si="96"/>
        <v>8326.233302</v>
      </c>
      <c r="F260" s="36">
        <f t="shared" si="96"/>
        <v>12410.52206</v>
      </c>
      <c r="G260" s="36">
        <f t="shared" si="96"/>
        <v>17249.70412</v>
      </c>
      <c r="H260" s="36">
        <f t="shared" si="96"/>
        <v>22182.63831</v>
      </c>
      <c r="I260" s="36">
        <f t="shared" si="96"/>
        <v>27735.31752</v>
      </c>
      <c r="J260" s="36">
        <f t="shared" si="96"/>
        <v>34021.07615</v>
      </c>
      <c r="K260" s="36">
        <f t="shared" si="96"/>
        <v>41042.21098</v>
      </c>
      <c r="L260" s="36">
        <f t="shared" si="96"/>
        <v>48913.72588</v>
      </c>
      <c r="M260" s="36">
        <f t="shared" si="96"/>
        <v>57658.3647</v>
      </c>
      <c r="N260" s="36">
        <f t="shared" si="96"/>
        <v>67597.43448</v>
      </c>
    </row>
    <row r="261" ht="15.75" customHeight="1">
      <c r="A261" s="59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</row>
    <row r="262" ht="15.75" customHeight="1">
      <c r="A262" s="33" t="s">
        <v>96</v>
      </c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</row>
    <row r="263" ht="15.75" customHeight="1">
      <c r="A263" s="101" t="s">
        <v>144</v>
      </c>
      <c r="B263" s="60">
        <v>75.0</v>
      </c>
      <c r="C263" s="60">
        <v>75.0</v>
      </c>
      <c r="D263" s="60">
        <v>75.0</v>
      </c>
      <c r="E263" s="60">
        <v>75.0</v>
      </c>
      <c r="F263" s="60">
        <v>75.0</v>
      </c>
      <c r="G263" s="60">
        <v>75.0</v>
      </c>
      <c r="H263" s="60">
        <v>75.0</v>
      </c>
      <c r="I263" s="60">
        <v>75.0</v>
      </c>
      <c r="J263" s="60">
        <v>75.0</v>
      </c>
      <c r="K263" s="60">
        <v>75.0</v>
      </c>
      <c r="L263" s="60">
        <v>75.0</v>
      </c>
      <c r="M263" s="60">
        <v>75.0</v>
      </c>
      <c r="N263" s="60">
        <v>75.0</v>
      </c>
      <c r="O263" s="61"/>
    </row>
    <row r="264" ht="15.75" customHeight="1">
      <c r="A264" s="41" t="s">
        <v>97</v>
      </c>
      <c r="B264" s="60">
        <v>100.0</v>
      </c>
      <c r="C264" s="60">
        <v>100.0</v>
      </c>
      <c r="D264" s="60">
        <v>100.0</v>
      </c>
      <c r="E264" s="60">
        <v>100.0</v>
      </c>
      <c r="F264" s="60">
        <v>100.0</v>
      </c>
      <c r="G264" s="60">
        <v>100.0</v>
      </c>
      <c r="H264" s="60">
        <v>100.0</v>
      </c>
      <c r="I264" s="60">
        <v>100.0</v>
      </c>
      <c r="J264" s="60">
        <v>100.0</v>
      </c>
      <c r="K264" s="60">
        <v>100.0</v>
      </c>
      <c r="L264" s="60">
        <v>100.0</v>
      </c>
      <c r="M264" s="60">
        <v>100.0</v>
      </c>
      <c r="N264" s="60">
        <v>100.0</v>
      </c>
      <c r="O264" s="61"/>
    </row>
    <row r="265" ht="15.75" customHeight="1">
      <c r="A265" s="101" t="s">
        <v>145</v>
      </c>
      <c r="B265" s="60">
        <v>60.0</v>
      </c>
      <c r="C265" s="60">
        <v>60.0</v>
      </c>
      <c r="D265" s="60">
        <v>60.0</v>
      </c>
      <c r="E265" s="60">
        <v>60.0</v>
      </c>
      <c r="F265" s="60">
        <v>60.0</v>
      </c>
      <c r="G265" s="60">
        <v>60.0</v>
      </c>
      <c r="H265" s="60">
        <v>60.0</v>
      </c>
      <c r="I265" s="60">
        <v>60.0</v>
      </c>
      <c r="J265" s="60">
        <v>60.0</v>
      </c>
      <c r="K265" s="60">
        <v>60.0</v>
      </c>
      <c r="L265" s="60">
        <v>60.0</v>
      </c>
      <c r="M265" s="60">
        <v>60.0</v>
      </c>
      <c r="N265" s="60">
        <v>60.0</v>
      </c>
      <c r="O265" s="61"/>
    </row>
    <row r="266" ht="15.75" customHeight="1">
      <c r="A266" s="41" t="s">
        <v>98</v>
      </c>
      <c r="B266" s="60">
        <v>750.0</v>
      </c>
      <c r="C266" s="60">
        <v>750.0</v>
      </c>
      <c r="D266" s="60">
        <v>750.0</v>
      </c>
      <c r="E266" s="60">
        <v>750.0</v>
      </c>
      <c r="F266" s="60">
        <v>750.0</v>
      </c>
      <c r="G266" s="60">
        <v>750.0</v>
      </c>
      <c r="H266" s="60">
        <v>750.0</v>
      </c>
      <c r="I266" s="60">
        <v>750.0</v>
      </c>
      <c r="J266" s="60">
        <v>750.0</v>
      </c>
      <c r="K266" s="60">
        <v>750.0</v>
      </c>
      <c r="L266" s="60">
        <v>750.0</v>
      </c>
      <c r="M266" s="60">
        <v>750.0</v>
      </c>
      <c r="N266" s="60">
        <v>750.0</v>
      </c>
      <c r="O266" s="61"/>
    </row>
    <row r="267" ht="15.75" customHeight="1">
      <c r="A267" s="101" t="s">
        <v>146</v>
      </c>
      <c r="B267" s="60">
        <v>45.0</v>
      </c>
      <c r="C267" s="60">
        <v>45.0</v>
      </c>
      <c r="D267" s="60">
        <v>45.0</v>
      </c>
      <c r="E267" s="60">
        <v>45.0</v>
      </c>
      <c r="F267" s="60">
        <v>45.0</v>
      </c>
      <c r="G267" s="60">
        <v>45.0</v>
      </c>
      <c r="H267" s="60">
        <v>45.0</v>
      </c>
      <c r="I267" s="60">
        <v>45.0</v>
      </c>
      <c r="J267" s="60">
        <v>45.0</v>
      </c>
      <c r="K267" s="60">
        <v>45.0</v>
      </c>
      <c r="L267" s="60">
        <v>45.0</v>
      </c>
      <c r="M267" s="60">
        <v>45.0</v>
      </c>
      <c r="N267" s="60">
        <v>45.0</v>
      </c>
      <c r="O267" s="61"/>
    </row>
    <row r="268" ht="15.75" customHeight="1">
      <c r="A268" s="41" t="s">
        <v>99</v>
      </c>
      <c r="B268" s="60">
        <v>1900.0</v>
      </c>
      <c r="C268" s="60">
        <v>1900.0</v>
      </c>
      <c r="D268" s="60">
        <v>1900.0</v>
      </c>
      <c r="E268" s="60">
        <v>1900.0</v>
      </c>
      <c r="F268" s="60">
        <v>1900.0</v>
      </c>
      <c r="G268" s="60">
        <v>1900.0</v>
      </c>
      <c r="H268" s="60">
        <v>1900.0</v>
      </c>
      <c r="I268" s="60">
        <v>1900.0</v>
      </c>
      <c r="J268" s="60">
        <v>1900.0</v>
      </c>
      <c r="K268" s="60">
        <v>1900.0</v>
      </c>
      <c r="L268" s="60">
        <v>1900.0</v>
      </c>
      <c r="M268" s="60">
        <v>1900.0</v>
      </c>
      <c r="N268" s="60">
        <v>1900.0</v>
      </c>
      <c r="O268" s="61"/>
    </row>
    <row r="269" ht="15.75" customHeight="1">
      <c r="A269" s="101" t="s">
        <v>147</v>
      </c>
      <c r="B269" s="60">
        <v>30.0</v>
      </c>
      <c r="C269" s="60">
        <v>30.0</v>
      </c>
      <c r="D269" s="60">
        <v>30.0</v>
      </c>
      <c r="E269" s="60">
        <v>30.0</v>
      </c>
      <c r="F269" s="60">
        <v>30.0</v>
      </c>
      <c r="G269" s="60">
        <v>30.0</v>
      </c>
      <c r="H269" s="60">
        <v>30.0</v>
      </c>
      <c r="I269" s="60">
        <v>30.0</v>
      </c>
      <c r="J269" s="60">
        <v>30.0</v>
      </c>
      <c r="K269" s="60">
        <v>30.0</v>
      </c>
      <c r="L269" s="60">
        <v>30.0</v>
      </c>
      <c r="M269" s="60">
        <v>30.0</v>
      </c>
      <c r="N269" s="60">
        <v>30.0</v>
      </c>
      <c r="O269" s="61"/>
    </row>
    <row r="270" ht="15.75" customHeight="1">
      <c r="A270" s="18"/>
      <c r="B270" s="102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</row>
    <row r="271" ht="15.75" customHeight="1">
      <c r="A271" s="18"/>
      <c r="B271" s="102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</row>
    <row r="272" ht="15.75" customHeight="1">
      <c r="A272" s="43" t="s">
        <v>79</v>
      </c>
      <c r="B272" s="105">
        <v>6877280.3030138</v>
      </c>
      <c r="C272" s="66">
        <f t="shared" ref="C272:N272" si="97">SUM(C273:C275)+C282</f>
        <v>19535248.3</v>
      </c>
      <c r="D272" s="66">
        <f t="shared" si="97"/>
        <v>38954572.85</v>
      </c>
      <c r="E272" s="66">
        <f t="shared" si="97"/>
        <v>64164775.76</v>
      </c>
      <c r="F272" s="66">
        <f t="shared" si="97"/>
        <v>94567255.22</v>
      </c>
      <c r="G272" s="66">
        <f t="shared" si="97"/>
        <v>130305643.4</v>
      </c>
      <c r="H272" s="66">
        <f t="shared" si="97"/>
        <v>170546393.5</v>
      </c>
      <c r="I272" s="66">
        <f t="shared" si="97"/>
        <v>216616004.8</v>
      </c>
      <c r="J272" s="66">
        <f t="shared" si="97"/>
        <v>269309079.8</v>
      </c>
      <c r="K272" s="66">
        <f t="shared" si="97"/>
        <v>329336950.5</v>
      </c>
      <c r="L272" s="66">
        <f t="shared" si="97"/>
        <v>397697798.6</v>
      </c>
      <c r="M272" s="66">
        <f t="shared" si="97"/>
        <v>475464041</v>
      </c>
      <c r="N272" s="66">
        <f t="shared" si="97"/>
        <v>564366242.3</v>
      </c>
      <c r="O272" s="61"/>
    </row>
    <row r="273" ht="15.75" customHeight="1">
      <c r="A273" s="55" t="s">
        <v>73</v>
      </c>
      <c r="B273" s="67">
        <v>1376556.6966910595</v>
      </c>
      <c r="C273" s="68">
        <f t="shared" ref="C273:N273" si="98">C264*C258</f>
        <v>2760324.346</v>
      </c>
      <c r="D273" s="68">
        <f t="shared" si="98"/>
        <v>6701163.905</v>
      </c>
      <c r="E273" s="68">
        <f t="shared" si="98"/>
        <v>11706123.3</v>
      </c>
      <c r="F273" s="68">
        <f t="shared" si="98"/>
        <v>17685684.22</v>
      </c>
      <c r="G273" s="68">
        <f t="shared" si="98"/>
        <v>24632504.28</v>
      </c>
      <c r="H273" s="68">
        <f t="shared" si="98"/>
        <v>32635390.95</v>
      </c>
      <c r="I273" s="68">
        <f t="shared" si="98"/>
        <v>41742949.51</v>
      </c>
      <c r="J273" s="68">
        <f t="shared" si="98"/>
        <v>52073694.58</v>
      </c>
      <c r="K273" s="68">
        <f t="shared" si="98"/>
        <v>63799204.34</v>
      </c>
      <c r="L273" s="68">
        <f t="shared" si="98"/>
        <v>77126894.12</v>
      </c>
      <c r="M273" s="68">
        <f t="shared" si="98"/>
        <v>92298481.58</v>
      </c>
      <c r="N273" s="68">
        <f t="shared" si="98"/>
        <v>109575493.4</v>
      </c>
      <c r="O273" s="61"/>
    </row>
    <row r="274" ht="15.75" customHeight="1">
      <c r="A274" s="55" t="s">
        <v>82</v>
      </c>
      <c r="B274" s="67">
        <v>1007328.007676683</v>
      </c>
      <c r="C274" s="68">
        <f t="shared" ref="C274:N274" si="99">C266*C259</f>
        <v>12394684.04</v>
      </c>
      <c r="D274" s="68">
        <f t="shared" si="99"/>
        <v>22153184.79</v>
      </c>
      <c r="E274" s="68">
        <f t="shared" si="99"/>
        <v>35071727.66</v>
      </c>
      <c r="F274" s="68">
        <f t="shared" si="99"/>
        <v>51000865.27</v>
      </c>
      <c r="G274" s="68">
        <f t="shared" si="99"/>
        <v>69745726.63</v>
      </c>
      <c r="H274" s="68">
        <f t="shared" si="99"/>
        <v>91627456.03</v>
      </c>
      <c r="I274" s="68">
        <f t="shared" si="99"/>
        <v>116912445.7</v>
      </c>
      <c r="J274" s="68">
        <f t="shared" si="99"/>
        <v>146042963.6</v>
      </c>
      <c r="K274" s="68">
        <f t="shared" si="99"/>
        <v>179531928.7</v>
      </c>
      <c r="L274" s="68">
        <f t="shared" si="99"/>
        <v>217926293.6</v>
      </c>
      <c r="M274" s="68">
        <f t="shared" si="99"/>
        <v>261981600.6</v>
      </c>
      <c r="N274" s="68">
        <f t="shared" si="99"/>
        <v>312520885.9</v>
      </c>
      <c r="O274" s="61"/>
    </row>
    <row r="275" ht="15.75" customHeight="1">
      <c r="A275" s="55" t="s">
        <v>77</v>
      </c>
      <c r="B275" s="67">
        <v>893395.5986460568</v>
      </c>
      <c r="C275" s="68">
        <f t="shared" ref="C275:N275" si="100">C268*C260</f>
        <v>3917885.369</v>
      </c>
      <c r="D275" s="68">
        <f t="shared" si="100"/>
        <v>9146360.297</v>
      </c>
      <c r="E275" s="68">
        <f t="shared" si="100"/>
        <v>15819843.27</v>
      </c>
      <c r="F275" s="68">
        <f t="shared" si="100"/>
        <v>23579991.92</v>
      </c>
      <c r="G275" s="68">
        <f t="shared" si="100"/>
        <v>32774437.82</v>
      </c>
      <c r="H275" s="68">
        <f t="shared" si="100"/>
        <v>42147012.78</v>
      </c>
      <c r="I275" s="68">
        <f t="shared" si="100"/>
        <v>52697103.29</v>
      </c>
      <c r="J275" s="68">
        <f t="shared" si="100"/>
        <v>64640044.68</v>
      </c>
      <c r="K275" s="68">
        <f t="shared" si="100"/>
        <v>77980200.86</v>
      </c>
      <c r="L275" s="68">
        <f t="shared" si="100"/>
        <v>92936079.17</v>
      </c>
      <c r="M275" s="68">
        <f t="shared" si="100"/>
        <v>109550892.9</v>
      </c>
      <c r="N275" s="68">
        <f t="shared" si="100"/>
        <v>128435125.5</v>
      </c>
      <c r="O275" s="61"/>
    </row>
    <row r="276" ht="15.75" customHeight="1">
      <c r="A276" s="44"/>
      <c r="B276" s="44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1"/>
    </row>
    <row r="277" ht="15.75" customHeight="1">
      <c r="A277" s="57" t="s">
        <v>100</v>
      </c>
      <c r="C277" s="70">
        <f t="shared" ref="C277:N277" si="101">SUM(C278:C280)</f>
        <v>12651467.46</v>
      </c>
      <c r="D277" s="70">
        <f t="shared" si="101"/>
        <v>19457809.77</v>
      </c>
      <c r="E277" s="70">
        <f t="shared" si="101"/>
        <v>26093414.23</v>
      </c>
      <c r="F277" s="70">
        <f t="shared" si="101"/>
        <v>32310368.02</v>
      </c>
      <c r="G277" s="70">
        <f t="shared" si="101"/>
        <v>38891890.03</v>
      </c>
      <c r="H277" s="70">
        <f t="shared" si="101"/>
        <v>44886417.81</v>
      </c>
      <c r="I277" s="70">
        <f t="shared" si="101"/>
        <v>52301686.43</v>
      </c>
      <c r="J277" s="70">
        <f t="shared" si="101"/>
        <v>60726240.09</v>
      </c>
      <c r="K277" s="70">
        <f t="shared" si="101"/>
        <v>70106515.89</v>
      </c>
      <c r="L277" s="70">
        <f t="shared" si="101"/>
        <v>80740533.98</v>
      </c>
      <c r="M277" s="70">
        <f t="shared" si="101"/>
        <v>92738520.77</v>
      </c>
      <c r="N277" s="70">
        <f t="shared" si="101"/>
        <v>106777413.5</v>
      </c>
      <c r="O277" s="61"/>
    </row>
    <row r="278" ht="15.75" customHeight="1">
      <c r="A278" s="71" t="s">
        <v>73</v>
      </c>
      <c r="C278" s="72">
        <f t="shared" ref="C278:N278" si="102">C$201*C$264</f>
        <v>2613483.24</v>
      </c>
      <c r="D278" s="72">
        <f t="shared" si="102"/>
        <v>4051576.463</v>
      </c>
      <c r="E278" s="72">
        <f t="shared" si="102"/>
        <v>5306657.702</v>
      </c>
      <c r="F278" s="72">
        <f t="shared" si="102"/>
        <v>6516458.643</v>
      </c>
      <c r="G278" s="72">
        <f t="shared" si="102"/>
        <v>7765950.652</v>
      </c>
      <c r="H278" s="72">
        <f t="shared" si="102"/>
        <v>9150982.784</v>
      </c>
      <c r="I278" s="72">
        <f t="shared" si="102"/>
        <v>10634794.91</v>
      </c>
      <c r="J278" s="72">
        <f t="shared" si="102"/>
        <v>12289717.19</v>
      </c>
      <c r="K278" s="72">
        <f t="shared" si="102"/>
        <v>14174225.96</v>
      </c>
      <c r="L278" s="72">
        <f t="shared" si="102"/>
        <v>16332279.88</v>
      </c>
      <c r="M278" s="72">
        <f t="shared" si="102"/>
        <v>18808078.85</v>
      </c>
      <c r="N278" s="72">
        <f t="shared" si="102"/>
        <v>21632702.25</v>
      </c>
      <c r="O278" s="61"/>
    </row>
    <row r="279" ht="15.75" customHeight="1">
      <c r="A279" s="71" t="s">
        <v>82</v>
      </c>
      <c r="C279" s="72">
        <f t="shared" ref="C279:N279" si="103">C$202*C$266</f>
        <v>6680946.592</v>
      </c>
      <c r="D279" s="72">
        <f t="shared" si="103"/>
        <v>10259820.73</v>
      </c>
      <c r="E279" s="72">
        <f t="shared" si="103"/>
        <v>13510852.39</v>
      </c>
      <c r="F279" s="72">
        <f t="shared" si="103"/>
        <v>16790623.64</v>
      </c>
      <c r="G279" s="72">
        <f t="shared" si="103"/>
        <v>19909750.96</v>
      </c>
      <c r="H279" s="72">
        <f t="shared" si="103"/>
        <v>23380415.62</v>
      </c>
      <c r="I279" s="72">
        <f t="shared" si="103"/>
        <v>27168565.22</v>
      </c>
      <c r="J279" s="72">
        <f t="shared" si="103"/>
        <v>31451759.56</v>
      </c>
      <c r="K279" s="72">
        <f t="shared" si="103"/>
        <v>36312001.49</v>
      </c>
      <c r="L279" s="72">
        <f t="shared" si="103"/>
        <v>41792256.96</v>
      </c>
      <c r="M279" s="72">
        <f t="shared" si="103"/>
        <v>48109334.62</v>
      </c>
      <c r="N279" s="72">
        <f t="shared" si="103"/>
        <v>55347223.25</v>
      </c>
      <c r="O279" s="61"/>
    </row>
    <row r="280" ht="15.75" customHeight="1">
      <c r="A280" s="71" t="s">
        <v>77</v>
      </c>
      <c r="C280" s="72">
        <f t="shared" ref="C280:N280" si="104">C$203*C$268</f>
        <v>3357037.627</v>
      </c>
      <c r="D280" s="72">
        <f t="shared" si="104"/>
        <v>5146412.575</v>
      </c>
      <c r="E280" s="72">
        <f t="shared" si="104"/>
        <v>7275904.14</v>
      </c>
      <c r="F280" s="72">
        <f t="shared" si="104"/>
        <v>9003285.744</v>
      </c>
      <c r="G280" s="72">
        <f t="shared" si="104"/>
        <v>11216188.41</v>
      </c>
      <c r="H280" s="72">
        <f t="shared" si="104"/>
        <v>12355019.41</v>
      </c>
      <c r="I280" s="72">
        <f t="shared" si="104"/>
        <v>14498326.3</v>
      </c>
      <c r="J280" s="72">
        <f t="shared" si="104"/>
        <v>16984763.34</v>
      </c>
      <c r="K280" s="72">
        <f t="shared" si="104"/>
        <v>19620288.45</v>
      </c>
      <c r="L280" s="72">
        <f t="shared" si="104"/>
        <v>22615997.15</v>
      </c>
      <c r="M280" s="72">
        <f t="shared" si="104"/>
        <v>25821107.3</v>
      </c>
      <c r="N280" s="72">
        <f t="shared" si="104"/>
        <v>29797487.99</v>
      </c>
      <c r="O280" s="61"/>
    </row>
    <row r="281" ht="15.75" customHeight="1"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</row>
    <row r="282" ht="15.75" customHeight="1">
      <c r="A282" s="57" t="s">
        <v>148</v>
      </c>
      <c r="B282" s="61"/>
      <c r="C282" s="70">
        <f t="shared" ref="C282:N282" si="105">SUM(C283:C286)</f>
        <v>462354.5405</v>
      </c>
      <c r="D282" s="70">
        <f t="shared" si="105"/>
        <v>953863.8567</v>
      </c>
      <c r="E282" s="70">
        <f t="shared" si="105"/>
        <v>1567081.53</v>
      </c>
      <c r="F282" s="70">
        <f t="shared" si="105"/>
        <v>2300713.806</v>
      </c>
      <c r="G282" s="70">
        <f t="shared" si="105"/>
        <v>3152974.706</v>
      </c>
      <c r="H282" s="70">
        <f t="shared" si="105"/>
        <v>4136533.763</v>
      </c>
      <c r="I282" s="70">
        <f t="shared" si="105"/>
        <v>5263506.266</v>
      </c>
      <c r="J282" s="70">
        <f t="shared" si="105"/>
        <v>6552376.977</v>
      </c>
      <c r="K282" s="70">
        <f t="shared" si="105"/>
        <v>8025616.601</v>
      </c>
      <c r="L282" s="70">
        <f t="shared" si="105"/>
        <v>9708531.711</v>
      </c>
      <c r="M282" s="70">
        <f t="shared" si="105"/>
        <v>11633065.91</v>
      </c>
      <c r="N282" s="70">
        <f t="shared" si="105"/>
        <v>13834737.51</v>
      </c>
      <c r="O282" s="61"/>
    </row>
    <row r="283" ht="15.75" customHeight="1">
      <c r="A283" s="71" t="s">
        <v>149</v>
      </c>
      <c r="B283" s="72"/>
      <c r="C283" s="72">
        <f t="shared" ref="C283:N283" si="106">C263*C90</f>
        <v>104293.9321</v>
      </c>
      <c r="D283" s="72">
        <f t="shared" si="106"/>
        <v>161228.4641</v>
      </c>
      <c r="E283" s="72">
        <f t="shared" si="106"/>
        <v>212246.332</v>
      </c>
      <c r="F283" s="72">
        <f t="shared" si="106"/>
        <v>261490.1922</v>
      </c>
      <c r="G283" s="72">
        <f t="shared" si="106"/>
        <v>311975.7782</v>
      </c>
      <c r="H283" s="72">
        <f t="shared" si="106"/>
        <v>366028.0119</v>
      </c>
      <c r="I283" s="72">
        <f t="shared" si="106"/>
        <v>425576.3021</v>
      </c>
      <c r="J283" s="72">
        <f t="shared" si="106"/>
        <v>492354.5679</v>
      </c>
      <c r="K283" s="72">
        <f t="shared" si="106"/>
        <v>568040.0659</v>
      </c>
      <c r="L283" s="72">
        <f t="shared" si="106"/>
        <v>654355.3993</v>
      </c>
      <c r="M283" s="72">
        <f t="shared" si="106"/>
        <v>753147.1026</v>
      </c>
      <c r="N283" s="72">
        <f t="shared" si="106"/>
        <v>866450.9244</v>
      </c>
      <c r="O283" s="61"/>
    </row>
    <row r="284" ht="15.75" customHeight="1">
      <c r="A284" s="71" t="s">
        <v>73</v>
      </c>
      <c r="B284" s="72"/>
      <c r="C284" s="72">
        <f t="shared" ref="C284:N284" si="107">C265*C100</f>
        <v>151302.9775</v>
      </c>
      <c r="D284" s="72">
        <f t="shared" si="107"/>
        <v>332235.6749</v>
      </c>
      <c r="E284" s="72">
        <f t="shared" si="107"/>
        <v>562324.3454</v>
      </c>
      <c r="F284" s="72">
        <f t="shared" si="107"/>
        <v>837124.5746</v>
      </c>
      <c r="G284" s="72">
        <f t="shared" si="107"/>
        <v>1156308.787</v>
      </c>
      <c r="H284" s="72">
        <f t="shared" si="107"/>
        <v>1523986.808</v>
      </c>
      <c r="I284" s="72">
        <f t="shared" si="107"/>
        <v>1942376.422</v>
      </c>
      <c r="J284" s="72">
        <f t="shared" si="107"/>
        <v>2416923.394</v>
      </c>
      <c r="K284" s="72">
        <f t="shared" si="107"/>
        <v>2955507.589</v>
      </c>
      <c r="L284" s="72">
        <f t="shared" si="107"/>
        <v>3567656.328</v>
      </c>
      <c r="M284" s="72">
        <f t="shared" si="107"/>
        <v>4264476.304</v>
      </c>
      <c r="N284" s="72">
        <f t="shared" si="107"/>
        <v>5057972.333</v>
      </c>
      <c r="O284" s="61"/>
    </row>
    <row r="285" ht="15.75" customHeight="1">
      <c r="A285" s="71" t="s">
        <v>82</v>
      </c>
      <c r="B285" s="72"/>
      <c r="C285" s="72">
        <f t="shared" ref="C285:N285" si="108">C267*C110</f>
        <v>201172.7878</v>
      </c>
      <c r="D285" s="72">
        <f t="shared" si="108"/>
        <v>449209.818</v>
      </c>
      <c r="E285" s="72">
        <f t="shared" si="108"/>
        <v>773915.8464</v>
      </c>
      <c r="F285" s="72">
        <f t="shared" si="108"/>
        <v>1174988.522</v>
      </c>
      <c r="G285" s="72">
        <f t="shared" si="108"/>
        <v>1647528.023</v>
      </c>
      <c r="H285" s="72">
        <f t="shared" si="108"/>
        <v>2199262.722</v>
      </c>
      <c r="I285" s="72">
        <f t="shared" si="108"/>
        <v>2836982.528</v>
      </c>
      <c r="J285" s="72">
        <f t="shared" si="108"/>
        <v>3571750.634</v>
      </c>
      <c r="K285" s="72">
        <f t="shared" si="108"/>
        <v>4416502.246</v>
      </c>
      <c r="L285" s="72">
        <f t="shared" si="108"/>
        <v>5385063.295</v>
      </c>
      <c r="M285" s="72">
        <f t="shared" si="108"/>
        <v>6496405.573</v>
      </c>
      <c r="N285" s="72">
        <f t="shared" si="108"/>
        <v>7771321.102</v>
      </c>
      <c r="O285" s="61"/>
    </row>
    <row r="286" ht="15.75" customHeight="1">
      <c r="A286" s="71" t="s">
        <v>77</v>
      </c>
      <c r="B286" s="72"/>
      <c r="C286" s="72">
        <f t="shared" ref="C286:N286" si="109">C269*C120</f>
        <v>5584.843026</v>
      </c>
      <c r="D286" s="72">
        <f t="shared" si="109"/>
        <v>11189.89967</v>
      </c>
      <c r="E286" s="72">
        <f t="shared" si="109"/>
        <v>18595.006</v>
      </c>
      <c r="F286" s="72">
        <f t="shared" si="109"/>
        <v>27110.51758</v>
      </c>
      <c r="G286" s="72">
        <f t="shared" si="109"/>
        <v>37162.11789</v>
      </c>
      <c r="H286" s="72">
        <f t="shared" si="109"/>
        <v>47256.22106</v>
      </c>
      <c r="I286" s="72">
        <f t="shared" si="109"/>
        <v>58571.01302</v>
      </c>
      <c r="J286" s="72">
        <f t="shared" si="109"/>
        <v>71348.38084</v>
      </c>
      <c r="K286" s="72">
        <f t="shared" si="109"/>
        <v>85566.6998</v>
      </c>
      <c r="L286" s="72">
        <f t="shared" si="109"/>
        <v>101456.6893</v>
      </c>
      <c r="M286" s="72">
        <f t="shared" si="109"/>
        <v>119036.926</v>
      </c>
      <c r="N286" s="72">
        <f t="shared" si="109"/>
        <v>138993.1497</v>
      </c>
      <c r="O286" s="61"/>
    </row>
    <row r="287" ht="15.75" customHeight="1">
      <c r="A287" s="57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</row>
    <row r="288" ht="15.75" customHeight="1">
      <c r="A288" s="57" t="s">
        <v>101</v>
      </c>
      <c r="C288" s="70">
        <f t="shared" ref="C288:N288" si="110">SUM(C289:C291)</f>
        <v>3473558.638</v>
      </c>
      <c r="D288" s="70">
        <f t="shared" si="110"/>
        <v>15374515.44</v>
      </c>
      <c r="E288" s="70">
        <f t="shared" si="110"/>
        <v>33138316.72</v>
      </c>
      <c r="F288" s="70">
        <f t="shared" si="110"/>
        <v>56328532.61</v>
      </c>
      <c r="G288" s="70">
        <f t="shared" si="110"/>
        <v>84310248.44</v>
      </c>
      <c r="H288" s="70">
        <f t="shared" si="110"/>
        <v>117193081.2</v>
      </c>
      <c r="I288" s="70">
        <f t="shared" si="110"/>
        <v>154277066.3</v>
      </c>
      <c r="J288" s="70">
        <f t="shared" si="110"/>
        <v>196744356.8</v>
      </c>
      <c r="K288" s="70">
        <f t="shared" si="110"/>
        <v>245328393.2</v>
      </c>
      <c r="L288" s="70">
        <f t="shared" si="110"/>
        <v>300693646</v>
      </c>
      <c r="M288" s="70">
        <f t="shared" si="110"/>
        <v>363759308.1</v>
      </c>
      <c r="N288" s="70">
        <f t="shared" si="110"/>
        <v>435528157.6</v>
      </c>
      <c r="O288" s="61"/>
    </row>
    <row r="289" ht="15.75" customHeight="1">
      <c r="A289" s="71" t="s">
        <v>73</v>
      </c>
      <c r="C289" s="72">
        <f t="shared" ref="C289:N289" si="111">C$206*C$264</f>
        <v>663072.4586</v>
      </c>
      <c r="D289" s="72">
        <f t="shared" si="111"/>
        <v>3148425.967</v>
      </c>
      <c r="E289" s="72">
        <f t="shared" si="111"/>
        <v>6882691.319</v>
      </c>
      <c r="F289" s="72">
        <f t="shared" si="111"/>
        <v>11631799.06</v>
      </c>
      <c r="G289" s="72">
        <f t="shared" si="111"/>
        <v>17303671.39</v>
      </c>
      <c r="H289" s="72">
        <f t="shared" si="111"/>
        <v>23891557.46</v>
      </c>
      <c r="I289" s="72">
        <f t="shared" si="111"/>
        <v>31480313.8</v>
      </c>
      <c r="J289" s="72">
        <f t="shared" si="111"/>
        <v>40115698.78</v>
      </c>
      <c r="K289" s="72">
        <f t="shared" si="111"/>
        <v>49910112.11</v>
      </c>
      <c r="L289" s="72">
        <f t="shared" si="111"/>
        <v>61026188.56</v>
      </c>
      <c r="M289" s="72">
        <f t="shared" si="111"/>
        <v>73660566.89</v>
      </c>
      <c r="N289" s="72">
        <f t="shared" si="111"/>
        <v>88042487.17</v>
      </c>
      <c r="O289" s="61"/>
    </row>
    <row r="290" ht="15.75" customHeight="1">
      <c r="A290" s="71" t="s">
        <v>82</v>
      </c>
      <c r="C290" s="72">
        <f t="shared" ref="C290:N290" si="112">C$207*C$266</f>
        <v>1508189.829</v>
      </c>
      <c r="D290" s="72">
        <f t="shared" si="112"/>
        <v>8036068.067</v>
      </c>
      <c r="E290" s="72">
        <f t="shared" si="112"/>
        <v>18015986.45</v>
      </c>
      <c r="F290" s="72">
        <f t="shared" si="112"/>
        <v>31078860.29</v>
      </c>
      <c r="G290" s="72">
        <f t="shared" si="112"/>
        <v>47214312.48</v>
      </c>
      <c r="H290" s="72">
        <f t="shared" si="112"/>
        <v>66225223.04</v>
      </c>
      <c r="I290" s="72">
        <f t="shared" si="112"/>
        <v>88422325.52</v>
      </c>
      <c r="J290" s="72">
        <f t="shared" si="112"/>
        <v>114078825.7</v>
      </c>
      <c r="K290" s="72">
        <f t="shared" si="112"/>
        <v>143639766.5</v>
      </c>
      <c r="L290" s="72">
        <f t="shared" si="112"/>
        <v>177625551.6</v>
      </c>
      <c r="M290" s="72">
        <f t="shared" si="112"/>
        <v>216592436.7</v>
      </c>
      <c r="N290" s="72">
        <f t="shared" si="112"/>
        <v>261303644.4</v>
      </c>
      <c r="O290" s="61"/>
    </row>
    <row r="291" ht="15.75" customHeight="1">
      <c r="A291" s="71" t="s">
        <v>77</v>
      </c>
      <c r="C291" s="72">
        <f t="shared" ref="C291:N291" si="113">C$208*C$268</f>
        <v>1302296.351</v>
      </c>
      <c r="D291" s="72">
        <f t="shared" si="113"/>
        <v>4190021.41</v>
      </c>
      <c r="E291" s="72">
        <f t="shared" si="113"/>
        <v>8239638.95</v>
      </c>
      <c r="F291" s="72">
        <f t="shared" si="113"/>
        <v>13617873.26</v>
      </c>
      <c r="G291" s="72">
        <f t="shared" si="113"/>
        <v>19792264.57</v>
      </c>
      <c r="H291" s="72">
        <f t="shared" si="113"/>
        <v>27076300.66</v>
      </c>
      <c r="I291" s="72">
        <f t="shared" si="113"/>
        <v>34374426.98</v>
      </c>
      <c r="J291" s="72">
        <f t="shared" si="113"/>
        <v>42549832.34</v>
      </c>
      <c r="K291" s="72">
        <f t="shared" si="113"/>
        <v>51778514.62</v>
      </c>
      <c r="L291" s="72">
        <f t="shared" si="113"/>
        <v>62041905.81</v>
      </c>
      <c r="M291" s="72">
        <f t="shared" si="113"/>
        <v>73506304.5</v>
      </c>
      <c r="N291" s="72">
        <f t="shared" si="113"/>
        <v>86182026.12</v>
      </c>
      <c r="O291" s="61"/>
    </row>
    <row r="292" ht="15.75" customHeight="1"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</row>
    <row r="293" ht="15.75" customHeight="1">
      <c r="A293" s="57" t="s">
        <v>102</v>
      </c>
      <c r="C293" s="70">
        <f t="shared" ref="C293:N293" si="114">SUM(C294:C296)</f>
        <v>13262.05153</v>
      </c>
      <c r="D293" s="70">
        <f t="shared" si="114"/>
        <v>13202.00719</v>
      </c>
      <c r="E293" s="70">
        <f t="shared" si="114"/>
        <v>13009.23283</v>
      </c>
      <c r="F293" s="70">
        <f t="shared" si="114"/>
        <v>12870.9233</v>
      </c>
      <c r="G293" s="70">
        <f t="shared" si="114"/>
        <v>12929.88833</v>
      </c>
      <c r="H293" s="70">
        <f t="shared" si="114"/>
        <v>12864.5581</v>
      </c>
      <c r="I293" s="70">
        <f t="shared" si="114"/>
        <v>12779.82488</v>
      </c>
      <c r="J293" s="70">
        <f t="shared" si="114"/>
        <v>12697.55841</v>
      </c>
      <c r="K293" s="70">
        <f t="shared" si="114"/>
        <v>12637.88705</v>
      </c>
      <c r="L293" s="70">
        <f t="shared" si="114"/>
        <v>12590.34973</v>
      </c>
      <c r="M293" s="70">
        <f t="shared" si="114"/>
        <v>12523.84683</v>
      </c>
      <c r="N293" s="70">
        <f t="shared" si="114"/>
        <v>12457.02593</v>
      </c>
      <c r="O293" s="61"/>
    </row>
    <row r="294" ht="15.75" customHeight="1">
      <c r="A294" s="71" t="s">
        <v>73</v>
      </c>
      <c r="C294" s="72">
        <f t="shared" ref="C294:N294" si="115">C$227*C$264</f>
        <v>4365.836648</v>
      </c>
      <c r="D294" s="72">
        <f t="shared" si="115"/>
        <v>4344.756908</v>
      </c>
      <c r="E294" s="72">
        <f t="shared" si="115"/>
        <v>4343.957072</v>
      </c>
      <c r="F294" s="72">
        <f t="shared" si="115"/>
        <v>4326.533131</v>
      </c>
      <c r="G294" s="72">
        <f t="shared" si="115"/>
        <v>4295.624388</v>
      </c>
      <c r="H294" s="72">
        <f t="shared" si="115"/>
        <v>4272.314268</v>
      </c>
      <c r="I294" s="72">
        <f t="shared" si="115"/>
        <v>4251.65388</v>
      </c>
      <c r="J294" s="72">
        <f t="shared" si="115"/>
        <v>4233.477598</v>
      </c>
      <c r="K294" s="72">
        <f t="shared" si="115"/>
        <v>4212.309516</v>
      </c>
      <c r="L294" s="72">
        <f t="shared" si="115"/>
        <v>4189.368901</v>
      </c>
      <c r="M294" s="72">
        <f t="shared" si="115"/>
        <v>4168.545398</v>
      </c>
      <c r="N294" s="72">
        <f t="shared" si="115"/>
        <v>4148.174122</v>
      </c>
      <c r="O294" s="61"/>
    </row>
    <row r="295" ht="15.75" customHeight="1">
      <c r="A295" s="71" t="s">
        <v>82</v>
      </c>
      <c r="C295" s="72">
        <f t="shared" ref="C295:N295" si="116">C$228*C$266</f>
        <v>8062.537529</v>
      </c>
      <c r="D295" s="72">
        <f t="shared" si="116"/>
        <v>8089.050053</v>
      </c>
      <c r="E295" s="72">
        <f t="shared" si="116"/>
        <v>7953.908168</v>
      </c>
      <c r="F295" s="72">
        <f t="shared" si="116"/>
        <v>7839.802137</v>
      </c>
      <c r="G295" s="72">
        <f t="shared" si="116"/>
        <v>7854.047148</v>
      </c>
      <c r="H295" s="72">
        <f t="shared" si="116"/>
        <v>7843.793859</v>
      </c>
      <c r="I295" s="72">
        <f t="shared" si="116"/>
        <v>7796.720035</v>
      </c>
      <c r="J295" s="72">
        <f t="shared" si="116"/>
        <v>7739.781713</v>
      </c>
      <c r="K295" s="72">
        <f t="shared" si="116"/>
        <v>7698.726259</v>
      </c>
      <c r="L295" s="72">
        <f t="shared" si="116"/>
        <v>7669.939328</v>
      </c>
      <c r="M295" s="72">
        <f t="shared" si="116"/>
        <v>7633.838822</v>
      </c>
      <c r="N295" s="72">
        <f t="shared" si="116"/>
        <v>7592.666778</v>
      </c>
      <c r="O295" s="61"/>
    </row>
    <row r="296" ht="15.75" customHeight="1">
      <c r="A296" s="71" t="s">
        <v>77</v>
      </c>
      <c r="C296" s="72">
        <f t="shared" ref="C296:N296" si="117">C$229*C$268</f>
        <v>833.6773499</v>
      </c>
      <c r="D296" s="72">
        <f t="shared" si="117"/>
        <v>768.2002279</v>
      </c>
      <c r="E296" s="72">
        <f t="shared" si="117"/>
        <v>711.3675943</v>
      </c>
      <c r="F296" s="72">
        <f t="shared" si="117"/>
        <v>704.5880321</v>
      </c>
      <c r="G296" s="72">
        <f t="shared" si="117"/>
        <v>780.2167938</v>
      </c>
      <c r="H296" s="72">
        <f t="shared" si="117"/>
        <v>748.449971</v>
      </c>
      <c r="I296" s="72">
        <f t="shared" si="117"/>
        <v>731.4509687</v>
      </c>
      <c r="J296" s="72">
        <f t="shared" si="117"/>
        <v>724.2991012</v>
      </c>
      <c r="K296" s="72">
        <f t="shared" si="117"/>
        <v>726.85127</v>
      </c>
      <c r="L296" s="72">
        <f t="shared" si="117"/>
        <v>731.0415041</v>
      </c>
      <c r="M296" s="72">
        <f t="shared" si="117"/>
        <v>721.4626056</v>
      </c>
      <c r="N296" s="72">
        <f t="shared" si="117"/>
        <v>716.1850259</v>
      </c>
      <c r="O296" s="61"/>
    </row>
    <row r="297" ht="15.75" customHeight="1"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</row>
    <row r="298" ht="15.75" customHeight="1">
      <c r="A298" s="57" t="s">
        <v>103</v>
      </c>
      <c r="C298" s="70">
        <f t="shared" ref="C298:N298" si="118">SUM(C299:C301)</f>
        <v>778772.9135</v>
      </c>
      <c r="D298" s="70">
        <f t="shared" si="118"/>
        <v>1330213.31</v>
      </c>
      <c r="E298" s="70">
        <f t="shared" si="118"/>
        <v>1824644.014</v>
      </c>
      <c r="F298" s="70">
        <f t="shared" si="118"/>
        <v>2479183.52</v>
      </c>
      <c r="G298" s="70">
        <f t="shared" si="118"/>
        <v>3286259.825</v>
      </c>
      <c r="H298" s="70">
        <f t="shared" si="118"/>
        <v>4235999.467</v>
      </c>
      <c r="I298" s="70">
        <f t="shared" si="118"/>
        <v>5344673.757</v>
      </c>
      <c r="J298" s="70">
        <f t="shared" si="118"/>
        <v>6625779.9</v>
      </c>
      <c r="K298" s="70">
        <f t="shared" si="118"/>
        <v>8101726.14</v>
      </c>
      <c r="L298" s="70">
        <f t="shared" si="118"/>
        <v>9798500.373</v>
      </c>
      <c r="M298" s="70">
        <f t="shared" si="118"/>
        <v>11743814.86</v>
      </c>
      <c r="N298" s="70">
        <f t="shared" si="118"/>
        <v>13975950.42</v>
      </c>
      <c r="O298" s="61"/>
    </row>
    <row r="299" ht="15.75" customHeight="1">
      <c r="A299" s="71" t="s">
        <v>85</v>
      </c>
      <c r="C299" s="72">
        <f t="shared" ref="C299:N299" si="119">C$238*C$264</f>
        <v>503475.6118</v>
      </c>
      <c r="D299" s="72">
        <f t="shared" si="119"/>
        <v>503475.6118</v>
      </c>
      <c r="E299" s="72">
        <f t="shared" si="119"/>
        <v>503475.6118</v>
      </c>
      <c r="F299" s="72">
        <f t="shared" si="119"/>
        <v>503475.6118</v>
      </c>
      <c r="G299" s="72">
        <f t="shared" si="119"/>
        <v>503475.6118</v>
      </c>
      <c r="H299" s="72">
        <f t="shared" si="119"/>
        <v>503475.6118</v>
      </c>
      <c r="I299" s="72">
        <f t="shared" si="119"/>
        <v>503475.6118</v>
      </c>
      <c r="J299" s="72">
        <f t="shared" si="119"/>
        <v>503475.6118</v>
      </c>
      <c r="K299" s="72">
        <f t="shared" si="119"/>
        <v>503475.6118</v>
      </c>
      <c r="L299" s="72">
        <f t="shared" si="119"/>
        <v>503475.6118</v>
      </c>
      <c r="M299" s="72">
        <f t="shared" si="119"/>
        <v>503475.6118</v>
      </c>
      <c r="N299" s="72">
        <f t="shared" si="119"/>
        <v>503475.6118</v>
      </c>
      <c r="O299" s="61"/>
    </row>
    <row r="300" ht="15.75" customHeight="1">
      <c r="A300" s="71" t="s">
        <v>86</v>
      </c>
      <c r="C300" s="72">
        <f t="shared" ref="C300:N300" si="120">C$239*C$266</f>
        <v>198740.3731</v>
      </c>
      <c r="D300" s="72">
        <f t="shared" si="120"/>
        <v>198740.3731</v>
      </c>
      <c r="E300" s="72">
        <f t="shared" si="120"/>
        <v>198740.3731</v>
      </c>
      <c r="F300" s="72">
        <f t="shared" si="120"/>
        <v>198740.3731</v>
      </c>
      <c r="G300" s="72">
        <f t="shared" si="120"/>
        <v>198740.3731</v>
      </c>
      <c r="H300" s="72">
        <f t="shared" si="120"/>
        <v>198740.3731</v>
      </c>
      <c r="I300" s="72">
        <f t="shared" si="120"/>
        <v>198740.3731</v>
      </c>
      <c r="J300" s="72">
        <f t="shared" si="120"/>
        <v>198740.3731</v>
      </c>
      <c r="K300" s="72">
        <f t="shared" si="120"/>
        <v>198740.3731</v>
      </c>
      <c r="L300" s="72">
        <f t="shared" si="120"/>
        <v>198740.3731</v>
      </c>
      <c r="M300" s="72">
        <f t="shared" si="120"/>
        <v>198740.3731</v>
      </c>
      <c r="N300" s="72">
        <f t="shared" si="120"/>
        <v>198740.3731</v>
      </c>
      <c r="O300" s="61"/>
    </row>
    <row r="301" ht="15.75" customHeight="1">
      <c r="A301" s="71" t="s">
        <v>87</v>
      </c>
      <c r="C301" s="72">
        <f t="shared" ref="C301:N301" si="121">C$240*C$268</f>
        <v>76556.92858</v>
      </c>
      <c r="D301" s="72">
        <f t="shared" si="121"/>
        <v>627997.3249</v>
      </c>
      <c r="E301" s="72">
        <f t="shared" si="121"/>
        <v>1122428.029</v>
      </c>
      <c r="F301" s="72">
        <f t="shared" si="121"/>
        <v>1776967.535</v>
      </c>
      <c r="G301" s="72">
        <f t="shared" si="121"/>
        <v>2584043.84</v>
      </c>
      <c r="H301" s="72">
        <f t="shared" si="121"/>
        <v>3533783.482</v>
      </c>
      <c r="I301" s="72">
        <f t="shared" si="121"/>
        <v>4642457.772</v>
      </c>
      <c r="J301" s="72">
        <f t="shared" si="121"/>
        <v>5923563.916</v>
      </c>
      <c r="K301" s="72">
        <f t="shared" si="121"/>
        <v>7399510.155</v>
      </c>
      <c r="L301" s="72">
        <f t="shared" si="121"/>
        <v>9096284.388</v>
      </c>
      <c r="M301" s="72">
        <f t="shared" si="121"/>
        <v>11041598.88</v>
      </c>
      <c r="N301" s="72">
        <f t="shared" si="121"/>
        <v>13273734.43</v>
      </c>
      <c r="O301" s="61"/>
    </row>
    <row r="302" ht="15.75" customHeight="1"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</row>
    <row r="303" ht="15.75" customHeight="1"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</row>
    <row r="304" ht="15.75" customHeight="1">
      <c r="A304" s="57" t="s">
        <v>104</v>
      </c>
      <c r="C304" s="70">
        <f t="shared" ref="C304:N304" si="122">SUM(C305:C307)</f>
        <v>604418.8104</v>
      </c>
      <c r="D304" s="70">
        <f t="shared" si="122"/>
        <v>621832.7177</v>
      </c>
      <c r="E304" s="70">
        <f t="shared" si="122"/>
        <v>637446.3189</v>
      </c>
      <c r="F304" s="70">
        <f t="shared" si="122"/>
        <v>658115.9875</v>
      </c>
      <c r="G304" s="70">
        <f t="shared" si="122"/>
        <v>683602.6076</v>
      </c>
      <c r="H304" s="70">
        <f t="shared" si="122"/>
        <v>713594.3858</v>
      </c>
      <c r="I304" s="70">
        <f t="shared" si="122"/>
        <v>748605.1529</v>
      </c>
      <c r="J304" s="70">
        <f t="shared" si="122"/>
        <v>789061.1363</v>
      </c>
      <c r="K304" s="70">
        <f t="shared" si="122"/>
        <v>835669.9649</v>
      </c>
      <c r="L304" s="70">
        <f t="shared" si="122"/>
        <v>889252.3091</v>
      </c>
      <c r="M304" s="70">
        <f t="shared" si="122"/>
        <v>950683.293</v>
      </c>
      <c r="N304" s="70">
        <f t="shared" si="122"/>
        <v>1021171.784</v>
      </c>
      <c r="O304" s="61"/>
    </row>
    <row r="305" ht="15.75" customHeight="1">
      <c r="A305" s="71" t="s">
        <v>90</v>
      </c>
      <c r="C305" s="72">
        <f t="shared" ref="C305:N305" si="123">C$244*C$264</f>
        <v>2417.587218</v>
      </c>
      <c r="D305" s="72">
        <f t="shared" si="123"/>
        <v>19831.49447</v>
      </c>
      <c r="E305" s="72">
        <f t="shared" si="123"/>
        <v>35445.09567</v>
      </c>
      <c r="F305" s="72">
        <f t="shared" si="123"/>
        <v>56114.76426</v>
      </c>
      <c r="G305" s="72">
        <f t="shared" si="123"/>
        <v>81601.38443</v>
      </c>
      <c r="H305" s="72">
        <f t="shared" si="123"/>
        <v>111593.1626</v>
      </c>
      <c r="I305" s="72">
        <f t="shared" si="123"/>
        <v>146603.9296</v>
      </c>
      <c r="J305" s="72">
        <f t="shared" si="123"/>
        <v>187059.9131</v>
      </c>
      <c r="K305" s="72">
        <f t="shared" si="123"/>
        <v>233668.7417</v>
      </c>
      <c r="L305" s="72">
        <f t="shared" si="123"/>
        <v>287251.0859</v>
      </c>
      <c r="M305" s="72">
        <f t="shared" si="123"/>
        <v>348682.0698</v>
      </c>
      <c r="N305" s="72">
        <f t="shared" si="123"/>
        <v>419170.561</v>
      </c>
      <c r="O305" s="61"/>
    </row>
    <row r="306" ht="15.75" customHeight="1">
      <c r="A306" s="71" t="s">
        <v>91</v>
      </c>
      <c r="C306" s="72">
        <f t="shared" ref="C306:N306" si="124">C$245*C$266</f>
        <v>469769.7407</v>
      </c>
      <c r="D306" s="72">
        <f t="shared" si="124"/>
        <v>469769.7407</v>
      </c>
      <c r="E306" s="72">
        <f t="shared" si="124"/>
        <v>469769.7407</v>
      </c>
      <c r="F306" s="72">
        <f t="shared" si="124"/>
        <v>469769.7407</v>
      </c>
      <c r="G306" s="72">
        <f t="shared" si="124"/>
        <v>469769.7407</v>
      </c>
      <c r="H306" s="72">
        <f t="shared" si="124"/>
        <v>469769.7407</v>
      </c>
      <c r="I306" s="72">
        <f t="shared" si="124"/>
        <v>469769.7407</v>
      </c>
      <c r="J306" s="72">
        <f t="shared" si="124"/>
        <v>469769.7407</v>
      </c>
      <c r="K306" s="72">
        <f t="shared" si="124"/>
        <v>469769.7407</v>
      </c>
      <c r="L306" s="72">
        <f t="shared" si="124"/>
        <v>469769.7407</v>
      </c>
      <c r="M306" s="72">
        <f t="shared" si="124"/>
        <v>469769.7407</v>
      </c>
      <c r="N306" s="72">
        <f t="shared" si="124"/>
        <v>469769.7407</v>
      </c>
      <c r="O306" s="61"/>
    </row>
    <row r="307" ht="15.75" customHeight="1">
      <c r="A307" s="71" t="s">
        <v>92</v>
      </c>
      <c r="C307" s="72">
        <f t="shared" ref="C307:N307" si="125">C$246*C$268</f>
        <v>132231.4826</v>
      </c>
      <c r="D307" s="72">
        <f t="shared" si="125"/>
        <v>132231.4826</v>
      </c>
      <c r="E307" s="72">
        <f t="shared" si="125"/>
        <v>132231.4826</v>
      </c>
      <c r="F307" s="72">
        <f t="shared" si="125"/>
        <v>132231.4826</v>
      </c>
      <c r="G307" s="72">
        <f t="shared" si="125"/>
        <v>132231.4826</v>
      </c>
      <c r="H307" s="72">
        <f t="shared" si="125"/>
        <v>132231.4826</v>
      </c>
      <c r="I307" s="72">
        <f t="shared" si="125"/>
        <v>132231.4826</v>
      </c>
      <c r="J307" s="72">
        <f t="shared" si="125"/>
        <v>132231.4826</v>
      </c>
      <c r="K307" s="72">
        <f t="shared" si="125"/>
        <v>132231.4826</v>
      </c>
      <c r="L307" s="72">
        <f t="shared" si="125"/>
        <v>132231.4826</v>
      </c>
      <c r="M307" s="72">
        <f t="shared" si="125"/>
        <v>132231.4826</v>
      </c>
      <c r="N307" s="72">
        <f t="shared" si="125"/>
        <v>132231.4826</v>
      </c>
      <c r="O307" s="61"/>
    </row>
    <row r="308" ht="15.75" customHeight="1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61"/>
    </row>
    <row r="309" ht="15.75" customHeight="1">
      <c r="A309" s="57" t="s">
        <v>105</v>
      </c>
      <c r="C309" s="70">
        <f t="shared" ref="C309:N309" si="126">SUM(C310:C312)</f>
        <v>256374.4534</v>
      </c>
      <c r="D309" s="70">
        <f t="shared" si="126"/>
        <v>763772.7055</v>
      </c>
      <c r="E309" s="70">
        <f t="shared" si="126"/>
        <v>1707210.505</v>
      </c>
      <c r="F309" s="70">
        <f t="shared" si="126"/>
        <v>2916207.571</v>
      </c>
      <c r="G309" s="70">
        <f t="shared" si="126"/>
        <v>4341523.121</v>
      </c>
      <c r="H309" s="70">
        <f t="shared" si="126"/>
        <v>6021987.19</v>
      </c>
      <c r="I309" s="70">
        <f t="shared" si="126"/>
        <v>7815297.228</v>
      </c>
      <c r="J309" s="70">
        <f t="shared" si="126"/>
        <v>9847175.766</v>
      </c>
      <c r="K309" s="70">
        <f t="shared" si="126"/>
        <v>12154901.23</v>
      </c>
      <c r="L309" s="70">
        <f t="shared" si="126"/>
        <v>14753900.98</v>
      </c>
      <c r="M309" s="70">
        <f t="shared" si="126"/>
        <v>17687462.24</v>
      </c>
      <c r="N309" s="70">
        <f t="shared" si="126"/>
        <v>20982195.08</v>
      </c>
      <c r="O309" s="61"/>
    </row>
    <row r="310" ht="15.75" customHeight="1">
      <c r="A310" s="71" t="s">
        <v>73</v>
      </c>
      <c r="C310" s="72">
        <f t="shared" ref="C310:N310" si="127">C$211*C$264</f>
        <v>33037.36072</v>
      </c>
      <c r="D310" s="72">
        <f t="shared" si="127"/>
        <v>132495.5686</v>
      </c>
      <c r="E310" s="72">
        <f t="shared" si="127"/>
        <v>321655.8674</v>
      </c>
      <c r="F310" s="72">
        <f t="shared" si="127"/>
        <v>561893.9183</v>
      </c>
      <c r="G310" s="72">
        <f t="shared" si="127"/>
        <v>848912.8427</v>
      </c>
      <c r="H310" s="72">
        <f t="shared" si="127"/>
        <v>1182360.205</v>
      </c>
      <c r="I310" s="72">
        <f t="shared" si="127"/>
        <v>1566498.766</v>
      </c>
      <c r="J310" s="72">
        <f t="shared" si="127"/>
        <v>2003661.577</v>
      </c>
      <c r="K310" s="72">
        <f t="shared" si="127"/>
        <v>2499537.34</v>
      </c>
      <c r="L310" s="72">
        <f t="shared" si="127"/>
        <v>3062361.808</v>
      </c>
      <c r="M310" s="72">
        <f t="shared" si="127"/>
        <v>3702090.918</v>
      </c>
      <c r="N310" s="72">
        <f t="shared" si="127"/>
        <v>4430327.116</v>
      </c>
      <c r="O310" s="61"/>
    </row>
    <row r="311" ht="15.75" customHeight="1">
      <c r="A311" s="71" t="s">
        <v>82</v>
      </c>
      <c r="C311" s="72">
        <f t="shared" ref="C311:N311" si="128">C$212*C$266</f>
        <v>19642.89615</v>
      </c>
      <c r="D311" s="72">
        <f t="shared" si="128"/>
        <v>161130.8926</v>
      </c>
      <c r="E311" s="72">
        <f t="shared" si="128"/>
        <v>287991.4023</v>
      </c>
      <c r="F311" s="72">
        <f t="shared" si="128"/>
        <v>455932.4596</v>
      </c>
      <c r="G311" s="72">
        <f t="shared" si="128"/>
        <v>663011.2485</v>
      </c>
      <c r="H311" s="72">
        <f t="shared" si="128"/>
        <v>906694.4461</v>
      </c>
      <c r="I311" s="72">
        <f t="shared" si="128"/>
        <v>1191156.928</v>
      </c>
      <c r="J311" s="72">
        <f t="shared" si="128"/>
        <v>1519861.794</v>
      </c>
      <c r="K311" s="72">
        <f t="shared" si="128"/>
        <v>1898558.527</v>
      </c>
      <c r="L311" s="72">
        <f t="shared" si="128"/>
        <v>2333915.073</v>
      </c>
      <c r="M311" s="72">
        <f t="shared" si="128"/>
        <v>2833041.817</v>
      </c>
      <c r="N311" s="72">
        <f t="shared" si="128"/>
        <v>3405760.808</v>
      </c>
      <c r="O311" s="61"/>
    </row>
    <row r="312" ht="15.75" customHeight="1">
      <c r="A312" s="71" t="s">
        <v>77</v>
      </c>
      <c r="C312" s="72">
        <f t="shared" ref="C312:N312" si="129">C$213*C$268</f>
        <v>203694.1965</v>
      </c>
      <c r="D312" s="72">
        <f t="shared" si="129"/>
        <v>470146.2443</v>
      </c>
      <c r="E312" s="72">
        <f t="shared" si="129"/>
        <v>1097563.236</v>
      </c>
      <c r="F312" s="72">
        <f t="shared" si="129"/>
        <v>1898381.193</v>
      </c>
      <c r="G312" s="72">
        <f t="shared" si="129"/>
        <v>2829599.03</v>
      </c>
      <c r="H312" s="72">
        <f t="shared" si="129"/>
        <v>3932932.539</v>
      </c>
      <c r="I312" s="72">
        <f t="shared" si="129"/>
        <v>5057641.534</v>
      </c>
      <c r="J312" s="72">
        <f t="shared" si="129"/>
        <v>6323652.395</v>
      </c>
      <c r="K312" s="72">
        <f t="shared" si="129"/>
        <v>7756805.362</v>
      </c>
      <c r="L312" s="72">
        <f t="shared" si="129"/>
        <v>9357624.103</v>
      </c>
      <c r="M312" s="72">
        <f t="shared" si="129"/>
        <v>11152329.5</v>
      </c>
      <c r="N312" s="72">
        <f t="shared" si="129"/>
        <v>13146107.15</v>
      </c>
      <c r="O312" s="61"/>
    </row>
    <row r="313" ht="15.75" customHeight="1"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</row>
    <row r="314" ht="15.75" customHeight="1">
      <c r="A314" s="74" t="s">
        <v>66</v>
      </c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</row>
    <row r="315" ht="15.75" customHeight="1">
      <c r="A315" s="75" t="s">
        <v>73</v>
      </c>
      <c r="C315" s="76">
        <f t="shared" ref="C315:N315" si="130">C310/C273</f>
        <v>0.01196865172</v>
      </c>
      <c r="D315" s="76">
        <f t="shared" si="130"/>
        <v>0.01977202326</v>
      </c>
      <c r="E315" s="76">
        <f t="shared" si="130"/>
        <v>0.02747757385</v>
      </c>
      <c r="F315" s="76">
        <f t="shared" si="130"/>
        <v>0.03177111562</v>
      </c>
      <c r="G315" s="76">
        <f t="shared" si="130"/>
        <v>0.03446311561</v>
      </c>
      <c r="H315" s="76">
        <f t="shared" si="130"/>
        <v>0.0362293869</v>
      </c>
      <c r="I315" s="76">
        <f t="shared" si="130"/>
        <v>0.0375272659</v>
      </c>
      <c r="J315" s="76">
        <f t="shared" si="130"/>
        <v>0.03847742306</v>
      </c>
      <c r="K315" s="76">
        <f t="shared" si="130"/>
        <v>0.03917818985</v>
      </c>
      <c r="L315" s="76">
        <f t="shared" si="130"/>
        <v>0.03970549888</v>
      </c>
      <c r="M315" s="76">
        <f t="shared" si="130"/>
        <v>0.04010998723</v>
      </c>
      <c r="N315" s="76">
        <f t="shared" si="130"/>
        <v>0.04043173322</v>
      </c>
      <c r="O315" s="61"/>
    </row>
    <row r="316" ht="15.75" customHeight="1">
      <c r="A316" s="75" t="s">
        <v>82</v>
      </c>
      <c r="C316" s="76">
        <f t="shared" ref="C316:N316" si="131">C311/C274</f>
        <v>0.001584783935</v>
      </c>
      <c r="D316" s="76">
        <f t="shared" si="131"/>
        <v>0.007273486593</v>
      </c>
      <c r="E316" s="76">
        <f t="shared" si="131"/>
        <v>0.008211497451</v>
      </c>
      <c r="F316" s="76">
        <f t="shared" si="131"/>
        <v>0.008939700477</v>
      </c>
      <c r="G316" s="76">
        <f t="shared" si="131"/>
        <v>0.009506120024</v>
      </c>
      <c r="H316" s="76">
        <f t="shared" si="131"/>
        <v>0.00989544494</v>
      </c>
      <c r="I316" s="76">
        <f t="shared" si="131"/>
        <v>0.01018845275</v>
      </c>
      <c r="J316" s="76">
        <f t="shared" si="131"/>
        <v>0.01040694982</v>
      </c>
      <c r="K316" s="76">
        <f t="shared" si="131"/>
        <v>0.01057504668</v>
      </c>
      <c r="L316" s="76">
        <f t="shared" si="131"/>
        <v>0.01070965341</v>
      </c>
      <c r="M316" s="76">
        <f t="shared" si="131"/>
        <v>0.01081389613</v>
      </c>
      <c r="N316" s="76">
        <f t="shared" si="131"/>
        <v>0.01089770624</v>
      </c>
      <c r="O316" s="61"/>
    </row>
    <row r="317" ht="15.75" customHeight="1">
      <c r="A317" s="75" t="s">
        <v>77</v>
      </c>
      <c r="C317" s="76">
        <f t="shared" ref="C317:N317" si="132">C312/C275</f>
        <v>0.05199085151</v>
      </c>
      <c r="D317" s="76">
        <f t="shared" si="132"/>
        <v>0.0514025502</v>
      </c>
      <c r="E317" s="76">
        <f t="shared" si="132"/>
        <v>0.06937889438</v>
      </c>
      <c r="F317" s="76">
        <f t="shared" si="132"/>
        <v>0.08050813585</v>
      </c>
      <c r="G317" s="76">
        <f t="shared" si="132"/>
        <v>0.0863355474</v>
      </c>
      <c r="H317" s="76">
        <f t="shared" si="132"/>
        <v>0.09331462135</v>
      </c>
      <c r="I317" s="76">
        <f t="shared" si="132"/>
        <v>0.09597570299</v>
      </c>
      <c r="J317" s="76">
        <f t="shared" si="132"/>
        <v>0.09782871324</v>
      </c>
      <c r="K317" s="76">
        <f t="shared" si="132"/>
        <v>0.09947147194</v>
      </c>
      <c r="L317" s="76">
        <f t="shared" si="132"/>
        <v>0.1006888195</v>
      </c>
      <c r="M317" s="76">
        <f t="shared" si="132"/>
        <v>0.1018004436</v>
      </c>
      <c r="N317" s="76">
        <f t="shared" si="132"/>
        <v>0.1023560113</v>
      </c>
      <c r="O317" s="61"/>
    </row>
    <row r="318" ht="15.75" customHeight="1"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</row>
    <row r="319" ht="15.75" customHeight="1">
      <c r="A319" s="74" t="s">
        <v>106</v>
      </c>
      <c r="C319" s="76">
        <f t="shared" ref="C319:N319" si="133">(B272+C298-C304-C309)/B272</f>
        <v>0.9880737229</v>
      </c>
      <c r="D319" s="76">
        <f t="shared" si="133"/>
        <v>0.9971645043</v>
      </c>
      <c r="E319" s="76">
        <f t="shared" si="133"/>
        <v>0.9866507891</v>
      </c>
      <c r="F319" s="76">
        <f t="shared" si="133"/>
        <v>0.9829323796</v>
      </c>
      <c r="G319" s="76">
        <f t="shared" si="133"/>
        <v>0.981612389</v>
      </c>
      <c r="H319" s="76">
        <f t="shared" si="133"/>
        <v>0.9808175452</v>
      </c>
      <c r="I319" s="76">
        <f t="shared" si="133"/>
        <v>0.9811240299</v>
      </c>
      <c r="J319" s="76">
        <f t="shared" si="133"/>
        <v>0.9814858694</v>
      </c>
      <c r="K319" s="76">
        <f t="shared" si="133"/>
        <v>0.9818467129</v>
      </c>
      <c r="L319" s="76">
        <f t="shared" si="133"/>
        <v>0.9822532731</v>
      </c>
      <c r="M319" s="76">
        <f t="shared" si="133"/>
        <v>0.9826643982</v>
      </c>
      <c r="N319" s="76">
        <f t="shared" si="133"/>
        <v>0.9831166697</v>
      </c>
      <c r="O319" s="61"/>
    </row>
    <row r="320" ht="15.75" customHeight="1"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</row>
    <row r="321" ht="15.75" customHeight="1">
      <c r="A321" s="46" t="s">
        <v>107</v>
      </c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</row>
    <row r="322" ht="15.75" customHeight="1">
      <c r="A322" s="77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</row>
    <row r="323" ht="15.75" customHeight="1">
      <c r="A323" s="78" t="s">
        <v>108</v>
      </c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</row>
    <row r="324" ht="15.75" customHeight="1">
      <c r="A324" s="75" t="s">
        <v>73</v>
      </c>
      <c r="C324" s="10">
        <f t="shared" ref="C324:N324" si="134">C$17</f>
        <v>2899.142758</v>
      </c>
      <c r="D324" s="10">
        <f t="shared" si="134"/>
        <v>13677.674</v>
      </c>
      <c r="E324" s="10">
        <f t="shared" si="134"/>
        <v>30014.40357</v>
      </c>
      <c r="F324" s="10">
        <f t="shared" si="134"/>
        <v>50974.89168</v>
      </c>
      <c r="G324" s="10">
        <f t="shared" si="134"/>
        <v>76179.21796</v>
      </c>
      <c r="H324" s="10">
        <f t="shared" si="134"/>
        <v>105582.8809</v>
      </c>
      <c r="I324" s="10">
        <f t="shared" si="134"/>
        <v>139379.8686</v>
      </c>
      <c r="J324" s="10">
        <f t="shared" si="134"/>
        <v>177975.03</v>
      </c>
      <c r="K324" s="10">
        <f t="shared" si="134"/>
        <v>221927.4673</v>
      </c>
      <c r="L324" s="10">
        <f t="shared" si="134"/>
        <v>271948.4228</v>
      </c>
      <c r="M324" s="10">
        <f t="shared" si="134"/>
        <v>328902.0656</v>
      </c>
      <c r="N324" s="10">
        <f t="shared" si="134"/>
        <v>393809.1712</v>
      </c>
      <c r="O324" s="61"/>
    </row>
    <row r="325" ht="15.75" customHeight="1">
      <c r="A325" s="75" t="s">
        <v>82</v>
      </c>
      <c r="C325" s="10">
        <f t="shared" ref="C325:N325" si="135">C$19</f>
        <v>652.3071206</v>
      </c>
      <c r="D325" s="10">
        <f t="shared" si="135"/>
        <v>3077.47665</v>
      </c>
      <c r="E325" s="10">
        <f t="shared" si="135"/>
        <v>6753.240803</v>
      </c>
      <c r="F325" s="10">
        <f t="shared" si="135"/>
        <v>11469.35063</v>
      </c>
      <c r="G325" s="10">
        <f t="shared" si="135"/>
        <v>17140.32404</v>
      </c>
      <c r="H325" s="10">
        <f t="shared" si="135"/>
        <v>23756.14821</v>
      </c>
      <c r="I325" s="10">
        <f t="shared" si="135"/>
        <v>31360.47044</v>
      </c>
      <c r="J325" s="10">
        <f t="shared" si="135"/>
        <v>40044.38174</v>
      </c>
      <c r="K325" s="10">
        <f t="shared" si="135"/>
        <v>49933.68014</v>
      </c>
      <c r="L325" s="10">
        <f t="shared" si="135"/>
        <v>61188.39513</v>
      </c>
      <c r="M325" s="10">
        <f t="shared" si="135"/>
        <v>74002.96477</v>
      </c>
      <c r="N325" s="10">
        <f t="shared" si="135"/>
        <v>88607.06353</v>
      </c>
      <c r="O325" s="61"/>
    </row>
    <row r="326" ht="15.75" customHeight="1">
      <c r="A326" s="75" t="s">
        <v>77</v>
      </c>
      <c r="C326" s="10">
        <f t="shared" ref="C326:N326" si="136">C$21</f>
        <v>72.47856896</v>
      </c>
      <c r="D326" s="10">
        <f t="shared" si="136"/>
        <v>341.94185</v>
      </c>
      <c r="E326" s="10">
        <f t="shared" si="136"/>
        <v>750.3600893</v>
      </c>
      <c r="F326" s="10">
        <f t="shared" si="136"/>
        <v>1274.372292</v>
      </c>
      <c r="G326" s="10">
        <f t="shared" si="136"/>
        <v>1904.480449</v>
      </c>
      <c r="H326" s="10">
        <f t="shared" si="136"/>
        <v>2639.572024</v>
      </c>
      <c r="I326" s="10">
        <f t="shared" si="136"/>
        <v>3484.496715</v>
      </c>
      <c r="J326" s="10">
        <f t="shared" si="136"/>
        <v>4449.375749</v>
      </c>
      <c r="K326" s="10">
        <f t="shared" si="136"/>
        <v>5548.186682</v>
      </c>
      <c r="L326" s="10">
        <f t="shared" si="136"/>
        <v>6798.71057</v>
      </c>
      <c r="M326" s="10">
        <f t="shared" si="136"/>
        <v>8222.551641</v>
      </c>
      <c r="N326" s="10">
        <f t="shared" si="136"/>
        <v>9845.229281</v>
      </c>
      <c r="O326" s="61"/>
    </row>
    <row r="327" ht="15.75" customHeight="1">
      <c r="A327" s="79" t="s">
        <v>109</v>
      </c>
      <c r="C327" s="10">
        <f t="shared" ref="C327:N327" si="137">SUM(C$324:C$326)</f>
        <v>3623.928448</v>
      </c>
      <c r="D327" s="10">
        <f t="shared" si="137"/>
        <v>17097.0925</v>
      </c>
      <c r="E327" s="10">
        <f t="shared" si="137"/>
        <v>37518.00446</v>
      </c>
      <c r="F327" s="10">
        <f t="shared" si="137"/>
        <v>63718.6146</v>
      </c>
      <c r="G327" s="10">
        <f t="shared" si="137"/>
        <v>95224.02245</v>
      </c>
      <c r="H327" s="10">
        <f t="shared" si="137"/>
        <v>131978.6012</v>
      </c>
      <c r="I327" s="10">
        <f t="shared" si="137"/>
        <v>174224.8358</v>
      </c>
      <c r="J327" s="10">
        <f t="shared" si="137"/>
        <v>222468.7875</v>
      </c>
      <c r="K327" s="10">
        <f t="shared" si="137"/>
        <v>277409.3341</v>
      </c>
      <c r="L327" s="10">
        <f t="shared" si="137"/>
        <v>339935.5285</v>
      </c>
      <c r="M327" s="10">
        <f t="shared" si="137"/>
        <v>411127.582</v>
      </c>
      <c r="N327" s="10">
        <f t="shared" si="137"/>
        <v>492261.4641</v>
      </c>
      <c r="O327" s="61"/>
    </row>
    <row r="328" ht="15.75" customHeight="1">
      <c r="A328" s="77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</row>
    <row r="329" ht="15.75" customHeight="1">
      <c r="A329" s="74" t="s">
        <v>110</v>
      </c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</row>
    <row r="330" ht="15.75" customHeight="1">
      <c r="A330" s="75" t="s">
        <v>73</v>
      </c>
      <c r="C330" s="10">
        <f t="shared" ref="C330:N330" si="138">C$37</f>
        <v>7913.595537</v>
      </c>
      <c r="D330" s="10">
        <f t="shared" si="138"/>
        <v>35141.58178</v>
      </c>
      <c r="E330" s="10">
        <f t="shared" si="138"/>
        <v>54325.53114</v>
      </c>
      <c r="F330" s="10">
        <f t="shared" si="138"/>
        <v>71515.87518</v>
      </c>
      <c r="G330" s="10">
        <f t="shared" si="138"/>
        <v>88108.47175</v>
      </c>
      <c r="H330" s="10">
        <f t="shared" si="138"/>
        <v>105119.4648</v>
      </c>
      <c r="I330" s="10">
        <f t="shared" si="138"/>
        <v>123332.2308</v>
      </c>
      <c r="J330" s="10">
        <f t="shared" si="138"/>
        <v>143396.8796</v>
      </c>
      <c r="K330" s="10">
        <f t="shared" si="138"/>
        <v>165897.6506</v>
      </c>
      <c r="L330" s="10">
        <f t="shared" si="138"/>
        <v>191399.6915</v>
      </c>
      <c r="M330" s="10">
        <f t="shared" si="138"/>
        <v>220483.429</v>
      </c>
      <c r="N330" s="10">
        <f t="shared" si="138"/>
        <v>253771.0484</v>
      </c>
      <c r="O330" s="61"/>
    </row>
    <row r="331" ht="15.75" customHeight="1">
      <c r="A331" s="75" t="s">
        <v>82</v>
      </c>
      <c r="C331" s="10">
        <f t="shared" ref="C331:N331" si="139">C$39</f>
        <v>1780.558996</v>
      </c>
      <c r="D331" s="10">
        <f t="shared" si="139"/>
        <v>7906.8559</v>
      </c>
      <c r="E331" s="10">
        <f t="shared" si="139"/>
        <v>12223.24451</v>
      </c>
      <c r="F331" s="10">
        <f t="shared" si="139"/>
        <v>16091.07192</v>
      </c>
      <c r="G331" s="10">
        <f t="shared" si="139"/>
        <v>19824.40614</v>
      </c>
      <c r="H331" s="10">
        <f t="shared" si="139"/>
        <v>23651.87957</v>
      </c>
      <c r="I331" s="10">
        <f t="shared" si="139"/>
        <v>27749.75194</v>
      </c>
      <c r="J331" s="10">
        <f t="shared" si="139"/>
        <v>32264.2979</v>
      </c>
      <c r="K331" s="10">
        <f t="shared" si="139"/>
        <v>37326.97139</v>
      </c>
      <c r="L331" s="10">
        <f t="shared" si="139"/>
        <v>43064.93058</v>
      </c>
      <c r="M331" s="10">
        <f t="shared" si="139"/>
        <v>49608.77152</v>
      </c>
      <c r="N331" s="10">
        <f t="shared" si="139"/>
        <v>57098.48589</v>
      </c>
      <c r="O331" s="61"/>
    </row>
    <row r="332" ht="15.75" customHeight="1">
      <c r="A332" s="75" t="s">
        <v>77</v>
      </c>
      <c r="C332" s="10">
        <f t="shared" ref="C332:N332" si="140">C$41</f>
        <v>197.8398884</v>
      </c>
      <c r="D332" s="10">
        <f t="shared" si="140"/>
        <v>878.5395444</v>
      </c>
      <c r="E332" s="10">
        <f t="shared" si="140"/>
        <v>1358.138279</v>
      </c>
      <c r="F332" s="10">
        <f t="shared" si="140"/>
        <v>1787.89688</v>
      </c>
      <c r="G332" s="10">
        <f t="shared" si="140"/>
        <v>2202.711794</v>
      </c>
      <c r="H332" s="10">
        <f t="shared" si="140"/>
        <v>2627.986619</v>
      </c>
      <c r="I332" s="10">
        <f t="shared" si="140"/>
        <v>3083.305771</v>
      </c>
      <c r="J332" s="10">
        <f t="shared" si="140"/>
        <v>3584.921989</v>
      </c>
      <c r="K332" s="10">
        <f t="shared" si="140"/>
        <v>4147.441265</v>
      </c>
      <c r="L332" s="10">
        <f t="shared" si="140"/>
        <v>4784.992287</v>
      </c>
      <c r="M332" s="10">
        <f t="shared" si="140"/>
        <v>5512.085724</v>
      </c>
      <c r="N332" s="10">
        <f t="shared" si="140"/>
        <v>6344.27621</v>
      </c>
      <c r="O332" s="61"/>
    </row>
    <row r="333" ht="15.75" customHeight="1">
      <c r="A333" s="79" t="s">
        <v>109</v>
      </c>
      <c r="C333" s="10">
        <f t="shared" ref="C333:N333" si="141">SUM(C$330:C$332)</f>
        <v>9891.994421</v>
      </c>
      <c r="D333" s="10">
        <f t="shared" si="141"/>
        <v>43926.97722</v>
      </c>
      <c r="E333" s="10">
        <f t="shared" si="141"/>
        <v>67906.91393</v>
      </c>
      <c r="F333" s="10">
        <f t="shared" si="141"/>
        <v>89394.84398</v>
      </c>
      <c r="G333" s="10">
        <f t="shared" si="141"/>
        <v>110135.5897</v>
      </c>
      <c r="H333" s="10">
        <f t="shared" si="141"/>
        <v>131399.331</v>
      </c>
      <c r="I333" s="10">
        <f t="shared" si="141"/>
        <v>154165.2886</v>
      </c>
      <c r="J333" s="10">
        <f t="shared" si="141"/>
        <v>179246.0995</v>
      </c>
      <c r="K333" s="10">
        <f t="shared" si="141"/>
        <v>207372.0633</v>
      </c>
      <c r="L333" s="10">
        <f t="shared" si="141"/>
        <v>239249.6143</v>
      </c>
      <c r="M333" s="10">
        <f t="shared" si="141"/>
        <v>275604.2862</v>
      </c>
      <c r="N333" s="10">
        <f t="shared" si="141"/>
        <v>317213.8105</v>
      </c>
      <c r="O333" s="61"/>
    </row>
    <row r="334" ht="15.75" customHeight="1"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</row>
    <row r="335" ht="15.75" customHeight="1">
      <c r="A335" s="74" t="s">
        <v>111</v>
      </c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</row>
    <row r="336" ht="15.75" customHeight="1">
      <c r="A336" s="79" t="s">
        <v>112</v>
      </c>
      <c r="C336" s="10">
        <f t="shared" ref="C336:N336" si="142">C$52</f>
        <v>97222.22222</v>
      </c>
      <c r="D336" s="10">
        <f t="shared" si="142"/>
        <v>111805.5556</v>
      </c>
      <c r="E336" s="10">
        <f t="shared" si="142"/>
        <v>128576.3889</v>
      </c>
      <c r="F336" s="10">
        <f t="shared" si="142"/>
        <v>147862.8472</v>
      </c>
      <c r="G336" s="10">
        <f t="shared" si="142"/>
        <v>170042.2743</v>
      </c>
      <c r="H336" s="10">
        <f t="shared" si="142"/>
        <v>195548.6155</v>
      </c>
      <c r="I336" s="10">
        <f t="shared" si="142"/>
        <v>224880.9078</v>
      </c>
      <c r="J336" s="10">
        <f t="shared" si="142"/>
        <v>258613.0439</v>
      </c>
      <c r="K336" s="10">
        <f t="shared" si="142"/>
        <v>297405.0005</v>
      </c>
      <c r="L336" s="10">
        <f t="shared" si="142"/>
        <v>342015.7506</v>
      </c>
      <c r="M336" s="10">
        <f t="shared" si="142"/>
        <v>393318.1132</v>
      </c>
      <c r="N336" s="10">
        <f t="shared" si="142"/>
        <v>452315.8302</v>
      </c>
      <c r="O336" s="61"/>
    </row>
    <row r="337" ht="15.75" customHeight="1">
      <c r="A337" s="75" t="s">
        <v>73</v>
      </c>
      <c r="C337" s="10">
        <f t="shared" ref="C337:N337" si="143">C$56</f>
        <v>24305.55556</v>
      </c>
      <c r="D337" s="10">
        <f t="shared" si="143"/>
        <v>27951.38889</v>
      </c>
      <c r="E337" s="10">
        <f t="shared" si="143"/>
        <v>32144.09722</v>
      </c>
      <c r="F337" s="10">
        <f t="shared" si="143"/>
        <v>36965.71181</v>
      </c>
      <c r="G337" s="10">
        <f t="shared" si="143"/>
        <v>42510.56858</v>
      </c>
      <c r="H337" s="10">
        <f t="shared" si="143"/>
        <v>48887.15386</v>
      </c>
      <c r="I337" s="10">
        <f t="shared" si="143"/>
        <v>56220.22694</v>
      </c>
      <c r="J337" s="10">
        <f t="shared" si="143"/>
        <v>64653.26098</v>
      </c>
      <c r="K337" s="10">
        <f t="shared" si="143"/>
        <v>74351.25013</v>
      </c>
      <c r="L337" s="10">
        <f t="shared" si="143"/>
        <v>85503.93765</v>
      </c>
      <c r="M337" s="10">
        <f t="shared" si="143"/>
        <v>98329.5283</v>
      </c>
      <c r="N337" s="10">
        <f t="shared" si="143"/>
        <v>113078.9575</v>
      </c>
      <c r="O337" s="61"/>
    </row>
    <row r="338" ht="15.75" customHeight="1">
      <c r="A338" s="75" t="s">
        <v>82</v>
      </c>
      <c r="C338" s="10">
        <f t="shared" ref="C338:N338" si="144">C$58</f>
        <v>8750</v>
      </c>
      <c r="D338" s="10">
        <f t="shared" si="144"/>
        <v>10062.5</v>
      </c>
      <c r="E338" s="10">
        <f t="shared" si="144"/>
        <v>11571.875</v>
      </c>
      <c r="F338" s="10">
        <f t="shared" si="144"/>
        <v>13307.65625</v>
      </c>
      <c r="G338" s="10">
        <f t="shared" si="144"/>
        <v>15303.80469</v>
      </c>
      <c r="H338" s="10">
        <f t="shared" si="144"/>
        <v>17599.37539</v>
      </c>
      <c r="I338" s="10">
        <f t="shared" si="144"/>
        <v>20239.2817</v>
      </c>
      <c r="J338" s="10">
        <f t="shared" si="144"/>
        <v>23275.17395</v>
      </c>
      <c r="K338" s="10">
        <f t="shared" si="144"/>
        <v>26766.45005</v>
      </c>
      <c r="L338" s="10">
        <f t="shared" si="144"/>
        <v>30781.41755</v>
      </c>
      <c r="M338" s="10">
        <f t="shared" si="144"/>
        <v>35398.63019</v>
      </c>
      <c r="N338" s="10">
        <f t="shared" si="144"/>
        <v>40708.42472</v>
      </c>
      <c r="O338" s="61"/>
    </row>
    <row r="339" ht="15.75" customHeight="1">
      <c r="A339" s="75" t="s">
        <v>77</v>
      </c>
      <c r="C339" s="10">
        <f t="shared" ref="C339:N339" si="145">C$60</f>
        <v>972.2222222</v>
      </c>
      <c r="D339" s="10">
        <f t="shared" si="145"/>
        <v>1118.055556</v>
      </c>
      <c r="E339" s="10">
        <f t="shared" si="145"/>
        <v>1285.763889</v>
      </c>
      <c r="F339" s="10">
        <f t="shared" si="145"/>
        <v>1478.628472</v>
      </c>
      <c r="G339" s="10">
        <f t="shared" si="145"/>
        <v>1700.422743</v>
      </c>
      <c r="H339" s="10">
        <f t="shared" si="145"/>
        <v>1955.486155</v>
      </c>
      <c r="I339" s="10">
        <f t="shared" si="145"/>
        <v>2248.809078</v>
      </c>
      <c r="J339" s="10">
        <f t="shared" si="145"/>
        <v>2586.130439</v>
      </c>
      <c r="K339" s="10">
        <f t="shared" si="145"/>
        <v>2974.050005</v>
      </c>
      <c r="L339" s="10">
        <f t="shared" si="145"/>
        <v>3420.157506</v>
      </c>
      <c r="M339" s="10">
        <f t="shared" si="145"/>
        <v>3933.181132</v>
      </c>
      <c r="N339" s="10">
        <f t="shared" si="145"/>
        <v>4523.158302</v>
      </c>
      <c r="O339" s="61"/>
    </row>
    <row r="340" ht="15.75" customHeight="1">
      <c r="A340" s="79" t="s">
        <v>109</v>
      </c>
      <c r="C340" s="10">
        <f t="shared" ref="C340:N340" si="146">SUM(C$337:C$339)</f>
        <v>34027.77778</v>
      </c>
      <c r="D340" s="10">
        <f t="shared" si="146"/>
        <v>39131.94444</v>
      </c>
      <c r="E340" s="10">
        <f t="shared" si="146"/>
        <v>45001.73611</v>
      </c>
      <c r="F340" s="10">
        <f t="shared" si="146"/>
        <v>51751.99653</v>
      </c>
      <c r="G340" s="10">
        <f t="shared" si="146"/>
        <v>59514.79601</v>
      </c>
      <c r="H340" s="10">
        <f t="shared" si="146"/>
        <v>68442.01541</v>
      </c>
      <c r="I340" s="10">
        <f t="shared" si="146"/>
        <v>78708.31772</v>
      </c>
      <c r="J340" s="10">
        <f t="shared" si="146"/>
        <v>90514.56538</v>
      </c>
      <c r="K340" s="10">
        <f t="shared" si="146"/>
        <v>104091.7502</v>
      </c>
      <c r="L340" s="10">
        <f t="shared" si="146"/>
        <v>119705.5127</v>
      </c>
      <c r="M340" s="10">
        <f t="shared" si="146"/>
        <v>137661.3396</v>
      </c>
      <c r="N340" s="10">
        <f t="shared" si="146"/>
        <v>158310.5406</v>
      </c>
      <c r="O340" s="61"/>
    </row>
    <row r="341" ht="15.75" customHeight="1"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</row>
    <row r="342" ht="15.75" customHeight="1">
      <c r="A342" s="74" t="s">
        <v>113</v>
      </c>
      <c r="C342" s="70">
        <f t="shared" ref="C342:N342" si="147">SUM(C343:C345)</f>
        <v>566971.3792</v>
      </c>
      <c r="D342" s="70">
        <f t="shared" si="147"/>
        <v>1132429.489</v>
      </c>
      <c r="E342" s="70">
        <f t="shared" si="147"/>
        <v>1866978.064</v>
      </c>
      <c r="F342" s="70">
        <f t="shared" si="147"/>
        <v>2752910.256</v>
      </c>
      <c r="G342" s="70">
        <f t="shared" si="147"/>
        <v>3794398.108</v>
      </c>
      <c r="H342" s="70">
        <f t="shared" si="147"/>
        <v>4967097.88</v>
      </c>
      <c r="I342" s="70">
        <f t="shared" si="147"/>
        <v>6309536.879</v>
      </c>
      <c r="J342" s="70">
        <f t="shared" si="147"/>
        <v>7844788.975</v>
      </c>
      <c r="K342" s="70">
        <f t="shared" si="147"/>
        <v>9593551.731</v>
      </c>
      <c r="L342" s="70">
        <f t="shared" si="147"/>
        <v>11584914.06</v>
      </c>
      <c r="M342" s="70">
        <f t="shared" si="147"/>
        <v>13850083.87</v>
      </c>
      <c r="N342" s="70">
        <f t="shared" si="147"/>
        <v>16439427.7</v>
      </c>
      <c r="O342" s="61"/>
    </row>
    <row r="343" ht="15.75" customHeight="1">
      <c r="A343" s="75" t="s">
        <v>73</v>
      </c>
      <c r="C343" s="72">
        <f t="shared" ref="C343:N343" si="148">(C264*C63+C64)*C258</f>
        <v>88330.37907</v>
      </c>
      <c r="D343" s="72">
        <f t="shared" si="148"/>
        <v>214437.245</v>
      </c>
      <c r="E343" s="72">
        <f t="shared" si="148"/>
        <v>374595.9455</v>
      </c>
      <c r="F343" s="72">
        <f t="shared" si="148"/>
        <v>565941.8952</v>
      </c>
      <c r="G343" s="72">
        <f t="shared" si="148"/>
        <v>788240.1369</v>
      </c>
      <c r="H343" s="72">
        <f t="shared" si="148"/>
        <v>1044332.51</v>
      </c>
      <c r="I343" s="72">
        <f t="shared" si="148"/>
        <v>1335774.384</v>
      </c>
      <c r="J343" s="72">
        <f t="shared" si="148"/>
        <v>1666358.227</v>
      </c>
      <c r="K343" s="72">
        <f t="shared" si="148"/>
        <v>2041574.539</v>
      </c>
      <c r="L343" s="72">
        <f t="shared" si="148"/>
        <v>2468060.612</v>
      </c>
      <c r="M343" s="72">
        <f t="shared" si="148"/>
        <v>2953551.411</v>
      </c>
      <c r="N343" s="72">
        <f t="shared" si="148"/>
        <v>3506415.788</v>
      </c>
      <c r="O343" s="61"/>
    </row>
    <row r="344" ht="15.75" customHeight="1">
      <c r="A344" s="75" t="s">
        <v>82</v>
      </c>
      <c r="C344" s="72">
        <f t="shared" ref="C344:N344" si="149">(C266*C$63+C$64)*C259</f>
        <v>364403.7109</v>
      </c>
      <c r="D344" s="72">
        <f t="shared" si="149"/>
        <v>651303.6329</v>
      </c>
      <c r="E344" s="72">
        <f t="shared" si="149"/>
        <v>1031108.793</v>
      </c>
      <c r="F344" s="72">
        <f t="shared" si="149"/>
        <v>1499425.439</v>
      </c>
      <c r="G344" s="72">
        <f t="shared" si="149"/>
        <v>2050524.363</v>
      </c>
      <c r="H344" s="72">
        <f t="shared" si="149"/>
        <v>2693847.207</v>
      </c>
      <c r="I344" s="72">
        <f t="shared" si="149"/>
        <v>3437225.904</v>
      </c>
      <c r="J344" s="72">
        <f t="shared" si="149"/>
        <v>4293663.129</v>
      </c>
      <c r="K344" s="72">
        <f t="shared" si="149"/>
        <v>5278238.704</v>
      </c>
      <c r="L344" s="72">
        <f t="shared" si="149"/>
        <v>6407033.033</v>
      </c>
      <c r="M344" s="72">
        <f t="shared" si="149"/>
        <v>7702259.058</v>
      </c>
      <c r="N344" s="72">
        <f t="shared" si="149"/>
        <v>9188114.045</v>
      </c>
      <c r="O344" s="61"/>
    </row>
    <row r="345" ht="15.75" customHeight="1">
      <c r="A345" s="75" t="s">
        <v>77</v>
      </c>
      <c r="C345" s="72">
        <f t="shared" ref="C345:N345" si="150">(C268*C$63+C$64)*C260</f>
        <v>114237.2892</v>
      </c>
      <c r="D345" s="72">
        <f t="shared" si="150"/>
        <v>266688.6108</v>
      </c>
      <c r="E345" s="72">
        <f t="shared" si="150"/>
        <v>461273.3249</v>
      </c>
      <c r="F345" s="72">
        <f t="shared" si="150"/>
        <v>687542.9222</v>
      </c>
      <c r="G345" s="72">
        <f t="shared" si="150"/>
        <v>955633.6081</v>
      </c>
      <c r="H345" s="72">
        <f t="shared" si="150"/>
        <v>1228918.162</v>
      </c>
      <c r="I345" s="72">
        <f t="shared" si="150"/>
        <v>1536536.591</v>
      </c>
      <c r="J345" s="72">
        <f t="shared" si="150"/>
        <v>1884767.619</v>
      </c>
      <c r="K345" s="72">
        <f t="shared" si="150"/>
        <v>2273738.488</v>
      </c>
      <c r="L345" s="72">
        <f t="shared" si="150"/>
        <v>2709820.414</v>
      </c>
      <c r="M345" s="72">
        <f t="shared" si="150"/>
        <v>3194273.404</v>
      </c>
      <c r="N345" s="72">
        <f t="shared" si="150"/>
        <v>3744897.87</v>
      </c>
      <c r="O345" s="61"/>
    </row>
    <row r="346" ht="15.75" customHeight="1"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</row>
    <row r="347" ht="15.75" customHeight="1">
      <c r="A347" s="74" t="s">
        <v>114</v>
      </c>
      <c r="C347" s="70">
        <f t="shared" ref="C347:N347" si="151">C44/C52</f>
        <v>10.28571429</v>
      </c>
      <c r="D347" s="70">
        <f t="shared" si="151"/>
        <v>10.28571429</v>
      </c>
      <c r="E347" s="70">
        <f t="shared" si="151"/>
        <v>10.28571429</v>
      </c>
      <c r="F347" s="70">
        <f t="shared" si="151"/>
        <v>10.28571429</v>
      </c>
      <c r="G347" s="70">
        <f t="shared" si="151"/>
        <v>10.28571429</v>
      </c>
      <c r="H347" s="70">
        <f t="shared" si="151"/>
        <v>10.28571429</v>
      </c>
      <c r="I347" s="70">
        <f t="shared" si="151"/>
        <v>10.28571429</v>
      </c>
      <c r="J347" s="70">
        <f t="shared" si="151"/>
        <v>10.28571429</v>
      </c>
      <c r="K347" s="70">
        <f t="shared" si="151"/>
        <v>10.28571429</v>
      </c>
      <c r="L347" s="70">
        <f t="shared" si="151"/>
        <v>10.28571429</v>
      </c>
      <c r="M347" s="70">
        <f t="shared" si="151"/>
        <v>10.28571429</v>
      </c>
      <c r="N347" s="70">
        <f t="shared" si="151"/>
        <v>10.28571429</v>
      </c>
      <c r="O347" s="61"/>
    </row>
    <row r="348" ht="15.75" customHeight="1">
      <c r="A348" s="74" t="s">
        <v>115</v>
      </c>
      <c r="C348" s="70">
        <f t="shared" ref="C348:N348" si="152">C183*C67*C71</f>
        <v>2426735.752</v>
      </c>
      <c r="D348" s="70">
        <f t="shared" si="152"/>
        <v>3751501.839</v>
      </c>
      <c r="E348" s="70">
        <f t="shared" si="152"/>
        <v>4938597.592</v>
      </c>
      <c r="F348" s="70">
        <f t="shared" si="152"/>
        <v>6084415.318</v>
      </c>
      <c r="G348" s="70">
        <f t="shared" si="152"/>
        <v>7259125.814</v>
      </c>
      <c r="H348" s="70">
        <f t="shared" si="152"/>
        <v>8516825.904</v>
      </c>
      <c r="I348" s="70">
        <f t="shared" si="152"/>
        <v>9902409.533</v>
      </c>
      <c r="J348" s="70">
        <f t="shared" si="152"/>
        <v>11456221.93</v>
      </c>
      <c r="K348" s="70">
        <f t="shared" si="152"/>
        <v>13217289.91</v>
      </c>
      <c r="L348" s="70">
        <f t="shared" si="152"/>
        <v>15225695.4</v>
      </c>
      <c r="M348" s="70">
        <f t="shared" si="152"/>
        <v>17524403.99</v>
      </c>
      <c r="N348" s="70">
        <f t="shared" si="152"/>
        <v>20160783.98</v>
      </c>
      <c r="O348" s="61"/>
    </row>
    <row r="349" ht="15.75" customHeight="1">
      <c r="A349" s="74" t="s">
        <v>116</v>
      </c>
      <c r="C349" s="70">
        <f t="shared" ref="C349:N349" si="153">C348+C44</f>
        <v>3426735.752</v>
      </c>
      <c r="D349" s="70">
        <f t="shared" si="153"/>
        <v>4901501.839</v>
      </c>
      <c r="E349" s="70">
        <f t="shared" si="153"/>
        <v>6261097.592</v>
      </c>
      <c r="F349" s="70">
        <f t="shared" si="153"/>
        <v>7605290.318</v>
      </c>
      <c r="G349" s="70">
        <f t="shared" si="153"/>
        <v>9008132.064</v>
      </c>
      <c r="H349" s="70">
        <f t="shared" si="153"/>
        <v>10528183.09</v>
      </c>
      <c r="I349" s="70">
        <f t="shared" si="153"/>
        <v>12215470.3</v>
      </c>
      <c r="J349" s="70">
        <f t="shared" si="153"/>
        <v>14116241.81</v>
      </c>
      <c r="K349" s="70">
        <f t="shared" si="153"/>
        <v>16276312.77</v>
      </c>
      <c r="L349" s="70">
        <f t="shared" si="153"/>
        <v>18743571.69</v>
      </c>
      <c r="M349" s="70">
        <f t="shared" si="153"/>
        <v>21569961.73</v>
      </c>
      <c r="N349" s="70">
        <f t="shared" si="153"/>
        <v>24813175.38</v>
      </c>
      <c r="O349" s="61"/>
    </row>
    <row r="350" ht="15.75" customHeight="1">
      <c r="A350" s="74" t="s">
        <v>117</v>
      </c>
      <c r="C350" s="70">
        <f t="shared" ref="C350:N350" si="154">C349/C257</f>
        <v>74.1853641</v>
      </c>
      <c r="D350" s="70">
        <f t="shared" si="154"/>
        <v>48.35588293</v>
      </c>
      <c r="E350" s="70">
        <f t="shared" si="154"/>
        <v>36.37006078</v>
      </c>
      <c r="F350" s="70">
        <f t="shared" si="154"/>
        <v>29.56168278</v>
      </c>
      <c r="G350" s="70">
        <f t="shared" si="154"/>
        <v>25.26335947</v>
      </c>
      <c r="H350" s="70">
        <f t="shared" si="154"/>
        <v>22.36676854</v>
      </c>
      <c r="I350" s="70">
        <f t="shared" si="154"/>
        <v>20.32361609</v>
      </c>
      <c r="J350" s="70">
        <f t="shared" si="154"/>
        <v>18.83466489</v>
      </c>
      <c r="K350" s="70">
        <f t="shared" si="154"/>
        <v>17.72226996</v>
      </c>
      <c r="L350" s="70">
        <f t="shared" si="154"/>
        <v>16.87468271</v>
      </c>
      <c r="M350" s="70">
        <f t="shared" si="154"/>
        <v>16.2186019</v>
      </c>
      <c r="N350" s="70">
        <f t="shared" si="154"/>
        <v>15.7040754</v>
      </c>
      <c r="O350" s="61"/>
    </row>
    <row r="351" ht="15.75" customHeight="1"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</row>
    <row r="352" ht="15.75" customHeight="1">
      <c r="A352" s="74" t="s">
        <v>118</v>
      </c>
      <c r="C352" s="70">
        <f t="shared" ref="C352:N352" si="155">100*SUM(C333,C327)</f>
        <v>1351592.287</v>
      </c>
      <c r="D352" s="70">
        <f t="shared" si="155"/>
        <v>6102406.972</v>
      </c>
      <c r="E352" s="70">
        <f t="shared" si="155"/>
        <v>10542491.84</v>
      </c>
      <c r="F352" s="70">
        <f t="shared" si="155"/>
        <v>15311345.86</v>
      </c>
      <c r="G352" s="70">
        <f t="shared" si="155"/>
        <v>20535961.21</v>
      </c>
      <c r="H352" s="70">
        <f t="shared" si="155"/>
        <v>26337793.21</v>
      </c>
      <c r="I352" s="70">
        <f t="shared" si="155"/>
        <v>32839012.43</v>
      </c>
      <c r="J352" s="70">
        <f t="shared" si="155"/>
        <v>40171488.69</v>
      </c>
      <c r="K352" s="70">
        <f t="shared" si="155"/>
        <v>48478139.74</v>
      </c>
      <c r="L352" s="70">
        <f t="shared" si="155"/>
        <v>57918514.28</v>
      </c>
      <c r="M352" s="70">
        <f t="shared" si="155"/>
        <v>68673186.83</v>
      </c>
      <c r="N352" s="70">
        <f t="shared" si="155"/>
        <v>80947527.46</v>
      </c>
      <c r="O352" s="61"/>
    </row>
    <row r="353" ht="15.75" customHeight="1">
      <c r="A353" s="74" t="s">
        <v>119</v>
      </c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</row>
    <row r="354" ht="15.75" customHeight="1">
      <c r="A354" s="75" t="s">
        <v>73</v>
      </c>
      <c r="C354" s="72">
        <f t="shared" ref="C354:N354" si="156">C258*C68*C72</f>
        <v>210419.5249</v>
      </c>
      <c r="D354" s="72">
        <f t="shared" si="156"/>
        <v>510829.7245</v>
      </c>
      <c r="E354" s="72">
        <f t="shared" si="156"/>
        <v>892357.779</v>
      </c>
      <c r="F354" s="72">
        <f t="shared" si="156"/>
        <v>1348179.708</v>
      </c>
      <c r="G354" s="72">
        <f t="shared" si="156"/>
        <v>1877735.801</v>
      </c>
      <c r="H354" s="72">
        <f t="shared" si="156"/>
        <v>2487795.852</v>
      </c>
      <c r="I354" s="72">
        <f t="shared" si="156"/>
        <v>3182065.041</v>
      </c>
      <c r="J354" s="72">
        <f t="shared" si="156"/>
        <v>3969577.738</v>
      </c>
      <c r="K354" s="72">
        <f t="shared" si="156"/>
        <v>4863413.347</v>
      </c>
      <c r="L354" s="72">
        <f t="shared" si="156"/>
        <v>5879383.139</v>
      </c>
      <c r="M354" s="72">
        <f t="shared" si="156"/>
        <v>7035913.251</v>
      </c>
      <c r="N354" s="72">
        <f t="shared" si="156"/>
        <v>8352939.86</v>
      </c>
      <c r="O354" s="61"/>
    </row>
    <row r="355" ht="15.75" customHeight="1">
      <c r="A355" s="75" t="s">
        <v>82</v>
      </c>
      <c r="C355" s="72">
        <f t="shared" ref="C355:N355" si="157">C259*C69*C73</f>
        <v>1760970.604</v>
      </c>
      <c r="D355" s="72">
        <f t="shared" si="157"/>
        <v>3147406.345</v>
      </c>
      <c r="E355" s="72">
        <f t="shared" si="157"/>
        <v>4982804.017</v>
      </c>
      <c r="F355" s="72">
        <f t="shared" si="157"/>
        <v>7245930.933</v>
      </c>
      <c r="G355" s="72">
        <f t="shared" si="157"/>
        <v>9909100.862</v>
      </c>
      <c r="H355" s="72">
        <f t="shared" si="157"/>
        <v>13017940.27</v>
      </c>
      <c r="I355" s="72">
        <f t="shared" si="157"/>
        <v>16610296.75</v>
      </c>
      <c r="J355" s="72">
        <f t="shared" si="157"/>
        <v>20749005.37</v>
      </c>
      <c r="K355" s="72">
        <f t="shared" si="157"/>
        <v>25506938.93</v>
      </c>
      <c r="L355" s="72">
        <f t="shared" si="157"/>
        <v>30961805.53</v>
      </c>
      <c r="M355" s="72">
        <f t="shared" si="157"/>
        <v>37220948.58</v>
      </c>
      <c r="N355" s="72">
        <f t="shared" si="157"/>
        <v>44401300.69</v>
      </c>
      <c r="O355" s="61"/>
    </row>
    <row r="356" ht="15.75" customHeight="1">
      <c r="A356" s="75" t="s">
        <v>77</v>
      </c>
      <c r="C356" s="72">
        <f t="shared" ref="C356:N356" si="158">C260*C70*C74</f>
        <v>164190.3277</v>
      </c>
      <c r="D356" s="72">
        <f t="shared" si="158"/>
        <v>383304.7045</v>
      </c>
      <c r="E356" s="72">
        <f t="shared" si="158"/>
        <v>662976.3266</v>
      </c>
      <c r="F356" s="72">
        <f t="shared" si="158"/>
        <v>988187.8192</v>
      </c>
      <c r="G356" s="72">
        <f t="shared" si="158"/>
        <v>1373507.69</v>
      </c>
      <c r="H356" s="72">
        <f t="shared" si="158"/>
        <v>1766292.575</v>
      </c>
      <c r="I356" s="72">
        <f t="shared" si="158"/>
        <v>2208424.658</v>
      </c>
      <c r="J356" s="72">
        <f t="shared" si="158"/>
        <v>2708928.188</v>
      </c>
      <c r="K356" s="72">
        <f t="shared" si="158"/>
        <v>3267986.049</v>
      </c>
      <c r="L356" s="72">
        <f t="shared" si="158"/>
        <v>3894755.423</v>
      </c>
      <c r="M356" s="72">
        <f t="shared" si="158"/>
        <v>4591047.289</v>
      </c>
      <c r="N356" s="72">
        <f t="shared" si="158"/>
        <v>5382445.72</v>
      </c>
      <c r="O356" s="61"/>
    </row>
    <row r="357" ht="15.75" customHeight="1">
      <c r="A357" s="79" t="s">
        <v>79</v>
      </c>
      <c r="C357" s="70">
        <f t="shared" ref="C357:N357" si="159">SUM(C352:C356)</f>
        <v>3487172.743</v>
      </c>
      <c r="D357" s="70">
        <f t="shared" si="159"/>
        <v>10143947.75</v>
      </c>
      <c r="E357" s="70">
        <f t="shared" si="159"/>
        <v>17080629.96</v>
      </c>
      <c r="F357" s="70">
        <f t="shared" si="159"/>
        <v>24893644.32</v>
      </c>
      <c r="G357" s="70">
        <f t="shared" si="159"/>
        <v>33696305.57</v>
      </c>
      <c r="H357" s="70">
        <f t="shared" si="159"/>
        <v>43609821.91</v>
      </c>
      <c r="I357" s="70">
        <f t="shared" si="159"/>
        <v>54839798.88</v>
      </c>
      <c r="J357" s="70">
        <f t="shared" si="159"/>
        <v>67598999.99</v>
      </c>
      <c r="K357" s="70">
        <f t="shared" si="159"/>
        <v>82116478.06</v>
      </c>
      <c r="L357" s="70">
        <f t="shared" si="159"/>
        <v>98654458.37</v>
      </c>
      <c r="M357" s="70">
        <f t="shared" si="159"/>
        <v>117521095.9</v>
      </c>
      <c r="N357" s="70">
        <f t="shared" si="159"/>
        <v>139084213.7</v>
      </c>
      <c r="O357" s="61"/>
    </row>
    <row r="358" ht="15.75" customHeight="1">
      <c r="A358" s="74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</row>
    <row r="359" ht="15.75" customHeight="1">
      <c r="A359" s="74" t="s">
        <v>120</v>
      </c>
      <c r="C359" s="70">
        <f t="shared" ref="C359:N359" si="160">C272-C342</f>
        <v>18968276.92</v>
      </c>
      <c r="D359" s="70">
        <f t="shared" si="160"/>
        <v>37822143.36</v>
      </c>
      <c r="E359" s="70">
        <f t="shared" si="160"/>
        <v>62297797.7</v>
      </c>
      <c r="F359" s="70">
        <f t="shared" si="160"/>
        <v>91814344.96</v>
      </c>
      <c r="G359" s="70">
        <f t="shared" si="160"/>
        <v>126511245.3</v>
      </c>
      <c r="H359" s="70">
        <f t="shared" si="160"/>
        <v>165579295.6</v>
      </c>
      <c r="I359" s="70">
        <f t="shared" si="160"/>
        <v>210306467.9</v>
      </c>
      <c r="J359" s="70">
        <f t="shared" si="160"/>
        <v>261464290.8</v>
      </c>
      <c r="K359" s="70">
        <f t="shared" si="160"/>
        <v>319743398.8</v>
      </c>
      <c r="L359" s="70">
        <f t="shared" si="160"/>
        <v>386112884.6</v>
      </c>
      <c r="M359" s="70">
        <f t="shared" si="160"/>
        <v>461613957.1</v>
      </c>
      <c r="N359" s="70">
        <f t="shared" si="160"/>
        <v>547926814.6</v>
      </c>
      <c r="O359" s="61"/>
    </row>
    <row r="360" ht="15.75" customHeight="1">
      <c r="A360" s="80" t="s">
        <v>121</v>
      </c>
      <c r="C360" s="76">
        <f t="shared" ref="C360:N360" si="161">C359/C272</f>
        <v>0.9709770068</v>
      </c>
      <c r="D360" s="76">
        <f t="shared" si="161"/>
        <v>0.9709294851</v>
      </c>
      <c r="E360" s="76">
        <f t="shared" si="161"/>
        <v>0.9709033805</v>
      </c>
      <c r="F360" s="76">
        <f t="shared" si="161"/>
        <v>0.9708893924</v>
      </c>
      <c r="G360" s="76">
        <f t="shared" si="161"/>
        <v>0.9708807845</v>
      </c>
      <c r="H360" s="76">
        <f t="shared" si="161"/>
        <v>0.970875386</v>
      </c>
      <c r="I360" s="76">
        <f t="shared" si="161"/>
        <v>0.9708722498</v>
      </c>
      <c r="J360" s="76">
        <f t="shared" si="161"/>
        <v>0.9708706852</v>
      </c>
      <c r="K360" s="76">
        <f t="shared" si="161"/>
        <v>0.9708701021</v>
      </c>
      <c r="L360" s="76">
        <f t="shared" si="161"/>
        <v>0.9708700574</v>
      </c>
      <c r="M360" s="76">
        <f t="shared" si="161"/>
        <v>0.9708703862</v>
      </c>
      <c r="N360" s="76">
        <f t="shared" si="161"/>
        <v>0.9708709939</v>
      </c>
      <c r="O360" s="61"/>
    </row>
    <row r="361" ht="15.75" customHeight="1"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</row>
    <row r="362" ht="15.75" customHeight="1">
      <c r="A362" s="74" t="s">
        <v>122</v>
      </c>
      <c r="C362" s="70">
        <f t="shared" ref="C362:N362" si="162">SUM(C349,C357)</f>
        <v>6913908.496</v>
      </c>
      <c r="D362" s="70">
        <f t="shared" si="162"/>
        <v>15045449.59</v>
      </c>
      <c r="E362" s="70">
        <f t="shared" si="162"/>
        <v>23341727.55</v>
      </c>
      <c r="F362" s="70">
        <f t="shared" si="162"/>
        <v>32498934.64</v>
      </c>
      <c r="G362" s="70">
        <f t="shared" si="162"/>
        <v>42704437.63</v>
      </c>
      <c r="H362" s="70">
        <f t="shared" si="162"/>
        <v>54138005.01</v>
      </c>
      <c r="I362" s="70">
        <f t="shared" si="162"/>
        <v>67055269.18</v>
      </c>
      <c r="J362" s="70">
        <f t="shared" si="162"/>
        <v>81715241.8</v>
      </c>
      <c r="K362" s="70">
        <f t="shared" si="162"/>
        <v>98392790.83</v>
      </c>
      <c r="L362" s="70">
        <f t="shared" si="162"/>
        <v>117398030.1</v>
      </c>
      <c r="M362" s="70">
        <f t="shared" si="162"/>
        <v>139091057.7</v>
      </c>
      <c r="N362" s="70">
        <f t="shared" si="162"/>
        <v>163897389.1</v>
      </c>
      <c r="O362" s="61"/>
    </row>
    <row r="363" ht="15.75" customHeight="1">
      <c r="A363" s="74" t="s">
        <v>123</v>
      </c>
      <c r="C363" s="70">
        <f t="shared" ref="C363:N363" si="163">C359-C362</f>
        <v>12054368.43</v>
      </c>
      <c r="D363" s="70">
        <f t="shared" si="163"/>
        <v>22776693.78</v>
      </c>
      <c r="E363" s="70">
        <f t="shared" si="163"/>
        <v>38956070.14</v>
      </c>
      <c r="F363" s="70">
        <f t="shared" si="163"/>
        <v>59315410.32</v>
      </c>
      <c r="G363" s="70">
        <f t="shared" si="163"/>
        <v>83806807.69</v>
      </c>
      <c r="H363" s="70">
        <f t="shared" si="163"/>
        <v>111441290.6</v>
      </c>
      <c r="I363" s="70">
        <f t="shared" si="163"/>
        <v>143251198.7</v>
      </c>
      <c r="J363" s="70">
        <f t="shared" si="163"/>
        <v>179749049</v>
      </c>
      <c r="K363" s="70">
        <f t="shared" si="163"/>
        <v>221350607.9</v>
      </c>
      <c r="L363" s="70">
        <f t="shared" si="163"/>
        <v>268714854.5</v>
      </c>
      <c r="M363" s="70">
        <f t="shared" si="163"/>
        <v>322522899.5</v>
      </c>
      <c r="N363" s="70">
        <f t="shared" si="163"/>
        <v>384029425.5</v>
      </c>
      <c r="O363" s="61"/>
    </row>
    <row r="364" ht="15.75" customHeight="1">
      <c r="A364" s="80" t="s">
        <v>121</v>
      </c>
      <c r="C364" s="76">
        <f t="shared" ref="C364:N364" si="164">C363/C272</f>
        <v>0.6170573437</v>
      </c>
      <c r="D364" s="76">
        <f t="shared" si="164"/>
        <v>0.5846988456</v>
      </c>
      <c r="E364" s="76">
        <f t="shared" si="164"/>
        <v>0.6071254778</v>
      </c>
      <c r="F364" s="76">
        <f t="shared" si="164"/>
        <v>0.6272299031</v>
      </c>
      <c r="G364" s="76">
        <f t="shared" si="164"/>
        <v>0.6431556262</v>
      </c>
      <c r="H364" s="76">
        <f t="shared" si="164"/>
        <v>0.6534368059</v>
      </c>
      <c r="I364" s="76">
        <f t="shared" si="164"/>
        <v>0.6613140098</v>
      </c>
      <c r="J364" s="76">
        <f t="shared" si="164"/>
        <v>0.6674451866</v>
      </c>
      <c r="K364" s="76">
        <f t="shared" si="164"/>
        <v>0.6721098486</v>
      </c>
      <c r="L364" s="76">
        <f t="shared" si="164"/>
        <v>0.6756759918</v>
      </c>
      <c r="M364" s="76">
        <f t="shared" si="164"/>
        <v>0.6783328951</v>
      </c>
      <c r="N364" s="76">
        <f t="shared" si="164"/>
        <v>0.6804613684</v>
      </c>
      <c r="O364" s="61"/>
    </row>
    <row r="365" ht="15.75" customHeight="1">
      <c r="A365" s="74" t="s">
        <v>124</v>
      </c>
      <c r="C365" s="70">
        <f t="shared" ref="C365:N365" si="165">C363/C257</f>
        <v>260.9648877</v>
      </c>
      <c r="D365" s="70">
        <f t="shared" si="165"/>
        <v>224.7040139</v>
      </c>
      <c r="E365" s="70">
        <f t="shared" si="165"/>
        <v>226.2917353</v>
      </c>
      <c r="F365" s="70">
        <f t="shared" si="165"/>
        <v>230.5583706</v>
      </c>
      <c r="G365" s="70">
        <f t="shared" si="165"/>
        <v>235.0366862</v>
      </c>
      <c r="H365" s="70">
        <f t="shared" si="165"/>
        <v>236.753249</v>
      </c>
      <c r="I365" s="70">
        <f t="shared" si="165"/>
        <v>238.3356756</v>
      </c>
      <c r="J365" s="70">
        <f t="shared" si="165"/>
        <v>239.8310505</v>
      </c>
      <c r="K365" s="70">
        <f t="shared" si="165"/>
        <v>241.0149819</v>
      </c>
      <c r="L365" s="70">
        <f t="shared" si="165"/>
        <v>241.9217632</v>
      </c>
      <c r="M365" s="70">
        <f t="shared" si="165"/>
        <v>242.5071762</v>
      </c>
      <c r="N365" s="70">
        <f t="shared" si="165"/>
        <v>243.0493865</v>
      </c>
      <c r="O365" s="61"/>
    </row>
    <row r="366" ht="15.75" customHeight="1"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</row>
    <row r="367" ht="15.75" customHeight="1">
      <c r="A367" s="74" t="s">
        <v>125</v>
      </c>
      <c r="C367" s="70">
        <f t="shared" ref="C367:N367" si="166">C365*C370*(C369/(1+1-C369))</f>
        <v>229.0221969</v>
      </c>
      <c r="D367" s="70">
        <f t="shared" si="166"/>
        <v>201.8241085</v>
      </c>
      <c r="E367" s="70">
        <f t="shared" si="166"/>
        <v>200.9521001</v>
      </c>
      <c r="F367" s="70">
        <f t="shared" si="166"/>
        <v>204.0628907</v>
      </c>
      <c r="G367" s="70">
        <f t="shared" si="166"/>
        <v>207.6358445</v>
      </c>
      <c r="H367" s="70">
        <f t="shared" si="166"/>
        <v>208.9010216</v>
      </c>
      <c r="I367" s="70">
        <f t="shared" si="166"/>
        <v>210.0912488</v>
      </c>
      <c r="J367" s="70">
        <f t="shared" si="166"/>
        <v>211.2467069</v>
      </c>
      <c r="K367" s="70">
        <f t="shared" si="166"/>
        <v>212.1589046</v>
      </c>
      <c r="L367" s="70">
        <f t="shared" si="166"/>
        <v>212.8451165</v>
      </c>
      <c r="M367" s="70">
        <f t="shared" si="166"/>
        <v>213.2622987</v>
      </c>
      <c r="N367" s="70">
        <f t="shared" si="166"/>
        <v>213.6492827</v>
      </c>
      <c r="O367" s="61"/>
    </row>
    <row r="368" ht="15.75" customHeight="1">
      <c r="A368" s="74" t="s">
        <v>126</v>
      </c>
      <c r="C368" s="70">
        <f t="shared" ref="C368:N368" si="167">C365*C370*(1/(1+1-1))</f>
        <v>260.9648877</v>
      </c>
      <c r="D368" s="70">
        <f t="shared" si="167"/>
        <v>224.7040139</v>
      </c>
      <c r="E368" s="70">
        <f t="shared" si="167"/>
        <v>226.2917353</v>
      </c>
      <c r="F368" s="70">
        <f t="shared" si="167"/>
        <v>230.5583706</v>
      </c>
      <c r="G368" s="70">
        <f t="shared" si="167"/>
        <v>235.0366862</v>
      </c>
      <c r="H368" s="70">
        <f t="shared" si="167"/>
        <v>236.753249</v>
      </c>
      <c r="I368" s="70">
        <f t="shared" si="167"/>
        <v>238.3356756</v>
      </c>
      <c r="J368" s="70">
        <f t="shared" si="167"/>
        <v>239.8310505</v>
      </c>
      <c r="K368" s="70">
        <f t="shared" si="167"/>
        <v>241.0149819</v>
      </c>
      <c r="L368" s="70">
        <f t="shared" si="167"/>
        <v>241.9217632</v>
      </c>
      <c r="M368" s="70">
        <f t="shared" si="167"/>
        <v>242.5071762</v>
      </c>
      <c r="N368" s="70">
        <f t="shared" si="167"/>
        <v>243.0493865</v>
      </c>
      <c r="O368" s="61"/>
    </row>
    <row r="369" ht="15.75" customHeight="1">
      <c r="A369" s="74" t="s">
        <v>63</v>
      </c>
      <c r="C369" s="76">
        <f t="shared" ref="C369:N369" si="168">AVERAGE(C221:C223)</f>
        <v>0.9348091169</v>
      </c>
      <c r="D369" s="76">
        <f t="shared" si="168"/>
        <v>0.9463578033</v>
      </c>
      <c r="E369" s="76">
        <f t="shared" si="168"/>
        <v>0.9406904602</v>
      </c>
      <c r="F369" s="76">
        <f t="shared" si="168"/>
        <v>0.9390377731</v>
      </c>
      <c r="G369" s="76">
        <f t="shared" si="168"/>
        <v>0.9381013281</v>
      </c>
      <c r="H369" s="76">
        <f t="shared" si="168"/>
        <v>0.9375026131</v>
      </c>
      <c r="I369" s="76">
        <f t="shared" si="168"/>
        <v>0.9370144269</v>
      </c>
      <c r="J369" s="76">
        <f t="shared" si="168"/>
        <v>0.9366310062</v>
      </c>
      <c r="K369" s="76">
        <f t="shared" si="168"/>
        <v>0.9363244923</v>
      </c>
      <c r="L369" s="76">
        <f t="shared" si="168"/>
        <v>0.9360625235</v>
      </c>
      <c r="M369" s="76">
        <f t="shared" si="168"/>
        <v>0.9358340585</v>
      </c>
      <c r="N369" s="76">
        <f t="shared" si="168"/>
        <v>0.9356247219</v>
      </c>
      <c r="O369" s="61"/>
    </row>
    <row r="370" ht="15.75" customHeight="1">
      <c r="A370" s="74" t="s">
        <v>127</v>
      </c>
      <c r="C370" s="57">
        <v>1.0</v>
      </c>
      <c r="D370" s="57">
        <v>1.0</v>
      </c>
      <c r="E370" s="57">
        <v>1.0</v>
      </c>
      <c r="F370" s="57">
        <v>1.0</v>
      </c>
      <c r="G370" s="57">
        <v>1.0</v>
      </c>
      <c r="H370" s="57">
        <v>1.0</v>
      </c>
      <c r="I370" s="57">
        <v>1.0</v>
      </c>
      <c r="J370" s="57">
        <v>1.0</v>
      </c>
      <c r="K370" s="57">
        <v>1.0</v>
      </c>
      <c r="L370" s="57">
        <v>1.0</v>
      </c>
      <c r="M370" s="57">
        <v>1.0</v>
      </c>
      <c r="N370" s="57">
        <v>1.0</v>
      </c>
      <c r="O370" s="61"/>
    </row>
    <row r="371" ht="15.75" customHeight="1"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</row>
    <row r="372" ht="15.75" customHeight="1">
      <c r="A372" s="74" t="s">
        <v>128</v>
      </c>
      <c r="C372" s="81">
        <f t="shared" ref="C372:N372" si="169">C367/C350</f>
        <v>3.08716146</v>
      </c>
      <c r="D372" s="81">
        <f t="shared" si="169"/>
        <v>4.173723987</v>
      </c>
      <c r="E372" s="81">
        <f t="shared" si="169"/>
        <v>5.525206605</v>
      </c>
      <c r="F372" s="81">
        <f t="shared" si="169"/>
        <v>6.902952454</v>
      </c>
      <c r="G372" s="81">
        <f t="shared" si="169"/>
        <v>8.218853263</v>
      </c>
      <c r="H372" s="81">
        <f t="shared" si="169"/>
        <v>9.339794494</v>
      </c>
      <c r="I372" s="81">
        <f t="shared" si="169"/>
        <v>10.33729666</v>
      </c>
      <c r="J372" s="81">
        <f t="shared" si="169"/>
        <v>11.21584632</v>
      </c>
      <c r="K372" s="81">
        <f t="shared" si="169"/>
        <v>11.97131661</v>
      </c>
      <c r="L372" s="81">
        <f t="shared" si="169"/>
        <v>12.6132811</v>
      </c>
      <c r="M372" s="81">
        <f t="shared" si="169"/>
        <v>13.14924061</v>
      </c>
      <c r="N372" s="81">
        <f t="shared" si="169"/>
        <v>13.60470306</v>
      </c>
      <c r="O372" s="61"/>
    </row>
    <row r="373" ht="15.75" customHeight="1">
      <c r="A373" s="74" t="s">
        <v>129</v>
      </c>
      <c r="C373" s="81">
        <f t="shared" ref="C373:N373" si="170">C350/C365*12</f>
        <v>3.411280258</v>
      </c>
      <c r="D373" s="81">
        <f t="shared" si="170"/>
        <v>2.582377524</v>
      </c>
      <c r="E373" s="81">
        <f t="shared" si="170"/>
        <v>1.928664027</v>
      </c>
      <c r="F373" s="81">
        <f t="shared" si="170"/>
        <v>1.538613377</v>
      </c>
      <c r="G373" s="81">
        <f t="shared" si="170"/>
        <v>1.289842529</v>
      </c>
      <c r="H373" s="81">
        <f t="shared" si="170"/>
        <v>1.133674928</v>
      </c>
      <c r="I373" s="81">
        <f t="shared" si="170"/>
        <v>1.023276907</v>
      </c>
      <c r="J373" s="81">
        <f t="shared" si="170"/>
        <v>0.9423966506</v>
      </c>
      <c r="K373" s="81">
        <f t="shared" si="170"/>
        <v>0.8823818245</v>
      </c>
      <c r="L373" s="81">
        <f t="shared" si="170"/>
        <v>0.8370317326</v>
      </c>
      <c r="M373" s="81">
        <f t="shared" si="170"/>
        <v>0.8025462415</v>
      </c>
      <c r="N373" s="81">
        <f t="shared" si="170"/>
        <v>0.7753523161</v>
      </c>
      <c r="O373" s="61"/>
    </row>
    <row r="374" ht="15.75" customHeight="1"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</row>
    <row r="375" ht="15.75" customHeight="1"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</row>
    <row r="376" ht="15.75" customHeight="1"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</row>
    <row r="377" ht="15.75" customHeight="1"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</row>
    <row r="378" ht="15.75" customHeight="1"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</row>
    <row r="379" ht="15.75" customHeight="1"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</row>
    <row r="380" ht="15.75" customHeight="1"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</row>
    <row r="381" ht="15.75" customHeight="1"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</row>
    <row r="382" ht="15.75" customHeight="1"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</row>
    <row r="383" ht="15.75" customHeight="1"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17.5"/>
  </cols>
  <sheetData>
    <row r="1">
      <c r="A1" s="106" t="s">
        <v>150</v>
      </c>
    </row>
    <row r="3">
      <c r="B3" s="107" t="s">
        <v>151</v>
      </c>
      <c r="C3" s="108"/>
    </row>
    <row r="4">
      <c r="B4" s="107"/>
      <c r="C4" s="108"/>
    </row>
    <row r="5">
      <c r="B5" s="107" t="s">
        <v>152</v>
      </c>
      <c r="C5" s="108"/>
    </row>
    <row r="6">
      <c r="B6" s="107"/>
      <c r="C6" s="108"/>
    </row>
    <row r="7">
      <c r="B7" s="107" t="s">
        <v>153</v>
      </c>
      <c r="C7" s="108"/>
    </row>
    <row r="8">
      <c r="B8" s="107"/>
      <c r="C8" s="108"/>
    </row>
    <row r="9">
      <c r="B9" s="107" t="s">
        <v>154</v>
      </c>
      <c r="C9" s="108"/>
    </row>
    <row r="10">
      <c r="B10" s="107"/>
      <c r="C10" s="108"/>
    </row>
    <row r="11">
      <c r="B11" s="107" t="s">
        <v>155</v>
      </c>
      <c r="C11" s="108"/>
    </row>
    <row r="12">
      <c r="B12" s="107"/>
      <c r="C12" s="108"/>
    </row>
    <row r="13">
      <c r="B13" s="107" t="s">
        <v>156</v>
      </c>
      <c r="C13" s="108"/>
    </row>
  </sheetData>
  <drawing r:id="rId1"/>
</worksheet>
</file>