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 drive\env_health\research_term_paper\National Health Profile\"/>
    </mc:Choice>
  </mc:AlternateContent>
  <xr:revisionPtr revIDLastSave="0" documentId="13_ncr:1_{5C9D2338-A374-4DA2-89A7-8DF2A8D29828}" xr6:coauthVersionLast="47" xr6:coauthVersionMax="47" xr10:uidLastSave="{00000000-0000-0000-0000-000000000000}"/>
  <bookViews>
    <workbookView xWindow="-108" yWindow="-108" windowWidth="23256" windowHeight="12456" firstSheet="5" activeTab="9" xr2:uid="{86E03176-83E1-4BB6-BFB9-58C72FAF06DC}"/>
  </bookViews>
  <sheets>
    <sheet name="Employee State Insurance scheme" sheetId="1" r:id="rId1"/>
    <sheet name="Central Govt Health Scheme" sheetId="2" r:id="rId2"/>
    <sheet name="AE of MHFW" sheetId="3" r:id="rId3"/>
    <sheet name="BE of MHFW" sheetId="4" r:id="rId4"/>
    <sheet name="Statewise FI 2019" sheetId="5" r:id="rId5"/>
    <sheet name="Statewise THE OOPE 2019" sheetId="6" r:id="rId6"/>
    <sheet name="Statewise data" sheetId="7" r:id="rId7"/>
    <sheet name="Statewise data 2" sheetId="9" r:id="rId8"/>
    <sheet name="all vlaues 2" sheetId="12" r:id="rId9"/>
    <sheet name="variables" sheetId="14" r:id="rId10"/>
    <sheet name="missing values" sheetId="11" r:id="rId11"/>
    <sheet name="rural popn" sheetId="13" r:id="rId12"/>
    <sheet name="all values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4" l="1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3" i="14"/>
  <c r="T2" i="14"/>
  <c r="BK2" i="12"/>
  <c r="BK3" i="12"/>
  <c r="BK4" i="12"/>
  <c r="BK5" i="12"/>
  <c r="BK6" i="12"/>
  <c r="BK7" i="12"/>
  <c r="BK8" i="12"/>
  <c r="BK9" i="12"/>
  <c r="BK10" i="12"/>
  <c r="BK11" i="12"/>
  <c r="BK12" i="12"/>
  <c r="BK13" i="12"/>
  <c r="BK14" i="12"/>
  <c r="BK15" i="12"/>
  <c r="BK16" i="12"/>
  <c r="BK17" i="12"/>
  <c r="BK18" i="12"/>
  <c r="BK19" i="12"/>
  <c r="BK20" i="12"/>
  <c r="BK21" i="12"/>
  <c r="BK22" i="12"/>
  <c r="BK23" i="12"/>
  <c r="BK24" i="12"/>
  <c r="I18" i="14"/>
  <c r="S24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1" i="14"/>
  <c r="S10" i="14"/>
  <c r="S9" i="14"/>
  <c r="S8" i="14"/>
  <c r="S7" i="14"/>
  <c r="S6" i="14"/>
  <c r="S5" i="14"/>
  <c r="S4" i="14"/>
  <c r="S3" i="14"/>
  <c r="S2" i="14"/>
  <c r="D3" i="14"/>
  <c r="D2" i="14"/>
  <c r="D4" i="14"/>
  <c r="D5" i="14"/>
  <c r="D7" i="14"/>
  <c r="D8" i="14"/>
  <c r="D9" i="14"/>
  <c r="D10" i="14"/>
  <c r="D11" i="14"/>
  <c r="D12" i="14"/>
  <c r="D13" i="14"/>
  <c r="D14" i="14"/>
  <c r="D15" i="14"/>
  <c r="D18" i="14"/>
  <c r="D20" i="14"/>
  <c r="D21" i="14"/>
  <c r="D22" i="14"/>
  <c r="D23" i="14"/>
  <c r="D24" i="14"/>
  <c r="X24" i="14"/>
  <c r="W24" i="14"/>
  <c r="X23" i="14"/>
  <c r="W23" i="14"/>
  <c r="X22" i="14"/>
  <c r="W22" i="14"/>
  <c r="X21" i="14"/>
  <c r="W21" i="14"/>
  <c r="X20" i="14"/>
  <c r="W20" i="14"/>
  <c r="X19" i="14"/>
  <c r="W19" i="14"/>
  <c r="X18" i="14"/>
  <c r="W18" i="14"/>
  <c r="X17" i="14"/>
  <c r="W17" i="14"/>
  <c r="X16" i="14"/>
  <c r="W16" i="14"/>
  <c r="X15" i="14"/>
  <c r="W15" i="14"/>
  <c r="W14" i="14"/>
  <c r="X13" i="14"/>
  <c r="W13" i="14"/>
  <c r="X12" i="14"/>
  <c r="W12" i="14"/>
  <c r="X11" i="14"/>
  <c r="W11" i="14"/>
  <c r="X10" i="14"/>
  <c r="W10" i="14"/>
  <c r="X9" i="14"/>
  <c r="W9" i="14"/>
  <c r="X8" i="14"/>
  <c r="W8" i="14"/>
  <c r="X7" i="14"/>
  <c r="W7" i="14"/>
  <c r="X6" i="14"/>
  <c r="W6" i="14"/>
  <c r="X5" i="14"/>
  <c r="W5" i="14"/>
  <c r="X4" i="14"/>
  <c r="W4" i="14"/>
  <c r="X3" i="14"/>
  <c r="W3" i="14"/>
  <c r="X2" i="14"/>
  <c r="W2" i="14"/>
  <c r="V24" i="14"/>
  <c r="U24" i="14"/>
  <c r="V23" i="14"/>
  <c r="U23" i="14"/>
  <c r="V22" i="14"/>
  <c r="U22" i="14"/>
  <c r="V21" i="14"/>
  <c r="U21" i="14"/>
  <c r="V20" i="14"/>
  <c r="U20" i="14"/>
  <c r="V19" i="14"/>
  <c r="U19" i="14"/>
  <c r="V18" i="14"/>
  <c r="U18" i="14"/>
  <c r="V17" i="14"/>
  <c r="U17" i="14"/>
  <c r="V16" i="14"/>
  <c r="U16" i="14"/>
  <c r="V15" i="14"/>
  <c r="U15" i="14"/>
  <c r="V14" i="14"/>
  <c r="U14" i="14"/>
  <c r="V13" i="14"/>
  <c r="U13" i="14"/>
  <c r="V12" i="14"/>
  <c r="U12" i="14"/>
  <c r="V11" i="14"/>
  <c r="U11" i="14"/>
  <c r="V10" i="14"/>
  <c r="U10" i="14"/>
  <c r="V9" i="14"/>
  <c r="U9" i="14"/>
  <c r="V8" i="14"/>
  <c r="U8" i="14"/>
  <c r="V7" i="14"/>
  <c r="U7" i="14"/>
  <c r="V6" i="14"/>
  <c r="U6" i="14"/>
  <c r="V5" i="14"/>
  <c r="U5" i="14"/>
  <c r="V4" i="14"/>
  <c r="U4" i="14"/>
  <c r="V3" i="14"/>
  <c r="U3" i="14"/>
  <c r="V2" i="14"/>
  <c r="U2" i="14"/>
  <c r="R2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7" i="14"/>
  <c r="R6" i="14"/>
  <c r="R5" i="14"/>
  <c r="R4" i="14"/>
  <c r="R3" i="14"/>
  <c r="R2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9" i="14"/>
  <c r="Q8" i="14"/>
  <c r="Q7" i="14"/>
  <c r="Q6" i="14"/>
  <c r="Q5" i="14"/>
  <c r="Q4" i="14"/>
  <c r="Q3" i="14"/>
  <c r="Q2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P24" i="14"/>
  <c r="P23" i="14"/>
  <c r="P22" i="14"/>
  <c r="P21" i="14"/>
  <c r="P20" i="14"/>
  <c r="P15" i="14"/>
  <c r="P14" i="14"/>
  <c r="P13" i="14"/>
  <c r="P12" i="14"/>
  <c r="P11" i="14"/>
  <c r="P10" i="14"/>
  <c r="P9" i="14"/>
  <c r="P8" i="14"/>
  <c r="P7" i="14"/>
  <c r="P5" i="14"/>
  <c r="P4" i="14"/>
  <c r="P3" i="14"/>
  <c r="P2" i="14"/>
  <c r="H19" i="14"/>
  <c r="D19" i="14" s="1"/>
  <c r="H17" i="14"/>
  <c r="D17" i="14" s="1"/>
  <c r="H16" i="14"/>
  <c r="D16" i="14" s="1"/>
  <c r="H6" i="14"/>
  <c r="D6" i="14" s="1"/>
  <c r="E19" i="14"/>
  <c r="E18" i="14"/>
  <c r="E17" i="14"/>
  <c r="E16" i="14"/>
  <c r="E6" i="14"/>
  <c r="BC17" i="12"/>
  <c r="BC9" i="12"/>
  <c r="BC2" i="12"/>
  <c r="BI2" i="12" s="1"/>
  <c r="BC3" i="12"/>
  <c r="BO3" i="12" s="1"/>
  <c r="BC4" i="12"/>
  <c r="BO4" i="12" s="1"/>
  <c r="BC5" i="12"/>
  <c r="BC6" i="12"/>
  <c r="BO6" i="12" s="1"/>
  <c r="BC7" i="12"/>
  <c r="BI7" i="12" s="1"/>
  <c r="BC8" i="12"/>
  <c r="BO8" i="12" s="1"/>
  <c r="BI9" i="12"/>
  <c r="BC10" i="12"/>
  <c r="BC11" i="12"/>
  <c r="BO11" i="12" s="1"/>
  <c r="BC12" i="12"/>
  <c r="BC13" i="12"/>
  <c r="BC14" i="12"/>
  <c r="BC15" i="12"/>
  <c r="BI15" i="12" s="1"/>
  <c r="BC16" i="12"/>
  <c r="BL16" i="12" s="1"/>
  <c r="BC18" i="12"/>
  <c r="BI18" i="12" s="1"/>
  <c r="BC19" i="12"/>
  <c r="BO19" i="12" s="1"/>
  <c r="BC20" i="12"/>
  <c r="BO20" i="12" s="1"/>
  <c r="BC21" i="12"/>
  <c r="BC22" i="12"/>
  <c r="BI22" i="12" s="1"/>
  <c r="BC23" i="12"/>
  <c r="BI23" i="12" s="1"/>
  <c r="BC24" i="12"/>
  <c r="BO12" i="12"/>
  <c r="BO16" i="12"/>
  <c r="BI4" i="12"/>
  <c r="BI6" i="12"/>
  <c r="BI10" i="12"/>
  <c r="BI14" i="12"/>
  <c r="BO2" i="12"/>
  <c r="BO10" i="12"/>
  <c r="BN2" i="12"/>
  <c r="BN3" i="12"/>
  <c r="BN4" i="12"/>
  <c r="BN5" i="12"/>
  <c r="BN6" i="12"/>
  <c r="BN7" i="12"/>
  <c r="BN8" i="12"/>
  <c r="BN9" i="12"/>
  <c r="BN10" i="12"/>
  <c r="BN11" i="12"/>
  <c r="BN12" i="12"/>
  <c r="BN13" i="12"/>
  <c r="BN14" i="12"/>
  <c r="BN15" i="12"/>
  <c r="BN16" i="12"/>
  <c r="BN17" i="12"/>
  <c r="BN18" i="12"/>
  <c r="BN19" i="12"/>
  <c r="BN20" i="12"/>
  <c r="BN21" i="12"/>
  <c r="BN22" i="12"/>
  <c r="BN23" i="12"/>
  <c r="BN24" i="12"/>
  <c r="BM10" i="12"/>
  <c r="BM18" i="12"/>
  <c r="BH2" i="12"/>
  <c r="BH3" i="12"/>
  <c r="BH4" i="12"/>
  <c r="BH5" i="12"/>
  <c r="BH6" i="12"/>
  <c r="BH7" i="12"/>
  <c r="BH8" i="12"/>
  <c r="BH9" i="12"/>
  <c r="BH10" i="12"/>
  <c r="BH11" i="12"/>
  <c r="BH12" i="12"/>
  <c r="BH13" i="12"/>
  <c r="BH14" i="12"/>
  <c r="BH15" i="12"/>
  <c r="BH16" i="12"/>
  <c r="BH17" i="12"/>
  <c r="BH18" i="12"/>
  <c r="BH19" i="12"/>
  <c r="BH20" i="12"/>
  <c r="BH21" i="12"/>
  <c r="BH22" i="12"/>
  <c r="BH23" i="12"/>
  <c r="BH24" i="12"/>
  <c r="BG2" i="12"/>
  <c r="BG3" i="12"/>
  <c r="BG4" i="12"/>
  <c r="BG5" i="12"/>
  <c r="BG6" i="12"/>
  <c r="BG7" i="12"/>
  <c r="BG8" i="12"/>
  <c r="BG9" i="12"/>
  <c r="BG10" i="12"/>
  <c r="BG11" i="12"/>
  <c r="BG12" i="12"/>
  <c r="BG13" i="12"/>
  <c r="BG14" i="12"/>
  <c r="BG15" i="12"/>
  <c r="BG16" i="12"/>
  <c r="BG17" i="12"/>
  <c r="BG18" i="12"/>
  <c r="BG19" i="12"/>
  <c r="BG20" i="12"/>
  <c r="BG21" i="12"/>
  <c r="BG22" i="12"/>
  <c r="BG23" i="12"/>
  <c r="BG24" i="12"/>
  <c r="BF2" i="12"/>
  <c r="BF3" i="12"/>
  <c r="BF4" i="12"/>
  <c r="BF5" i="12"/>
  <c r="BF6" i="12"/>
  <c r="BF7" i="12"/>
  <c r="BF8" i="12"/>
  <c r="BF9" i="12"/>
  <c r="BF10" i="12"/>
  <c r="BF11" i="12"/>
  <c r="BF12" i="12"/>
  <c r="BF13" i="12"/>
  <c r="BF14" i="12"/>
  <c r="BF15" i="12"/>
  <c r="BF16" i="12"/>
  <c r="BF17" i="12"/>
  <c r="BF18" i="12"/>
  <c r="BF19" i="12"/>
  <c r="BF20" i="12"/>
  <c r="BF21" i="12"/>
  <c r="BF22" i="12"/>
  <c r="BF23" i="12"/>
  <c r="BF24" i="12"/>
  <c r="BE2" i="12"/>
  <c r="BE3" i="12"/>
  <c r="BE4" i="12"/>
  <c r="BE5" i="12"/>
  <c r="BE6" i="12"/>
  <c r="BE7" i="12"/>
  <c r="BE8" i="12"/>
  <c r="BE9" i="12"/>
  <c r="BE10" i="12"/>
  <c r="BE11" i="12"/>
  <c r="BE12" i="12"/>
  <c r="BE13" i="12"/>
  <c r="BE14" i="12"/>
  <c r="BE15" i="12"/>
  <c r="BE16" i="12"/>
  <c r="BE17" i="12"/>
  <c r="BE18" i="12"/>
  <c r="BE19" i="12"/>
  <c r="BE20" i="12"/>
  <c r="BE21" i="12"/>
  <c r="BE22" i="12"/>
  <c r="BE23" i="12"/>
  <c r="BE24" i="12"/>
  <c r="BD2" i="12"/>
  <c r="BD3" i="12"/>
  <c r="BD4" i="12"/>
  <c r="BD5" i="12"/>
  <c r="BD6" i="12"/>
  <c r="BD7" i="12"/>
  <c r="BD8" i="12"/>
  <c r="BD9" i="12"/>
  <c r="BD10" i="12"/>
  <c r="BD11" i="12"/>
  <c r="BD12" i="12"/>
  <c r="BD13" i="12"/>
  <c r="BD14" i="12"/>
  <c r="BD15" i="12"/>
  <c r="BD16" i="12"/>
  <c r="BD17" i="12"/>
  <c r="BD18" i="12"/>
  <c r="BD19" i="12"/>
  <c r="BD20" i="12"/>
  <c r="BD21" i="12"/>
  <c r="BD22" i="12"/>
  <c r="BD23" i="12"/>
  <c r="BD24" i="12"/>
  <c r="BM2" i="12"/>
  <c r="BM3" i="12"/>
  <c r="BJ6" i="12"/>
  <c r="BJ10" i="12"/>
  <c r="BM11" i="12"/>
  <c r="BJ14" i="12"/>
  <c r="BL20" i="12"/>
  <c r="BJ22" i="12"/>
  <c r="AZ2" i="12"/>
  <c r="BA2" i="12" s="1"/>
  <c r="AZ3" i="12"/>
  <c r="BA3" i="12" s="1"/>
  <c r="AZ4" i="12"/>
  <c r="BA4" i="12" s="1"/>
  <c r="AZ5" i="12"/>
  <c r="BA5" i="12" s="1"/>
  <c r="AZ7" i="12"/>
  <c r="BA7" i="12" s="1"/>
  <c r="AZ8" i="12"/>
  <c r="BA8" i="12" s="1"/>
  <c r="AZ9" i="12"/>
  <c r="BA9" i="12" s="1"/>
  <c r="AZ10" i="12"/>
  <c r="BA10" i="12" s="1"/>
  <c r="AZ11" i="12"/>
  <c r="BA11" i="12" s="1"/>
  <c r="AZ12" i="12"/>
  <c r="BA12" i="12" s="1"/>
  <c r="AZ13" i="12"/>
  <c r="BA13" i="12" s="1"/>
  <c r="AZ14" i="12"/>
  <c r="BA14" i="12" s="1"/>
  <c r="AZ15" i="12"/>
  <c r="BA15" i="12" s="1"/>
  <c r="AZ20" i="12"/>
  <c r="BA20" i="12" s="1"/>
  <c r="AZ21" i="12"/>
  <c r="BA21" i="12" s="1"/>
  <c r="AZ22" i="12"/>
  <c r="BA22" i="12" s="1"/>
  <c r="AZ23" i="12"/>
  <c r="BA23" i="12" s="1"/>
  <c r="AZ24" i="12"/>
  <c r="BA24" i="12" s="1"/>
  <c r="O18" i="12"/>
  <c r="B18" i="12"/>
  <c r="AZ18" i="12" s="1"/>
  <c r="BA18" i="12" s="1"/>
  <c r="K6" i="12"/>
  <c r="B6" i="12" s="1"/>
  <c r="AZ6" i="12" s="1"/>
  <c r="BA6" i="12" s="1"/>
  <c r="K19" i="12"/>
  <c r="B19" i="12" s="1"/>
  <c r="AZ19" i="12" s="1"/>
  <c r="BA19" i="12" s="1"/>
  <c r="K17" i="12"/>
  <c r="B17" i="12" s="1"/>
  <c r="AZ17" i="12" s="1"/>
  <c r="BA17" i="12" s="1"/>
  <c r="K16" i="12"/>
  <c r="B16" i="12" s="1"/>
  <c r="AZ16" i="12" s="1"/>
  <c r="BA16" i="12" s="1"/>
  <c r="I3" i="12"/>
  <c r="I2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AY2" i="12"/>
  <c r="AY3" i="12"/>
  <c r="AY4" i="12"/>
  <c r="AY5" i="12"/>
  <c r="AY7" i="12"/>
  <c r="AY8" i="12"/>
  <c r="AY9" i="12"/>
  <c r="AY10" i="12"/>
  <c r="AY11" i="12"/>
  <c r="AY12" i="12"/>
  <c r="AY13" i="12"/>
  <c r="AY14" i="12"/>
  <c r="AY15" i="12"/>
  <c r="AY20" i="12"/>
  <c r="AY21" i="12"/>
  <c r="AY22" i="12"/>
  <c r="AY23" i="12"/>
  <c r="AY24" i="12"/>
  <c r="BO18" i="12" l="1"/>
  <c r="BI11" i="12"/>
  <c r="BM19" i="12"/>
  <c r="BL19" i="12"/>
  <c r="BO23" i="12"/>
  <c r="BO15" i="12"/>
  <c r="BO7" i="12"/>
  <c r="BI19" i="12"/>
  <c r="BI8" i="12"/>
  <c r="BI3" i="12"/>
  <c r="BM15" i="12"/>
  <c r="BM23" i="12"/>
  <c r="BJ18" i="12"/>
  <c r="BM7" i="12"/>
  <c r="BL11" i="12"/>
  <c r="BO22" i="12"/>
  <c r="BL3" i="12"/>
  <c r="BO24" i="12"/>
  <c r="BI5" i="12"/>
  <c r="BI17" i="12"/>
  <c r="BJ9" i="12"/>
  <c r="BO21" i="12"/>
  <c r="BO17" i="12"/>
  <c r="BO13" i="12"/>
  <c r="BO9" i="12"/>
  <c r="BO5" i="12"/>
  <c r="BI24" i="12"/>
  <c r="BI20" i="12"/>
  <c r="BI16" i="12"/>
  <c r="BI12" i="12"/>
  <c r="BI21" i="12"/>
  <c r="BI13" i="12"/>
  <c r="BJ21" i="12"/>
  <c r="BJ5" i="12"/>
  <c r="BL18" i="12"/>
  <c r="BL10" i="12"/>
  <c r="BL2" i="12"/>
  <c r="BM17" i="12"/>
  <c r="BM9" i="12"/>
  <c r="BJ17" i="12"/>
  <c r="BL23" i="12"/>
  <c r="BL15" i="12"/>
  <c r="BL7" i="12"/>
  <c r="BM22" i="12"/>
  <c r="BM14" i="12"/>
  <c r="BM6" i="12"/>
  <c r="BJ13" i="12"/>
  <c r="BL22" i="12"/>
  <c r="BL14" i="12"/>
  <c r="BL6" i="12"/>
  <c r="BM21" i="12"/>
  <c r="BM13" i="12"/>
  <c r="BM5" i="12"/>
  <c r="BJ20" i="12"/>
  <c r="BJ12" i="12"/>
  <c r="BJ4" i="12"/>
  <c r="BJ23" i="12"/>
  <c r="BJ19" i="12"/>
  <c r="BJ15" i="12"/>
  <c r="BJ11" i="12"/>
  <c r="BJ7" i="12"/>
  <c r="BJ3" i="12"/>
  <c r="BL21" i="12"/>
  <c r="BL17" i="12"/>
  <c r="BL13" i="12"/>
  <c r="BL9" i="12"/>
  <c r="BL5" i="12"/>
  <c r="BM24" i="12"/>
  <c r="BM20" i="12"/>
  <c r="BM16" i="12"/>
  <c r="BM12" i="12"/>
  <c r="BM8" i="12"/>
  <c r="BM4" i="12"/>
  <c r="BJ24" i="12"/>
  <c r="BJ16" i="12"/>
  <c r="BJ8" i="12"/>
  <c r="BJ2" i="12"/>
  <c r="BL24" i="12"/>
  <c r="BL12" i="12"/>
  <c r="BL8" i="12"/>
  <c r="BL4" i="12"/>
</calcChain>
</file>

<file path=xl/sharedStrings.xml><?xml version="1.0" encoding="utf-8"?>
<sst xmlns="http://schemas.openxmlformats.org/spreadsheetml/2006/main" count="1036" uniqueCount="458">
  <si>
    <t xml:space="preserve">Year                    </t>
  </si>
  <si>
    <t>Expenditure on Medical benefit in Rs. Crores</t>
  </si>
  <si>
    <t>No. of Beneficiaries in Crores</t>
  </si>
  <si>
    <t>Per Capita Expenditure on Medical Benefit in Rs</t>
  </si>
  <si>
    <r>
      <rPr>
        <sz val="12"/>
        <color rgb="FF1F1F1F"/>
        <rFont val="Calibri"/>
        <family val="1"/>
      </rPr>
      <t>S.No</t>
    </r>
  </si>
  <si>
    <r>
      <rPr>
        <sz val="12"/>
        <color rgb="FF1F1F1F"/>
        <rFont val="Calibri"/>
        <family val="1"/>
      </rPr>
      <t>Year</t>
    </r>
  </si>
  <si>
    <r>
      <rPr>
        <sz val="12"/>
        <color rgb="FF1F1F1F"/>
        <rFont val="Calibri"/>
        <family val="1"/>
      </rPr>
      <t>Total expenditure</t>
    </r>
  </si>
  <si>
    <r>
      <rPr>
        <sz val="12"/>
        <color rgb="FF1F1F1F"/>
        <rFont val="Calibri"/>
        <family val="1"/>
      </rPr>
      <t>No. of beneficiaries</t>
    </r>
  </si>
  <si>
    <r>
      <rPr>
        <sz val="12"/>
        <color rgb="FF1F1F1F"/>
        <rFont val="Calibri"/>
        <family val="1"/>
      </rPr>
      <t>2010-11</t>
    </r>
  </si>
  <si>
    <r>
      <rPr>
        <sz val="12"/>
        <color rgb="FF1F1F1F"/>
        <rFont val="Calibri"/>
        <family val="1"/>
      </rPr>
      <t>2011-12</t>
    </r>
  </si>
  <si>
    <r>
      <rPr>
        <sz val="12"/>
        <color rgb="FF1F1F1F"/>
        <rFont val="Calibri"/>
        <family val="1"/>
      </rPr>
      <t>2012-13</t>
    </r>
  </si>
  <si>
    <r>
      <rPr>
        <sz val="12"/>
        <color rgb="FF1F1F1F"/>
        <rFont val="Calibri"/>
        <family val="1"/>
      </rPr>
      <t>2013-14</t>
    </r>
  </si>
  <si>
    <r>
      <rPr>
        <sz val="12"/>
        <color rgb="FF1F1F1F"/>
        <rFont val="Calibri"/>
        <family val="1"/>
      </rPr>
      <t>2014-15</t>
    </r>
  </si>
  <si>
    <r>
      <rPr>
        <sz val="12"/>
        <color rgb="FF1F1F1F"/>
        <rFont val="Calibri"/>
        <family val="1"/>
      </rPr>
      <t>2015-16</t>
    </r>
  </si>
  <si>
    <r>
      <rPr>
        <sz val="12"/>
        <color rgb="FF1F1F1F"/>
        <rFont val="Calibri"/>
        <family val="1"/>
      </rPr>
      <t>2016-17</t>
    </r>
  </si>
  <si>
    <r>
      <rPr>
        <sz val="12"/>
        <color rgb="FF1F1F1F"/>
        <rFont val="Calibri"/>
        <family val="1"/>
      </rPr>
      <t>2017-18</t>
    </r>
  </si>
  <si>
    <r>
      <rPr>
        <sz val="12"/>
        <color rgb="FF1F1F1F"/>
        <rFont val="Calibri"/>
        <family val="1"/>
      </rPr>
      <t>2018-19</t>
    </r>
  </si>
  <si>
    <r>
      <rPr>
        <sz val="12"/>
        <color rgb="FF1F1F1F"/>
        <rFont val="Calibri"/>
        <family val="1"/>
      </rPr>
      <t>2019-20</t>
    </r>
  </si>
  <si>
    <r>
      <rPr>
        <sz val="12"/>
        <color rgb="FF1F1F1F"/>
        <rFont val="Calibri"/>
        <family val="1"/>
      </rPr>
      <t>2020-21</t>
    </r>
  </si>
  <si>
    <r>
      <rPr>
        <sz val="12"/>
        <color rgb="FF1F1F1F"/>
        <rFont val="Calibri"/>
        <family val="1"/>
      </rPr>
      <t>2021-22</t>
    </r>
  </si>
  <si>
    <r>
      <rPr>
        <sz val="12"/>
        <color rgb="FF1F1F1F"/>
        <rFont val="Calibri"/>
        <family val="1"/>
      </rPr>
      <t>2022-23</t>
    </r>
  </si>
  <si>
    <t>Column1</t>
  </si>
  <si>
    <t>Per Capita Expenditure in Rs.</t>
  </si>
  <si>
    <r>
      <rPr>
        <sz val="12"/>
        <color rgb="FF1F1F1F"/>
        <rFont val="Calibri"/>
        <family val="1"/>
      </rPr>
      <t>S. No.</t>
    </r>
  </si>
  <si>
    <r>
      <rPr>
        <sz val="12"/>
        <color rgb="FF1F1F1F"/>
        <rFont val="Calibri"/>
        <family val="1"/>
      </rPr>
      <t>Health</t>
    </r>
  </si>
  <si>
    <r>
      <rPr>
        <sz val="12"/>
        <color rgb="FF1F1F1F"/>
        <rFont val="Calibri"/>
        <family val="1"/>
      </rPr>
      <t>NHM</t>
    </r>
  </si>
  <si>
    <r>
      <rPr>
        <sz val="12"/>
        <color rgb="FF1F1F1F"/>
        <rFont val="Calibri"/>
        <family val="1"/>
      </rPr>
      <t>AYUSH</t>
    </r>
  </si>
  <si>
    <r>
      <rPr>
        <sz val="12"/>
        <color rgb="FF1F1F1F"/>
        <rFont val="Calibri"/>
        <family val="1"/>
      </rPr>
      <t>Health Research</t>
    </r>
  </si>
  <si>
    <r>
      <rPr>
        <sz val="12"/>
        <color rgb="FF1F1F1F"/>
        <rFont val="Calibri"/>
        <family val="1"/>
      </rPr>
      <t>NACO</t>
    </r>
  </si>
  <si>
    <r>
      <rPr>
        <sz val="12"/>
        <color rgb="FF1F1F1F"/>
        <rFont val="Calibri"/>
        <family val="1"/>
      </rPr>
      <t>Total</t>
    </r>
  </si>
  <si>
    <r>
      <rPr>
        <sz val="12"/>
        <color rgb="FF1F1F1F"/>
        <rFont val="Calibri"/>
        <family val="1"/>
      </rPr>
      <t>2007 - 08</t>
    </r>
  </si>
  <si>
    <r>
      <rPr>
        <sz val="12"/>
        <color rgb="FF1F1F1F"/>
        <rFont val="Calibri"/>
        <family val="1"/>
      </rPr>
      <t>2008 - 09</t>
    </r>
  </si>
  <si>
    <r>
      <rPr>
        <sz val="12"/>
        <color rgb="FF1F1F1F"/>
        <rFont val="Calibri"/>
        <family val="1"/>
      </rPr>
      <t>2009 - 10</t>
    </r>
  </si>
  <si>
    <r>
      <rPr>
        <sz val="12"/>
        <color rgb="FF1F1F1F"/>
        <rFont val="Calibri"/>
        <family val="1"/>
      </rPr>
      <t>2010 - 11</t>
    </r>
  </si>
  <si>
    <r>
      <rPr>
        <sz val="12"/>
        <color rgb="FF1F1F1F"/>
        <rFont val="Calibri"/>
        <family val="1"/>
      </rPr>
      <t>2011 - 12</t>
    </r>
  </si>
  <si>
    <r>
      <rPr>
        <sz val="12"/>
        <color rgb="FF1F1F1F"/>
        <rFont val="Calibri"/>
        <family val="1"/>
      </rPr>
      <t>2012 - 13</t>
    </r>
  </si>
  <si>
    <r>
      <rPr>
        <sz val="12"/>
        <color rgb="FF1F1F1F"/>
        <rFont val="Calibri"/>
        <family val="1"/>
      </rPr>
      <t>2013 - 14</t>
    </r>
  </si>
  <si>
    <r>
      <rPr>
        <sz val="12"/>
        <color rgb="FF1F1F1F"/>
        <rFont val="Calibri"/>
        <family val="1"/>
      </rPr>
      <t>2014 - 15</t>
    </r>
  </si>
  <si>
    <r>
      <rPr>
        <sz val="12"/>
        <color rgb="FF1F1F1F"/>
        <rFont val="Calibri"/>
        <family val="1"/>
      </rPr>
      <t>2015 - 16</t>
    </r>
  </si>
  <si>
    <r>
      <rPr>
        <sz val="12"/>
        <color rgb="FF1F1F1F"/>
        <rFont val="Calibri"/>
        <family val="1"/>
      </rPr>
      <t>2016 - 17</t>
    </r>
  </si>
  <si>
    <r>
      <rPr>
        <sz val="12"/>
        <color rgb="FF1F1F1F"/>
        <rFont val="Calibri"/>
        <family val="1"/>
      </rPr>
      <t>2017 - 18</t>
    </r>
  </si>
  <si>
    <r>
      <rPr>
        <sz val="12"/>
        <color rgb="FF1F1F1F"/>
        <rFont val="Calibri"/>
        <family val="1"/>
      </rPr>
      <t>2018 - 19</t>
    </r>
  </si>
  <si>
    <r>
      <rPr>
        <sz val="12"/>
        <color rgb="FF1F1F1F"/>
        <rFont val="Calibri"/>
        <family val="1"/>
      </rPr>
      <t>2019 - 20</t>
    </r>
  </si>
  <si>
    <r>
      <rPr>
        <sz val="12"/>
        <color rgb="FF1F1F1F"/>
        <rFont val="Calibri"/>
        <family val="1"/>
      </rPr>
      <t>2020 - 21</t>
    </r>
  </si>
  <si>
    <r>
      <rPr>
        <sz val="12"/>
        <color rgb="FF1F1F1F"/>
        <rFont val="Calibri"/>
        <family val="1"/>
      </rPr>
      <t>2021 - 22</t>
    </r>
  </si>
  <si>
    <r>
      <rPr>
        <sz val="12"/>
        <color rgb="FF1F1F1F"/>
        <rFont val="Calibri"/>
        <family val="1"/>
      </rPr>
      <t>2022 - 23</t>
    </r>
  </si>
  <si>
    <r>
      <rPr>
        <b/>
        <sz val="12"/>
        <color rgb="FF1F1F1F"/>
        <rFont val="Calibri"/>
        <family val="1"/>
      </rPr>
      <t>S.No.</t>
    </r>
  </si>
  <si>
    <r>
      <rPr>
        <b/>
        <sz val="12"/>
        <color rgb="FF1F1F1F"/>
        <rFont val="Calibri"/>
        <family val="1"/>
      </rPr>
      <t>Year</t>
    </r>
  </si>
  <si>
    <r>
      <rPr>
        <b/>
        <sz val="12"/>
        <color rgb="FF1F1F1F"/>
        <rFont val="Calibri"/>
        <family val="1"/>
      </rPr>
      <t>Health</t>
    </r>
  </si>
  <si>
    <r>
      <rPr>
        <b/>
        <sz val="12"/>
        <color rgb="FF1F1F1F"/>
        <rFont val="Calibri"/>
        <family val="1"/>
      </rPr>
      <t>NHM</t>
    </r>
  </si>
  <si>
    <r>
      <rPr>
        <b/>
        <sz val="12"/>
        <color rgb="FF1F1F1F"/>
        <rFont val="Calibri"/>
        <family val="1"/>
      </rPr>
      <t>AYUSH</t>
    </r>
  </si>
  <si>
    <r>
      <rPr>
        <b/>
        <sz val="12"/>
        <color rgb="FF1F1F1F"/>
        <rFont val="Calibri"/>
        <family val="1"/>
      </rPr>
      <t>HealthResearch</t>
    </r>
  </si>
  <si>
    <r>
      <rPr>
        <b/>
        <sz val="12"/>
        <color rgb="FF1F1F1F"/>
        <rFont val="Calibri"/>
        <family val="1"/>
      </rPr>
      <t>NACO</t>
    </r>
  </si>
  <si>
    <r>
      <rPr>
        <b/>
        <sz val="12"/>
        <color rgb="FF1F1F1F"/>
        <rFont val="Calibri"/>
        <family val="1"/>
      </rPr>
      <t>Total</t>
    </r>
  </si>
  <si>
    <r>
      <rPr>
        <sz val="12"/>
        <color rgb="FF1F1F1F"/>
        <rFont val="Calibri"/>
        <family val="1"/>
      </rPr>
      <t>2007-08</t>
    </r>
  </si>
  <si>
    <r>
      <rPr>
        <sz val="12"/>
        <color rgb="FF1F1F1F"/>
        <rFont val="Calibri"/>
        <family val="1"/>
      </rPr>
      <t>2008-09</t>
    </r>
  </si>
  <si>
    <r>
      <rPr>
        <sz val="12"/>
        <color rgb="FF1F1F1F"/>
        <rFont val="Calibri"/>
        <family val="1"/>
      </rPr>
      <t>2009-10</t>
    </r>
  </si>
  <si>
    <r>
      <rPr>
        <sz val="12"/>
        <color rgb="FF1F1F1F"/>
        <rFont val="Calibri"/>
        <family val="1"/>
      </rPr>
      <t>2023-24</t>
    </r>
  </si>
  <si>
    <r>
      <rPr>
        <sz val="11.5"/>
        <color rgb="FF1F1F1F"/>
        <rFont val="Calibri"/>
        <family val="1"/>
      </rPr>
      <t xml:space="preserve">S.
</t>
    </r>
    <r>
      <rPr>
        <sz val="11.5"/>
        <color rgb="FF1F1F1F"/>
        <rFont val="Calibri"/>
        <family val="1"/>
      </rPr>
      <t>No.</t>
    </r>
  </si>
  <si>
    <r>
      <rPr>
        <sz val="11.5"/>
        <color rgb="FF1F1F1F"/>
        <rFont val="Calibri"/>
        <family val="1"/>
      </rPr>
      <t>State /UT</t>
    </r>
  </si>
  <si>
    <r>
      <rPr>
        <sz val="11.5"/>
        <color rgb="FF1F1F1F"/>
        <rFont val="Calibri"/>
        <family val="1"/>
      </rPr>
      <t xml:space="preserve">GHE in Rs.
</t>
    </r>
    <r>
      <rPr>
        <sz val="11"/>
        <color rgb="FF1F1F1F"/>
        <rFont val="Calibri"/>
        <family val="1"/>
      </rPr>
      <t>Crores</t>
    </r>
  </si>
  <si>
    <r>
      <rPr>
        <sz val="11.5"/>
        <color rgb="FF1F1F1F"/>
        <rFont val="Calibri"/>
        <family val="1"/>
      </rPr>
      <t xml:space="preserve">GSDP in
</t>
    </r>
    <r>
      <rPr>
        <sz val="11"/>
        <color rgb="FF1F1F1F"/>
        <rFont val="Calibri"/>
        <family val="1"/>
      </rPr>
      <t>RS. Crores</t>
    </r>
  </si>
  <si>
    <r>
      <rPr>
        <sz val="11.5"/>
        <color rgb="FF1F1F1F"/>
        <rFont val="Calibri"/>
        <family val="1"/>
      </rPr>
      <t xml:space="preserve">GGE in Rs
</t>
    </r>
    <r>
      <rPr>
        <sz val="11"/>
        <color rgb="FF1F1F1F"/>
        <rFont val="Calibri"/>
        <family val="1"/>
      </rPr>
      <t>Crores</t>
    </r>
  </si>
  <si>
    <r>
      <rPr>
        <sz val="11.5"/>
        <color rgb="FF1F1F1F"/>
        <rFont val="Calibri"/>
        <family val="1"/>
      </rPr>
      <t>AndhraPradesh</t>
    </r>
  </si>
  <si>
    <r>
      <rPr>
        <sz val="11.5"/>
        <color rgb="FF1F1F1F"/>
        <rFont val="Calibri"/>
        <family val="1"/>
      </rPr>
      <t>9,66,099</t>
    </r>
  </si>
  <si>
    <r>
      <rPr>
        <sz val="11.5"/>
        <color rgb="FF1F1F1F"/>
        <rFont val="Calibri"/>
        <family val="1"/>
      </rPr>
      <t>1,49,717</t>
    </r>
  </si>
  <si>
    <r>
      <rPr>
        <sz val="11.5"/>
        <color rgb="FF1F1F1F"/>
        <rFont val="Calibri"/>
        <family val="1"/>
      </rPr>
      <t>ArunachalPradesh</t>
    </r>
  </si>
  <si>
    <r>
      <rPr>
        <sz val="11.5"/>
        <color rgb="FF1F1F1F"/>
        <rFont val="Calibri"/>
        <family val="1"/>
      </rPr>
      <t>Assam</t>
    </r>
  </si>
  <si>
    <r>
      <rPr>
        <sz val="11.5"/>
        <color rgb="FF1F1F1F"/>
        <rFont val="Calibri"/>
        <family val="1"/>
      </rPr>
      <t>3,46,851</t>
    </r>
  </si>
  <si>
    <r>
      <rPr>
        <sz val="11.5"/>
        <color rgb="FF1F1F1F"/>
        <rFont val="Calibri"/>
        <family val="1"/>
      </rPr>
      <t>Bihar</t>
    </r>
  </si>
  <si>
    <r>
      <rPr>
        <sz val="11.5"/>
        <color rgb="FF1F1F1F"/>
        <rFont val="Calibri"/>
        <family val="1"/>
      </rPr>
      <t>5,82,516</t>
    </r>
  </si>
  <si>
    <r>
      <rPr>
        <sz val="11.5"/>
        <color rgb="FF1F1F1F"/>
        <rFont val="Calibri"/>
        <family val="1"/>
      </rPr>
      <t>1,35,838</t>
    </r>
  </si>
  <si>
    <r>
      <rPr>
        <sz val="11.5"/>
        <color rgb="FF1F1F1F"/>
        <rFont val="Calibri"/>
        <family val="1"/>
      </rPr>
      <t>Chhattisgarh</t>
    </r>
  </si>
  <si>
    <r>
      <rPr>
        <sz val="11.5"/>
        <color rgb="FF1F1F1F"/>
        <rFont val="Calibri"/>
        <family val="1"/>
      </rPr>
      <t>3,44,955</t>
    </r>
  </si>
  <si>
    <r>
      <rPr>
        <sz val="11.5"/>
        <color rgb="FF1F1F1F"/>
        <rFont val="Calibri"/>
        <family val="1"/>
      </rPr>
      <t>Goa</t>
    </r>
  </si>
  <si>
    <r>
      <rPr>
        <sz val="11.5"/>
        <color rgb="FF1F1F1F"/>
        <rFont val="Calibri"/>
        <family val="1"/>
      </rPr>
      <t>Gujarat</t>
    </r>
  </si>
  <si>
    <r>
      <rPr>
        <sz val="11.5"/>
        <color rgb="FF1F1F1F"/>
        <rFont val="Calibri"/>
        <family val="1"/>
      </rPr>
      <t>16,17,143</t>
    </r>
  </si>
  <si>
    <r>
      <rPr>
        <sz val="11.5"/>
        <color rgb="FF1F1F1F"/>
        <rFont val="Calibri"/>
        <family val="1"/>
      </rPr>
      <t>1,66,550</t>
    </r>
  </si>
  <si>
    <r>
      <rPr>
        <sz val="11.5"/>
        <color rgb="FF1F1F1F"/>
        <rFont val="Calibri"/>
        <family val="1"/>
      </rPr>
      <t>Haryana</t>
    </r>
  </si>
  <si>
    <r>
      <rPr>
        <sz val="11.5"/>
        <color rgb="FF1F1F1F"/>
        <rFont val="Calibri"/>
        <family val="1"/>
      </rPr>
      <t>7,62,044</t>
    </r>
  </si>
  <si>
    <r>
      <rPr>
        <sz val="11.5"/>
        <color rgb="FF1F1F1F"/>
        <rFont val="Calibri"/>
        <family val="1"/>
      </rPr>
      <t>1,02,514</t>
    </r>
  </si>
  <si>
    <r>
      <rPr>
        <sz val="11.5"/>
        <color rgb="FF1F1F1F"/>
        <rFont val="Calibri"/>
        <family val="1"/>
      </rPr>
      <t>HimachalPradesh</t>
    </r>
  </si>
  <si>
    <r>
      <rPr>
        <sz val="11.5"/>
        <color rgb="FF1F1F1F"/>
        <rFont val="Calibri"/>
        <family val="1"/>
      </rPr>
      <t>1,59,162</t>
    </r>
  </si>
  <si>
    <r>
      <rPr>
        <sz val="11.5"/>
        <color rgb="FF1F1F1F"/>
        <rFont val="Calibri"/>
        <family val="1"/>
      </rPr>
      <t>Jharkhand</t>
    </r>
  </si>
  <si>
    <r>
      <rPr>
        <sz val="11.5"/>
        <color rgb="FF1F1F1F"/>
        <rFont val="Calibri"/>
        <family val="1"/>
      </rPr>
      <t>3,10,305</t>
    </r>
  </si>
  <si>
    <r>
      <rPr>
        <sz val="11.5"/>
        <color rgb="FF1F1F1F"/>
        <rFont val="Calibri"/>
        <family val="1"/>
      </rPr>
      <t>Karnataka</t>
    </r>
  </si>
  <si>
    <r>
      <rPr>
        <sz val="11.5"/>
        <color rgb="FF1F1F1F"/>
        <rFont val="Calibri"/>
        <family val="1"/>
      </rPr>
      <t>16,15,457</t>
    </r>
  </si>
  <si>
    <r>
      <rPr>
        <sz val="11.5"/>
        <color rgb="FF1F1F1F"/>
        <rFont val="Calibri"/>
        <family val="1"/>
      </rPr>
      <t>2,09,787</t>
    </r>
  </si>
  <si>
    <r>
      <rPr>
        <sz val="11.5"/>
        <color rgb="FF1F1F1F"/>
        <rFont val="Calibri"/>
        <family val="1"/>
      </rPr>
      <t>Kerala</t>
    </r>
  </si>
  <si>
    <r>
      <rPr>
        <sz val="11.5"/>
        <color rgb="FF1F1F1F"/>
        <rFont val="Calibri"/>
        <family val="1"/>
      </rPr>
      <t>8,24,374</t>
    </r>
  </si>
  <si>
    <r>
      <rPr>
        <sz val="11.5"/>
        <color rgb="FF1F1F1F"/>
        <rFont val="Calibri"/>
        <family val="1"/>
      </rPr>
      <t>1,13,175</t>
    </r>
  </si>
  <si>
    <r>
      <rPr>
        <sz val="11.5"/>
        <color rgb="FF1F1F1F"/>
        <rFont val="Calibri"/>
        <family val="1"/>
      </rPr>
      <t>MadhyaPradesh</t>
    </r>
  </si>
  <si>
    <r>
      <rPr>
        <sz val="11.5"/>
        <color rgb="FF1F1F1F"/>
        <rFont val="Calibri"/>
        <family val="1"/>
      </rPr>
      <t>9,38,602</t>
    </r>
  </si>
  <si>
    <r>
      <rPr>
        <sz val="11.5"/>
        <color rgb="FF1F1F1F"/>
        <rFont val="Calibri"/>
        <family val="1"/>
      </rPr>
      <t>1,79,686</t>
    </r>
  </si>
  <si>
    <r>
      <rPr>
        <sz val="11.5"/>
        <color rgb="FF1F1F1F"/>
        <rFont val="Calibri"/>
        <family val="1"/>
      </rPr>
      <t>Maharashtra</t>
    </r>
  </si>
  <si>
    <r>
      <rPr>
        <sz val="11.5"/>
        <color rgb="FF1F1F1F"/>
        <rFont val="Calibri"/>
        <family val="1"/>
      </rPr>
      <t>27,34,552</t>
    </r>
  </si>
  <si>
    <r>
      <rPr>
        <sz val="11.5"/>
        <color rgb="FF1F1F1F"/>
        <rFont val="Calibri"/>
        <family val="1"/>
      </rPr>
      <t>3,36,721</t>
    </r>
  </si>
  <si>
    <r>
      <rPr>
        <sz val="11.5"/>
        <color rgb="FF1F1F1F"/>
        <rFont val="Calibri"/>
        <family val="1"/>
      </rPr>
      <t>Manipur</t>
    </r>
  </si>
  <si>
    <r>
      <rPr>
        <sz val="11.5"/>
        <color rgb="FF1F1F1F"/>
        <rFont val="Calibri"/>
        <family val="1"/>
      </rPr>
      <t>Meghalaya</t>
    </r>
  </si>
  <si>
    <r>
      <rPr>
        <sz val="11.5"/>
        <color rgb="FF1F1F1F"/>
        <rFont val="Calibri"/>
        <family val="1"/>
      </rPr>
      <t>Mizoram</t>
    </r>
  </si>
  <si>
    <r>
      <rPr>
        <sz val="11.5"/>
        <color rgb="FF1F1F1F"/>
        <rFont val="Calibri"/>
        <family val="1"/>
      </rPr>
      <t>Nagaland</t>
    </r>
  </si>
  <si>
    <r>
      <rPr>
        <sz val="11.5"/>
        <color rgb="FF1F1F1F"/>
        <rFont val="Calibri"/>
        <family val="1"/>
      </rPr>
      <t>Odisha</t>
    </r>
  </si>
  <si>
    <r>
      <rPr>
        <sz val="11.5"/>
        <color rgb="FF1F1F1F"/>
        <rFont val="Calibri"/>
        <family val="1"/>
      </rPr>
      <t>5,32,432</t>
    </r>
  </si>
  <si>
    <r>
      <rPr>
        <sz val="11.5"/>
        <color rgb="FF1F1F1F"/>
        <rFont val="Calibri"/>
        <family val="1"/>
      </rPr>
      <t>1,19,415</t>
    </r>
  </si>
  <si>
    <r>
      <rPr>
        <sz val="11.5"/>
        <color rgb="FF1F1F1F"/>
        <rFont val="Calibri"/>
        <family val="1"/>
      </rPr>
      <t>Punjab</t>
    </r>
  </si>
  <si>
    <r>
      <rPr>
        <sz val="11.5"/>
        <color rgb="FF1F1F1F"/>
        <rFont val="Calibri"/>
        <family val="1"/>
      </rPr>
      <t>5,37,031</t>
    </r>
  </si>
  <si>
    <r>
      <rPr>
        <sz val="11.5"/>
        <color rgb="FF1F1F1F"/>
        <rFont val="Calibri"/>
        <family val="1"/>
      </rPr>
      <t>Rajasthan</t>
    </r>
  </si>
  <si>
    <r>
      <rPr>
        <sz val="11.5"/>
        <color rgb="FF1F1F1F"/>
        <rFont val="Calibri"/>
        <family val="1"/>
      </rPr>
      <t>9,99,050</t>
    </r>
  </si>
  <si>
    <r>
      <rPr>
        <sz val="11.5"/>
        <color rgb="FF1F1F1F"/>
        <rFont val="Calibri"/>
        <family val="1"/>
      </rPr>
      <t>1,91,203</t>
    </r>
  </si>
  <si>
    <r>
      <rPr>
        <sz val="11.5"/>
        <color rgb="FF1F1F1F"/>
        <rFont val="Calibri"/>
        <family val="1"/>
      </rPr>
      <t>Sikkim</t>
    </r>
  </si>
  <si>
    <r>
      <rPr>
        <sz val="11.5"/>
        <color rgb="FF1F1F1F"/>
        <rFont val="Calibri"/>
        <family val="1"/>
      </rPr>
      <t>TamilNadu</t>
    </r>
  </si>
  <si>
    <r>
      <rPr>
        <sz val="11.5"/>
        <color rgb="FF1F1F1F"/>
        <rFont val="Calibri"/>
        <family val="1"/>
      </rPr>
      <t>17,43,144</t>
    </r>
  </si>
  <si>
    <r>
      <rPr>
        <sz val="11.5"/>
        <color rgb="FF1F1F1F"/>
        <rFont val="Calibri"/>
        <family val="1"/>
      </rPr>
      <t>2,36,066</t>
    </r>
  </si>
  <si>
    <r>
      <rPr>
        <sz val="11.5"/>
        <color rgb="FF1F1F1F"/>
        <rFont val="Calibri"/>
        <family val="1"/>
      </rPr>
      <t>Tripura</t>
    </r>
  </si>
  <si>
    <r>
      <rPr>
        <sz val="11.5"/>
        <color rgb="FF1F1F1F"/>
        <rFont val="Calibri"/>
        <family val="1"/>
      </rPr>
      <t>UttarPradesh</t>
    </r>
  </si>
  <si>
    <r>
      <rPr>
        <sz val="11.5"/>
        <color rgb="FF1F1F1F"/>
        <rFont val="Calibri"/>
        <family val="1"/>
      </rPr>
      <t>17,00,273</t>
    </r>
  </si>
  <si>
    <r>
      <rPr>
        <sz val="11.5"/>
        <color rgb="FF1F1F1F"/>
        <rFont val="Calibri"/>
        <family val="1"/>
      </rPr>
      <t>3,58,831</t>
    </r>
  </si>
  <si>
    <r>
      <rPr>
        <sz val="11.5"/>
        <color rgb="FF1F1F1F"/>
        <rFont val="Calibri"/>
        <family val="1"/>
      </rPr>
      <t>Uttarakhand</t>
    </r>
  </si>
  <si>
    <r>
      <rPr>
        <sz val="11.5"/>
        <color rgb="FF1F1F1F"/>
        <rFont val="Calibri"/>
        <family val="1"/>
      </rPr>
      <t>2,36,988</t>
    </r>
  </si>
  <si>
    <r>
      <rPr>
        <sz val="11.5"/>
        <color rgb="FF1F1F1F"/>
        <rFont val="Calibri"/>
        <family val="1"/>
      </rPr>
      <t>WestBengal</t>
    </r>
  </si>
  <si>
    <r>
      <rPr>
        <sz val="11.5"/>
        <color rgb="FF1F1F1F"/>
        <rFont val="Calibri"/>
        <family val="1"/>
      </rPr>
      <t>12,07,823</t>
    </r>
  </si>
  <si>
    <r>
      <rPr>
        <sz val="11.5"/>
        <color rgb="FF1F1F1F"/>
        <rFont val="Calibri"/>
        <family val="1"/>
      </rPr>
      <t>1,78,546</t>
    </r>
  </si>
  <si>
    <r>
      <rPr>
        <sz val="11.5"/>
        <color rgb="FF1F1F1F"/>
        <rFont val="Calibri"/>
        <family val="1"/>
      </rPr>
      <t>Telangana</t>
    </r>
  </si>
  <si>
    <r>
      <rPr>
        <sz val="11.5"/>
        <color rgb="FF1F1F1F"/>
        <rFont val="Calibri"/>
        <family val="1"/>
      </rPr>
      <t>9,50,287</t>
    </r>
  </si>
  <si>
    <r>
      <rPr>
        <sz val="11.5"/>
        <color rgb="FF1F1F1F"/>
        <rFont val="Calibri"/>
        <family val="1"/>
      </rPr>
      <t>1,25,657</t>
    </r>
  </si>
  <si>
    <r>
      <rPr>
        <sz val="11.5"/>
        <color rgb="FF1F1F1F"/>
        <rFont val="Calibri"/>
        <family val="1"/>
      </rPr>
      <t>Delhi</t>
    </r>
  </si>
  <si>
    <r>
      <rPr>
        <sz val="11.5"/>
        <color rgb="FF1F1F1F"/>
        <rFont val="Calibri"/>
        <family val="1"/>
      </rPr>
      <t>7,94,030</t>
    </r>
  </si>
  <si>
    <r>
      <rPr>
        <sz val="11.5"/>
        <color rgb="FF1F1F1F"/>
        <rFont val="Calibri"/>
        <family val="1"/>
      </rPr>
      <t>Jammu and Kashmir</t>
    </r>
  </si>
  <si>
    <r>
      <rPr>
        <sz val="11.5"/>
        <color rgb="FF1F1F1F"/>
        <rFont val="Calibri"/>
        <family val="1"/>
      </rPr>
      <t>1,64,135</t>
    </r>
  </si>
  <si>
    <r>
      <rPr>
        <sz val="11.5"/>
        <color rgb="FF1F1F1F"/>
        <rFont val="Calibri"/>
        <family val="1"/>
      </rPr>
      <t>Puducherry</t>
    </r>
  </si>
  <si>
    <r>
      <rPr>
        <sz val="11.5"/>
        <color rgb="FF1F1F1F"/>
        <rFont val="Calibri"/>
        <family val="1"/>
      </rPr>
      <t>GHE as %</t>
    </r>
    <r>
      <rPr>
        <sz val="11"/>
        <color rgb="FF1F1F1F"/>
        <rFont val="Calibri"/>
        <family val="1"/>
      </rPr>
      <t>of GSDP</t>
    </r>
  </si>
  <si>
    <r>
      <rPr>
        <sz val="11.5"/>
        <color rgb="FF1F1F1F"/>
        <rFont val="Calibri"/>
        <family val="1"/>
      </rPr>
      <t>GHE as %</t>
    </r>
    <r>
      <rPr>
        <sz val="11"/>
        <color rgb="FF1F1F1F"/>
        <rFont val="Calibri"/>
        <family val="1"/>
      </rPr>
      <t>of GGE</t>
    </r>
  </si>
  <si>
    <t>Per capita GHE (in Rs.</t>
  </si>
  <si>
    <r>
      <rPr>
        <sz val="11.5"/>
        <color rgb="FF1F1F1F"/>
        <rFont val="Calibri"/>
        <family val="1"/>
      </rPr>
      <t xml:space="preserve">Population
</t>
    </r>
    <r>
      <rPr>
        <sz val="11"/>
        <color rgb="FF1F1F1F"/>
        <rFont val="Calibri"/>
        <family val="1"/>
      </rPr>
      <t>crores</t>
    </r>
  </si>
  <si>
    <r>
      <rPr>
        <b/>
        <sz val="9"/>
        <color rgb="FF1F1F1F"/>
        <rFont val="Calibri"/>
        <family val="1"/>
      </rPr>
      <t>Population</t>
    </r>
  </si>
  <si>
    <r>
      <rPr>
        <b/>
        <sz val="9"/>
        <color rgb="FF1F1F1F"/>
        <rFont val="Calibri"/>
        <family val="1"/>
      </rPr>
      <t>GSDP</t>
    </r>
  </si>
  <si>
    <r>
      <rPr>
        <sz val="9"/>
        <color rgb="FF1F1F1F"/>
        <rFont val="Calibri"/>
        <family val="1"/>
      </rPr>
      <t xml:space="preserve">In
</t>
    </r>
    <r>
      <rPr>
        <b/>
        <sz val="9"/>
        <color rgb="FF1F1F1F"/>
        <rFont val="Calibri"/>
        <family val="1"/>
      </rPr>
      <t>crores</t>
    </r>
  </si>
  <si>
    <r>
      <rPr>
        <sz val="9"/>
        <color rgb="FF1F1F1F"/>
        <rFont val="Calibri"/>
        <family val="1"/>
      </rPr>
      <t xml:space="preserve">% of
</t>
    </r>
    <r>
      <rPr>
        <b/>
        <sz val="9"/>
        <color rgb="FF1F1F1F"/>
        <rFont val="Calibri"/>
        <family val="1"/>
      </rPr>
      <t>GSDP</t>
    </r>
  </si>
  <si>
    <r>
      <rPr>
        <sz val="9"/>
        <color rgb="FF1F1F1F"/>
        <rFont val="Calibri"/>
        <family val="1"/>
      </rPr>
      <t xml:space="preserve">Per </t>
    </r>
    <r>
      <rPr>
        <b/>
        <sz val="9"/>
        <color rgb="FF1F1F1F"/>
        <rFont val="Calibri"/>
        <family val="1"/>
      </rPr>
      <t xml:space="preserve">Capita </t>
    </r>
    <r>
      <rPr>
        <sz val="9"/>
        <color rgb="FF1F1F1F"/>
        <rFont val="Calibri"/>
        <family val="1"/>
      </rPr>
      <t>in Rs.</t>
    </r>
  </si>
  <si>
    <r>
      <rPr>
        <sz val="9"/>
        <color rgb="FF1F1F1F"/>
        <rFont val="Calibri"/>
        <family val="1"/>
      </rPr>
      <t xml:space="preserve">% of
</t>
    </r>
    <r>
      <rPr>
        <b/>
        <sz val="9"/>
        <color rgb="FF1F1F1F"/>
        <rFont val="Calibri"/>
        <family val="1"/>
      </rPr>
      <t>THE</t>
    </r>
  </si>
  <si>
    <r>
      <rPr>
        <sz val="9"/>
        <color rgb="FF1F1F1F"/>
        <rFont val="Calibri"/>
        <family val="1"/>
      </rPr>
      <t xml:space="preserve">% of
</t>
    </r>
    <r>
      <rPr>
        <b/>
        <sz val="9"/>
        <color rgb="FF1F1F1F"/>
        <rFont val="Calibri"/>
        <family val="1"/>
      </rPr>
      <t>GGE</t>
    </r>
  </si>
  <si>
    <r>
      <rPr>
        <sz val="9"/>
        <color rgb="FF1F1F1F"/>
        <rFont val="Calibri"/>
        <family val="1"/>
      </rPr>
      <t>% of GGE</t>
    </r>
  </si>
  <si>
    <r>
      <rPr>
        <sz val="9"/>
        <color rgb="FF1F1F1F"/>
        <rFont val="Calibri"/>
        <family val="1"/>
      </rPr>
      <t>In Crores</t>
    </r>
  </si>
  <si>
    <r>
      <rPr>
        <sz val="9"/>
        <color rgb="FF1F1F1F"/>
        <rFont val="Calibri"/>
        <family val="1"/>
      </rPr>
      <t>In Rs. Crores</t>
    </r>
  </si>
  <si>
    <r>
      <rPr>
        <sz val="9"/>
        <color rgb="FF1F1F1F"/>
        <rFont val="Calibri"/>
        <family val="1"/>
      </rPr>
      <t>AndhraPradesh</t>
    </r>
  </si>
  <si>
    <r>
      <rPr>
        <sz val="9"/>
        <color rgb="FF1F1F1F"/>
        <rFont val="Calibri"/>
        <family val="1"/>
      </rPr>
      <t>9,66,099</t>
    </r>
  </si>
  <si>
    <r>
      <rPr>
        <sz val="9"/>
        <color rgb="FF1F1F1F"/>
        <rFont val="Calibri"/>
        <family val="1"/>
      </rPr>
      <t>1,49,717</t>
    </r>
  </si>
  <si>
    <r>
      <rPr>
        <sz val="9"/>
        <color rgb="FF1F1F1F"/>
        <rFont val="Calibri"/>
        <family val="1"/>
      </rPr>
      <t>Assam</t>
    </r>
  </si>
  <si>
    <r>
      <rPr>
        <sz val="9"/>
        <color rgb="FF1F1F1F"/>
        <rFont val="Calibri"/>
        <family val="1"/>
      </rPr>
      <t>3,46,851</t>
    </r>
  </si>
  <si>
    <r>
      <rPr>
        <sz val="9"/>
        <color rgb="FF1F1F1F"/>
        <rFont val="Calibri"/>
        <family val="1"/>
      </rPr>
      <t>Bihar</t>
    </r>
  </si>
  <si>
    <r>
      <rPr>
        <sz val="9"/>
        <color rgb="FF1F1F1F"/>
        <rFont val="Calibri"/>
        <family val="1"/>
      </rPr>
      <t>5,82,516</t>
    </r>
  </si>
  <si>
    <r>
      <rPr>
        <sz val="9"/>
        <color rgb="FF1F1F1F"/>
        <rFont val="Calibri"/>
        <family val="1"/>
      </rPr>
      <t>1,35,838</t>
    </r>
  </si>
  <si>
    <r>
      <rPr>
        <sz val="9"/>
        <color rgb="FF1F1F1F"/>
        <rFont val="Calibri"/>
        <family val="1"/>
      </rPr>
      <t>Chhattisgarh</t>
    </r>
  </si>
  <si>
    <r>
      <rPr>
        <sz val="9"/>
        <color rgb="FF1F1F1F"/>
        <rFont val="Calibri"/>
        <family val="1"/>
      </rPr>
      <t>3,44,955</t>
    </r>
  </si>
  <si>
    <r>
      <rPr>
        <sz val="9"/>
        <color rgb="FF1F1F1F"/>
        <rFont val="Calibri"/>
        <family val="1"/>
      </rPr>
      <t>Gujarat</t>
    </r>
  </si>
  <si>
    <r>
      <rPr>
        <sz val="9"/>
        <color rgb="FF1F1F1F"/>
        <rFont val="Calibri"/>
        <family val="1"/>
      </rPr>
      <t>16,17,143</t>
    </r>
  </si>
  <si>
    <r>
      <rPr>
        <sz val="9"/>
        <color rgb="FF1F1F1F"/>
        <rFont val="Calibri"/>
        <family val="1"/>
      </rPr>
      <t>1,66,550</t>
    </r>
  </si>
  <si>
    <r>
      <rPr>
        <sz val="9"/>
        <color rgb="FF1F1F1F"/>
        <rFont val="Calibri"/>
        <family val="1"/>
      </rPr>
      <t>Haryana</t>
    </r>
  </si>
  <si>
    <r>
      <rPr>
        <sz val="9"/>
        <color rgb="FF1F1F1F"/>
        <rFont val="Calibri"/>
        <family val="1"/>
      </rPr>
      <t>7,62,044</t>
    </r>
  </si>
  <si>
    <r>
      <rPr>
        <sz val="9"/>
        <color rgb="FF1F1F1F"/>
        <rFont val="Calibri"/>
        <family val="1"/>
      </rPr>
      <t>1,02,514</t>
    </r>
  </si>
  <si>
    <r>
      <rPr>
        <sz val="9"/>
        <color rgb="FF1F1F1F"/>
        <rFont val="Calibri"/>
        <family val="1"/>
      </rPr>
      <t>HimachalPradesh</t>
    </r>
  </si>
  <si>
    <r>
      <rPr>
        <sz val="9"/>
        <color rgb="FF1F1F1F"/>
        <rFont val="Calibri"/>
        <family val="1"/>
      </rPr>
      <t>1,59,162</t>
    </r>
  </si>
  <si>
    <r>
      <rPr>
        <sz val="9"/>
        <color rgb="FF1F1F1F"/>
        <rFont val="Calibri"/>
        <family val="1"/>
      </rPr>
      <t>Jharkhand</t>
    </r>
  </si>
  <si>
    <r>
      <rPr>
        <sz val="9"/>
        <color rgb="FF1F1F1F"/>
        <rFont val="Calibri"/>
        <family val="1"/>
      </rPr>
      <t>3,10,305</t>
    </r>
  </si>
  <si>
    <r>
      <rPr>
        <sz val="9"/>
        <color rgb="FF1F1F1F"/>
        <rFont val="Calibri"/>
        <family val="1"/>
      </rPr>
      <t>Karnataka</t>
    </r>
  </si>
  <si>
    <r>
      <rPr>
        <sz val="9"/>
        <color rgb="FF1F1F1F"/>
        <rFont val="Calibri"/>
        <family val="1"/>
      </rPr>
      <t>16,15,457</t>
    </r>
  </si>
  <si>
    <r>
      <rPr>
        <sz val="9"/>
        <color rgb="FF1F1F1F"/>
        <rFont val="Calibri"/>
        <family val="1"/>
      </rPr>
      <t>2,09,787</t>
    </r>
  </si>
  <si>
    <r>
      <rPr>
        <sz val="9"/>
        <color rgb="FF1F1F1F"/>
        <rFont val="Calibri"/>
        <family val="1"/>
      </rPr>
      <t>Kerala</t>
    </r>
  </si>
  <si>
    <r>
      <rPr>
        <sz val="9"/>
        <color rgb="FF1F1F1F"/>
        <rFont val="Calibri"/>
        <family val="1"/>
      </rPr>
      <t>8,24,374</t>
    </r>
  </si>
  <si>
    <r>
      <rPr>
        <sz val="9"/>
        <color rgb="FF1F1F1F"/>
        <rFont val="Calibri"/>
        <family val="1"/>
      </rPr>
      <t>1,13,175</t>
    </r>
  </si>
  <si>
    <r>
      <rPr>
        <sz val="9"/>
        <color rgb="FF1F1F1F"/>
        <rFont val="Calibri"/>
        <family val="1"/>
      </rPr>
      <t>Madhya Pradesh</t>
    </r>
  </si>
  <si>
    <r>
      <rPr>
        <sz val="9"/>
        <color rgb="FF1F1F1F"/>
        <rFont val="Calibri"/>
        <family val="1"/>
      </rPr>
      <t>9,38,602</t>
    </r>
  </si>
  <si>
    <r>
      <rPr>
        <sz val="9"/>
        <color rgb="FF1F1F1F"/>
        <rFont val="Calibri"/>
        <family val="1"/>
      </rPr>
      <t>1,79,686</t>
    </r>
  </si>
  <si>
    <r>
      <rPr>
        <sz val="9"/>
        <color rgb="FF1F1F1F"/>
        <rFont val="Calibri"/>
        <family val="1"/>
      </rPr>
      <t>Maharashtra</t>
    </r>
  </si>
  <si>
    <r>
      <rPr>
        <sz val="9"/>
        <color rgb="FF1F1F1F"/>
        <rFont val="Calibri"/>
        <family val="1"/>
      </rPr>
      <t>27,34,552</t>
    </r>
  </si>
  <si>
    <r>
      <rPr>
        <sz val="9"/>
        <color rgb="FF1F1F1F"/>
        <rFont val="Calibri"/>
        <family val="1"/>
      </rPr>
      <t>3,36,721</t>
    </r>
  </si>
  <si>
    <r>
      <rPr>
        <sz val="9"/>
        <color rgb="FF1F1F1F"/>
        <rFont val="Calibri"/>
        <family val="1"/>
      </rPr>
      <t>Odisha</t>
    </r>
  </si>
  <si>
    <r>
      <rPr>
        <sz val="9"/>
        <color rgb="FF1F1F1F"/>
        <rFont val="Calibri"/>
        <family val="1"/>
      </rPr>
      <t>5,32,432</t>
    </r>
  </si>
  <si>
    <r>
      <rPr>
        <sz val="9"/>
        <color rgb="FF1F1F1F"/>
        <rFont val="Calibri"/>
        <family val="1"/>
      </rPr>
      <t>1,19,415</t>
    </r>
  </si>
  <si>
    <r>
      <rPr>
        <sz val="9"/>
        <color rgb="FF1F1F1F"/>
        <rFont val="Calibri"/>
        <family val="1"/>
      </rPr>
      <t>Punjab</t>
    </r>
  </si>
  <si>
    <r>
      <rPr>
        <sz val="9"/>
        <color rgb="FF1F1F1F"/>
        <rFont val="Calibri"/>
        <family val="1"/>
      </rPr>
      <t>5,37,031</t>
    </r>
  </si>
  <si>
    <r>
      <rPr>
        <sz val="9"/>
        <color rgb="FF1F1F1F"/>
        <rFont val="Calibri"/>
        <family val="1"/>
      </rPr>
      <t>Rajasthan</t>
    </r>
  </si>
  <si>
    <r>
      <rPr>
        <sz val="9"/>
        <color rgb="FF1F1F1F"/>
        <rFont val="Calibri"/>
        <family val="1"/>
      </rPr>
      <t>9,99,050</t>
    </r>
  </si>
  <si>
    <r>
      <rPr>
        <sz val="9"/>
        <color rgb="FF1F1F1F"/>
        <rFont val="Calibri"/>
        <family val="1"/>
      </rPr>
      <t>1,91,203</t>
    </r>
  </si>
  <si>
    <r>
      <rPr>
        <sz val="9"/>
        <color rgb="FF1F1F1F"/>
        <rFont val="Calibri"/>
        <family val="1"/>
      </rPr>
      <t>TamilNadu</t>
    </r>
  </si>
  <si>
    <r>
      <rPr>
        <sz val="9"/>
        <color rgb="FF1F1F1F"/>
        <rFont val="Calibri"/>
        <family val="1"/>
      </rPr>
      <t>17,43,144</t>
    </r>
  </si>
  <si>
    <r>
      <rPr>
        <sz val="9"/>
        <color rgb="FF1F1F1F"/>
        <rFont val="Calibri"/>
        <family val="1"/>
      </rPr>
      <t>2,36,066</t>
    </r>
  </si>
  <si>
    <r>
      <rPr>
        <sz val="9"/>
        <color rgb="FF1F1F1F"/>
        <rFont val="Calibri"/>
        <family val="1"/>
      </rPr>
      <t>UttarPradesh</t>
    </r>
  </si>
  <si>
    <r>
      <rPr>
        <sz val="9"/>
        <color rgb="FF1F1F1F"/>
        <rFont val="Calibri"/>
        <family val="1"/>
      </rPr>
      <t>17,00,273</t>
    </r>
  </si>
  <si>
    <r>
      <rPr>
        <sz val="9"/>
        <color rgb="FF1F1F1F"/>
        <rFont val="Calibri"/>
        <family val="1"/>
      </rPr>
      <t>3,58,831</t>
    </r>
  </si>
  <si>
    <r>
      <rPr>
        <sz val="9"/>
        <color rgb="FF1F1F1F"/>
        <rFont val="Calibri"/>
        <family val="1"/>
      </rPr>
      <t>Uttarakhand</t>
    </r>
  </si>
  <si>
    <r>
      <rPr>
        <sz val="9"/>
        <color rgb="FF1F1F1F"/>
        <rFont val="Calibri"/>
        <family val="1"/>
      </rPr>
      <t>2,36,988</t>
    </r>
  </si>
  <si>
    <r>
      <rPr>
        <sz val="9"/>
        <color rgb="FF1F1F1F"/>
        <rFont val="Calibri"/>
        <family val="1"/>
      </rPr>
      <t>WestBengal</t>
    </r>
  </si>
  <si>
    <r>
      <rPr>
        <sz val="9"/>
        <color rgb="FF1F1F1F"/>
        <rFont val="Calibri"/>
        <family val="1"/>
      </rPr>
      <t>12,07,823</t>
    </r>
  </si>
  <si>
    <r>
      <rPr>
        <sz val="9"/>
        <color rgb="FF1F1F1F"/>
        <rFont val="Calibri"/>
        <family val="1"/>
      </rPr>
      <t>1,78,546</t>
    </r>
  </si>
  <si>
    <r>
      <rPr>
        <sz val="9"/>
        <color rgb="FF1F1F1F"/>
        <rFont val="Calibri"/>
        <family val="1"/>
      </rPr>
      <t>Telangana</t>
    </r>
  </si>
  <si>
    <r>
      <rPr>
        <sz val="9"/>
        <color rgb="FF1F1F1F"/>
        <rFont val="Calibri"/>
        <family val="1"/>
      </rPr>
      <t>9,50,287</t>
    </r>
  </si>
  <si>
    <r>
      <rPr>
        <sz val="9"/>
        <color rgb="FF1F1F1F"/>
        <rFont val="Calibri"/>
        <family val="1"/>
      </rPr>
      <t>1,25,657</t>
    </r>
  </si>
  <si>
    <r>
      <rPr>
        <sz val="9"/>
        <color rgb="FF1F1F1F"/>
        <rFont val="Calibri"/>
        <family val="1"/>
      </rPr>
      <t>JammuandKashmir</t>
    </r>
  </si>
  <si>
    <r>
      <rPr>
        <sz val="9"/>
        <color rgb="FF1F1F1F"/>
        <rFont val="Calibri"/>
        <family val="1"/>
      </rPr>
      <t>1,64,135</t>
    </r>
  </si>
  <si>
    <t>State/UT</t>
  </si>
  <si>
    <t>S</t>
  </si>
  <si>
    <r>
      <rPr>
        <b/>
        <sz val="9"/>
        <color rgb="FF1F1F1F"/>
        <rFont val="Calibri"/>
        <family val="2"/>
      </rPr>
      <t>GGE</t>
    </r>
  </si>
  <si>
    <t>Total Health Expenditure THE</t>
  </si>
  <si>
    <t>Government Health Expenditure GHE</t>
  </si>
  <si>
    <t>Out of Pocket Expenditure OOPE</t>
  </si>
  <si>
    <t>OOPE</t>
  </si>
  <si>
    <t>Arunacahal Pradesh</t>
  </si>
  <si>
    <t>Andhra Pradesh</t>
  </si>
  <si>
    <t>Goa</t>
  </si>
  <si>
    <t>Manipur</t>
  </si>
  <si>
    <t>Meghalaya</t>
  </si>
  <si>
    <t>Mizoram</t>
  </si>
  <si>
    <t>Nagaland</t>
  </si>
  <si>
    <t>Sikkim</t>
  </si>
  <si>
    <t>Tripura</t>
  </si>
  <si>
    <t>Delhi</t>
  </si>
  <si>
    <t>Puducherry</t>
  </si>
  <si>
    <t>Chandigarh</t>
  </si>
  <si>
    <t>Lakshadweep</t>
  </si>
  <si>
    <t>Dadar &amp; Nagar Haveli and Daman &amp; Diu</t>
  </si>
  <si>
    <t>Andaman &amp; Nicobar Islands</t>
  </si>
  <si>
    <r>
      <rPr>
        <sz val="11"/>
        <color rgb="FF1F1F1F"/>
        <rFont val="Calibri"/>
        <family val="2"/>
        <scheme val="minor"/>
      </rPr>
      <t>9,66,099</t>
    </r>
  </si>
  <si>
    <r>
      <rPr>
        <sz val="11"/>
        <color rgb="FF1F1F1F"/>
        <rFont val="Calibri"/>
        <family val="2"/>
        <scheme val="minor"/>
      </rPr>
      <t>1,49,717</t>
    </r>
  </si>
  <si>
    <r>
      <rPr>
        <sz val="11"/>
        <color rgb="FF1F1F1F"/>
        <rFont val="Calibri"/>
        <family val="2"/>
        <scheme val="minor"/>
      </rPr>
      <t>Assam</t>
    </r>
  </si>
  <si>
    <r>
      <rPr>
        <sz val="11"/>
        <color rgb="FF1F1F1F"/>
        <rFont val="Calibri"/>
        <family val="2"/>
        <scheme val="minor"/>
      </rPr>
      <t>3,46,851</t>
    </r>
  </si>
  <si>
    <r>
      <rPr>
        <sz val="11"/>
        <color rgb="FF1F1F1F"/>
        <rFont val="Calibri"/>
        <family val="2"/>
        <scheme val="minor"/>
      </rPr>
      <t>Bihar</t>
    </r>
  </si>
  <si>
    <r>
      <rPr>
        <sz val="11"/>
        <color rgb="FF1F1F1F"/>
        <rFont val="Calibri"/>
        <family val="2"/>
        <scheme val="minor"/>
      </rPr>
      <t>5,82,516</t>
    </r>
  </si>
  <si>
    <r>
      <rPr>
        <sz val="11"/>
        <color rgb="FF1F1F1F"/>
        <rFont val="Calibri"/>
        <family val="2"/>
        <scheme val="minor"/>
      </rPr>
      <t>1,35,838</t>
    </r>
  </si>
  <si>
    <r>
      <rPr>
        <sz val="11"/>
        <color rgb="FF1F1F1F"/>
        <rFont val="Calibri"/>
        <family val="2"/>
        <scheme val="minor"/>
      </rPr>
      <t>Chhattisgarh</t>
    </r>
  </si>
  <si>
    <r>
      <rPr>
        <sz val="11"/>
        <color rgb="FF1F1F1F"/>
        <rFont val="Calibri"/>
        <family val="2"/>
        <scheme val="minor"/>
      </rPr>
      <t>3,44,955</t>
    </r>
  </si>
  <si>
    <r>
      <rPr>
        <sz val="11"/>
        <color rgb="FF1F1F1F"/>
        <rFont val="Calibri"/>
        <family val="2"/>
        <scheme val="minor"/>
      </rPr>
      <t>7,94,030</t>
    </r>
  </si>
  <si>
    <r>
      <rPr>
        <sz val="11"/>
        <color rgb="FF1F1F1F"/>
        <rFont val="Calibri"/>
        <family val="2"/>
        <scheme val="minor"/>
      </rPr>
      <t>Gujarat</t>
    </r>
  </si>
  <si>
    <r>
      <rPr>
        <sz val="11"/>
        <color rgb="FF1F1F1F"/>
        <rFont val="Calibri"/>
        <family val="2"/>
        <scheme val="minor"/>
      </rPr>
      <t>16,17,143</t>
    </r>
  </si>
  <si>
    <r>
      <rPr>
        <sz val="11"/>
        <color rgb="FF1F1F1F"/>
        <rFont val="Calibri"/>
        <family val="2"/>
        <scheme val="minor"/>
      </rPr>
      <t>1,66,550</t>
    </r>
  </si>
  <si>
    <r>
      <rPr>
        <sz val="11"/>
        <color rgb="FF1F1F1F"/>
        <rFont val="Calibri"/>
        <family val="2"/>
        <scheme val="minor"/>
      </rPr>
      <t>Haryana</t>
    </r>
  </si>
  <si>
    <r>
      <rPr>
        <sz val="11"/>
        <color rgb="FF1F1F1F"/>
        <rFont val="Calibri"/>
        <family val="2"/>
        <scheme val="minor"/>
      </rPr>
      <t>7,62,044</t>
    </r>
  </si>
  <si>
    <r>
      <rPr>
        <sz val="11"/>
        <color rgb="FF1F1F1F"/>
        <rFont val="Calibri"/>
        <family val="2"/>
        <scheme val="minor"/>
      </rPr>
      <t>1,02,514</t>
    </r>
  </si>
  <si>
    <r>
      <rPr>
        <sz val="11"/>
        <color rgb="FF1F1F1F"/>
        <rFont val="Calibri"/>
        <family val="2"/>
        <scheme val="minor"/>
      </rPr>
      <t>HimachalPradesh</t>
    </r>
  </si>
  <si>
    <r>
      <rPr>
        <sz val="11"/>
        <color rgb="FF1F1F1F"/>
        <rFont val="Calibri"/>
        <family val="2"/>
        <scheme val="minor"/>
      </rPr>
      <t>1,59,162</t>
    </r>
  </si>
  <si>
    <r>
      <rPr>
        <sz val="11"/>
        <color rgb="FF1F1F1F"/>
        <rFont val="Calibri"/>
        <family val="2"/>
        <scheme val="minor"/>
      </rPr>
      <t>Jharkhand</t>
    </r>
  </si>
  <si>
    <r>
      <rPr>
        <sz val="11"/>
        <color rgb="FF1F1F1F"/>
        <rFont val="Calibri"/>
        <family val="2"/>
        <scheme val="minor"/>
      </rPr>
      <t>3,10,305</t>
    </r>
  </si>
  <si>
    <r>
      <rPr>
        <sz val="11"/>
        <color rgb="FF1F1F1F"/>
        <rFont val="Calibri"/>
        <family val="2"/>
        <scheme val="minor"/>
      </rPr>
      <t>Karnataka</t>
    </r>
  </si>
  <si>
    <r>
      <rPr>
        <sz val="11"/>
        <color rgb="FF1F1F1F"/>
        <rFont val="Calibri"/>
        <family val="2"/>
        <scheme val="minor"/>
      </rPr>
      <t>16,15,457</t>
    </r>
  </si>
  <si>
    <r>
      <rPr>
        <sz val="11"/>
        <color rgb="FF1F1F1F"/>
        <rFont val="Calibri"/>
        <family val="2"/>
        <scheme val="minor"/>
      </rPr>
      <t>2,09,787</t>
    </r>
  </si>
  <si>
    <r>
      <rPr>
        <sz val="11"/>
        <color rgb="FF1F1F1F"/>
        <rFont val="Calibri"/>
        <family val="2"/>
        <scheme val="minor"/>
      </rPr>
      <t>Kerala</t>
    </r>
  </si>
  <si>
    <r>
      <rPr>
        <sz val="11"/>
        <color rgb="FF1F1F1F"/>
        <rFont val="Calibri"/>
        <family val="2"/>
        <scheme val="minor"/>
      </rPr>
      <t>8,24,374</t>
    </r>
  </si>
  <si>
    <r>
      <rPr>
        <sz val="11"/>
        <color rgb="FF1F1F1F"/>
        <rFont val="Calibri"/>
        <family val="2"/>
        <scheme val="minor"/>
      </rPr>
      <t>1,13,175</t>
    </r>
  </si>
  <si>
    <r>
      <rPr>
        <sz val="11"/>
        <color rgb="FF1F1F1F"/>
        <rFont val="Calibri"/>
        <family val="2"/>
        <scheme val="minor"/>
      </rPr>
      <t>Madhya Pradesh</t>
    </r>
  </si>
  <si>
    <r>
      <rPr>
        <sz val="11"/>
        <color rgb="FF1F1F1F"/>
        <rFont val="Calibri"/>
        <family val="2"/>
        <scheme val="minor"/>
      </rPr>
      <t>9,38,602</t>
    </r>
  </si>
  <si>
    <r>
      <rPr>
        <sz val="11"/>
        <color rgb="FF1F1F1F"/>
        <rFont val="Calibri"/>
        <family val="2"/>
        <scheme val="minor"/>
      </rPr>
      <t>1,79,686</t>
    </r>
  </si>
  <si>
    <r>
      <rPr>
        <sz val="11"/>
        <color rgb="FF1F1F1F"/>
        <rFont val="Calibri"/>
        <family val="2"/>
        <scheme val="minor"/>
      </rPr>
      <t>Maharashtra</t>
    </r>
  </si>
  <si>
    <r>
      <rPr>
        <sz val="11"/>
        <color rgb="FF1F1F1F"/>
        <rFont val="Calibri"/>
        <family val="2"/>
        <scheme val="minor"/>
      </rPr>
      <t>27,34,552</t>
    </r>
  </si>
  <si>
    <r>
      <rPr>
        <sz val="11"/>
        <color rgb="FF1F1F1F"/>
        <rFont val="Calibri"/>
        <family val="2"/>
        <scheme val="minor"/>
      </rPr>
      <t>3,36,721</t>
    </r>
  </si>
  <si>
    <r>
      <rPr>
        <sz val="11"/>
        <color rgb="FF1F1F1F"/>
        <rFont val="Calibri"/>
        <family val="2"/>
        <scheme val="minor"/>
      </rPr>
      <t>Odisha</t>
    </r>
  </si>
  <si>
    <r>
      <rPr>
        <sz val="11"/>
        <color rgb="FF1F1F1F"/>
        <rFont val="Calibri"/>
        <family val="2"/>
        <scheme val="minor"/>
      </rPr>
      <t>5,32,432</t>
    </r>
  </si>
  <si>
    <r>
      <rPr>
        <sz val="11"/>
        <color rgb="FF1F1F1F"/>
        <rFont val="Calibri"/>
        <family val="2"/>
        <scheme val="minor"/>
      </rPr>
      <t>1,19,415</t>
    </r>
  </si>
  <si>
    <r>
      <rPr>
        <sz val="11"/>
        <color rgb="FF1F1F1F"/>
        <rFont val="Calibri"/>
        <family val="2"/>
        <scheme val="minor"/>
      </rPr>
      <t>Punjab</t>
    </r>
  </si>
  <si>
    <r>
      <rPr>
        <sz val="11"/>
        <color rgb="FF1F1F1F"/>
        <rFont val="Calibri"/>
        <family val="2"/>
        <scheme val="minor"/>
      </rPr>
      <t>5,37,031</t>
    </r>
  </si>
  <si>
    <r>
      <rPr>
        <sz val="11"/>
        <color rgb="FF1F1F1F"/>
        <rFont val="Calibri"/>
        <family val="2"/>
        <scheme val="minor"/>
      </rPr>
      <t>Rajasthan</t>
    </r>
  </si>
  <si>
    <r>
      <rPr>
        <sz val="11"/>
        <color rgb="FF1F1F1F"/>
        <rFont val="Calibri"/>
        <family val="2"/>
        <scheme val="minor"/>
      </rPr>
      <t>9,99,050</t>
    </r>
  </si>
  <si>
    <r>
      <rPr>
        <sz val="11"/>
        <color rgb="FF1F1F1F"/>
        <rFont val="Calibri"/>
        <family val="2"/>
        <scheme val="minor"/>
      </rPr>
      <t>1,91,203</t>
    </r>
  </si>
  <si>
    <r>
      <rPr>
        <sz val="11"/>
        <color rgb="FF1F1F1F"/>
        <rFont val="Calibri"/>
        <family val="2"/>
        <scheme val="minor"/>
      </rPr>
      <t>TamilNadu</t>
    </r>
  </si>
  <si>
    <r>
      <rPr>
        <sz val="11"/>
        <color rgb="FF1F1F1F"/>
        <rFont val="Calibri"/>
        <family val="2"/>
        <scheme val="minor"/>
      </rPr>
      <t>17,43,144</t>
    </r>
  </si>
  <si>
    <r>
      <rPr>
        <sz val="11"/>
        <color rgb="FF1F1F1F"/>
        <rFont val="Calibri"/>
        <family val="2"/>
        <scheme val="minor"/>
      </rPr>
      <t>2,36,066</t>
    </r>
  </si>
  <si>
    <r>
      <rPr>
        <sz val="11"/>
        <color rgb="FF1F1F1F"/>
        <rFont val="Calibri"/>
        <family val="2"/>
        <scheme val="minor"/>
      </rPr>
      <t>UttarPradesh</t>
    </r>
  </si>
  <si>
    <r>
      <rPr>
        <sz val="11"/>
        <color rgb="FF1F1F1F"/>
        <rFont val="Calibri"/>
        <family val="2"/>
        <scheme val="minor"/>
      </rPr>
      <t>17,00,273</t>
    </r>
  </si>
  <si>
    <r>
      <rPr>
        <sz val="11"/>
        <color rgb="FF1F1F1F"/>
        <rFont val="Calibri"/>
        <family val="2"/>
        <scheme val="minor"/>
      </rPr>
      <t>3,58,831</t>
    </r>
  </si>
  <si>
    <r>
      <rPr>
        <sz val="11"/>
        <color rgb="FF1F1F1F"/>
        <rFont val="Calibri"/>
        <family val="2"/>
        <scheme val="minor"/>
      </rPr>
      <t>Uttarakhand</t>
    </r>
  </si>
  <si>
    <r>
      <rPr>
        <sz val="11"/>
        <color rgb="FF1F1F1F"/>
        <rFont val="Calibri"/>
        <family val="2"/>
        <scheme val="minor"/>
      </rPr>
      <t>2,36,988</t>
    </r>
  </si>
  <si>
    <r>
      <rPr>
        <sz val="11"/>
        <color rgb="FF1F1F1F"/>
        <rFont val="Calibri"/>
        <family val="2"/>
        <scheme val="minor"/>
      </rPr>
      <t>WestBengal</t>
    </r>
  </si>
  <si>
    <r>
      <rPr>
        <sz val="11"/>
        <color rgb="FF1F1F1F"/>
        <rFont val="Calibri"/>
        <family val="2"/>
        <scheme val="minor"/>
      </rPr>
      <t>12,07,823</t>
    </r>
  </si>
  <si>
    <r>
      <rPr>
        <sz val="11"/>
        <color rgb="FF1F1F1F"/>
        <rFont val="Calibri"/>
        <family val="2"/>
        <scheme val="minor"/>
      </rPr>
      <t>1,78,546</t>
    </r>
  </si>
  <si>
    <r>
      <rPr>
        <sz val="11"/>
        <color rgb="FF1F1F1F"/>
        <rFont val="Calibri"/>
        <family val="2"/>
        <scheme val="minor"/>
      </rPr>
      <t>Telangana</t>
    </r>
  </si>
  <si>
    <r>
      <rPr>
        <sz val="11"/>
        <color rgb="FF1F1F1F"/>
        <rFont val="Calibri"/>
        <family val="2"/>
        <scheme val="minor"/>
      </rPr>
      <t>9,50,287</t>
    </r>
  </si>
  <si>
    <r>
      <rPr>
        <sz val="11"/>
        <color rgb="FF1F1F1F"/>
        <rFont val="Calibri"/>
        <family val="2"/>
        <scheme val="minor"/>
      </rPr>
      <t>1,25,657</t>
    </r>
  </si>
  <si>
    <r>
      <rPr>
        <sz val="11"/>
        <color rgb="FF1F1F1F"/>
        <rFont val="Calibri"/>
        <family val="2"/>
        <scheme val="minor"/>
      </rPr>
      <t>JammuandKashmir</t>
    </r>
  </si>
  <si>
    <r>
      <rPr>
        <sz val="11"/>
        <color rgb="FF1F1F1F"/>
        <rFont val="Calibri"/>
        <family val="2"/>
        <scheme val="minor"/>
      </rPr>
      <t>1,64,135</t>
    </r>
  </si>
  <si>
    <t>CDR</t>
  </si>
  <si>
    <t>12647</t>
  </si>
  <si>
    <r>
      <rPr>
        <sz val="7.5"/>
        <rFont val="Consolas"/>
        <family val="3"/>
      </rPr>
      <t>S.8</t>
    </r>
  </si>
  <si>
    <t>state</t>
  </si>
  <si>
    <t>THE</t>
  </si>
  <si>
    <t>THE_GSDP</t>
  </si>
  <si>
    <t>THE_pc</t>
  </si>
  <si>
    <t>GHE</t>
  </si>
  <si>
    <t>GHE_THE</t>
  </si>
  <si>
    <t>GHE_GSDP</t>
  </si>
  <si>
    <t>GHE_GGE</t>
  </si>
  <si>
    <t>GHE_pc</t>
  </si>
  <si>
    <t>OOPE_THE</t>
  </si>
  <si>
    <t>OOPE_GSDP</t>
  </si>
  <si>
    <t>OOPE_GGE</t>
  </si>
  <si>
    <t>OOPE_pc</t>
  </si>
  <si>
    <t>popn</t>
  </si>
  <si>
    <t>GSDP</t>
  </si>
  <si>
    <t>GGE</t>
  </si>
  <si>
    <t>RM_60</t>
  </si>
  <si>
    <t>RF_60</t>
  </si>
  <si>
    <t>UM_60</t>
  </si>
  <si>
    <t>UF_60</t>
  </si>
  <si>
    <t>DRM</t>
  </si>
  <si>
    <t>DRF</t>
  </si>
  <si>
    <t>RMD</t>
  </si>
  <si>
    <t>RFD</t>
  </si>
  <si>
    <t>UMD</t>
  </si>
  <si>
    <t>UFD</t>
  </si>
  <si>
    <t>RU</t>
  </si>
  <si>
    <t>RGI</t>
  </si>
  <si>
    <t>RGESI</t>
  </si>
  <si>
    <t>RPESI</t>
  </si>
  <si>
    <t>RHH</t>
  </si>
  <si>
    <t>RO</t>
  </si>
  <si>
    <t>UU</t>
  </si>
  <si>
    <t>UGI</t>
  </si>
  <si>
    <t>UGESI</t>
  </si>
  <si>
    <t>UPESI</t>
  </si>
  <si>
    <t>UHH</t>
  </si>
  <si>
    <t>UO</t>
  </si>
  <si>
    <t>RB</t>
  </si>
  <si>
    <t>UB</t>
  </si>
  <si>
    <t>PMJAY_BE</t>
  </si>
  <si>
    <t>PMJAY_ATC</t>
  </si>
  <si>
    <r>
      <rPr>
        <sz val="11"/>
        <rFont val="Times New Roman"/>
        <family val="1"/>
      </rPr>
      <t>l</t>
    </r>
  </si>
  <si>
    <t>PMJAY_prem_HH</t>
  </si>
  <si>
    <t>PMJAY_prem</t>
  </si>
  <si>
    <t xml:space="preserve">Manipur </t>
  </si>
  <si>
    <t>Rural 60</t>
  </si>
  <si>
    <t>Urban 60</t>
  </si>
  <si>
    <t>meghalaya - https://htain.dhr.gov.in/images/pdf/Policy_Documents/28.Cost_Analysis_of_the_Meghalaya_Health_Benefit_Packages.pdf</t>
  </si>
  <si>
    <t>Pudicherry</t>
  </si>
  <si>
    <t>pudicherry - https://pmc.ncbi.nlm.nih.gov/articles/PMC6691471/</t>
  </si>
  <si>
    <t>nagaland - https://nhsrcindia.org/sites/default/files/practice_image/HealthDossier2021/Nagaland.pdf</t>
  </si>
  <si>
    <t>arunachal pradesh - https://nhsrcindia.org/sites/default/files/practice_image/HealthDossier2021/Arunachal%20Pradesh.pdf</t>
  </si>
  <si>
    <t>goa - https://nhsrcindia.org/sites/default/files/practice_image/HealthDossier2021/Goa.pdf</t>
  </si>
  <si>
    <r>
      <rPr>
        <sz val="10.5"/>
        <color rgb="FF333333"/>
        <rFont val="Times New Roman"/>
        <family val="1"/>
      </rPr>
      <t>Andaman and Nicobar Islands</t>
    </r>
  </si>
  <si>
    <r>
      <rPr>
        <sz val="10.5"/>
        <color rgb="FF333333"/>
        <rFont val="Times New Roman"/>
        <family val="1"/>
      </rPr>
      <t>Andhra Pradesh</t>
    </r>
  </si>
  <si>
    <r>
      <rPr>
        <sz val="10.5"/>
        <color rgb="FF333333"/>
        <rFont val="Times New Roman"/>
        <family val="1"/>
      </rPr>
      <t>Arunachal Pradesh</t>
    </r>
  </si>
  <si>
    <r>
      <rPr>
        <sz val="10.5"/>
        <color rgb="FF333333"/>
        <rFont val="Times New Roman"/>
        <family val="1"/>
      </rPr>
      <t>Assam</t>
    </r>
  </si>
  <si>
    <r>
      <rPr>
        <sz val="10.5"/>
        <color rgb="FF333333"/>
        <rFont val="Times New Roman"/>
        <family val="1"/>
      </rPr>
      <t>Bihar</t>
    </r>
  </si>
  <si>
    <r>
      <rPr>
        <sz val="10.5"/>
        <color rgb="FF333333"/>
        <rFont val="Times New Roman"/>
        <family val="1"/>
      </rPr>
      <t>Chandigarh</t>
    </r>
  </si>
  <si>
    <r>
      <rPr>
        <sz val="10.5"/>
        <color rgb="FF333333"/>
        <rFont val="Times New Roman"/>
        <family val="1"/>
      </rPr>
      <t>Chhattisgarh</t>
    </r>
  </si>
  <si>
    <r>
      <rPr>
        <sz val="10.5"/>
        <color rgb="FF333333"/>
        <rFont val="Times New Roman"/>
        <family val="1"/>
      </rPr>
      <t>D &amp; N Haveli</t>
    </r>
  </si>
  <si>
    <r>
      <rPr>
        <sz val="10.5"/>
        <color rgb="FF333333"/>
        <rFont val="Times New Roman"/>
        <family val="1"/>
      </rPr>
      <t>Delhi</t>
    </r>
  </si>
  <si>
    <r>
      <rPr>
        <sz val="10.5"/>
        <color rgb="FF333333"/>
        <rFont val="Times New Roman"/>
        <family val="1"/>
      </rPr>
      <t>Goa</t>
    </r>
  </si>
  <si>
    <r>
      <rPr>
        <sz val="10.5"/>
        <color rgb="FF333333"/>
        <rFont val="Times New Roman"/>
        <family val="1"/>
      </rPr>
      <t>Gujarat</t>
    </r>
  </si>
  <si>
    <r>
      <rPr>
        <sz val="10.5"/>
        <color rgb="FF333333"/>
        <rFont val="Times New Roman"/>
        <family val="1"/>
      </rPr>
      <t>Haryana</t>
    </r>
  </si>
  <si>
    <r>
      <rPr>
        <sz val="10.5"/>
        <color rgb="FF333333"/>
        <rFont val="Times New Roman"/>
        <family val="1"/>
      </rPr>
      <t>Himachal Pradesh</t>
    </r>
  </si>
  <si>
    <r>
      <rPr>
        <sz val="10.5"/>
        <color rgb="FF333333"/>
        <rFont val="Times New Roman"/>
        <family val="1"/>
      </rPr>
      <t>Jammu &amp; Kashmir</t>
    </r>
  </si>
  <si>
    <r>
      <rPr>
        <sz val="10.5"/>
        <color rgb="FF333333"/>
        <rFont val="Times New Roman"/>
        <family val="1"/>
      </rPr>
      <t>Jharkhand</t>
    </r>
  </si>
  <si>
    <r>
      <rPr>
        <sz val="10.5"/>
        <color rgb="FF333333"/>
        <rFont val="Times New Roman"/>
        <family val="1"/>
      </rPr>
      <t>Karnataka</t>
    </r>
  </si>
  <si>
    <r>
      <rPr>
        <sz val="10.5"/>
        <color rgb="FF333333"/>
        <rFont val="Times New Roman"/>
        <family val="1"/>
      </rPr>
      <t>Kerala</t>
    </r>
  </si>
  <si>
    <r>
      <rPr>
        <sz val="10.5"/>
        <color rgb="FF333333"/>
        <rFont val="Times New Roman"/>
        <family val="1"/>
      </rPr>
      <t>Lakshadweep</t>
    </r>
  </si>
  <si>
    <r>
      <rPr>
        <sz val="10.5"/>
        <color rgb="FF333333"/>
        <rFont val="Times New Roman"/>
        <family val="1"/>
      </rPr>
      <t>Madhya Pradesh</t>
    </r>
  </si>
  <si>
    <r>
      <rPr>
        <sz val="10.5"/>
        <color rgb="FF333333"/>
        <rFont val="Times New Roman"/>
        <family val="1"/>
      </rPr>
      <t>Maharashtra</t>
    </r>
  </si>
  <si>
    <r>
      <rPr>
        <sz val="10.5"/>
        <color rgb="FF333333"/>
        <rFont val="Times New Roman"/>
        <family val="1"/>
      </rPr>
      <t>Manipur</t>
    </r>
  </si>
  <si>
    <r>
      <rPr>
        <sz val="10.5"/>
        <color rgb="FF333333"/>
        <rFont val="Times New Roman"/>
        <family val="1"/>
      </rPr>
      <t>Meghalaya</t>
    </r>
  </si>
  <si>
    <r>
      <rPr>
        <sz val="10.5"/>
        <color rgb="FF333333"/>
        <rFont val="Times New Roman"/>
        <family val="1"/>
      </rPr>
      <t>Mizoram</t>
    </r>
  </si>
  <si>
    <r>
      <rPr>
        <sz val="10.5"/>
        <color rgb="FF333333"/>
        <rFont val="Times New Roman"/>
        <family val="1"/>
      </rPr>
      <t>Nagaland</t>
    </r>
  </si>
  <si>
    <r>
      <rPr>
        <sz val="10.5"/>
        <color rgb="FF333333"/>
        <rFont val="Times New Roman"/>
        <family val="1"/>
      </rPr>
      <t>Orissa</t>
    </r>
  </si>
  <si>
    <r>
      <rPr>
        <sz val="10.5"/>
        <color rgb="FF333333"/>
        <rFont val="Times New Roman"/>
        <family val="1"/>
      </rPr>
      <t>Pondicherry</t>
    </r>
  </si>
  <si>
    <r>
      <rPr>
        <sz val="10.5"/>
        <color rgb="FF333333"/>
        <rFont val="Times New Roman"/>
        <family val="1"/>
      </rPr>
      <t>Punjab</t>
    </r>
  </si>
  <si>
    <r>
      <rPr>
        <sz val="10.5"/>
        <color rgb="FF333333"/>
        <rFont val="Times New Roman"/>
        <family val="1"/>
      </rPr>
      <t>Rajasthan</t>
    </r>
  </si>
  <si>
    <r>
      <rPr>
        <sz val="10.5"/>
        <color rgb="FF333333"/>
        <rFont val="Times New Roman"/>
        <family val="1"/>
      </rPr>
      <t>Sikkim</t>
    </r>
  </si>
  <si>
    <r>
      <rPr>
        <sz val="10.5"/>
        <color rgb="FF333333"/>
        <rFont val="Times New Roman"/>
        <family val="1"/>
      </rPr>
      <t>Tamil Nadu</t>
    </r>
  </si>
  <si>
    <r>
      <rPr>
        <sz val="10.5"/>
        <color rgb="FF333333"/>
        <rFont val="Times New Roman"/>
        <family val="1"/>
      </rPr>
      <t>Tripura</t>
    </r>
  </si>
  <si>
    <r>
      <rPr>
        <sz val="10.5"/>
        <color rgb="FF333333"/>
        <rFont val="Times New Roman"/>
        <family val="1"/>
      </rPr>
      <t>Uttar Pradesh</t>
    </r>
  </si>
  <si>
    <r>
      <rPr>
        <sz val="10.5"/>
        <color rgb="FF333333"/>
        <rFont val="Times New Roman"/>
        <family val="1"/>
      </rPr>
      <t>Uttarakhand</t>
    </r>
  </si>
  <si>
    <r>
      <rPr>
        <sz val="10.5"/>
        <color rgb="FF333333"/>
        <rFont val="Times New Roman"/>
        <family val="1"/>
      </rPr>
      <t>West Bengal</t>
    </r>
  </si>
  <si>
    <t>Telengana</t>
  </si>
  <si>
    <t>PMJAY_ind</t>
  </si>
  <si>
    <t>PMJAY_HH</t>
  </si>
  <si>
    <t>TD</t>
  </si>
  <si>
    <t>TP_60</t>
  </si>
  <si>
    <t>TPP_60</t>
  </si>
  <si>
    <t>GHE_GGE_CR</t>
  </si>
  <si>
    <t>manipur - https://nhsrcindia.org/sites/default/files/practice_image/HealthDossier2021/Nagaland.pdfhttps://nhsrcindia.org/sites/default/files/practice_image/HealthDossier2021/Manipur.pdf</t>
  </si>
  <si>
    <t>mizoram - https://nhsrcindia.org/sites/default/files/practice_image/HealthDossier2021/Mizoram.pdf and https://nhsrcindia.org/sites/default/files/2024-08/Mizoam%20Report%20%28Final%29.pdf</t>
  </si>
  <si>
    <t>GHE_THE2</t>
  </si>
  <si>
    <t>states_percent</t>
  </si>
  <si>
    <t>Total</t>
  </si>
  <si>
    <t>Arunachal Pradesh</t>
  </si>
  <si>
    <t>Assam</t>
  </si>
  <si>
    <t>Bihar</t>
  </si>
  <si>
    <t>Chhattisgarh</t>
  </si>
  <si>
    <t>Dadra &amp; Nagar Haveli And Daman &amp; Diu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</si>
  <si>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</si>
  <si>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</si>
  <si>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</si>
  <si>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</si>
  <si>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</si>
  <si>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</si>
  <si>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</si>
  <si>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</si>
  <si>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Madhya Pradesh</t>
  </si>
  <si>
    <t>Maharashtra</t>
  </si>
  <si>
    <t>Odisha</t>
  </si>
  <si>
    <t>Punjab</t>
  </si>
  <si>
    <t>Rajasthan</t>
  </si>
  <si>
    <t>Tamil Nadu</t>
  </si>
  <si>
    <t>Telangana</t>
  </si>
  <si>
    <t>Uttar Pradesh</t>
  </si>
  <si>
    <t>Uttarakhand</t>
  </si>
  <si>
    <t>West Bengal</t>
  </si>
  <si>
    <t>17,51,78,171</t>
  </si>
  <si>
    <t>11,02,33,371</t>
  </si>
  <si>
    <t>67,27,51,263</t>
  </si>
  <si>
    <t>95,81,62,805</t>
  </si>
  <si>
    <t>state wise rural - https://ejalshakti.gov.in/JJM/JJMReports/BasicInformation/JJMRep_RWS_RuralPopulation.aspx</t>
  </si>
  <si>
    <t>urban_popn</t>
  </si>
  <si>
    <t>Column2</t>
  </si>
  <si>
    <t>urban_popn_cr</t>
  </si>
  <si>
    <t>rural_popn</t>
  </si>
  <si>
    <t>RUP</t>
  </si>
  <si>
    <t>RGIP</t>
  </si>
  <si>
    <t>RPESIP</t>
  </si>
  <si>
    <t>RGESIP</t>
  </si>
  <si>
    <t>ROP</t>
  </si>
  <si>
    <t>UUP</t>
  </si>
  <si>
    <t>UGIP</t>
  </si>
  <si>
    <t>UGESIP</t>
  </si>
  <si>
    <t>UPESIP</t>
  </si>
  <si>
    <t>UOP</t>
  </si>
  <si>
    <t>RBP</t>
  </si>
  <si>
    <t>UBP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</si>
  <si>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</si>
  <si>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</si>
  <si>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</si>
  <si>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</si>
  <si>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</si>
  <si>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</si>
  <si>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</si>
  <si>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</si>
  <si>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</si>
  <si>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</si>
  <si>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</si>
  <si>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</si>
  <si>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</si>
  <si>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</si>
  <si>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</si>
  <si>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</si>
  <si>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</si>
  <si>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</si>
  <si>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</si>
  <si>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</si>
  <si>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</si>
  <si>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</si>
  <si>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</si>
  <si>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</si>
  <si>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</si>
  <si>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</si>
  <si>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</si>
  <si>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</si>
  <si>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</si>
  <si>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</si>
  <si>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</si>
  <si>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GHE+OOPE+PMJAY_BE</t>
  </si>
  <si>
    <t>PMJAY_ind_cr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</si>
</sst>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50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sz val="12"/>
      <color rgb="FF1F1F1F"/>
      <name val="Calibri"/>
      <family val="1"/>
    </font>
    <font>
      <sz val="12"/>
      <color rgb="FF1F1F1F"/>
      <name val="Calibri"/>
      <family val="2"/>
    </font>
    <font>
      <b/>
      <sz val="12"/>
      <color rgb="FF1F1F1F"/>
      <name val="Calibri"/>
      <family val="1"/>
    </font>
    <font>
      <b/>
      <sz val="12"/>
      <name val="Calibri"/>
      <family val="2"/>
    </font>
    <font>
      <sz val="11.5"/>
      <color rgb="FF1F1F1F"/>
      <name val="Calibri"/>
      <family val="1"/>
    </font>
    <font>
      <sz val="11.5"/>
      <name val="Calibri"/>
      <family val="2"/>
    </font>
    <font>
      <sz val="11"/>
      <color rgb="FF1F1F1F"/>
      <name val="Calibri"/>
      <family val="1"/>
    </font>
    <font>
      <sz val="11.5"/>
      <color rgb="FF1F1F1F"/>
      <name val="Calibri"/>
      <family val="2"/>
    </font>
    <font>
      <sz val="9"/>
      <name val="Calibri"/>
      <family val="2"/>
    </font>
    <font>
      <sz val="9"/>
      <color rgb="FF1F1F1F"/>
      <name val="Calibri"/>
      <family val="1"/>
    </font>
    <font>
      <b/>
      <sz val="9"/>
      <name val="Calibri"/>
      <family val="2"/>
    </font>
    <font>
      <b/>
      <sz val="9"/>
      <color rgb="FF1F1F1F"/>
      <name val="Calibri"/>
      <family val="1"/>
    </font>
    <font>
      <sz val="9"/>
      <color rgb="FF1F1F1F"/>
      <name val="Calibri"/>
      <family val="2"/>
    </font>
    <font>
      <b/>
      <sz val="9"/>
      <name val="Calibri"/>
      <family val="2"/>
    </font>
    <font>
      <b/>
      <sz val="9"/>
      <color rgb="FF1F1F1F"/>
      <name val="Calibri"/>
      <family val="2"/>
    </font>
    <font>
      <sz val="11"/>
      <color rgb="FF1F1F1F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ourier New"/>
      <family val="2"/>
    </font>
    <font>
      <sz val="10"/>
      <color rgb="FF000000"/>
      <name val="Consolas"/>
      <family val="2"/>
    </font>
    <font>
      <sz val="7"/>
      <color rgb="FF000000"/>
      <name val="Calibri"/>
      <family val="2"/>
    </font>
    <font>
      <sz val="7.5"/>
      <color rgb="FF000000"/>
      <name val="Calibri"/>
      <family val="2"/>
    </font>
    <font>
      <sz val="6.5"/>
      <color rgb="FF000000"/>
      <name val="Consolas"/>
      <family val="2"/>
    </font>
    <font>
      <sz val="7"/>
      <color rgb="FF000000"/>
      <name val="Consolas"/>
      <family val="2"/>
    </font>
    <font>
      <sz val="7.5"/>
      <color rgb="FF000000"/>
      <name val="Courier New"/>
      <family val="2"/>
    </font>
    <font>
      <sz val="7.5"/>
      <name val="Consolas"/>
      <family val="3"/>
    </font>
    <font>
      <sz val="7.5"/>
      <color rgb="FF000000"/>
      <name val="Times New Roman"/>
      <family val="2"/>
    </font>
    <font>
      <sz val="10"/>
      <color theme="1"/>
      <name val="Times New Roman"/>
      <family val="1"/>
    </font>
    <font>
      <sz val="11.5"/>
      <color rgb="FF000000"/>
      <name val="Times New Roman"/>
      <family val="2"/>
    </font>
    <font>
      <sz val="11.5"/>
      <name val="Times New Roman"/>
      <family val="1"/>
    </font>
    <font>
      <sz val="11"/>
      <name val="Times New Roman"/>
      <family val="1"/>
    </font>
    <font>
      <sz val="10"/>
      <color rgb="FF000000"/>
      <name val="Times New Roman"/>
      <family val="2"/>
    </font>
    <font>
      <sz val="10.5"/>
      <color rgb="FF000000"/>
      <name val="Times New Roman"/>
      <family val="2"/>
    </font>
    <font>
      <sz val="11"/>
      <color rgb="FF000000"/>
      <name val="Times New Roman"/>
      <family val="2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1"/>
      <color rgb="FF001D35"/>
      <name val="Arial"/>
      <family val="2"/>
    </font>
    <font>
      <sz val="10"/>
      <color rgb="FF1B1B1B"/>
      <name val="Cambria"/>
      <family val="1"/>
    </font>
    <font>
      <sz val="10.5"/>
      <name val="Times New Roman"/>
      <family val="1"/>
    </font>
    <font>
      <sz val="10.5"/>
      <color rgb="FF333333"/>
      <name val="Times New Roman"/>
      <family val="1"/>
    </font>
    <font>
      <sz val="10.5"/>
      <color rgb="FF333333"/>
      <name val="Times New Roman"/>
      <family val="2"/>
    </font>
    <font>
      <sz val="10"/>
      <color theme="0"/>
      <name val="Times New Roman"/>
      <charset val="204"/>
    </font>
    <font>
      <u/>
      <sz val="11"/>
      <color theme="10"/>
      <name val="Calibri"/>
      <family val="2"/>
      <scheme val="minor"/>
    </font>
    <font>
      <sz val="8"/>
      <color rgb="FFFFFFFF"/>
      <name val="Arial"/>
      <family val="2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4A582"/>
      </patternFill>
    </fill>
    <fill>
      <patternFill patternType="solid">
        <fgColor rgb="FFEDD6C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003B64"/>
        <bgColor indexed="64"/>
      </patternFill>
    </fill>
    <fill>
      <patternFill patternType="solid">
        <fgColor rgb="FFF1F1F1"/>
        <bgColor indexed="64"/>
      </patternFill>
    </fill>
  </fills>
  <borders count="85">
    <border>
      <left/>
      <right/>
      <top/>
      <bottom/>
      <diagonal/>
    </border>
    <border>
      <left/>
      <right/>
      <top style="thin">
        <color rgb="FF231F1F"/>
      </top>
      <bottom style="thin">
        <color rgb="FF231F1F"/>
      </bottom>
      <diagonal/>
    </border>
    <border>
      <left/>
      <right/>
      <top/>
      <bottom style="thin">
        <color rgb="FF231F1F"/>
      </bottom>
      <diagonal/>
    </border>
    <border>
      <left/>
      <right/>
      <top style="thin">
        <color rgb="FF231F1F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231F1F"/>
      </left>
      <right style="thin">
        <color rgb="FF231F1F"/>
      </right>
      <top style="thin">
        <color rgb="FF231F1F"/>
      </top>
      <bottom style="thin">
        <color rgb="FF1F1C1C"/>
      </bottom>
      <diagonal/>
    </border>
    <border>
      <left style="thin">
        <color rgb="FF231F1F"/>
      </left>
      <right style="thin">
        <color rgb="FF231F1F"/>
      </right>
      <top style="thin">
        <color rgb="FF231F1F"/>
      </top>
      <bottom style="thin">
        <color rgb="FF231F1F"/>
      </bottom>
      <diagonal/>
    </border>
    <border>
      <left style="thin">
        <color rgb="FF231F1F"/>
      </left>
      <right/>
      <top style="thin">
        <color rgb="FF231F1F"/>
      </top>
      <bottom style="thin">
        <color rgb="FF231F1F"/>
      </bottom>
      <diagonal/>
    </border>
    <border>
      <left/>
      <right style="thin">
        <color rgb="FF231F1F"/>
      </right>
      <top style="thin">
        <color rgb="FF231F1F"/>
      </top>
      <bottom style="thin">
        <color rgb="FF231F1F"/>
      </bottom>
      <diagonal/>
    </border>
    <border>
      <left style="thin">
        <color rgb="FF383434"/>
      </left>
      <right style="thin">
        <color rgb="FF383434"/>
      </right>
      <top style="thin">
        <color rgb="FF1F1C1C"/>
      </top>
      <bottom style="thin">
        <color rgb="FF444444"/>
      </bottom>
      <diagonal/>
    </border>
    <border>
      <left style="thin">
        <color rgb="FF383434"/>
      </left>
      <right/>
      <top style="thin">
        <color rgb="FF231F1F"/>
      </top>
      <bottom style="thin">
        <color rgb="FF231F1F"/>
      </bottom>
      <diagonal/>
    </border>
    <border>
      <left style="thin">
        <color rgb="FF383434"/>
      </left>
      <right style="thin">
        <color rgb="FF383434"/>
      </right>
      <top style="thin">
        <color rgb="FF444444"/>
      </top>
      <bottom style="thin">
        <color rgb="FF1F1C1C"/>
      </bottom>
      <diagonal/>
    </border>
    <border>
      <left style="thin">
        <color rgb="FF383434"/>
      </left>
      <right style="thin">
        <color rgb="FF383434"/>
      </right>
      <top style="thin">
        <color rgb="FF1F1C1C"/>
      </top>
      <bottom style="thin">
        <color rgb="FF282323"/>
      </bottom>
      <diagonal/>
    </border>
    <border>
      <left style="thin">
        <color rgb="FF383434"/>
      </left>
      <right style="thin">
        <color rgb="FF383434"/>
      </right>
      <top style="thin">
        <color rgb="FF282323"/>
      </top>
      <bottom style="thin">
        <color rgb="FF1F1C1C"/>
      </bottom>
      <diagonal/>
    </border>
    <border>
      <left style="thin">
        <color rgb="FF383434"/>
      </left>
      <right style="thin">
        <color rgb="FF383434"/>
      </right>
      <top style="thin">
        <color rgb="FF444444"/>
      </top>
      <bottom style="thin">
        <color rgb="FF231F1F"/>
      </bottom>
      <diagonal/>
    </border>
    <border>
      <left style="thin">
        <color rgb="FF383434"/>
      </left>
      <right style="thin">
        <color rgb="FF383434"/>
      </right>
      <top style="thin">
        <color rgb="FF231F1F"/>
      </top>
      <bottom style="thin">
        <color rgb="FF444444"/>
      </bottom>
      <diagonal/>
    </border>
    <border>
      <left style="thin">
        <color rgb="FF383434"/>
      </left>
      <right style="thin">
        <color rgb="FF383434"/>
      </right>
      <top style="thin">
        <color rgb="FF444444"/>
      </top>
      <bottom style="thin">
        <color rgb="FF282323"/>
      </bottom>
      <diagonal/>
    </border>
    <border>
      <left style="thin">
        <color rgb="FF383434"/>
      </left>
      <right style="thin">
        <color rgb="FF383434"/>
      </right>
      <top style="thin">
        <color rgb="FF282323"/>
      </top>
      <bottom style="thin">
        <color rgb="FF231F1F"/>
      </bottom>
      <diagonal/>
    </border>
    <border>
      <left style="thin">
        <color rgb="FF383434"/>
      </left>
      <right style="thin">
        <color rgb="FF383434"/>
      </right>
      <top style="thin">
        <color rgb="FF231F1F"/>
      </top>
      <bottom style="thin">
        <color rgb="FF1F1C1C"/>
      </bottom>
      <diagonal/>
    </border>
    <border>
      <left style="thin">
        <color rgb="FF383434"/>
      </left>
      <right style="thin">
        <color rgb="FF383434"/>
      </right>
      <top style="thin">
        <color rgb="FF1F1C1C"/>
      </top>
      <bottom style="thin">
        <color rgb="FF1F1C1C"/>
      </bottom>
      <diagonal/>
    </border>
    <border>
      <left style="thin">
        <color rgb="FF383434"/>
      </left>
      <right style="thin">
        <color rgb="FF383434"/>
      </right>
      <top style="thin">
        <color rgb="FF1F1C1C"/>
      </top>
      <bottom/>
      <diagonal/>
    </border>
    <border>
      <left style="thin">
        <color rgb="FF383434"/>
      </left>
      <right style="thin">
        <color rgb="FF383434"/>
      </right>
      <top/>
      <bottom style="thin">
        <color rgb="FF444444"/>
      </bottom>
      <diagonal/>
    </border>
    <border>
      <left style="thin">
        <color rgb="FF383434"/>
      </left>
      <right style="thin">
        <color rgb="FF383434"/>
      </right>
      <top style="thin">
        <color rgb="FF282323"/>
      </top>
      <bottom style="thin">
        <color rgb="FF282323"/>
      </bottom>
      <diagonal/>
    </border>
    <border>
      <left style="thin">
        <color rgb="FF231F1F"/>
      </left>
      <right style="thin">
        <color rgb="FF231F1F"/>
      </right>
      <top/>
      <bottom style="thin">
        <color rgb="FF231F1F"/>
      </bottom>
      <diagonal/>
    </border>
    <border>
      <left style="thin">
        <color rgb="FF231F1F"/>
      </left>
      <right/>
      <top/>
      <bottom style="thin">
        <color rgb="FF231F1F"/>
      </bottom>
      <diagonal/>
    </border>
    <border>
      <left/>
      <right style="thin">
        <color rgb="FF231F1F"/>
      </right>
      <top/>
      <bottom/>
      <diagonal/>
    </border>
    <border>
      <left style="thin">
        <color rgb="FF231F1F"/>
      </left>
      <right/>
      <top/>
      <bottom/>
      <diagonal/>
    </border>
    <border>
      <left style="thin">
        <color rgb="FF231F1F"/>
      </left>
      <right style="thin">
        <color rgb="FF231F1F"/>
      </right>
      <top/>
      <bottom style="thin">
        <color rgb="FF342F2F"/>
      </bottom>
      <diagonal/>
    </border>
    <border>
      <left style="thin">
        <color rgb="FF231F1F"/>
      </left>
      <right style="thin">
        <color rgb="FF231F1F"/>
      </right>
      <top style="thin">
        <color rgb="FF231F1F"/>
      </top>
      <bottom style="thin">
        <color rgb="FF342F2F"/>
      </bottom>
      <diagonal/>
    </border>
    <border>
      <left style="thin">
        <color rgb="FF231F1F"/>
      </left>
      <right style="thin">
        <color rgb="FF231F1F"/>
      </right>
      <top style="thin">
        <color rgb="FF342F2F"/>
      </top>
      <bottom style="thin">
        <color rgb="FF342F2F"/>
      </bottom>
      <diagonal/>
    </border>
    <border>
      <left/>
      <right style="thin">
        <color rgb="FF443F3F"/>
      </right>
      <top style="thin">
        <color rgb="FF231F1F"/>
      </top>
      <bottom style="thin">
        <color rgb="FF231F1F"/>
      </bottom>
      <diagonal/>
    </border>
    <border>
      <left style="thin">
        <color rgb="FF443F3F"/>
      </left>
      <right style="thin">
        <color rgb="FF443F3F"/>
      </right>
      <top style="thin">
        <color rgb="FF342F2F"/>
      </top>
      <bottom/>
      <diagonal/>
    </border>
    <border>
      <left style="thin">
        <color rgb="FF443F3F"/>
      </left>
      <right/>
      <top style="thin">
        <color rgb="FF231F1F"/>
      </top>
      <bottom style="thin">
        <color rgb="FF231F1F"/>
      </bottom>
      <diagonal/>
    </border>
    <border>
      <left style="thin">
        <color rgb="FF443F3F"/>
      </left>
      <right style="thin">
        <color rgb="FF443F3F"/>
      </right>
      <top/>
      <bottom/>
      <diagonal/>
    </border>
    <border>
      <left style="thin">
        <color rgb="FF443F3F"/>
      </left>
      <right style="thin">
        <color rgb="FF443F3F"/>
      </right>
      <top/>
      <bottom style="thin">
        <color rgb="FF342F2F"/>
      </bottom>
      <diagonal/>
    </border>
    <border>
      <left/>
      <right style="thin">
        <color rgb="FF64C8CF"/>
      </right>
      <top style="thin">
        <color rgb="FF64C8CF"/>
      </top>
      <bottom style="thin">
        <color rgb="FF64C8CF"/>
      </bottom>
      <diagonal/>
    </border>
    <border>
      <left/>
      <right/>
      <top style="thin">
        <color rgb="FF1FBDC6"/>
      </top>
      <bottom style="thin">
        <color rgb="FF64C8CF"/>
      </bottom>
      <diagonal/>
    </border>
    <border>
      <left/>
      <right style="thin">
        <color rgb="FF64C8CF"/>
      </right>
      <top style="thin">
        <color rgb="FF1FBDC6"/>
      </top>
      <bottom style="thin">
        <color rgb="FF64C8CF"/>
      </bottom>
      <diagonal/>
    </border>
    <border>
      <left style="thin">
        <color rgb="FF64C8CF"/>
      </left>
      <right style="thin">
        <color rgb="FF64C8CF"/>
      </right>
      <top style="thin">
        <color rgb="FF1FBDC6"/>
      </top>
      <bottom style="thin">
        <color rgb="FF64C8CF"/>
      </bottom>
      <diagonal/>
    </border>
    <border>
      <left/>
      <right/>
      <top style="thin">
        <color rgb="FF64C8CF"/>
      </top>
      <bottom style="thin">
        <color rgb="FF64C8CF"/>
      </bottom>
      <diagonal/>
    </border>
    <border>
      <left style="thin">
        <color rgb="FF64C8CF"/>
      </left>
      <right style="thin">
        <color rgb="FF64C8CF"/>
      </right>
      <top style="thin">
        <color rgb="FF64C8CF"/>
      </top>
      <bottom style="thin">
        <color rgb="FF64C8CF"/>
      </bottom>
      <diagonal/>
    </border>
    <border>
      <left style="thin">
        <color rgb="FF64C8CF"/>
      </left>
      <right/>
      <top style="thin">
        <color rgb="FF1FBDC6"/>
      </top>
      <bottom style="thin">
        <color rgb="FF64C8CF"/>
      </bottom>
      <diagonal/>
    </border>
    <border>
      <left style="thin">
        <color rgb="FF64C8CF"/>
      </left>
      <right/>
      <top style="thin">
        <color rgb="FF64C8CF"/>
      </top>
      <bottom style="thin">
        <color rgb="FF64C8C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64C8CF"/>
      </bottom>
      <diagonal/>
    </border>
    <border>
      <left/>
      <right style="thin">
        <color rgb="FF64C8CF"/>
      </right>
      <top/>
      <bottom style="thin">
        <color rgb="FF64C8CF"/>
      </bottom>
      <diagonal/>
    </border>
    <border>
      <left style="thin">
        <color rgb="FF64C8CF"/>
      </left>
      <right style="thin">
        <color rgb="FF64C8CF"/>
      </right>
      <top/>
      <bottom style="thin">
        <color rgb="FF64C8CF"/>
      </bottom>
      <diagonal/>
    </border>
    <border>
      <left style="thin">
        <color rgb="FF64C8CF"/>
      </left>
      <right style="thin">
        <color rgb="FF64C8CF"/>
      </right>
      <top style="thin">
        <color rgb="FF64C8CF"/>
      </top>
      <bottom/>
      <diagonal/>
    </border>
    <border>
      <left style="thin">
        <color rgb="FF64C8CF"/>
      </left>
      <right/>
      <top style="thin">
        <color rgb="FF64C8CF"/>
      </top>
      <bottom/>
      <diagonal/>
    </border>
    <border>
      <left style="thin">
        <color rgb="FF64C8CF"/>
      </left>
      <right/>
      <top/>
      <bottom style="thin">
        <color rgb="FF64C8CF"/>
      </bottom>
      <diagonal/>
    </border>
    <border>
      <left/>
      <right/>
      <top style="thin">
        <color rgb="FF64C8CF"/>
      </top>
      <bottom/>
      <diagonal/>
    </border>
    <border>
      <left/>
      <right style="thin">
        <color rgb="FF64C8CF"/>
      </right>
      <top style="thin">
        <color rgb="FF64C8CF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1C1C1C"/>
      </left>
      <right style="thin">
        <color rgb="FF1C1C1C"/>
      </right>
      <top style="thin">
        <color rgb="FF000000"/>
      </top>
      <bottom style="thin">
        <color rgb="FF000000"/>
      </bottom>
      <diagonal/>
    </border>
    <border>
      <left style="thin">
        <color rgb="FF1C1C1C"/>
      </left>
      <right style="thin">
        <color rgb="FF1C1C1C"/>
      </right>
      <top style="thin">
        <color rgb="FF000000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64C8CF"/>
      </right>
      <top style="thin">
        <color theme="4" tint="0.39997558519241921"/>
      </top>
      <bottom style="thin">
        <color rgb="FF64C8CF"/>
      </bottom>
      <diagonal/>
    </border>
    <border>
      <left/>
      <right/>
      <top style="thin">
        <color theme="4" tint="0.39997558519241921"/>
      </top>
      <bottom style="thin">
        <color rgb="FF000000"/>
      </bottom>
      <diagonal/>
    </border>
    <border>
      <left style="thin">
        <color rgb="FF64C8CF"/>
      </left>
      <right style="thin">
        <color rgb="FF64C8CF"/>
      </right>
      <top style="thin">
        <color theme="4" tint="0.39997558519241921"/>
      </top>
      <bottom style="thin">
        <color rgb="FF64C8CF"/>
      </bottom>
      <diagonal/>
    </border>
    <border>
      <left/>
      <right/>
      <top style="thin">
        <color rgb="FF000000"/>
      </top>
      <bottom style="thin">
        <color theme="4" tint="0.39997558519241921"/>
      </bottom>
      <diagonal/>
    </border>
    <border>
      <left style="thin">
        <color rgb="FF64C8CF"/>
      </left>
      <right style="thin">
        <color rgb="FF64C8CF"/>
      </right>
      <top style="thin">
        <color rgb="FF64C8CF"/>
      </top>
      <bottom style="thin">
        <color theme="4" tint="0.39997558519241921"/>
      </bottom>
      <diagonal/>
    </border>
    <border>
      <left/>
      <right style="thin">
        <color rgb="FF64C8CF"/>
      </right>
      <top style="thin">
        <color rgb="FF64C8CF"/>
      </top>
      <bottom style="thin">
        <color theme="4" tint="0.39997558519241921"/>
      </bottom>
      <diagonal/>
    </border>
    <border>
      <left/>
      <right/>
      <top style="thin">
        <color rgb="FF64C8CF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rgb="FF64C8CF"/>
      </bottom>
      <diagonal/>
    </border>
    <border>
      <left style="thin">
        <color rgb="FF64C8CF"/>
      </left>
      <right/>
      <top style="thin">
        <color theme="4" tint="0.39997558519241921"/>
      </top>
      <bottom style="thin">
        <color rgb="FF64C8CF"/>
      </bottom>
      <diagonal/>
    </border>
    <border>
      <left style="thin">
        <color rgb="FF64C8CF"/>
      </left>
      <right/>
      <top style="thin">
        <color rgb="FF64C8CF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 style="thin">
        <color rgb="FF000000"/>
      </top>
      <bottom style="thin">
        <color rgb="FF000000"/>
      </bottom>
      <diagonal/>
    </border>
    <border>
      <left/>
      <right style="thin">
        <color theme="4" tint="0.39997558519241921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thin">
        <color theme="4" tint="0.39997558519241921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thin">
        <color theme="4" tint="0.39997558519241921"/>
      </top>
      <bottom style="medium">
        <color rgb="FFCCCCCC"/>
      </bottom>
      <diagonal/>
    </border>
    <border>
      <left style="medium">
        <color rgb="FFCCCCCC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8" fillId="0" borderId="0"/>
    <xf numFmtId="43" fontId="39" fillId="0" borderId="0" applyFont="0" applyFill="0" applyBorder="0" applyAlignment="0" applyProtection="0"/>
    <xf numFmtId="0" fontId="47" fillId="0" borderId="0" applyNumberFormat="0" applyFill="0" applyBorder="0" applyAlignment="0" applyProtection="0"/>
  </cellStyleXfs>
  <cellXfs count="364">
    <xf numFmtId="0" fontId="0" fillId="0" borderId="0" xfId="0"/>
    <xf numFmtId="0" fontId="1" fillId="3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2" fontId="3" fillId="0" borderId="1" xfId="0" applyNumberFormat="1" applyFont="1" applyBorder="1" applyAlignment="1">
      <alignment horizontal="right" vertical="top" shrinkToFit="1"/>
    </xf>
    <xf numFmtId="2" fontId="3" fillId="3" borderId="1" xfId="0" applyNumberFormat="1" applyFont="1" applyFill="1" applyBorder="1" applyAlignment="1">
      <alignment horizontal="right" vertical="top" shrinkToFit="1"/>
    </xf>
    <xf numFmtId="0" fontId="2" fillId="2" borderId="0" xfId="0" applyFont="1" applyFill="1" applyAlignment="1">
      <alignment horizontal="left" vertical="top" indent="1"/>
    </xf>
    <xf numFmtId="0" fontId="1" fillId="2" borderId="0" xfId="0" applyFont="1" applyFill="1" applyAlignment="1">
      <alignment horizontal="left" vertical="top" indent="1"/>
    </xf>
    <xf numFmtId="0" fontId="1" fillId="2" borderId="1" xfId="0" applyFont="1" applyFill="1" applyBorder="1" applyAlignment="1">
      <alignment horizontal="left" vertical="top" indent="1"/>
    </xf>
    <xf numFmtId="1" fontId="3" fillId="0" borderId="2" xfId="0" applyNumberFormat="1" applyFont="1" applyBorder="1" applyAlignment="1">
      <alignment horizontal="left" vertical="top" indent="1" shrinkToFit="1"/>
    </xf>
    <xf numFmtId="2" fontId="3" fillId="0" borderId="2" xfId="0" applyNumberFormat="1" applyFont="1" applyBorder="1" applyAlignment="1">
      <alignment horizontal="left" vertical="top" indent="1" shrinkToFit="1"/>
    </xf>
    <xf numFmtId="1" fontId="3" fillId="3" borderId="1" xfId="0" applyNumberFormat="1" applyFont="1" applyFill="1" applyBorder="1" applyAlignment="1">
      <alignment horizontal="left" vertical="top" indent="1" shrinkToFit="1"/>
    </xf>
    <xf numFmtId="0" fontId="1" fillId="3" borderId="1" xfId="0" applyFont="1" applyFill="1" applyBorder="1" applyAlignment="1">
      <alignment horizontal="left" vertical="top" indent="1"/>
    </xf>
    <xf numFmtId="1" fontId="3" fillId="0" borderId="1" xfId="0" applyNumberFormat="1" applyFont="1" applyBorder="1" applyAlignment="1">
      <alignment horizontal="left" vertical="top" indent="1" shrinkToFit="1"/>
    </xf>
    <xf numFmtId="0" fontId="1" fillId="0" borderId="1" xfId="0" applyFont="1" applyBorder="1" applyAlignment="1">
      <alignment horizontal="left" vertical="top" indent="1"/>
    </xf>
    <xf numFmtId="2" fontId="3" fillId="0" borderId="1" xfId="0" applyNumberFormat="1" applyFont="1" applyBorder="1" applyAlignment="1">
      <alignment horizontal="left" vertical="top" indent="1" shrinkToFit="1"/>
    </xf>
    <xf numFmtId="2" fontId="3" fillId="3" borderId="1" xfId="0" applyNumberFormat="1" applyFont="1" applyFill="1" applyBorder="1" applyAlignment="1">
      <alignment horizontal="left" vertical="top" indent="1" shrinkToFit="1"/>
    </xf>
    <xf numFmtId="164" fontId="3" fillId="3" borderId="1" xfId="0" applyNumberFormat="1" applyFont="1" applyFill="1" applyBorder="1" applyAlignment="1">
      <alignment horizontal="left" vertical="top" indent="1" shrinkToFit="1"/>
    </xf>
    <xf numFmtId="1" fontId="3" fillId="3" borderId="1" xfId="0" applyNumberFormat="1" applyFont="1" applyFill="1" applyBorder="1" applyAlignment="1">
      <alignment horizontal="center" vertical="top" shrinkToFit="1"/>
    </xf>
    <xf numFmtId="1" fontId="3" fillId="3" borderId="1" xfId="0" applyNumberFormat="1" applyFont="1" applyFill="1" applyBorder="1" applyAlignment="1">
      <alignment horizontal="right" vertical="top" shrinkToFit="1"/>
    </xf>
    <xf numFmtId="1" fontId="3" fillId="0" borderId="1" xfId="0" applyNumberFormat="1" applyFont="1" applyBorder="1" applyAlignment="1">
      <alignment horizontal="center" vertical="top" shrinkToFit="1"/>
    </xf>
    <xf numFmtId="1" fontId="3" fillId="0" borderId="1" xfId="0" applyNumberFormat="1" applyFont="1" applyBorder="1" applyAlignment="1">
      <alignment horizontal="right" vertical="top" shrinkToFit="1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3" fillId="3" borderId="3" xfId="0" applyNumberFormat="1" applyFont="1" applyFill="1" applyBorder="1" applyAlignment="1">
      <alignment horizontal="left" vertical="top" indent="1" shrinkToFit="1"/>
    </xf>
    <xf numFmtId="0" fontId="1" fillId="3" borderId="3" xfId="0" applyFont="1" applyFill="1" applyBorder="1" applyAlignment="1">
      <alignment horizontal="left" vertical="top" indent="1"/>
    </xf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right" vertical="top"/>
    </xf>
    <xf numFmtId="1" fontId="3" fillId="3" borderId="3" xfId="0" applyNumberFormat="1" applyFont="1" applyFill="1" applyBorder="1" applyAlignment="1">
      <alignment horizontal="center" vertical="top" shrinkToFit="1"/>
    </xf>
    <xf numFmtId="0" fontId="1" fillId="3" borderId="3" xfId="0" applyFont="1" applyFill="1" applyBorder="1" applyAlignment="1">
      <alignment horizontal="left" vertical="top"/>
    </xf>
    <xf numFmtId="1" fontId="3" fillId="3" borderId="3" xfId="0" applyNumberFormat="1" applyFont="1" applyFill="1" applyBorder="1" applyAlignment="1">
      <alignment horizontal="right" vertical="top" shrinkToFit="1"/>
    </xf>
    <xf numFmtId="0" fontId="5" fillId="2" borderId="2" xfId="0" applyFont="1" applyFill="1" applyBorder="1" applyAlignment="1">
      <alignment horizontal="left" vertical="top" indent="1"/>
    </xf>
    <xf numFmtId="0" fontId="0" fillId="0" borderId="1" xfId="0" applyBorder="1" applyAlignment="1">
      <alignment horizontal="left" indent="1"/>
    </xf>
    <xf numFmtId="0" fontId="0" fillId="3" borderId="1" xfId="0" applyFill="1" applyBorder="1" applyAlignment="1">
      <alignment horizontal="left" indent="1"/>
    </xf>
    <xf numFmtId="0" fontId="1" fillId="3" borderId="1" xfId="0" applyFont="1" applyFill="1" applyBorder="1" applyAlignment="1">
      <alignment horizontal="left" vertical="top" indent="2"/>
    </xf>
    <xf numFmtId="1" fontId="3" fillId="0" borderId="3" xfId="0" applyNumberFormat="1" applyFont="1" applyBorder="1" applyAlignment="1">
      <alignment horizontal="left" vertical="top" indent="1" shrinkToFit="1"/>
    </xf>
    <xf numFmtId="0" fontId="1" fillId="0" borderId="3" xfId="0" applyFont="1" applyBorder="1" applyAlignment="1">
      <alignment horizontal="left" vertical="top" indent="1"/>
    </xf>
    <xf numFmtId="0" fontId="0" fillId="0" borderId="0" xfId="0" applyAlignment="1">
      <alignment horizontal="left" indent="3"/>
    </xf>
    <xf numFmtId="1" fontId="9" fillId="0" borderId="9" xfId="0" applyNumberFormat="1" applyFont="1" applyBorder="1" applyAlignment="1">
      <alignment horizontal="left" vertical="top" indent="1" shrinkToFit="1"/>
    </xf>
    <xf numFmtId="1" fontId="9" fillId="3" borderId="11" xfId="0" applyNumberFormat="1" applyFont="1" applyFill="1" applyBorder="1" applyAlignment="1">
      <alignment horizontal="left" vertical="top" indent="1" shrinkToFit="1"/>
    </xf>
    <xf numFmtId="1" fontId="9" fillId="0" borderId="12" xfId="0" applyNumberFormat="1" applyFont="1" applyBorder="1" applyAlignment="1">
      <alignment horizontal="left" vertical="top" indent="1" shrinkToFit="1"/>
    </xf>
    <xf numFmtId="1" fontId="9" fillId="3" borderId="13" xfId="0" applyNumberFormat="1" applyFont="1" applyFill="1" applyBorder="1" applyAlignment="1">
      <alignment horizontal="left" vertical="top" indent="1" shrinkToFit="1"/>
    </xf>
    <xf numFmtId="1" fontId="9" fillId="3" borderId="14" xfId="0" applyNumberFormat="1" applyFont="1" applyFill="1" applyBorder="1" applyAlignment="1">
      <alignment horizontal="left" vertical="top" indent="1" shrinkToFit="1"/>
    </xf>
    <xf numFmtId="1" fontId="9" fillId="0" borderId="15" xfId="0" applyNumberFormat="1" applyFont="1" applyBorder="1" applyAlignment="1">
      <alignment horizontal="left" vertical="top" indent="1" shrinkToFit="1"/>
    </xf>
    <xf numFmtId="0" fontId="0" fillId="2" borderId="6" xfId="0" applyFill="1" applyBorder="1" applyAlignment="1">
      <alignment horizontal="left" vertical="top"/>
    </xf>
    <xf numFmtId="0" fontId="0" fillId="2" borderId="6" xfId="0" applyFill="1" applyBorder="1" applyAlignment="1">
      <alignment horizontal="center" vertical="top"/>
    </xf>
    <xf numFmtId="0" fontId="0" fillId="2" borderId="5" xfId="0" applyFill="1" applyBorder="1" applyAlignment="1">
      <alignment horizontal="left" vertical="top" indent="1"/>
    </xf>
    <xf numFmtId="0" fontId="7" fillId="2" borderId="6" xfId="0" applyFont="1" applyFill="1" applyBorder="1" applyAlignment="1">
      <alignment horizontal="left" vertical="top" indent="1"/>
    </xf>
    <xf numFmtId="0" fontId="0" fillId="2" borderId="6" xfId="0" applyFill="1" applyBorder="1" applyAlignment="1">
      <alignment horizontal="left" vertical="top" indent="1"/>
    </xf>
    <xf numFmtId="0" fontId="7" fillId="0" borderId="10" xfId="0" applyFont="1" applyBorder="1" applyAlignment="1">
      <alignment horizontal="left" vertical="top" indent="1"/>
    </xf>
    <xf numFmtId="164" fontId="9" fillId="0" borderId="1" xfId="0" applyNumberFormat="1" applyFont="1" applyBorder="1" applyAlignment="1">
      <alignment horizontal="left" vertical="top" indent="1" shrinkToFit="1"/>
    </xf>
    <xf numFmtId="0" fontId="7" fillId="0" borderId="1" xfId="0" applyFont="1" applyBorder="1" applyAlignment="1">
      <alignment horizontal="left" vertical="top" indent="1"/>
    </xf>
    <xf numFmtId="0" fontId="7" fillId="3" borderId="10" xfId="0" applyFont="1" applyFill="1" applyBorder="1" applyAlignment="1">
      <alignment horizontal="left" vertical="top" indent="1"/>
    </xf>
    <xf numFmtId="164" fontId="9" fillId="3" borderId="1" xfId="0" applyNumberFormat="1" applyFont="1" applyFill="1" applyBorder="1" applyAlignment="1">
      <alignment horizontal="left" vertical="top" indent="1" shrinkToFit="1"/>
    </xf>
    <xf numFmtId="3" fontId="9" fillId="3" borderId="1" xfId="0" applyNumberFormat="1" applyFont="1" applyFill="1" applyBorder="1" applyAlignment="1">
      <alignment horizontal="left" vertical="top" indent="1" shrinkToFit="1"/>
    </xf>
    <xf numFmtId="3" fontId="9" fillId="0" borderId="1" xfId="0" applyNumberFormat="1" applyFont="1" applyBorder="1" applyAlignment="1">
      <alignment horizontal="left" vertical="top" indent="1" shrinkToFit="1"/>
    </xf>
    <xf numFmtId="0" fontId="7" fillId="3" borderId="1" xfId="0" applyFont="1" applyFill="1" applyBorder="1" applyAlignment="1">
      <alignment horizontal="left" vertical="top" indent="1"/>
    </xf>
    <xf numFmtId="1" fontId="9" fillId="3" borderId="16" xfId="0" applyNumberFormat="1" applyFont="1" applyFill="1" applyBorder="1" applyAlignment="1">
      <alignment horizontal="left" vertical="top" indent="1" shrinkToFit="1"/>
    </xf>
    <xf numFmtId="1" fontId="9" fillId="0" borderId="17" xfId="0" applyNumberFormat="1" applyFont="1" applyBorder="1" applyAlignment="1">
      <alignment horizontal="left" vertical="top" indent="1" shrinkToFit="1"/>
    </xf>
    <xf numFmtId="1" fontId="9" fillId="3" borderId="18" xfId="0" applyNumberFormat="1" applyFont="1" applyFill="1" applyBorder="1" applyAlignment="1">
      <alignment horizontal="left" vertical="top" indent="1" shrinkToFit="1"/>
    </xf>
    <xf numFmtId="1" fontId="9" fillId="0" borderId="19" xfId="0" applyNumberFormat="1" applyFont="1" applyBorder="1" applyAlignment="1">
      <alignment horizontal="left" vertical="top" indent="1" shrinkToFit="1"/>
    </xf>
    <xf numFmtId="1" fontId="9" fillId="3" borderId="19" xfId="0" applyNumberFormat="1" applyFont="1" applyFill="1" applyBorder="1" applyAlignment="1">
      <alignment horizontal="left" vertical="top" indent="1" shrinkToFit="1"/>
    </xf>
    <xf numFmtId="1" fontId="9" fillId="3" borderId="20" xfId="0" applyNumberFormat="1" applyFont="1" applyFill="1" applyBorder="1" applyAlignment="1">
      <alignment horizontal="left" vertical="top" indent="1" shrinkToFit="1"/>
    </xf>
    <xf numFmtId="1" fontId="9" fillId="0" borderId="21" xfId="0" applyNumberFormat="1" applyFont="1" applyBorder="1" applyAlignment="1">
      <alignment horizontal="left" vertical="top" indent="1" shrinkToFit="1"/>
    </xf>
    <xf numFmtId="0" fontId="0" fillId="2" borderId="7" xfId="0" applyFill="1" applyBorder="1" applyAlignment="1">
      <alignment horizontal="left" vertical="top" wrapText="1" indent="1"/>
    </xf>
    <xf numFmtId="0" fontId="0" fillId="2" borderId="7" xfId="0" applyFill="1" applyBorder="1" applyAlignment="1">
      <alignment vertical="top"/>
    </xf>
    <xf numFmtId="3" fontId="7" fillId="0" borderId="1" xfId="0" applyNumberFormat="1" applyFont="1" applyBorder="1" applyAlignment="1">
      <alignment horizontal="left" vertical="top" indent="1"/>
    </xf>
    <xf numFmtId="3" fontId="7" fillId="3" borderId="1" xfId="0" applyNumberFormat="1" applyFont="1" applyFill="1" applyBorder="1" applyAlignment="1">
      <alignment horizontal="left" vertical="top" indent="1"/>
    </xf>
    <xf numFmtId="0" fontId="8" fillId="2" borderId="7" xfId="0" applyFont="1" applyFill="1" applyBorder="1" applyAlignment="1">
      <alignment vertical="top" wrapText="1"/>
    </xf>
    <xf numFmtId="0" fontId="8" fillId="2" borderId="7" xfId="0" applyFont="1" applyFill="1" applyBorder="1" applyAlignment="1">
      <alignment horizontal="left" vertical="top" indent="1"/>
    </xf>
    <xf numFmtId="0" fontId="8" fillId="2" borderId="24" xfId="0" applyFont="1" applyFill="1" applyBorder="1" applyAlignment="1">
      <alignment horizontal="center" vertical="top" wrapText="1"/>
    </xf>
    <xf numFmtId="1" fontId="14" fillId="3" borderId="29" xfId="0" applyNumberFormat="1" applyFont="1" applyFill="1" applyBorder="1" applyAlignment="1">
      <alignment horizontal="left" vertical="top" shrinkToFit="1"/>
    </xf>
    <xf numFmtId="3" fontId="14" fillId="3" borderId="30" xfId="0" applyNumberFormat="1" applyFont="1" applyFill="1" applyBorder="1" applyAlignment="1">
      <alignment horizontal="right" vertical="top" shrinkToFit="1"/>
    </xf>
    <xf numFmtId="164" fontId="14" fillId="3" borderId="31" xfId="0" applyNumberFormat="1" applyFont="1" applyFill="1" applyBorder="1" applyAlignment="1">
      <alignment horizontal="left" vertical="top" shrinkToFit="1"/>
    </xf>
    <xf numFmtId="3" fontId="14" fillId="3" borderId="8" xfId="0" applyNumberFormat="1" applyFont="1" applyFill="1" applyBorder="1" applyAlignment="1">
      <alignment horizontal="center" vertical="top" shrinkToFit="1"/>
    </xf>
    <xf numFmtId="164" fontId="14" fillId="3" borderId="6" xfId="0" applyNumberFormat="1" applyFont="1" applyFill="1" applyBorder="1" applyAlignment="1">
      <alignment horizontal="center" vertical="top" shrinkToFit="1"/>
    </xf>
    <xf numFmtId="164" fontId="14" fillId="3" borderId="6" xfId="0" applyNumberFormat="1" applyFont="1" applyFill="1" applyBorder="1" applyAlignment="1">
      <alignment horizontal="right" vertical="top" shrinkToFit="1"/>
    </xf>
    <xf numFmtId="164" fontId="14" fillId="3" borderId="8" xfId="0" applyNumberFormat="1" applyFont="1" applyFill="1" applyBorder="1" applyAlignment="1">
      <alignment horizontal="center" vertical="top" shrinkToFit="1"/>
    </xf>
    <xf numFmtId="164" fontId="14" fillId="3" borderId="1" xfId="0" applyNumberFormat="1" applyFont="1" applyFill="1" applyBorder="1" applyAlignment="1">
      <alignment horizontal="right" vertical="top" shrinkToFit="1"/>
    </xf>
    <xf numFmtId="1" fontId="14" fillId="0" borderId="29" xfId="0" applyNumberFormat="1" applyFont="1" applyBorder="1" applyAlignment="1">
      <alignment horizontal="left" vertical="top" shrinkToFit="1"/>
    </xf>
    <xf numFmtId="3" fontId="14" fillId="0" borderId="30" xfId="0" applyNumberFormat="1" applyFont="1" applyBorder="1" applyAlignment="1">
      <alignment horizontal="right" vertical="top" shrinkToFit="1"/>
    </xf>
    <xf numFmtId="164" fontId="14" fillId="0" borderId="33" xfId="0" applyNumberFormat="1" applyFont="1" applyBorder="1" applyAlignment="1">
      <alignment horizontal="left" vertical="top" shrinkToFit="1"/>
    </xf>
    <xf numFmtId="3" fontId="14" fillId="0" borderId="8" xfId="0" applyNumberFormat="1" applyFont="1" applyBorder="1" applyAlignment="1">
      <alignment horizontal="center" vertical="top" shrinkToFit="1"/>
    </xf>
    <xf numFmtId="164" fontId="14" fillId="0" borderId="6" xfId="0" applyNumberFormat="1" applyFont="1" applyBorder="1" applyAlignment="1">
      <alignment horizontal="center" vertical="top" shrinkToFit="1"/>
    </xf>
    <xf numFmtId="164" fontId="14" fillId="0" borderId="6" xfId="0" applyNumberFormat="1" applyFont="1" applyBorder="1" applyAlignment="1">
      <alignment horizontal="right" vertical="top" shrinkToFit="1"/>
    </xf>
    <xf numFmtId="164" fontId="14" fillId="0" borderId="8" xfId="0" applyNumberFormat="1" applyFont="1" applyBorder="1" applyAlignment="1">
      <alignment horizontal="center" vertical="top" shrinkToFit="1"/>
    </xf>
    <xf numFmtId="1" fontId="14" fillId="0" borderId="6" xfId="0" applyNumberFormat="1" applyFont="1" applyBorder="1" applyAlignment="1">
      <alignment horizontal="right" vertical="top" shrinkToFit="1"/>
    </xf>
    <xf numFmtId="164" fontId="14" fillId="0" borderId="1" xfId="0" applyNumberFormat="1" applyFont="1" applyBorder="1" applyAlignment="1">
      <alignment horizontal="right" vertical="top" shrinkToFit="1"/>
    </xf>
    <xf numFmtId="3" fontId="14" fillId="0" borderId="1" xfId="0" applyNumberFormat="1" applyFont="1" applyBorder="1" applyAlignment="1">
      <alignment horizontal="right" vertical="top" shrinkToFit="1"/>
    </xf>
    <xf numFmtId="164" fontId="14" fillId="3" borderId="33" xfId="0" applyNumberFormat="1" applyFont="1" applyFill="1" applyBorder="1" applyAlignment="1">
      <alignment horizontal="left" vertical="top" shrinkToFit="1"/>
    </xf>
    <xf numFmtId="3" fontId="14" fillId="3" borderId="1" xfId="0" applyNumberFormat="1" applyFont="1" applyFill="1" applyBorder="1" applyAlignment="1">
      <alignment horizontal="right" vertical="top" shrinkToFit="1"/>
    </xf>
    <xf numFmtId="3" fontId="14" fillId="0" borderId="32" xfId="0" applyNumberFormat="1" applyFont="1" applyBorder="1" applyAlignment="1">
      <alignment horizontal="left" vertical="top" shrinkToFit="1"/>
    </xf>
    <xf numFmtId="0" fontId="12" fillId="2" borderId="6" xfId="0" applyFont="1" applyFill="1" applyBorder="1" applyAlignment="1">
      <alignment horizontal="left" vertical="top"/>
    </xf>
    <xf numFmtId="0" fontId="10" fillId="2" borderId="6" xfId="0" applyFont="1" applyFill="1" applyBorder="1" applyAlignment="1">
      <alignment horizontal="left" vertical="top"/>
    </xf>
    <xf numFmtId="0" fontId="0" fillId="2" borderId="27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28" xfId="0" applyFill="1" applyBorder="1" applyAlignment="1">
      <alignment horizontal="left" vertical="top"/>
    </xf>
    <xf numFmtId="0" fontId="10" fillId="3" borderId="7" xfId="0" applyFont="1" applyFill="1" applyBorder="1" applyAlignment="1">
      <alignment horizontal="left" vertical="top"/>
    </xf>
    <xf numFmtId="3" fontId="14" fillId="3" borderId="7" xfId="0" applyNumberFormat="1" applyFont="1" applyFill="1" applyBorder="1" applyAlignment="1">
      <alignment horizontal="left" vertical="top" shrinkToFit="1"/>
    </xf>
    <xf numFmtId="3" fontId="14" fillId="3" borderId="1" xfId="0" applyNumberFormat="1" applyFont="1" applyFill="1" applyBorder="1" applyAlignment="1">
      <alignment horizontal="left" vertical="top" shrinkToFit="1"/>
    </xf>
    <xf numFmtId="0" fontId="10" fillId="3" borderId="1" xfId="0" applyFont="1" applyFill="1" applyBorder="1" applyAlignment="1">
      <alignment horizontal="right" vertical="top"/>
    </xf>
    <xf numFmtId="0" fontId="10" fillId="0" borderId="7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right" vertical="top"/>
    </xf>
    <xf numFmtId="1" fontId="14" fillId="3" borderId="7" xfId="0" applyNumberFormat="1" applyFont="1" applyFill="1" applyBorder="1" applyAlignment="1">
      <alignment horizontal="left" vertical="top" shrinkToFit="1"/>
    </xf>
    <xf numFmtId="1" fontId="14" fillId="3" borderId="1" xfId="0" applyNumberFormat="1" applyFont="1" applyFill="1" applyBorder="1" applyAlignment="1">
      <alignment horizontal="left" vertical="top" shrinkToFit="1"/>
    </xf>
    <xf numFmtId="3" fontId="14" fillId="0" borderId="1" xfId="0" applyNumberFormat="1" applyFont="1" applyBorder="1" applyAlignment="1">
      <alignment horizontal="left" vertical="top" shrinkToFit="1"/>
    </xf>
    <xf numFmtId="3" fontId="14" fillId="0" borderId="7" xfId="0" applyNumberFormat="1" applyFont="1" applyBorder="1" applyAlignment="1">
      <alignment horizontal="left" vertical="top" shrinkToFit="1"/>
    </xf>
    <xf numFmtId="164" fontId="14" fillId="0" borderId="34" xfId="0" applyNumberFormat="1" applyFont="1" applyBorder="1" applyAlignment="1">
      <alignment horizontal="left" vertical="top" shrinkToFit="1"/>
    </xf>
    <xf numFmtId="3" fontId="14" fillId="3" borderId="32" xfId="0" applyNumberFormat="1" applyFont="1" applyFill="1" applyBorder="1" applyAlignment="1">
      <alignment horizontal="left" vertical="top" shrinkToFit="1"/>
    </xf>
    <xf numFmtId="164" fontId="14" fillId="3" borderId="34" xfId="0" applyNumberFormat="1" applyFont="1" applyFill="1" applyBorder="1" applyAlignment="1">
      <alignment horizontal="left" vertical="top" shrinkToFit="1"/>
    </xf>
    <xf numFmtId="0" fontId="0" fillId="3" borderId="6" xfId="0" applyFill="1" applyBorder="1" applyAlignment="1">
      <alignment horizontal="left"/>
    </xf>
    <xf numFmtId="0" fontId="15" fillId="2" borderId="6" xfId="0" applyFont="1" applyFill="1" applyBorder="1" applyAlignment="1">
      <alignment horizontal="left" vertical="top"/>
    </xf>
    <xf numFmtId="3" fontId="10" fillId="3" borderId="32" xfId="0" applyNumberFormat="1" applyFont="1" applyFill="1" applyBorder="1" applyAlignment="1">
      <alignment horizontal="left" vertical="top"/>
    </xf>
    <xf numFmtId="3" fontId="10" fillId="0" borderId="32" xfId="0" applyNumberFormat="1" applyFont="1" applyBorder="1" applyAlignment="1">
      <alignment horizontal="left" vertical="top"/>
    </xf>
    <xf numFmtId="3" fontId="10" fillId="0" borderId="7" xfId="0" applyNumberFormat="1" applyFont="1" applyBorder="1" applyAlignment="1">
      <alignment horizontal="left" vertical="top"/>
    </xf>
    <xf numFmtId="3" fontId="10" fillId="0" borderId="1" xfId="0" applyNumberFormat="1" applyFont="1" applyBorder="1" applyAlignment="1">
      <alignment horizontal="left" vertical="top"/>
    </xf>
    <xf numFmtId="3" fontId="10" fillId="3" borderId="1" xfId="0" applyNumberFormat="1" applyFont="1" applyFill="1" applyBorder="1" applyAlignment="1">
      <alignment horizontal="left" vertical="top"/>
    </xf>
    <xf numFmtId="3" fontId="10" fillId="3" borderId="7" xfId="0" applyNumberFormat="1" applyFont="1" applyFill="1" applyBorder="1" applyAlignment="1">
      <alignment horizontal="left" vertical="top"/>
    </xf>
    <xf numFmtId="1" fontId="9" fillId="0" borderId="11" xfId="0" applyNumberFormat="1" applyFont="1" applyBorder="1" applyAlignment="1">
      <alignment horizontal="left" vertical="top" indent="1" shrinkToFit="1"/>
    </xf>
    <xf numFmtId="1" fontId="9" fillId="3" borderId="9" xfId="0" applyNumberFormat="1" applyFont="1" applyFill="1" applyBorder="1" applyAlignment="1">
      <alignment horizontal="left" vertical="top" indent="1" shrinkToFit="1"/>
    </xf>
    <xf numFmtId="1" fontId="9" fillId="3" borderId="22" xfId="0" applyNumberFormat="1" applyFont="1" applyFill="1" applyBorder="1" applyAlignment="1">
      <alignment horizontal="left" vertical="top" indent="1" shrinkToFi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36" xfId="0" applyBorder="1" applyAlignment="1">
      <alignment horizontal="right" vertical="top"/>
    </xf>
    <xf numFmtId="0" fontId="0" fillId="0" borderId="37" xfId="0" applyBorder="1" applyAlignment="1">
      <alignment horizontal="right" vertical="top"/>
    </xf>
    <xf numFmtId="0" fontId="0" fillId="0" borderId="38" xfId="0" applyBorder="1" applyAlignment="1">
      <alignment horizontal="right" vertical="top"/>
    </xf>
    <xf numFmtId="164" fontId="20" fillId="0" borderId="39" xfId="0" applyNumberFormat="1" applyFont="1" applyBorder="1" applyAlignment="1">
      <alignment horizontal="right" vertical="top" shrinkToFit="1"/>
    </xf>
    <xf numFmtId="164" fontId="21" fillId="0" borderId="39" xfId="0" applyNumberFormat="1" applyFont="1" applyBorder="1" applyAlignment="1">
      <alignment horizontal="right" vertical="top" shrinkToFit="1"/>
    </xf>
    <xf numFmtId="1" fontId="20" fillId="0" borderId="35" xfId="0" applyNumberFormat="1" applyFont="1" applyBorder="1" applyAlignment="1">
      <alignment horizontal="right" vertical="top" shrinkToFit="1"/>
    </xf>
    <xf numFmtId="164" fontId="20" fillId="0" borderId="40" xfId="0" applyNumberFormat="1" applyFont="1" applyBorder="1" applyAlignment="1">
      <alignment horizontal="right" vertical="top" shrinkToFit="1"/>
    </xf>
    <xf numFmtId="1" fontId="20" fillId="0" borderId="40" xfId="0" applyNumberFormat="1" applyFont="1" applyBorder="1" applyAlignment="1">
      <alignment horizontal="right" vertical="top" shrinkToFit="1"/>
    </xf>
    <xf numFmtId="1" fontId="20" fillId="0" borderId="39" xfId="0" applyNumberFormat="1" applyFont="1" applyBorder="1" applyAlignment="1">
      <alignment horizontal="right" vertical="top" shrinkToFit="1"/>
    </xf>
    <xf numFmtId="164" fontId="20" fillId="0" borderId="35" xfId="0" applyNumberFormat="1" applyFont="1" applyBorder="1" applyAlignment="1">
      <alignment horizontal="right" vertical="top" shrinkToFit="1"/>
    </xf>
    <xf numFmtId="0" fontId="0" fillId="0" borderId="39" xfId="0" applyBorder="1" applyAlignment="1">
      <alignment horizontal="right" vertical="top"/>
    </xf>
    <xf numFmtId="0" fontId="0" fillId="0" borderId="35" xfId="0" applyBorder="1" applyAlignment="1">
      <alignment horizontal="right" vertical="top"/>
    </xf>
    <xf numFmtId="0" fontId="0" fillId="0" borderId="40" xfId="0" applyBorder="1" applyAlignment="1">
      <alignment horizontal="right" vertical="top"/>
    </xf>
    <xf numFmtId="164" fontId="20" fillId="0" borderId="0" xfId="0" applyNumberFormat="1" applyFont="1" applyAlignment="1">
      <alignment horizontal="right" vertical="top" shrinkToFit="1"/>
    </xf>
    <xf numFmtId="1" fontId="20" fillId="0" borderId="0" xfId="0" applyNumberFormat="1" applyFont="1" applyAlignment="1">
      <alignment horizontal="right" vertical="top" shrinkToFit="1"/>
    </xf>
    <xf numFmtId="0" fontId="0" fillId="0" borderId="0" xfId="0" applyAlignment="1">
      <alignment horizontal="right" vertical="top"/>
    </xf>
    <xf numFmtId="164" fontId="22" fillId="0" borderId="0" xfId="0" applyNumberFormat="1" applyFont="1" applyAlignment="1">
      <alignment horizontal="right" vertical="top" shrinkToFit="1"/>
    </xf>
    <xf numFmtId="164" fontId="21" fillId="0" borderId="0" xfId="0" applyNumberFormat="1" applyFont="1" applyAlignment="1">
      <alignment horizontal="right" vertical="top" shrinkToFit="1"/>
    </xf>
    <xf numFmtId="0" fontId="0" fillId="0" borderId="41" xfId="0" applyBorder="1" applyAlignment="1">
      <alignment horizontal="right" vertical="top"/>
    </xf>
    <xf numFmtId="164" fontId="20" fillId="0" borderId="42" xfId="0" applyNumberFormat="1" applyFont="1" applyBorder="1" applyAlignment="1">
      <alignment horizontal="right" vertical="top" shrinkToFit="1"/>
    </xf>
    <xf numFmtId="0" fontId="0" fillId="0" borderId="42" xfId="0" applyBorder="1" applyAlignment="1">
      <alignment horizontal="right" vertical="top"/>
    </xf>
    <xf numFmtId="1" fontId="21" fillId="0" borderId="0" xfId="0" applyNumberFormat="1" applyFont="1" applyAlignment="1">
      <alignment horizontal="right" vertical="top" shrinkToFit="1"/>
    </xf>
    <xf numFmtId="0" fontId="0" fillId="0" borderId="4" xfId="0" applyBorder="1" applyAlignment="1">
      <alignment horizontal="left"/>
    </xf>
    <xf numFmtId="164" fontId="24" fillId="0" borderId="39" xfId="0" applyNumberFormat="1" applyFont="1" applyBorder="1" applyAlignment="1">
      <alignment vertical="top" shrinkToFit="1"/>
    </xf>
    <xf numFmtId="164" fontId="27" fillId="0" borderId="39" xfId="0" applyNumberFormat="1" applyFont="1" applyBorder="1" applyAlignment="1">
      <alignment vertical="top" shrinkToFit="1"/>
    </xf>
    <xf numFmtId="0" fontId="28" fillId="0" borderId="39" xfId="0" applyFont="1" applyBorder="1" applyAlignment="1">
      <alignment vertical="top"/>
    </xf>
    <xf numFmtId="164" fontId="29" fillId="0" borderId="39" xfId="0" applyNumberFormat="1" applyFont="1" applyBorder="1" applyAlignment="1">
      <alignment vertical="top" shrinkToFit="1"/>
    </xf>
    <xf numFmtId="0" fontId="0" fillId="0" borderId="46" xfId="0" applyBorder="1" applyAlignment="1">
      <alignment vertical="center"/>
    </xf>
    <xf numFmtId="164" fontId="24" fillId="0" borderId="0" xfId="0" applyNumberFormat="1" applyFont="1" applyAlignment="1">
      <alignment vertical="top" shrinkToFit="1"/>
    </xf>
    <xf numFmtId="0" fontId="0" fillId="0" borderId="51" xfId="0" applyBorder="1" applyAlignment="1">
      <alignment vertical="center"/>
    </xf>
    <xf numFmtId="164" fontId="23" fillId="0" borderId="0" xfId="0" applyNumberFormat="1" applyFont="1" applyAlignment="1">
      <alignment vertical="top" shrinkToFit="1"/>
    </xf>
    <xf numFmtId="164" fontId="23" fillId="0" borderId="45" xfId="0" applyNumberFormat="1" applyFont="1" applyBorder="1" applyAlignment="1">
      <alignment vertical="top" shrinkToFit="1"/>
    </xf>
    <xf numFmtId="164" fontId="24" fillId="0" borderId="50" xfId="0" applyNumberFormat="1" applyFont="1" applyBorder="1" applyAlignment="1">
      <alignment vertical="top" shrinkToFit="1"/>
    </xf>
    <xf numFmtId="164" fontId="26" fillId="0" borderId="50" xfId="0" applyNumberFormat="1" applyFont="1" applyBorder="1" applyAlignment="1">
      <alignment vertical="top" shrinkToFit="1"/>
    </xf>
    <xf numFmtId="164" fontId="24" fillId="0" borderId="49" xfId="0" applyNumberFormat="1" applyFont="1" applyBorder="1" applyAlignment="1">
      <alignment vertical="top" shrinkToFit="1"/>
    </xf>
    <xf numFmtId="164" fontId="24" fillId="0" borderId="44" xfId="0" applyNumberFormat="1" applyFont="1" applyBorder="1" applyAlignment="1">
      <alignment vertical="top" shrinkToFit="1"/>
    </xf>
    <xf numFmtId="0" fontId="0" fillId="0" borderId="35" xfId="0" applyBorder="1"/>
    <xf numFmtId="0" fontId="0" fillId="0" borderId="39" xfId="0" applyBorder="1"/>
    <xf numFmtId="164" fontId="26" fillId="0" borderId="0" xfId="0" applyNumberFormat="1" applyFont="1" applyAlignment="1">
      <alignment vertical="top" shrinkToFit="1"/>
    </xf>
    <xf numFmtId="164" fontId="27" fillId="0" borderId="0" xfId="0" applyNumberFormat="1" applyFont="1" applyAlignment="1">
      <alignment vertical="top" shrinkToFit="1"/>
    </xf>
    <xf numFmtId="0" fontId="0" fillId="0" borderId="48" xfId="0" applyBorder="1" applyAlignment="1">
      <alignment vertical="center"/>
    </xf>
    <xf numFmtId="0" fontId="0" fillId="0" borderId="40" xfId="0" applyBorder="1"/>
    <xf numFmtId="0" fontId="0" fillId="0" borderId="0" xfId="0" applyAlignment="1">
      <alignment vertical="center"/>
    </xf>
    <xf numFmtId="0" fontId="0" fillId="0" borderId="42" xfId="0" applyBorder="1"/>
    <xf numFmtId="0" fontId="0" fillId="0" borderId="46" xfId="0" applyBorder="1"/>
    <xf numFmtId="0" fontId="0" fillId="0" borderId="47" xfId="0" applyBorder="1"/>
    <xf numFmtId="164" fontId="25" fillId="0" borderId="0" xfId="0" applyNumberFormat="1" applyFont="1" applyAlignment="1">
      <alignment vertical="top" shrinkToFit="1"/>
    </xf>
    <xf numFmtId="2" fontId="31" fillId="0" borderId="52" xfId="0" applyNumberFormat="1" applyFont="1" applyBorder="1" applyAlignment="1">
      <alignment horizontal="right" vertical="top" indent="1" shrinkToFit="1"/>
    </xf>
    <xf numFmtId="2" fontId="31" fillId="0" borderId="53" xfId="0" applyNumberFormat="1" applyFont="1" applyBorder="1" applyAlignment="1">
      <alignment horizontal="right" vertical="top" indent="1" shrinkToFit="1"/>
    </xf>
    <xf numFmtId="0" fontId="32" fillId="0" borderId="53" xfId="0" applyFont="1" applyBorder="1" applyAlignment="1">
      <alignment horizontal="right" vertical="top" wrapText="1" indent="1"/>
    </xf>
    <xf numFmtId="2" fontId="31" fillId="0" borderId="54" xfId="0" applyNumberFormat="1" applyFont="1" applyBorder="1" applyAlignment="1">
      <alignment horizontal="right" vertical="top" indent="1" shrinkToFit="1"/>
    </xf>
    <xf numFmtId="164" fontId="31" fillId="0" borderId="53" xfId="0" applyNumberFormat="1" applyFont="1" applyBorder="1" applyAlignment="1">
      <alignment horizontal="right" vertical="top" indent="1" shrinkToFit="1"/>
    </xf>
    <xf numFmtId="0" fontId="32" fillId="0" borderId="54" xfId="0" applyFont="1" applyBorder="1" applyAlignment="1">
      <alignment horizontal="right" vertical="top" wrapText="1" indent="1"/>
    </xf>
    <xf numFmtId="0" fontId="37" fillId="4" borderId="55" xfId="0" applyFont="1" applyFill="1" applyBorder="1" applyAlignment="1">
      <alignment horizontal="left"/>
    </xf>
    <xf numFmtId="0" fontId="37" fillId="5" borderId="55" xfId="0" applyFont="1" applyFill="1" applyBorder="1" applyAlignment="1">
      <alignment horizontal="left"/>
    </xf>
    <xf numFmtId="1" fontId="35" fillId="0" borderId="55" xfId="0" applyNumberFormat="1" applyFont="1" applyBorder="1" applyAlignment="1">
      <alignment horizontal="left" vertical="top" shrinkToFit="1"/>
    </xf>
    <xf numFmtId="1" fontId="35" fillId="0" borderId="56" xfId="0" applyNumberFormat="1" applyFont="1" applyBorder="1" applyAlignment="1">
      <alignment horizontal="left" vertical="top" shrinkToFit="1"/>
    </xf>
    <xf numFmtId="1" fontId="34" fillId="0" borderId="53" xfId="0" applyNumberFormat="1" applyFont="1" applyBorder="1" applyAlignment="1">
      <alignment horizontal="left" vertical="top" shrinkToFit="1"/>
    </xf>
    <xf numFmtId="1" fontId="35" fillId="0" borderId="53" xfId="0" applyNumberFormat="1" applyFont="1" applyBorder="1" applyAlignment="1">
      <alignment horizontal="left" vertical="top" shrinkToFit="1"/>
    </xf>
    <xf numFmtId="1" fontId="36" fillId="0" borderId="53" xfId="0" applyNumberFormat="1" applyFont="1" applyBorder="1" applyAlignment="1">
      <alignment horizontal="left" vertical="top" shrinkToFit="1"/>
    </xf>
    <xf numFmtId="0" fontId="33" fillId="0" borderId="53" xfId="0" applyFont="1" applyBorder="1" applyAlignment="1">
      <alignment horizontal="left" vertical="top"/>
    </xf>
    <xf numFmtId="1" fontId="35" fillId="0" borderId="54" xfId="0" applyNumberFormat="1" applyFont="1" applyBorder="1" applyAlignment="1">
      <alignment horizontal="left" vertical="top" shrinkToFit="1"/>
    </xf>
    <xf numFmtId="0" fontId="38" fillId="0" borderId="0" xfId="1" applyFont="1"/>
    <xf numFmtId="2" fontId="38" fillId="0" borderId="0" xfId="2" applyNumberFormat="1" applyFont="1"/>
    <xf numFmtId="2" fontId="0" fillId="0" borderId="0" xfId="2" applyNumberFormat="1" applyFont="1"/>
    <xf numFmtId="2" fontId="0" fillId="0" borderId="4" xfId="2" applyNumberFormat="1" applyFont="1" applyBorder="1" applyAlignment="1">
      <alignment horizontal="left"/>
    </xf>
    <xf numFmtId="2" fontId="0" fillId="4" borderId="4" xfId="2" applyNumberFormat="1" applyFont="1" applyFill="1" applyBorder="1" applyAlignment="1">
      <alignment horizontal="left"/>
    </xf>
    <xf numFmtId="0" fontId="0" fillId="0" borderId="4" xfId="0" applyBorder="1"/>
    <xf numFmtId="0" fontId="0" fillId="4" borderId="4" xfId="0" applyFill="1" applyBorder="1"/>
    <xf numFmtId="0" fontId="0" fillId="4" borderId="4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164" fontId="20" fillId="4" borderId="39" xfId="0" applyNumberFormat="1" applyFont="1" applyFill="1" applyBorder="1" applyAlignment="1">
      <alignment horizontal="right" vertical="top" shrinkToFit="1"/>
    </xf>
    <xf numFmtId="1" fontId="20" fillId="4" borderId="39" xfId="0" applyNumberFormat="1" applyFont="1" applyFill="1" applyBorder="1" applyAlignment="1">
      <alignment horizontal="right" vertical="top" shrinkToFit="1"/>
    </xf>
    <xf numFmtId="1" fontId="20" fillId="4" borderId="35" xfId="0" applyNumberFormat="1" applyFont="1" applyFill="1" applyBorder="1" applyAlignment="1">
      <alignment horizontal="right" vertical="top" shrinkToFit="1"/>
    </xf>
    <xf numFmtId="1" fontId="20" fillId="4" borderId="40" xfId="0" applyNumberFormat="1" applyFont="1" applyFill="1" applyBorder="1" applyAlignment="1">
      <alignment horizontal="right" vertical="top" shrinkToFit="1"/>
    </xf>
    <xf numFmtId="164" fontId="20" fillId="4" borderId="42" xfId="0" applyNumberFormat="1" applyFont="1" applyFill="1" applyBorder="1" applyAlignment="1">
      <alignment horizontal="right" vertical="top" shrinkToFit="1"/>
    </xf>
    <xf numFmtId="164" fontId="20" fillId="4" borderId="35" xfId="0" applyNumberFormat="1" applyFont="1" applyFill="1" applyBorder="1" applyAlignment="1">
      <alignment horizontal="right" vertical="top" shrinkToFit="1"/>
    </xf>
    <xf numFmtId="0" fontId="0" fillId="4" borderId="40" xfId="0" applyFill="1" applyBorder="1"/>
    <xf numFmtId="0" fontId="0" fillId="4" borderId="39" xfId="0" applyFill="1" applyBorder="1"/>
    <xf numFmtId="2" fontId="31" fillId="4" borderId="53" xfId="0" applyNumberFormat="1" applyFont="1" applyFill="1" applyBorder="1" applyAlignment="1">
      <alignment horizontal="right" vertical="top" indent="1" shrinkToFit="1"/>
    </xf>
    <xf numFmtId="1" fontId="35" fillId="4" borderId="53" xfId="0" applyNumberFormat="1" applyFont="1" applyFill="1" applyBorder="1" applyAlignment="1">
      <alignment horizontal="left" vertical="top" shrinkToFit="1"/>
    </xf>
    <xf numFmtId="0" fontId="0" fillId="4" borderId="57" xfId="0" applyFill="1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57" xfId="0" applyBorder="1" applyAlignment="1">
      <alignment horizontal="left"/>
    </xf>
    <xf numFmtId="2" fontId="31" fillId="0" borderId="59" xfId="0" applyNumberFormat="1" applyFont="1" applyBorder="1" applyAlignment="1">
      <alignment horizontal="right" vertical="top" indent="1" shrinkToFit="1"/>
    </xf>
    <xf numFmtId="0" fontId="0" fillId="0" borderId="60" xfId="0" applyBorder="1"/>
    <xf numFmtId="164" fontId="20" fillId="4" borderId="40" xfId="0" applyNumberFormat="1" applyFont="1" applyFill="1" applyBorder="1" applyAlignment="1">
      <alignment horizontal="right" vertical="top" shrinkToFit="1"/>
    </xf>
    <xf numFmtId="0" fontId="0" fillId="4" borderId="63" xfId="0" applyFill="1" applyBorder="1" applyAlignment="1">
      <alignment vertical="center"/>
    </xf>
    <xf numFmtId="164" fontId="24" fillId="4" borderId="64" xfId="0" applyNumberFormat="1" applyFont="1" applyFill="1" applyBorder="1" applyAlignment="1">
      <alignment vertical="top" shrinkToFit="1"/>
    </xf>
    <xf numFmtId="164" fontId="20" fillId="0" borderId="4" xfId="0" applyNumberFormat="1" applyFont="1" applyBorder="1" applyAlignment="1">
      <alignment horizontal="right" vertical="top" shrinkToFit="1"/>
    </xf>
    <xf numFmtId="1" fontId="20" fillId="0" borderId="4" xfId="0" applyNumberFormat="1" applyFont="1" applyBorder="1" applyAlignment="1">
      <alignment horizontal="right" vertical="top" shrinkToFit="1"/>
    </xf>
    <xf numFmtId="164" fontId="24" fillId="0" borderId="65" xfId="0" applyNumberFormat="1" applyFont="1" applyBorder="1" applyAlignment="1">
      <alignment vertical="top" shrinkToFit="1"/>
    </xf>
    <xf numFmtId="164" fontId="22" fillId="4" borderId="4" xfId="0" applyNumberFormat="1" applyFont="1" applyFill="1" applyBorder="1" applyAlignment="1">
      <alignment horizontal="right" vertical="top" shrinkToFit="1"/>
    </xf>
    <xf numFmtId="1" fontId="20" fillId="4" borderId="4" xfId="0" applyNumberFormat="1" applyFont="1" applyFill="1" applyBorder="1" applyAlignment="1">
      <alignment horizontal="right" vertical="top" shrinkToFit="1"/>
    </xf>
    <xf numFmtId="164" fontId="21" fillId="4" borderId="4" xfId="0" applyNumberFormat="1" applyFont="1" applyFill="1" applyBorder="1" applyAlignment="1">
      <alignment horizontal="right" vertical="top" shrinkToFit="1"/>
    </xf>
    <xf numFmtId="164" fontId="20" fillId="4" borderId="4" xfId="0" applyNumberFormat="1" applyFont="1" applyFill="1" applyBorder="1" applyAlignment="1">
      <alignment horizontal="right" vertical="top" shrinkToFit="1"/>
    </xf>
    <xf numFmtId="1" fontId="21" fillId="4" borderId="4" xfId="0" applyNumberFormat="1" applyFont="1" applyFill="1" applyBorder="1" applyAlignment="1">
      <alignment horizontal="right" vertical="top" shrinkToFit="1"/>
    </xf>
    <xf numFmtId="164" fontId="24" fillId="4" borderId="66" xfId="0" applyNumberFormat="1" applyFont="1" applyFill="1" applyBorder="1" applyAlignment="1">
      <alignment vertical="top" shrinkToFit="1"/>
    </xf>
    <xf numFmtId="0" fontId="28" fillId="4" borderId="39" xfId="0" applyFont="1" applyFill="1" applyBorder="1" applyAlignment="1">
      <alignment vertical="top"/>
    </xf>
    <xf numFmtId="1" fontId="35" fillId="4" borderId="55" xfId="0" applyNumberFormat="1" applyFont="1" applyFill="1" applyBorder="1" applyAlignment="1">
      <alignment horizontal="left" vertical="top" shrinkToFit="1"/>
    </xf>
    <xf numFmtId="0" fontId="0" fillId="0" borderId="67" xfId="0" applyBorder="1" applyAlignment="1">
      <alignment vertical="center"/>
    </xf>
    <xf numFmtId="0" fontId="0" fillId="4" borderId="4" xfId="0" applyFill="1" applyBorder="1" applyAlignment="1">
      <alignment horizontal="right"/>
    </xf>
    <xf numFmtId="0" fontId="0" fillId="4" borderId="4" xfId="0" applyFill="1" applyBorder="1" applyAlignment="1">
      <alignment horizontal="right" vertical="top"/>
    </xf>
    <xf numFmtId="164" fontId="23" fillId="4" borderId="4" xfId="0" applyNumberFormat="1" applyFont="1" applyFill="1" applyBorder="1" applyAlignment="1">
      <alignment vertical="top" shrinkToFit="1"/>
    </xf>
    <xf numFmtId="164" fontId="24" fillId="4" borderId="4" xfId="0" applyNumberFormat="1" applyFont="1" applyFill="1" applyBorder="1" applyAlignment="1">
      <alignment vertical="top" shrinkToFit="1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right" vertical="top"/>
    </xf>
    <xf numFmtId="164" fontId="23" fillId="0" borderId="4" xfId="0" applyNumberFormat="1" applyFont="1" applyBorder="1" applyAlignment="1">
      <alignment vertical="top" shrinkToFit="1"/>
    </xf>
    <xf numFmtId="164" fontId="25" fillId="0" borderId="4" xfId="0" applyNumberFormat="1" applyFont="1" applyBorder="1" applyAlignment="1">
      <alignment vertical="top" shrinkToFit="1"/>
    </xf>
    <xf numFmtId="164" fontId="24" fillId="0" borderId="4" xfId="0" applyNumberFormat="1" applyFont="1" applyBorder="1" applyAlignment="1">
      <alignment vertical="top" shrinkToFit="1"/>
    </xf>
    <xf numFmtId="1" fontId="34" fillId="4" borderId="53" xfId="0" applyNumberFormat="1" applyFont="1" applyFill="1" applyBorder="1" applyAlignment="1">
      <alignment horizontal="left" vertical="top" shrinkToFit="1"/>
    </xf>
    <xf numFmtId="0" fontId="40" fillId="6" borderId="68" xfId="1" applyFont="1" applyFill="1" applyBorder="1"/>
    <xf numFmtId="2" fontId="40" fillId="6" borderId="68" xfId="2" applyNumberFormat="1" applyFont="1" applyFill="1" applyBorder="1"/>
    <xf numFmtId="0" fontId="40" fillId="6" borderId="69" xfId="1" applyFont="1" applyFill="1" applyBorder="1"/>
    <xf numFmtId="0" fontId="0" fillId="4" borderId="36" xfId="0" applyFill="1" applyBorder="1" applyAlignment="1">
      <alignment horizontal="right" vertical="top"/>
    </xf>
    <xf numFmtId="0" fontId="0" fillId="4" borderId="37" xfId="0" applyFill="1" applyBorder="1" applyAlignment="1">
      <alignment horizontal="right" vertical="top"/>
    </xf>
    <xf numFmtId="0" fontId="0" fillId="4" borderId="38" xfId="0" applyFill="1" applyBorder="1" applyAlignment="1">
      <alignment horizontal="right" vertical="top"/>
    </xf>
    <xf numFmtId="0" fontId="0" fillId="4" borderId="41" xfId="0" applyFill="1" applyBorder="1" applyAlignment="1">
      <alignment horizontal="right" vertical="top"/>
    </xf>
    <xf numFmtId="164" fontId="23" fillId="4" borderId="58" xfId="0" applyNumberFormat="1" applyFont="1" applyFill="1" applyBorder="1" applyAlignment="1">
      <alignment vertical="top" shrinkToFit="1"/>
    </xf>
    <xf numFmtId="164" fontId="24" fillId="4" borderId="39" xfId="0" applyNumberFormat="1" applyFont="1" applyFill="1" applyBorder="1" applyAlignment="1">
      <alignment vertical="top" shrinkToFit="1"/>
    </xf>
    <xf numFmtId="2" fontId="31" fillId="4" borderId="59" xfId="0" applyNumberFormat="1" applyFont="1" applyFill="1" applyBorder="1" applyAlignment="1">
      <alignment horizontal="right" vertical="top" indent="1" shrinkToFit="1"/>
    </xf>
    <xf numFmtId="0" fontId="32" fillId="4" borderId="53" xfId="0" applyFont="1" applyFill="1" applyBorder="1" applyAlignment="1">
      <alignment horizontal="right" vertical="top" wrapText="1" indent="1"/>
    </xf>
    <xf numFmtId="0" fontId="0" fillId="0" borderId="60" xfId="0" applyBorder="1" applyAlignment="1">
      <alignment vertical="center"/>
    </xf>
    <xf numFmtId="0" fontId="0" fillId="4" borderId="39" xfId="0" applyFill="1" applyBorder="1" applyAlignment="1">
      <alignment horizontal="right" vertical="top"/>
    </xf>
    <xf numFmtId="0" fontId="0" fillId="4" borderId="35" xfId="0" applyFill="1" applyBorder="1" applyAlignment="1">
      <alignment horizontal="right" vertical="top"/>
    </xf>
    <xf numFmtId="0" fontId="0" fillId="4" borderId="40" xfId="0" applyFill="1" applyBorder="1" applyAlignment="1">
      <alignment horizontal="right" vertical="top"/>
    </xf>
    <xf numFmtId="0" fontId="0" fillId="4" borderId="42" xfId="0" applyFill="1" applyBorder="1" applyAlignment="1">
      <alignment horizontal="right" vertical="top"/>
    </xf>
    <xf numFmtId="2" fontId="31" fillId="0" borderId="61" xfId="0" applyNumberFormat="1" applyFont="1" applyBorder="1" applyAlignment="1">
      <alignment horizontal="right" vertical="top" indent="1" shrinkToFit="1"/>
    </xf>
    <xf numFmtId="0" fontId="0" fillId="4" borderId="62" xfId="0" applyFill="1" applyBorder="1"/>
    <xf numFmtId="1" fontId="36" fillId="4" borderId="53" xfId="0" applyNumberFormat="1" applyFont="1" applyFill="1" applyBorder="1" applyAlignment="1">
      <alignment horizontal="left" vertical="top" shrinkToFit="1"/>
    </xf>
    <xf numFmtId="164" fontId="26" fillId="0" borderId="64" xfId="0" applyNumberFormat="1" applyFont="1" applyBorder="1" applyAlignment="1">
      <alignment vertical="top" shrinkToFit="1"/>
    </xf>
    <xf numFmtId="0" fontId="30" fillId="5" borderId="55" xfId="0" applyFont="1" applyFill="1" applyBorder="1" applyAlignment="1">
      <alignment horizontal="left"/>
    </xf>
    <xf numFmtId="0" fontId="0" fillId="4" borderId="4" xfId="0" applyFill="1" applyBorder="1" applyAlignment="1">
      <alignment vertical="center"/>
    </xf>
    <xf numFmtId="164" fontId="31" fillId="4" borderId="53" xfId="0" applyNumberFormat="1" applyFont="1" applyFill="1" applyBorder="1" applyAlignment="1">
      <alignment horizontal="right" vertical="top" indent="1" shrinkToFit="1"/>
    </xf>
    <xf numFmtId="164" fontId="27" fillId="4" borderId="4" xfId="0" applyNumberFormat="1" applyFont="1" applyFill="1" applyBorder="1" applyAlignment="1">
      <alignment vertical="top" shrinkToFit="1"/>
    </xf>
    <xf numFmtId="164" fontId="27" fillId="0" borderId="4" xfId="0" applyNumberFormat="1" applyFont="1" applyBorder="1" applyAlignment="1">
      <alignment vertical="top" shrinkToFit="1"/>
    </xf>
    <xf numFmtId="0" fontId="30" fillId="4" borderId="55" xfId="0" applyFont="1" applyFill="1" applyBorder="1" applyAlignment="1">
      <alignment horizontal="left"/>
    </xf>
    <xf numFmtId="164" fontId="26" fillId="4" borderId="4" xfId="0" applyNumberFormat="1" applyFont="1" applyFill="1" applyBorder="1" applyAlignment="1">
      <alignment vertical="top" shrinkToFit="1"/>
    </xf>
    <xf numFmtId="0" fontId="0" fillId="0" borderId="70" xfId="0" applyBorder="1" applyAlignment="1">
      <alignment horizontal="left"/>
    </xf>
    <xf numFmtId="2" fontId="0" fillId="4" borderId="70" xfId="2" applyNumberFormat="1" applyFont="1" applyFill="1" applyBorder="1" applyAlignment="1">
      <alignment horizontal="left"/>
    </xf>
    <xf numFmtId="0" fontId="0" fillId="0" borderId="70" xfId="0" applyBorder="1" applyAlignment="1">
      <alignment horizontal="right"/>
    </xf>
    <xf numFmtId="0" fontId="0" fillId="0" borderId="70" xfId="0" applyBorder="1" applyAlignment="1">
      <alignment horizontal="right" vertical="top"/>
    </xf>
    <xf numFmtId="164" fontId="23" fillId="0" borderId="70" xfId="0" applyNumberFormat="1" applyFont="1" applyBorder="1" applyAlignment="1">
      <alignment vertical="top" shrinkToFit="1"/>
    </xf>
    <xf numFmtId="164" fontId="24" fillId="0" borderId="70" xfId="0" applyNumberFormat="1" applyFont="1" applyBorder="1" applyAlignment="1">
      <alignment vertical="top" shrinkToFit="1"/>
    </xf>
    <xf numFmtId="4" fontId="41" fillId="0" borderId="0" xfId="0" applyNumberFormat="1" applyFont="1"/>
    <xf numFmtId="3" fontId="0" fillId="0" borderId="0" xfId="0" applyNumberFormat="1"/>
    <xf numFmtId="0" fontId="0" fillId="4" borderId="71" xfId="0" applyFill="1" applyBorder="1" applyAlignment="1">
      <alignment horizontal="left"/>
    </xf>
    <xf numFmtId="0" fontId="0" fillId="0" borderId="71" xfId="0" applyBorder="1" applyAlignment="1">
      <alignment horizontal="left"/>
    </xf>
    <xf numFmtId="3" fontId="42" fillId="0" borderId="4" xfId="0" applyNumberFormat="1" applyFont="1" applyBorder="1" applyAlignment="1">
      <alignment horizontal="left"/>
    </xf>
    <xf numFmtId="164" fontId="20" fillId="4" borderId="36" xfId="0" applyNumberFormat="1" applyFont="1" applyFill="1" applyBorder="1" applyAlignment="1">
      <alignment horizontal="right" vertical="top" shrinkToFit="1"/>
    </xf>
    <xf numFmtId="164" fontId="21" fillId="4" borderId="36" xfId="0" applyNumberFormat="1" applyFont="1" applyFill="1" applyBorder="1" applyAlignment="1">
      <alignment horizontal="right" vertical="top" shrinkToFit="1"/>
    </xf>
    <xf numFmtId="1" fontId="20" fillId="4" borderId="37" xfId="0" applyNumberFormat="1" applyFont="1" applyFill="1" applyBorder="1" applyAlignment="1">
      <alignment horizontal="right" vertical="top" shrinkToFit="1"/>
    </xf>
    <xf numFmtId="164" fontId="20" fillId="4" borderId="38" xfId="0" applyNumberFormat="1" applyFont="1" applyFill="1" applyBorder="1" applyAlignment="1">
      <alignment horizontal="right" vertical="top" shrinkToFit="1"/>
    </xf>
    <xf numFmtId="164" fontId="20" fillId="4" borderId="41" xfId="0" applyNumberFormat="1" applyFont="1" applyFill="1" applyBorder="1" applyAlignment="1">
      <alignment horizontal="right" vertical="top" shrinkToFit="1"/>
    </xf>
    <xf numFmtId="164" fontId="20" fillId="4" borderId="37" xfId="0" applyNumberFormat="1" applyFont="1" applyFill="1" applyBorder="1" applyAlignment="1">
      <alignment horizontal="right" vertical="top" shrinkToFit="1"/>
    </xf>
    <xf numFmtId="1" fontId="20" fillId="4" borderId="38" xfId="0" applyNumberFormat="1" applyFont="1" applyFill="1" applyBorder="1" applyAlignment="1">
      <alignment horizontal="right" vertical="top" shrinkToFit="1"/>
    </xf>
    <xf numFmtId="0" fontId="0" fillId="4" borderId="58" xfId="0" applyFill="1" applyBorder="1"/>
    <xf numFmtId="0" fontId="0" fillId="0" borderId="58" xfId="0" applyBorder="1"/>
    <xf numFmtId="0" fontId="43" fillId="5" borderId="72" xfId="0" applyFont="1" applyFill="1" applyBorder="1" applyAlignment="1">
      <alignment horizontal="left" vertical="top" wrapText="1"/>
    </xf>
    <xf numFmtId="0" fontId="43" fillId="4" borderId="72" xfId="0" applyFont="1" applyFill="1" applyBorder="1" applyAlignment="1">
      <alignment horizontal="left" vertical="top" wrapText="1"/>
    </xf>
    <xf numFmtId="1" fontId="45" fillId="0" borderId="53" xfId="0" applyNumberFormat="1" applyFont="1" applyBorder="1" applyAlignment="1">
      <alignment horizontal="center" vertical="top" shrinkToFit="1"/>
    </xf>
    <xf numFmtId="1" fontId="45" fillId="0" borderId="54" xfId="0" applyNumberFormat="1" applyFont="1" applyBorder="1" applyAlignment="1">
      <alignment horizontal="center" vertical="top" shrinkToFit="1"/>
    </xf>
    <xf numFmtId="1" fontId="45" fillId="4" borderId="73" xfId="0" applyNumberFormat="1" applyFont="1" applyFill="1" applyBorder="1" applyAlignment="1">
      <alignment horizontal="center" vertical="top" shrinkToFit="1"/>
    </xf>
    <xf numFmtId="1" fontId="45" fillId="0" borderId="73" xfId="0" applyNumberFormat="1" applyFont="1" applyBorder="1" applyAlignment="1">
      <alignment horizontal="center" vertical="top" shrinkToFit="1"/>
    </xf>
    <xf numFmtId="0" fontId="46" fillId="0" borderId="0" xfId="1" applyFont="1"/>
    <xf numFmtId="3" fontId="48" fillId="8" borderId="74" xfId="0" applyNumberFormat="1" applyFont="1" applyFill="1" applyBorder="1" applyAlignment="1">
      <alignment horizontal="right" vertical="center" wrapText="1"/>
    </xf>
    <xf numFmtId="0" fontId="49" fillId="7" borderId="74" xfId="0" applyFont="1" applyFill="1" applyBorder="1" applyAlignment="1">
      <alignment horizontal="center" vertical="center" wrapText="1"/>
    </xf>
    <xf numFmtId="0" fontId="49" fillId="7" borderId="74" xfId="0" applyFont="1" applyFill="1" applyBorder="1" applyAlignment="1">
      <alignment horizontal="right" vertical="center" wrapText="1"/>
    </xf>
    <xf numFmtId="3" fontId="49" fillId="7" borderId="74" xfId="0" applyNumberFormat="1" applyFont="1" applyFill="1" applyBorder="1" applyAlignment="1">
      <alignment horizontal="right" vertical="center" wrapText="1"/>
    </xf>
    <xf numFmtId="0" fontId="49" fillId="9" borderId="74" xfId="0" applyFont="1" applyFill="1" applyBorder="1" applyAlignment="1">
      <alignment horizontal="center" vertical="center" wrapText="1"/>
    </xf>
    <xf numFmtId="3" fontId="49" fillId="9" borderId="74" xfId="0" applyNumberFormat="1" applyFont="1" applyFill="1" applyBorder="1" applyAlignment="1">
      <alignment horizontal="right" vertical="center" wrapText="1"/>
    </xf>
    <xf numFmtId="0" fontId="49" fillId="9" borderId="74" xfId="0" applyFont="1" applyFill="1" applyBorder="1" applyAlignment="1">
      <alignment horizontal="right" vertical="center" wrapText="1"/>
    </xf>
    <xf numFmtId="3" fontId="49" fillId="7" borderId="75" xfId="0" applyNumberFormat="1" applyFont="1" applyFill="1" applyBorder="1" applyAlignment="1">
      <alignment horizontal="right" vertical="center" wrapText="1"/>
    </xf>
    <xf numFmtId="3" fontId="49" fillId="9" borderId="75" xfId="0" applyNumberFormat="1" applyFont="1" applyFill="1" applyBorder="1" applyAlignment="1">
      <alignment horizontal="right" vertical="center" wrapText="1"/>
    </xf>
    <xf numFmtId="3" fontId="48" fillId="8" borderId="78" xfId="0" applyNumberFormat="1" applyFont="1" applyFill="1" applyBorder="1" applyAlignment="1">
      <alignment horizontal="right" vertical="center" wrapText="1"/>
    </xf>
    <xf numFmtId="3" fontId="48" fillId="8" borderId="79" xfId="0" applyNumberFormat="1" applyFont="1" applyFill="1" applyBorder="1" applyAlignment="1">
      <alignment horizontal="right" vertical="center" wrapText="1"/>
    </xf>
    <xf numFmtId="3" fontId="49" fillId="9" borderId="80" xfId="0" applyNumberFormat="1" applyFont="1" applyFill="1" applyBorder="1" applyAlignment="1">
      <alignment horizontal="right" vertical="center" wrapText="1"/>
    </xf>
    <xf numFmtId="3" fontId="49" fillId="9" borderId="81" xfId="0" applyNumberFormat="1" applyFont="1" applyFill="1" applyBorder="1" applyAlignment="1">
      <alignment horizontal="right" vertical="center" wrapText="1"/>
    </xf>
    <xf numFmtId="0" fontId="48" fillId="8" borderId="77" xfId="0" applyFont="1" applyFill="1" applyBorder="1" applyAlignment="1">
      <alignment vertical="center" wrapText="1"/>
    </xf>
    <xf numFmtId="0" fontId="47" fillId="7" borderId="76" xfId="3" applyNumberFormat="1" applyFill="1" applyBorder="1" applyAlignment="1">
      <alignment horizontal="left" vertical="center" wrapText="1"/>
    </xf>
    <xf numFmtId="0" fontId="47" fillId="9" borderId="76" xfId="3" applyNumberFormat="1" applyFill="1" applyBorder="1" applyAlignment="1">
      <alignment horizontal="left" vertical="center" wrapText="1"/>
    </xf>
    <xf numFmtId="0" fontId="47" fillId="7" borderId="74" xfId="3" applyNumberFormat="1" applyFill="1" applyBorder="1" applyAlignment="1">
      <alignment horizontal="left" vertical="center" wrapText="1"/>
    </xf>
    <xf numFmtId="0" fontId="47" fillId="9" borderId="74" xfId="3" applyNumberFormat="1" applyFill="1" applyBorder="1" applyAlignment="1">
      <alignment horizontal="left" vertical="center" wrapText="1"/>
    </xf>
    <xf numFmtId="0" fontId="0" fillId="4" borderId="84" xfId="0" applyFill="1" applyBorder="1"/>
    <xf numFmtId="0" fontId="0" fillId="0" borderId="84" xfId="0" applyBorder="1"/>
    <xf numFmtId="0" fontId="0" fillId="0" borderId="83" xfId="0" applyBorder="1"/>
    <xf numFmtId="0" fontId="0" fillId="4" borderId="83" xfId="0" applyFill="1" applyBorder="1"/>
    <xf numFmtId="0" fontId="49" fillId="9" borderId="75" xfId="0" applyFont="1" applyFill="1" applyBorder="1" applyAlignment="1">
      <alignment horizontal="right" vertical="center" wrapText="1"/>
    </xf>
    <xf numFmtId="0" fontId="49" fillId="7" borderId="75" xfId="0" applyFont="1" applyFill="1" applyBorder="1" applyAlignment="1">
      <alignment horizontal="right" vertical="center" wrapText="1"/>
    </xf>
    <xf numFmtId="0" fontId="49" fillId="9" borderId="82" xfId="0" applyFont="1" applyFill="1" applyBorder="1" applyAlignment="1">
      <alignment horizontal="right" vertical="center" wrapText="1"/>
    </xf>
    <xf numFmtId="3" fontId="14" fillId="3" borderId="1" xfId="0" applyNumberFormat="1" applyFont="1" applyFill="1" applyBorder="1" applyAlignment="1">
      <alignment horizontal="left" vertical="top" shrinkToFit="1"/>
    </xf>
    <xf numFmtId="164" fontId="14" fillId="3" borderId="7" xfId="0" applyNumberFormat="1" applyFont="1" applyFill="1" applyBorder="1" applyAlignment="1">
      <alignment horizontal="left" vertical="top" shrinkToFit="1"/>
    </xf>
    <xf numFmtId="164" fontId="14" fillId="3" borderId="1" xfId="0" applyNumberFormat="1" applyFont="1" applyFill="1" applyBorder="1" applyAlignment="1">
      <alignment horizontal="left" vertical="top" shrinkToFit="1"/>
    </xf>
    <xf numFmtId="3" fontId="10" fillId="0" borderId="1" xfId="0" applyNumberFormat="1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164" fontId="14" fillId="0" borderId="7" xfId="0" applyNumberFormat="1" applyFont="1" applyBorder="1" applyAlignment="1">
      <alignment horizontal="left" vertical="top" shrinkToFit="1"/>
    </xf>
    <xf numFmtId="164" fontId="14" fillId="0" borderId="1" xfId="0" applyNumberFormat="1" applyFont="1" applyBorder="1" applyAlignment="1">
      <alignment horizontal="left" vertical="top" shrinkToFit="1"/>
    </xf>
    <xf numFmtId="3" fontId="14" fillId="0" borderId="1" xfId="0" applyNumberFormat="1" applyFont="1" applyBorder="1" applyAlignment="1">
      <alignment horizontal="left" vertical="top" shrinkToFit="1"/>
    </xf>
    <xf numFmtId="0" fontId="10" fillId="0" borderId="7" xfId="0" applyFont="1" applyBorder="1" applyAlignment="1">
      <alignment horizontal="left" vertical="top"/>
    </xf>
    <xf numFmtId="3" fontId="10" fillId="3" borderId="1" xfId="0" applyNumberFormat="1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10" fillId="3" borderId="7" xfId="0" applyFont="1" applyFill="1" applyBorder="1" applyAlignment="1">
      <alignment horizontal="left" vertical="top"/>
    </xf>
    <xf numFmtId="0" fontId="10" fillId="2" borderId="7" xfId="0" applyFont="1" applyFill="1" applyBorder="1" applyAlignment="1">
      <alignment horizontal="left" vertical="top"/>
    </xf>
    <xf numFmtId="0" fontId="10" fillId="2" borderId="8" xfId="0" applyFont="1" applyFill="1" applyBorder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10" fillId="2" borderId="25" xfId="0" applyFont="1" applyFill="1" applyBorder="1" applyAlignment="1">
      <alignment horizontal="left" vertical="top"/>
    </xf>
    <xf numFmtId="0" fontId="12" fillId="2" borderId="7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 vertical="top"/>
    </xf>
    <xf numFmtId="0" fontId="12" fillId="2" borderId="8" xfId="0" applyFont="1" applyFill="1" applyBorder="1" applyAlignment="1">
      <alignment horizontal="center" vertical="top"/>
    </xf>
    <xf numFmtId="0" fontId="12" fillId="2" borderId="26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25" xfId="0" applyFont="1" applyFill="1" applyBorder="1" applyAlignment="1">
      <alignment horizontal="center" vertical="top"/>
    </xf>
    <xf numFmtId="0" fontId="15" fillId="2" borderId="7" xfId="0" applyFont="1" applyFill="1" applyBorder="1" applyAlignment="1">
      <alignment horizontal="center" vertical="top"/>
    </xf>
    <xf numFmtId="0" fontId="15" fillId="2" borderId="1" xfId="0" applyFont="1" applyFill="1" applyBorder="1" applyAlignment="1">
      <alignment horizontal="center" vertical="top"/>
    </xf>
    <xf numFmtId="0" fontId="15" fillId="2" borderId="8" xfId="0" applyFont="1" applyFill="1" applyBorder="1" applyAlignment="1">
      <alignment horizontal="center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7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48" fillId="8" borderId="75" xfId="0" applyFont="1" applyFill="1" applyBorder="1" applyAlignment="1">
      <alignment horizontal="center" vertical="center" wrapText="1"/>
    </xf>
    <xf numFmtId="0" fontId="48" fillId="8" borderId="76" xfId="0" applyFont="1" applyFill="1" applyBorder="1" applyAlignment="1">
      <alignment horizontal="center" vertical="center" wrapText="1"/>
    </xf>
    <xf numFmtId="0" fontId="0" fillId="4" borderId="4" xfId="0" applyFont="1" applyFill="1" applyBorder="1"/>
    <xf numFmtId="0" fontId="0" fillId="0" borderId="4" xfId="0" applyFont="1" applyBorder="1"/>
    <xf numFmtId="0" fontId="40" fillId="6" borderId="4" xfId="1" applyNumberFormat="1" applyFont="1" applyFill="1" applyBorder="1" applyAlignment="1"/>
    <xf numFmtId="0" fontId="0" fillId="4" borderId="4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0" fontId="40" fillId="6" borderId="57" xfId="1" applyNumberFormat="1" applyFont="1" applyFill="1" applyBorder="1" applyAlignment="1"/>
    <xf numFmtId="0" fontId="0" fillId="4" borderId="57" xfId="0" applyFont="1" applyFill="1" applyBorder="1" applyAlignment="1">
      <alignment horizontal="left"/>
    </xf>
    <xf numFmtId="0" fontId="0" fillId="0" borderId="57" xfId="0" applyFont="1" applyBorder="1" applyAlignment="1">
      <alignment horizontal="left"/>
    </xf>
    <xf numFmtId="1" fontId="45" fillId="4" borderId="53" xfId="0" applyNumberFormat="1" applyFont="1" applyFill="1" applyBorder="1" applyAlignment="1">
      <alignment horizontal="center" vertical="top" shrinkToFit="1"/>
    </xf>
    <xf numFmtId="0" fontId="40" fillId="6" borderId="68" xfId="1" applyNumberFormat="1" applyFont="1" applyFill="1" applyBorder="1" applyAlignment="1"/>
    <xf numFmtId="2" fontId="0" fillId="4" borderId="4" xfId="0" applyNumberFormat="1" applyFont="1" applyFill="1" applyBorder="1"/>
    <xf numFmtId="2" fontId="0" fillId="0" borderId="4" xfId="0" applyNumberFormat="1" applyFont="1" applyBorder="1"/>
    <xf numFmtId="0" fontId="0" fillId="0" borderId="0" xfId="0" applyFont="1"/>
  </cellXfs>
  <cellStyles count="4">
    <cellStyle name="Comma" xfId="2" builtinId="3"/>
    <cellStyle name="Hyperlink" xfId="3" builtinId="8"/>
    <cellStyle name="Normal" xfId="0" builtinId="0"/>
    <cellStyle name="Normal 2" xfId="1" xr:uid="{D1FED2DA-CB2F-44EB-B789-0BBAF6DBD734}"/>
  </cellStyles>
  <dxfs count="491">
    <dxf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333333"/>
        <name val="Times New Roman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rgb="FF000000"/>
        <name val="Times New Roman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1" justifyLastLine="0" shrinkToFit="1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family val="1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Times New Roman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1" readingOrder="0"/>
      <border diagonalUp="0" diagonalDown="0">
        <left style="thin">
          <color rgb="FF1C1C1C"/>
        </left>
        <right style="thin">
          <color rgb="FF1C1C1C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Times New Roman"/>
        <family val="1"/>
        <scheme val="none"/>
      </font>
      <alignment horizontal="right" vertical="top" textRotation="0" wrapText="1" indent="1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64" formatCode="0.0"/>
      <alignment horizontal="general" vertical="top" textRotation="0" wrapText="0" indent="0" justifyLastLine="0" shrinkToFit="1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family val="1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Times New Roman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1" readingOrder="0"/>
      <border diagonalUp="0" diagonalDown="0">
        <left style="thin">
          <color rgb="FF1C1C1C"/>
        </left>
        <right style="thin">
          <color rgb="FF1C1C1C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rgb="FF000000"/>
        <name val="Times New Roman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1" justifyLastLine="0" shrinkToFit="1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1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1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family val="1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1F1F1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1F1F1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1F1F1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1F1F1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numFmt numFmtId="0" formatCode="General"/>
      <fill>
        <patternFill patternType="solid">
          <fgColor indexed="64"/>
          <bgColor rgb="FFF1F1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F1F1F1"/>
        </patternFill>
      </fill>
      <alignment horizontal="right" vertical="center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FFFF"/>
        <name val="Arial"/>
        <family val="2"/>
        <scheme val="none"/>
      </font>
      <numFmt numFmtId="3" formatCode="#,##0"/>
      <fill>
        <patternFill patternType="solid">
          <fgColor indexed="64"/>
          <bgColor rgb="FF003B64"/>
        </patternFill>
      </fill>
      <alignment horizontal="right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Times New Roman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left" vertical="top" textRotation="0" wrapText="0" indent="0" justifyLastLine="0" shrinkToFit="1" readingOrder="0"/>
      <border diagonalUp="0" diagonalDown="0">
        <left style="thin">
          <color rgb="FF1C1C1C"/>
        </left>
        <right style="thin">
          <color rgb="FF1C1C1C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rgb="FF000000"/>
        <name val="Times New Roman"/>
        <family val="2"/>
        <scheme val="none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1" justifyLastLine="0" shrinkToFit="1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rgb="FF000000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1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Calibri"/>
        <family val="2"/>
        <scheme val="none"/>
      </font>
      <numFmt numFmtId="164" formatCode="0.0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1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imes New Roman"/>
        <family val="1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z val="8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1F1F1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Times New Roman"/>
        <charset val="204"/>
        <scheme val="none"/>
      </font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Times New Roman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rgb="FF1F1F1F"/>
        <name val="Calibri"/>
        <family val="2"/>
        <scheme val="none"/>
      </font>
      <numFmt numFmtId="164" formatCode="0.0"/>
      <alignment horizontal="left" vertical="top" textRotation="0" wrapText="0" indent="1" justifyLastLine="0" shrinkToFit="1" readingOrder="0"/>
      <border diagonalUp="0" diagonalDown="0">
        <left/>
        <right/>
        <top style="thin">
          <color rgb="FF231F1F"/>
        </top>
        <bottom style="thin">
          <color rgb="FF231F1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Calibri"/>
        <scheme val="none"/>
      </font>
      <alignment horizontal="left" vertical="top" textRotation="0" wrapText="0" indent="1" justifyLastLine="0" shrinkToFit="0" readingOrder="0"/>
      <border diagonalUp="0" diagonalDown="0">
        <left/>
        <right/>
        <top style="thin">
          <color rgb="FF231F1F"/>
        </top>
        <bottom style="thin">
          <color rgb="FF231F1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.5"/>
        <color auto="1"/>
        <name val="Calibri"/>
        <scheme val="none"/>
      </font>
      <alignment horizontal="left" vertical="top" textRotation="0" wrapText="0" indent="1" justifyLastLine="0" shrinkToFit="0" readingOrder="0"/>
      <border diagonalUp="0" diagonalDown="0">
        <left style="thin">
          <color rgb="FF383434"/>
        </left>
        <right/>
        <top style="thin">
          <color rgb="FF231F1F"/>
        </top>
        <bottom style="thin">
          <color rgb="FF231F1F"/>
        </bottom>
        <vertical/>
        <horizontal/>
      </border>
    </dxf>
    <dxf>
      <alignment horizontal="left" textRotation="0" wrapText="0" relativeIndent="1" justifyLastLine="0" readingOrder="0"/>
    </dxf>
    <dxf>
      <alignment horizontal="left" textRotation="0" wrapText="0" relativeIndent="1" justifyLastLine="0" readingOrder="0"/>
    </dxf>
    <dxf>
      <alignment horizontal="left" textRotation="0" wrapText="0" relativeIndent="1" justifyLastLine="0" readingOrder="0"/>
    </dxf>
    <dxf>
      <alignment horizontal="left" textRotation="0" wrapText="0" relativeIndent="1" justifyLastLine="0" readingOrder="0"/>
    </dxf>
    <dxf>
      <alignment horizontal="left" textRotation="0" wrapText="0" relativeIndent="1" justifyLastLine="0" readingOrder="0"/>
    </dxf>
    <dxf>
      <alignment horizontal="left" textRotation="0" wrapText="0" relativeIndent="1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left" vertical="top" textRotation="0" wrapText="0" relativeIndent="1" justifyLastLine="0" shrinkToFit="0" readingOrder="0"/>
      <border diagonalUp="0" diagonalDown="0" outline="0">
        <left/>
        <right/>
        <top style="thin">
          <color rgb="FF231F1F"/>
        </top>
        <bottom style="thin">
          <color rgb="FF231F1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1F1F"/>
        <name val="Calibri"/>
        <family val="2"/>
        <scheme val="none"/>
      </font>
      <numFmt numFmtId="1" formatCode="0"/>
      <alignment horizontal="left" vertical="top" textRotation="0" wrapText="0" relativeIndent="1" justifyLastLine="0" shrinkToFit="1" readingOrder="0"/>
      <border diagonalUp="0" diagonalDown="0" outline="0">
        <left/>
        <right/>
        <top style="thin">
          <color rgb="FF231F1F"/>
        </top>
        <bottom style="thin">
          <color rgb="FF231F1F"/>
        </bottom>
      </border>
    </dxf>
    <dxf>
      <border outline="0">
        <top style="thin">
          <color rgb="FF231F1F"/>
        </top>
      </border>
    </dxf>
    <dxf>
      <border outline="0">
        <top style="thin">
          <color rgb="FF231F1F"/>
        </top>
        <bottom style="thin">
          <color rgb="FF231F1F"/>
        </bottom>
      </border>
    </dxf>
    <dxf>
      <alignment horizontal="left" textRotation="0" wrapText="0" relativeIndent="1" justifyLastLine="0" readingOrder="0"/>
    </dxf>
    <dxf>
      <border outline="0">
        <bottom style="thin">
          <color rgb="FF231F1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rgb="FFD4A582"/>
        </patternFill>
      </fill>
      <alignment horizontal="left" vertical="top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1F1F"/>
        <name val="Calibri"/>
        <family val="2"/>
        <scheme val="none"/>
      </font>
      <numFmt numFmtId="1" formatCode="0"/>
      <fill>
        <patternFill patternType="solid">
          <fgColor indexed="64"/>
          <bgColor rgb="FFEDD6C4"/>
        </patternFill>
      </fill>
      <alignment horizontal="right" vertical="top" textRotation="0" wrapText="0" indent="0" justifyLastLine="0" shrinkToFit="1" readingOrder="0"/>
      <border diagonalUp="0" diagonalDown="0">
        <left/>
        <right/>
        <top style="thin">
          <color rgb="FF231F1F"/>
        </top>
        <bottom style="thin">
          <color rgb="FF231F1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1F1F"/>
        <name val="Calibri"/>
        <family val="2"/>
        <scheme val="none"/>
      </font>
      <numFmt numFmtId="1" formatCode="0"/>
      <fill>
        <patternFill patternType="solid">
          <fgColor indexed="64"/>
          <bgColor rgb="FFEDD6C4"/>
        </patternFill>
      </fill>
      <alignment horizontal="right" vertical="top" textRotation="0" wrapText="0" indent="0" justifyLastLine="0" shrinkToFit="1" readingOrder="0"/>
      <border diagonalUp="0" diagonalDown="0">
        <left/>
        <right/>
        <top style="thin">
          <color rgb="FF231F1F"/>
        </top>
        <bottom style="thin">
          <color rgb="FF231F1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1F1F"/>
        <name val="Calibri"/>
        <family val="2"/>
        <scheme val="none"/>
      </font>
      <numFmt numFmtId="1" formatCode="0"/>
      <fill>
        <patternFill patternType="solid">
          <fgColor indexed="64"/>
          <bgColor rgb="FFEDD6C4"/>
        </patternFill>
      </fill>
      <alignment horizontal="right" vertical="top" textRotation="0" wrapText="0" indent="0" justifyLastLine="0" shrinkToFit="1" readingOrder="0"/>
      <border diagonalUp="0" diagonalDown="0">
        <left/>
        <right/>
        <top style="thin">
          <color rgb="FF231F1F"/>
        </top>
        <bottom style="thin">
          <color rgb="FF231F1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1F1F"/>
        <name val="Calibri"/>
        <family val="2"/>
        <scheme val="none"/>
      </font>
      <numFmt numFmtId="1" formatCode="0"/>
      <fill>
        <patternFill patternType="solid">
          <fgColor indexed="64"/>
          <bgColor rgb="FFEDD6C4"/>
        </patternFill>
      </fill>
      <alignment horizontal="right" vertical="top" textRotation="0" wrapText="0" indent="0" justifyLastLine="0" shrinkToFit="1" readingOrder="0"/>
      <border diagonalUp="0" diagonalDown="0">
        <left/>
        <right/>
        <top style="thin">
          <color rgb="FF231F1F"/>
        </top>
        <bottom style="thin">
          <color rgb="FF231F1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1F1F"/>
        <name val="Calibri"/>
        <family val="2"/>
        <scheme val="none"/>
      </font>
      <numFmt numFmtId="1" formatCode="0"/>
      <fill>
        <patternFill patternType="solid">
          <fgColor indexed="64"/>
          <bgColor rgb="FFEDD6C4"/>
        </patternFill>
      </fill>
      <alignment horizontal="right" vertical="top" textRotation="0" wrapText="0" indent="0" justifyLastLine="0" shrinkToFit="1" readingOrder="0"/>
      <border diagonalUp="0" diagonalDown="0">
        <left/>
        <right/>
        <top style="thin">
          <color rgb="FF231F1F"/>
        </top>
        <bottom style="thin">
          <color rgb="FF231F1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1F1F"/>
        <name val="Calibri"/>
        <family val="2"/>
        <scheme val="none"/>
      </font>
      <numFmt numFmtId="1" formatCode="0"/>
      <fill>
        <patternFill patternType="solid">
          <fgColor indexed="64"/>
          <bgColor rgb="FFEDD6C4"/>
        </patternFill>
      </fill>
      <alignment horizontal="right" vertical="top" textRotation="0" wrapText="0" indent="0" justifyLastLine="0" shrinkToFit="1" readingOrder="0"/>
      <border diagonalUp="0" diagonalDown="0">
        <left/>
        <right/>
        <top style="thin">
          <color rgb="FF231F1F"/>
        </top>
        <bottom style="thin">
          <color rgb="FF231F1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rgb="FFEDD6C4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thin">
          <color rgb="FF231F1F"/>
        </top>
        <bottom style="thin">
          <color rgb="FF231F1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1F1F"/>
        <name val="Calibri"/>
        <family val="2"/>
        <scheme val="none"/>
      </font>
      <numFmt numFmtId="1" formatCode="0"/>
      <fill>
        <patternFill patternType="solid">
          <fgColor indexed="64"/>
          <bgColor rgb="FFEDD6C4"/>
        </patternFill>
      </fill>
      <alignment horizontal="center" vertical="top" textRotation="0" wrapText="0" indent="0" justifyLastLine="0" shrinkToFit="1" readingOrder="0"/>
      <border diagonalUp="0" diagonalDown="0">
        <left/>
        <right/>
        <top style="thin">
          <color rgb="FF231F1F"/>
        </top>
        <bottom style="thin">
          <color rgb="FF231F1F"/>
        </bottom>
        <vertical/>
        <horizontal/>
      </border>
    </dxf>
    <dxf>
      <border outline="0">
        <top style="thin">
          <color rgb="FF231F1F"/>
        </top>
      </border>
    </dxf>
    <dxf>
      <border outline="0">
        <top style="thin">
          <color rgb="FF231F1F"/>
        </top>
        <bottom style="thin">
          <color rgb="FF231F1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1F1F"/>
        <name val="Calibri"/>
        <family val="2"/>
        <scheme val="none"/>
      </font>
      <fill>
        <patternFill patternType="solid">
          <fgColor indexed="64"/>
          <bgColor rgb="FFEDD6C4"/>
        </patternFill>
      </fill>
      <alignment horizontal="right" vertical="top" textRotation="0" wrapText="0" indent="0" justifyLastLine="0" shrinkToFit="1" readingOrder="0"/>
    </dxf>
    <dxf>
      <border outline="0">
        <bottom style="thin">
          <color rgb="FF231F1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rgb="FFEDD6C4"/>
        </patternFill>
      </fill>
      <alignment horizontal="left" vertical="top" textRotation="0" wrapText="0" indent="0" justifyLastLine="0" shrinkToFit="0" readingOrder="0"/>
    </dxf>
    <dxf>
      <border outline="0">
        <top style="thin">
          <color rgb="FF231F1F"/>
        </top>
      </border>
    </dxf>
    <dxf>
      <border outline="0">
        <bottom style="thin">
          <color rgb="FF231F1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rgb="FFD4A582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1F1F"/>
        <name val="Calibri"/>
        <family val="2"/>
        <scheme val="none"/>
      </font>
      <numFmt numFmtId="1" formatCode="0"/>
      <fill>
        <patternFill patternType="solid">
          <fgColor indexed="64"/>
          <bgColor rgb="FFEDD6C4"/>
        </patternFill>
      </fill>
      <alignment horizontal="left" vertical="top" textRotation="0" wrapText="0" indent="1" justifyLastLine="0" shrinkToFit="1" readingOrder="0"/>
      <border diagonalUp="0" diagonalDown="0">
        <left/>
        <right/>
        <top style="thin">
          <color rgb="FF231F1F"/>
        </top>
        <bottom style="thin">
          <color rgb="FF231F1F"/>
        </bottom>
        <vertical/>
        <horizontal/>
      </border>
    </dxf>
    <dxf>
      <border outline="0">
        <bottom style="thin">
          <color rgb="FF231F1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rgb="FFD4A582"/>
        </patternFill>
      </fill>
      <alignment horizontal="left" vertical="top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241077</xdr:colOff>
      <xdr:row>37</xdr:row>
      <xdr:rowOff>0</xdr:rowOff>
    </xdr:from>
    <xdr:ext cx="1091565" cy="0"/>
    <xdr:sp macro="" textlink="">
      <xdr:nvSpPr>
        <xdr:cNvPr id="2" name="Shape 90">
          <a:extLst>
            <a:ext uri="{FF2B5EF4-FFF2-40B4-BE49-F238E27FC236}">
              <a16:creationId xmlns:a16="http://schemas.microsoft.com/office/drawing/2014/main" id="{97517BB9-BA91-43C7-9290-15D1E56ACA8C}"/>
            </a:ext>
          </a:extLst>
        </xdr:cNvPr>
        <xdr:cNvSpPr/>
      </xdr:nvSpPr>
      <xdr:spPr>
        <a:xfrm>
          <a:off x="241077" y="4038600"/>
          <a:ext cx="1091565" cy="0"/>
        </a:xfrm>
        <a:custGeom>
          <a:avLst/>
          <a:gdLst/>
          <a:ahLst/>
          <a:cxnLst/>
          <a:rect l="0" t="0" r="0" b="0"/>
          <a:pathLst>
            <a:path w="1091565">
              <a:moveTo>
                <a:pt x="0" y="0"/>
              </a:moveTo>
              <a:lnTo>
                <a:pt x="599693" y="0"/>
              </a:lnTo>
            </a:path>
            <a:path w="1091565">
              <a:moveTo>
                <a:pt x="599693" y="0"/>
              </a:moveTo>
              <a:lnTo>
                <a:pt x="1091088" y="0"/>
              </a:lnTo>
            </a:path>
          </a:pathLst>
        </a:custGeom>
        <a:ln w="10687">
          <a:solidFill>
            <a:srgbClr val="64C8CF"/>
          </a:solidFill>
        </a:ln>
      </xdr:spPr>
    </xdr:sp>
    <xdr:clientData/>
  </xdr:oneCellAnchor>
  <xdr:oneCellAnchor>
    <xdr:from>
      <xdr:col>0</xdr:col>
      <xdr:colOff>0</xdr:colOff>
      <xdr:row>54</xdr:row>
      <xdr:rowOff>173609</xdr:rowOff>
    </xdr:from>
    <xdr:ext cx="9142" cy="3115056"/>
    <xdr:pic>
      <xdr:nvPicPr>
        <xdr:cNvPr id="18" name="image2.png">
          <a:extLst>
            <a:ext uri="{FF2B5EF4-FFF2-40B4-BE49-F238E27FC236}">
              <a16:creationId xmlns:a16="http://schemas.microsoft.com/office/drawing/2014/main" id="{2CF13FE4-CE97-40AF-8CFE-02A4CF055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45409"/>
          <a:ext cx="9142" cy="3115056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54</xdr:row>
      <xdr:rowOff>173609</xdr:rowOff>
    </xdr:from>
    <xdr:ext cx="9142" cy="3115056"/>
    <xdr:pic>
      <xdr:nvPicPr>
        <xdr:cNvPr id="27" name="image2.png">
          <a:extLst>
            <a:ext uri="{FF2B5EF4-FFF2-40B4-BE49-F238E27FC236}">
              <a16:creationId xmlns:a16="http://schemas.microsoft.com/office/drawing/2014/main" id="{D4979482-81D5-46E9-B3F3-06FF37B68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45409"/>
          <a:ext cx="9142" cy="311505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37</xdr:row>
      <xdr:rowOff>596773</xdr:rowOff>
    </xdr:from>
    <xdr:ext cx="6094" cy="2764536"/>
    <xdr:pic>
      <xdr:nvPicPr>
        <xdr:cNvPr id="2" name="image1.png">
          <a:extLst>
            <a:ext uri="{FF2B5EF4-FFF2-40B4-BE49-F238E27FC236}">
              <a16:creationId xmlns:a16="http://schemas.microsoft.com/office/drawing/2014/main" id="{734CD3F8-BE31-46D6-AB35-36F7D092E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6773"/>
          <a:ext cx="6094" cy="2764536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019F18-3AD6-4C13-996C-27D504F12097}" name="Table1" displayName="Table1" ref="A1:E15" totalsRowShown="0" headerRowDxfId="490" tableBorderDxfId="489">
  <autoFilter ref="A1:E15" xr:uid="{2A019F18-3AD6-4C13-996C-27D504F12097}"/>
  <tableColumns count="5">
    <tableColumn id="1" xr3:uid="{00D91F02-DCF4-4017-879B-16784C917B1E}" name="Year                    " dataDxfId="488"/>
    <tableColumn id="2" xr3:uid="{511EC7F0-F74D-4587-84BC-EB3D72728430}" name="Expenditure on Medical benefit in Rs. Crores"/>
    <tableColumn id="3" xr3:uid="{59B32B38-33A5-47DD-89DF-222E47566462}" name="No. of Beneficiaries in Crores"/>
    <tableColumn id="4" xr3:uid="{F9EF888B-970E-4BF2-9ECF-09E7BFAC3158}" name="Per Capita Expenditure on Medical Benefit in Rs"/>
    <tableColumn id="5" xr3:uid="{CA50C5E0-1DDF-46C4-A9F4-38CC44C75300}" name="Column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DD7F51-9DA9-46FC-95B4-F675C30E294A}" name="Table9" displayName="Table9" ref="A1:AS19" totalsRowShown="0" headerRowDxfId="71" headerRowBorderDxfId="70" tableBorderDxfId="69" headerRowCellStyle="Normal 2">
  <autoFilter ref="A1:AS19" xr:uid="{5ADD7F51-9DA9-46FC-95B4-F675C30E294A}"/>
  <tableColumns count="45">
    <tableColumn id="1" xr3:uid="{CAB99452-EDF6-4027-AFE5-AEC1140FC5FF}" name="state" dataDxfId="68"/>
    <tableColumn id="3" xr3:uid="{CE9B030B-F7C5-42EA-A8E8-D548A23E1924}" name="THE" dataDxfId="67"/>
    <tableColumn id="4" xr3:uid="{A0989EFF-1435-4BF4-88A0-1ED387AFA725}" name="THE_GSDP" dataDxfId="66"/>
    <tableColumn id="5" xr3:uid="{9AE58EB7-E4C1-4D7B-90A2-82B564DEEAD6}" name="THE_pc" dataDxfId="65"/>
    <tableColumn id="6" xr3:uid="{5DD5BF2F-FEA4-493A-AD1D-80E6C711C5AE}" name="GHE" dataDxfId="64"/>
    <tableColumn id="7" xr3:uid="{DF660098-0AF7-4EEE-9162-28AD15BBDB39}" name="GHE_THE" dataDxfId="63"/>
    <tableColumn id="8" xr3:uid="{57B367BC-7369-471C-BAB1-ED7FFAE955C4}" name="GHE_GSDP" dataDxfId="62"/>
    <tableColumn id="9" xr3:uid="{62ED5D79-A079-4692-9ED6-6A26819D6039}" name="GHE_GGE" dataDxfId="61"/>
    <tableColumn id="10" xr3:uid="{570427FD-64E3-4A81-94DF-D368DEC34499}" name="GHE_pc" dataDxfId="60"/>
    <tableColumn id="11" xr3:uid="{51A08F96-1F7A-4F60-A461-82EED53F4622}" name="OOPE" dataDxfId="59"/>
    <tableColumn id="12" xr3:uid="{1DD40730-8422-4667-B76C-E0346D6AA711}" name="OOPE_THE" dataDxfId="58"/>
    <tableColumn id="13" xr3:uid="{9439B8BF-3BD7-44DF-8EDD-FB9F2202B3E7}" name="OOPE_GSDP" dataDxfId="57"/>
    <tableColumn id="14" xr3:uid="{B4237CD5-C1BF-4E61-85E1-275DEBD4470A}" name="OOPE_GGE" dataDxfId="56"/>
    <tableColumn id="15" xr3:uid="{4DED8460-81A4-4CC3-A7CA-34197D8F2F8D}" name="OOPE_pc" dataDxfId="55"/>
    <tableColumn id="16" xr3:uid="{10D6237B-6F44-4BA0-B6C0-A60D37DAB179}" name="popn" dataDxfId="54"/>
    <tableColumn id="17" xr3:uid="{F2AA6606-BFE2-474C-823B-A5C597D81354}" name="GSDP" dataDxfId="53" dataCellStyle="Comma"/>
    <tableColumn id="18" xr3:uid="{3FA94A73-8617-4790-AA04-EF374F4DE23E}" name="GGE" dataDxfId="52"/>
    <tableColumn id="19" xr3:uid="{742A5B49-1150-4E02-836D-DD65CFF0BCA6}" name="RM_60"/>
    <tableColumn id="20" xr3:uid="{ED8F4D01-793E-4303-A091-89B285644E4C}" name="RF_60" dataDxfId="51"/>
    <tableColumn id="21" xr3:uid="{559DE4EC-5849-4FD3-B0A2-52877BCF7315}" name="UM_60" dataDxfId="50"/>
    <tableColumn id="22" xr3:uid="{7CE553EF-7DD4-4D7F-B79D-A3877F54E871}" name="UF_60" dataDxfId="49"/>
    <tableColumn id="23" xr3:uid="{FD7B8458-00F5-42C2-A460-38F6D6D90688}" name="CDR" dataDxfId="48"/>
    <tableColumn id="24" xr3:uid="{65786AAB-3275-4CB7-A18A-A08415747BEA}" name="DRM" dataDxfId="47"/>
    <tableColumn id="25" xr3:uid="{113048B6-B0A9-418D-B53D-B15F7CDE0A68}" name="DRF" dataDxfId="46"/>
    <tableColumn id="26" xr3:uid="{F1440963-9FD4-4296-A739-5868AAF4198C}" name="RMD" dataDxfId="45"/>
    <tableColumn id="27" xr3:uid="{6DF4CFB0-F5C9-48F8-8D09-449F2DFCF057}" name="RFD" dataDxfId="44"/>
    <tableColumn id="28" xr3:uid="{E5EFB8BE-83C3-467B-8746-EF386656F21D}" name="UMD" dataDxfId="43"/>
    <tableColumn id="29" xr3:uid="{FAAD4413-FBC2-436D-9BE7-97B5C26380BD}" name="UFD" dataDxfId="42"/>
    <tableColumn id="30" xr3:uid="{3090FB40-B9F0-43AD-BD45-5193D716D622}" name="RU" dataDxfId="41"/>
    <tableColumn id="31" xr3:uid="{903CC9FB-21B6-44CB-8380-8C31318E66BC}" name="RGI" dataDxfId="40"/>
    <tableColumn id="32" xr3:uid="{EE6A8B41-B9F9-4367-B09B-4A404D8FE9F7}" name="RGESI" dataDxfId="39"/>
    <tableColumn id="33" xr3:uid="{1FC13196-503A-4493-AA1C-6233E855A4B1}" name="RPESI" dataDxfId="38"/>
    <tableColumn id="34" xr3:uid="{B619A1FD-E536-4B4F-A6F6-785E6C50777E}" name="RHH" dataDxfId="37"/>
    <tableColumn id="35" xr3:uid="{FF5D6ED9-C0A4-4D49-87BD-A51AC7C6E18B}" name="RO" dataDxfId="36"/>
    <tableColumn id="36" xr3:uid="{482FEF2A-D718-4BAF-B924-CCDF54FDBA0C}" name="UU" dataDxfId="35"/>
    <tableColumn id="37" xr3:uid="{4C993107-7F89-47B0-BD6B-405A087ED8B3}" name="UGI" dataDxfId="34"/>
    <tableColumn id="38" xr3:uid="{B76B0E08-59B4-4F95-B87F-28AA6EE3AE2F}" name="UGESI" dataDxfId="33"/>
    <tableColumn id="39" xr3:uid="{A889AF85-1C9E-41CC-B46E-1DCA6DF13C7A}" name="UPESI" dataDxfId="32"/>
    <tableColumn id="40" xr3:uid="{D227DD26-998B-41B9-9BB1-6FA1A1B884DC}" name="UHH" dataDxfId="31"/>
    <tableColumn id="41" xr3:uid="{B3C14ECA-D163-4426-8995-93E11F0A5FF8}" name="UO" dataDxfId="30"/>
    <tableColumn id="42" xr3:uid="{A4F64F3F-B438-41B0-9F62-19D52735984E}" name="RB" dataDxfId="29"/>
    <tableColumn id="43" xr3:uid="{9E5D546C-3BF1-4C39-B3B3-EE58E12C0C49}" name="UB"/>
    <tableColumn id="44" xr3:uid="{D0062F9B-C2D7-4EE0-BC7B-7CBF1083DEFC}" name="PMJAY_BE" dataDxfId="28"/>
    <tableColumn id="45" xr3:uid="{7B350271-B0F2-4953-AD39-CE5DDBCC1753}" name="PMJAY_ATC"/>
    <tableColumn id="46" xr3:uid="{551C2B80-13FE-48A5-8435-43E31D0A34A6}" name="PMJAY_prem_HH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A3C7BE1-BE6C-4EFA-BF71-7FDBF6960156}" name="Table11" displayName="Table11" ref="A24:E31" totalsRowShown="0">
  <autoFilter ref="A24:E31" xr:uid="{2A3C7BE1-BE6C-4EFA-BF71-7FDBF6960156}"/>
  <sortState xmlns:xlrd2="http://schemas.microsoft.com/office/spreadsheetml/2017/richdata2" ref="A25:B31">
    <sortCondition ref="B24:B31"/>
  </sortState>
  <tableColumns count="5">
    <tableColumn id="1" xr3:uid="{6A139577-4B18-4A66-9A5B-59029EB4BD55}" name="PMJAY_prem"/>
    <tableColumn id="2" xr3:uid="{9A84ED01-FD46-4B7A-8BCB-AEC94556B471}" name="PMJAY_BE" dataDxfId="27"/>
    <tableColumn id="3" xr3:uid="{4A4C2ACD-C062-46EE-959D-3D3E6090C77F}" name="OOPE"/>
    <tableColumn id="4" xr3:uid="{586F3FD4-3BA7-4184-BEF4-C083FB5E642F}" name="Rural 60"/>
    <tableColumn id="5" xr3:uid="{1180D279-CDF1-4E62-A65F-6CE728D857CC}" name="Urban 6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59CB326-A061-47D9-BCF0-25F635AD8CF9}" name="Table10" displayName="Table10" ref="B1:F37" totalsRowShown="0" headerRowDxfId="128" dataDxfId="126" headerRowBorderDxfId="127" tableBorderDxfId="125" totalsRowBorderDxfId="124">
  <autoFilter ref="B1:F37" xr:uid="{359CB326-A061-47D9-BCF0-25F635AD8CF9}">
    <filterColumn colId="0">
      <filters>
        <filter val="Andaman &amp; Nicobar Islands"/>
        <filter val="Andhra Pradesh"/>
        <filter val="Arunachal Pradesh"/>
        <filter val="Assam"/>
        <filter val="Bihar"/>
        <filter val="Chandigarh"/>
        <filter val="Chhattisgarh"/>
        <filter val="Dadra &amp; Nagar Haveli And Daman &amp; Diu"/>
        <filter val="Delhi"/>
        <filter val="Goa"/>
        <filter val="Gujarat"/>
        <filter val="Haryana"/>
        <filter val="Himachal Pradesh"/>
        <filter val="Jammu &amp; Kashmir"/>
        <filter val="Jharkhand"/>
        <filter val="Karnataka"/>
        <filter val="Kerala"/>
        <filter val="Lakshadweep"/>
        <filter val="Madhya Pradesh"/>
        <filter val="Maharashtra"/>
        <filter val="Manipur"/>
        <filter val="Meghalaya"/>
        <filter val="Mizoram"/>
        <filter val="Nagaland"/>
        <filter val="Odisha"/>
        <filter val="Puducherry"/>
        <filter val="Punjab"/>
        <filter val="Rajasthan"/>
        <filter val="Sikkim"/>
        <filter val="Tamil Nadu"/>
        <filter val="Telangana"/>
        <filter val="Tripura"/>
        <filter val="Uttar Pradesh"/>
        <filter val="Uttarakhand"/>
        <filter val="West Bengal"/>
      </filters>
    </filterColumn>
  </autoFilter>
  <sortState xmlns:xlrd2="http://schemas.microsoft.com/office/spreadsheetml/2017/richdata2" ref="B2:F37">
    <sortCondition ref="B1:B37"/>
  </sortState>
  <tableColumns count="5">
    <tableColumn id="1" xr3:uid="{D5285BD1-A1C0-4895-A0FE-91F3B473820A}" name="Total" dataDxfId="123" dataCellStyle="Hyperlink"/>
    <tableColumn id="2" xr3:uid="{D1BB772F-963D-4AB7-BB16-17EEE10655A1}" name="17,51,78,171" dataDxfId="122"/>
    <tableColumn id="3" xr3:uid="{28ABC6AD-1DA9-480F-B834-26DB96CE7338}" name="11,02,33,371" dataDxfId="121"/>
    <tableColumn id="4" xr3:uid="{7AFCCA9C-BFAE-47EB-83A1-3433734978EE}" name="67,27,51,263" dataDxfId="120"/>
    <tableColumn id="5" xr3:uid="{EB7502E2-0E79-4B98-A456-F93AE767D2F6}" name="95,81,62,805" dataDxfId="11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BC6E1D7-873B-40F3-B4DE-111F77F0C2F6}" name="Table8" displayName="Table8" ref="A1:AS18" totalsRowShown="0" headerRowDxfId="118" headerRowBorderDxfId="117" tableBorderDxfId="116" headerRowCellStyle="Normal 2">
  <autoFilter ref="A1:AS18" xr:uid="{9BC6E1D7-873B-40F3-B4DE-111F77F0C2F6}"/>
  <tableColumns count="45">
    <tableColumn id="1" xr3:uid="{47E9AF12-124C-4A57-87FA-8F5DF458F8EF}" name="state" dataDxfId="115"/>
    <tableColumn id="3" xr3:uid="{00C619F3-E9C4-4F64-B339-DA6253BD7629}" name="THE" dataDxfId="114"/>
    <tableColumn id="4" xr3:uid="{5BE5C1B2-7132-462B-B3E7-534E47D9BDAA}" name="THE_GSDP" dataDxfId="113"/>
    <tableColumn id="5" xr3:uid="{537037E9-AACF-4B8A-ADED-4A53BB50EBEB}" name="THE_pc" dataDxfId="112"/>
    <tableColumn id="6" xr3:uid="{DCED166E-FCD4-4A50-846D-DAA2B78C998A}" name="GHE" dataDxfId="111"/>
    <tableColumn id="7" xr3:uid="{F3EB534A-6ECD-46AA-8FE8-A8D2AA3A81C2}" name="GHE_THE" dataDxfId="110"/>
    <tableColumn id="8" xr3:uid="{0357E7E4-D37D-467C-941A-DBB2C6F29B3B}" name="GHE_GSDP" dataDxfId="109"/>
    <tableColumn id="9" xr3:uid="{338AC77B-1C5D-4A46-9812-C7BD4F593526}" name="GHE_GGE" dataDxfId="108"/>
    <tableColumn id="10" xr3:uid="{C0DE8903-57AB-4956-9B22-56BDD560EB9E}" name="GHE_pc" dataDxfId="107"/>
    <tableColumn id="11" xr3:uid="{0C264210-5AAE-4B93-AAD1-E08CF27C09C7}" name="OOPE" dataDxfId="106"/>
    <tableColumn id="12" xr3:uid="{3737A707-847F-4B5A-B5A0-C771AEC361DE}" name="OOPE_THE" dataDxfId="105"/>
    <tableColumn id="13" xr3:uid="{9CB8231B-B875-45BE-8063-8C11A58E0ED5}" name="OOPE_GSDP" dataDxfId="104"/>
    <tableColumn id="14" xr3:uid="{0139C2BA-B0DF-455F-BA98-8333E7E6F399}" name="OOPE_GGE" dataDxfId="103"/>
    <tableColumn id="15" xr3:uid="{45B6931F-01C0-4359-A27B-BA5FF444BBBA}" name="OOPE_pc" dataDxfId="102"/>
    <tableColumn id="16" xr3:uid="{7BC31F0A-0957-441E-A7C6-B41FD808F052}" name="popn" dataDxfId="101"/>
    <tableColumn id="17" xr3:uid="{55147AFF-BAED-4D57-B2C7-4977897E4692}" name="GSDP" dataDxfId="100" dataCellStyle="Comma"/>
    <tableColumn id="18" xr3:uid="{4CEEE053-0331-4835-899A-1BC72FF3DF30}" name="GGE" dataDxfId="99"/>
    <tableColumn id="19" xr3:uid="{1641310E-6CEC-4277-9B16-C876F905AE5F}" name="RM_60" dataDxfId="98"/>
    <tableColumn id="20" xr3:uid="{32346C07-C7FA-4104-B99E-5E4098A613A7}" name="RF_60" dataDxfId="97"/>
    <tableColumn id="21" xr3:uid="{8AE48CAB-D2DD-477C-A0BC-B44144788EE3}" name="UM_60" dataDxfId="96"/>
    <tableColumn id="22" xr3:uid="{B8C2A1C9-E34B-41A4-AE7B-270F450DAD98}" name="UF_60" dataDxfId="95"/>
    <tableColumn id="23" xr3:uid="{598929DA-2277-4F70-A1F6-6069106C0CC0}" name="CDR" dataDxfId="94"/>
    <tableColumn id="24" xr3:uid="{FC44BEF7-013F-450A-A796-569397904409}" name="DRM" dataDxfId="93"/>
    <tableColumn id="25" xr3:uid="{237FC60B-9854-484A-994F-55E41028386F}" name="DRF" dataDxfId="92"/>
    <tableColumn id="26" xr3:uid="{118B07F0-9F75-471C-94B5-DDB258B98606}" name="RMD" dataDxfId="91"/>
    <tableColumn id="27" xr3:uid="{CB98C1E1-A490-411C-95BB-8303A945234F}" name="RFD" dataDxfId="90"/>
    <tableColumn id="28" xr3:uid="{14CE3F18-B556-41BE-879E-27F6DF847074}" name="UMD" dataDxfId="89"/>
    <tableColumn id="29" xr3:uid="{ABAD4F52-8453-4866-BEB3-3FB9F2B6CEF6}" name="UFD" dataDxfId="88"/>
    <tableColumn id="30" xr3:uid="{D4858A80-8DF2-4BAE-B41A-4E94833690C6}" name="RU" dataDxfId="87"/>
    <tableColumn id="31" xr3:uid="{C864F440-0CC2-4AA4-80A7-D8665BB91AA3}" name="RGI" dataDxfId="86"/>
    <tableColumn id="32" xr3:uid="{8E4E76B8-EA60-4AD1-9DCE-E71BB3790CB2}" name="RGESI" dataDxfId="85"/>
    <tableColumn id="33" xr3:uid="{E044D4B1-BB78-4491-87EE-F11880EB4249}" name="RPESI" dataDxfId="84"/>
    <tableColumn id="34" xr3:uid="{AE8CE08B-360C-49A0-81B1-31DF182649CB}" name="RHH" dataDxfId="83"/>
    <tableColumn id="35" xr3:uid="{EEC5D81C-E237-4B2F-92CF-4E7EFC88CB42}" name="RO" dataDxfId="82"/>
    <tableColumn id="36" xr3:uid="{620ED127-9E49-4EF3-A5EB-CACF8DC89625}" name="UU" dataDxfId="81"/>
    <tableColumn id="37" xr3:uid="{7DD51656-89C9-414B-9403-D075D2A5D064}" name="UGI" dataDxfId="80"/>
    <tableColumn id="38" xr3:uid="{60500CBB-7E9C-4BA6-B1D2-17322D8011E0}" name="UGESI" dataDxfId="79"/>
    <tableColumn id="39" xr3:uid="{ADB3C886-3840-4CC5-B650-2B0BFC0FF9DB}" name="UPESI" dataDxfId="78"/>
    <tableColumn id="40" xr3:uid="{2F00AF1D-9C1E-4663-8F11-6D1254329E58}" name="UHH" dataDxfId="77"/>
    <tableColumn id="41" xr3:uid="{3AD8A9A7-8AE1-4649-9C16-B62D6CF7FB5F}" name="UO" dataDxfId="76"/>
    <tableColumn id="42" xr3:uid="{F1391862-01BC-4298-A189-9C4BE84343D0}" name="RB" dataDxfId="75"/>
    <tableColumn id="43" xr3:uid="{09333BCE-F6C8-42B1-A1E8-1361578E35C2}" name="UB" dataDxfId="74"/>
    <tableColumn id="44" xr3:uid="{1E307B66-44CC-4C6D-83FB-065237DCD31D}" name="PMJAY_BE" dataDxfId="73"/>
    <tableColumn id="45" xr3:uid="{CA6EB3FA-59E1-4272-977C-58ABA9A7CB14}" name="PMJAY_ATC"/>
    <tableColumn id="46" xr3:uid="{52CE8532-7F62-43E9-A4F4-9024DE6B6EF9}" name="PMJAY_prem_HH" dataDxfId="7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232319-9FAB-4612-986B-3AE26E91FCDF}" name="Table2" displayName="Table2" ref="A1:E15" totalsRowShown="0" headerRowDxfId="487" headerRowBorderDxfId="486" tableBorderDxfId="485">
  <autoFilter ref="A1:E15" xr:uid="{CE232319-9FAB-4612-986B-3AE26E91FCDF}"/>
  <tableColumns count="5">
    <tableColumn id="1" xr3:uid="{B2684BB4-CBF1-486E-98E4-4885408959FF}" name="S.No"/>
    <tableColumn id="2" xr3:uid="{80959173-D63C-4CFD-97E9-DB64255C4180}" name="Year"/>
    <tableColumn id="3" xr3:uid="{A77DAB7A-2CC2-4E4B-9B13-305DA26C8F6A}" name="Total expenditure"/>
    <tableColumn id="4" xr3:uid="{6C73CA2F-672A-48B8-BC18-4CBB6134D605}" name="No. of beneficiaries"/>
    <tableColumn id="5" xr3:uid="{C334FB17-4AA5-4FD2-9487-FBFAFC46B9BB}" name="Per Capita Expenditure in Rs.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A3BCA4-773F-47B4-842B-3DFA5CCCA552}" name="Table3" displayName="Table3" ref="A1:H17" totalsRowShown="0" headerRowDxfId="484" dataDxfId="482" headerRowBorderDxfId="483" tableBorderDxfId="481" totalsRowBorderDxfId="480">
  <autoFilter ref="A1:H17" xr:uid="{9EA3BCA4-773F-47B4-842B-3DFA5CCCA552}"/>
  <tableColumns count="8">
    <tableColumn id="1" xr3:uid="{B260418F-1B2F-4116-852B-EFE2669C7636}" name="S. No." dataDxfId="479"/>
    <tableColumn id="2" xr3:uid="{8B92B499-ABCF-4E78-B535-2F2EE561CD80}" name="Year" dataDxfId="478"/>
    <tableColumn id="3" xr3:uid="{D4DD64EF-DE66-482C-84D0-76C1623AEB06}" name="Health" dataDxfId="477"/>
    <tableColumn id="4" xr3:uid="{038BC55C-B088-4FAD-B7BA-1B3DBB06596D}" name="NHM" dataDxfId="476"/>
    <tableColumn id="5" xr3:uid="{191CDA1D-8D46-44E9-9D93-3E495784A302}" name="AYUSH" dataDxfId="475"/>
    <tableColumn id="6" xr3:uid="{5BCF0FCA-7AB4-40F8-BCA0-BB116BC95A35}" name="Health Research" dataDxfId="474"/>
    <tableColumn id="7" xr3:uid="{01328036-98E2-42C9-9FF1-4ED79B615B6D}" name="NACO" dataDxfId="473"/>
    <tableColumn id="8" xr3:uid="{0280521D-FAF1-4C4D-A980-77CB57830AAD}" name="Total" dataDxfId="4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F96333-9AE4-449B-B002-60FCC638D8C8}" name="Table4" displayName="Table4" ref="A1:H18" totalsRowShown="0" headerRowDxfId="471" dataDxfId="469" headerRowBorderDxfId="470" tableBorderDxfId="468" totalsRowBorderDxfId="467">
  <autoFilter ref="A1:H18" xr:uid="{BDF96333-9AE4-449B-B002-60FCC638D8C8}"/>
  <tableColumns count="8">
    <tableColumn id="1" xr3:uid="{451654DF-9066-4193-8EC9-938C8B942676}" name="S.No." dataDxfId="466"/>
    <tableColumn id="2" xr3:uid="{ACDFFDB9-CFC6-45E7-AA7E-1221D396BB1F}" name="Year" dataDxfId="465"/>
    <tableColumn id="3" xr3:uid="{D2B86A18-68B8-4487-B3A0-BCFFDB983CAD}" name="Health" dataDxfId="464"/>
    <tableColumn id="4" xr3:uid="{EB388152-DD50-4FA1-8904-E4EC27215674}" name="NHM" dataDxfId="463"/>
    <tableColumn id="5" xr3:uid="{713E6E69-7782-46F5-90BF-7B217087AD2D}" name="AYUSH" dataDxfId="462"/>
    <tableColumn id="6" xr3:uid="{89F858BB-DB35-4976-975A-FB63638B7F57}" name="HealthResearch" dataDxfId="461"/>
    <tableColumn id="7" xr3:uid="{BB142577-759A-49E5-82BB-5EA5914DF5B0}" name="NACO" dataDxfId="460"/>
    <tableColumn id="8" xr3:uid="{19F8E301-D42F-432C-8D2F-F7CFA8938E31}" name="Total" dataDxfId="45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369D58-1D83-4273-8033-A41352901BE6}" name="Table6" displayName="Table6" ref="A1:I32" totalsRowShown="0">
  <autoFilter ref="A1:I32" xr:uid="{2A369D58-1D83-4273-8033-A41352901BE6}"/>
  <sortState xmlns:xlrd2="http://schemas.microsoft.com/office/spreadsheetml/2017/richdata2" ref="A3:I32">
    <sortCondition ref="B1:B32"/>
  </sortState>
  <tableColumns count="9">
    <tableColumn id="1" xr3:uid="{E9D41DE5-C06D-423B-BA01-FB38ED4E0990}" name="S._x000a_No."/>
    <tableColumn id="2" xr3:uid="{23D41C70-9990-44E0-AEFC-0FE9C4307084}" name="State /UT" dataDxfId="458"/>
    <tableColumn id="3" xr3:uid="{E5306C0E-4991-4802-B1F1-69B0D82FBBBC}" name="GHE as %of GSDP" dataDxfId="457"/>
    <tableColumn id="5" xr3:uid="{075C7AF6-9251-4F48-A2A4-BAABEF3FEA9C}" name="GHE as %of GGE"/>
    <tableColumn id="7" xr3:uid="{58648828-223E-44AA-9B21-BEC9E4A1EDDC}" name="Per capita GHE (in Rs."/>
    <tableColumn id="8" xr3:uid="{96EF0279-53CE-4A7C-B98A-3F34B250CE73}" name="GHE in Rs._x000a_Crores"/>
    <tableColumn id="9" xr3:uid="{C804FCD3-11F2-4D55-BCB7-9F25FC8F40F1}" name="Population_x000a_crores" dataDxfId="456"/>
    <tableColumn id="10" xr3:uid="{AA651E36-A184-4C61-90F5-7DA757CB9E31}" name="GSDP in_x000a_RS. Crores"/>
    <tableColumn id="11" xr3:uid="{C193E912-99D3-434D-9E63-CD11A7849A09}" name="GGE in Rs_x000a_Cror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F9A496-9619-4048-B040-391975542DFE}" name="Table7" displayName="Table7" ref="A1:CB36" totalsRowShown="0" headerRowDxfId="455" dataDxfId="454" headerRowCellStyle="Normal 2" dataCellStyle="Normal">
  <autoFilter ref="A1:CB36" xr:uid="{E3F9A496-9619-4048-B040-391975542DFE}"/>
  <sortState xmlns:xlrd2="http://schemas.microsoft.com/office/spreadsheetml/2017/richdata2" ref="A3:U36">
    <sortCondition ref="A1:A36"/>
  </sortState>
  <tableColumns count="80">
    <tableColumn id="1" xr3:uid="{D620A7CD-10F7-4F51-B528-9A36FBF9B2E8}" name="state" dataDxfId="453" totalsRowDxfId="452" dataCellStyle="Normal"/>
    <tableColumn id="2" xr3:uid="{73618AF2-BEC6-43D4-BEDD-A5BC8BD7E649}" name="THE" dataDxfId="451" totalsRowDxfId="450" dataCellStyle="Normal"/>
    <tableColumn id="3" xr3:uid="{FBB88699-C564-4EA9-81ED-51A43C3FDFFF}" name="THE_GSDP" dataDxfId="449" totalsRowDxfId="448" dataCellStyle="Normal"/>
    <tableColumn id="4" xr3:uid="{31D2DFFB-923A-4562-8822-858A4F8DDC4F}" name="THE_pc" dataDxfId="447" totalsRowDxfId="446" dataCellStyle="Normal"/>
    <tableColumn id="5" xr3:uid="{6F8ABF82-2D16-443B-9566-129CB92E9731}" name="GHE" dataDxfId="445" totalsRowDxfId="444" dataCellStyle="Normal"/>
    <tableColumn id="6" xr3:uid="{CCBCC5BF-57BB-4950-9833-DBD878534BC0}" name="GHE_THE" dataDxfId="443" totalsRowDxfId="442" dataCellStyle="Normal"/>
    <tableColumn id="7" xr3:uid="{924F2965-E18C-404E-A3F9-0706A86EA5A7}" name="GHE_GSDP" dataDxfId="441" totalsRowDxfId="440" dataCellStyle="Normal"/>
    <tableColumn id="8" xr3:uid="{6EFED2D3-13D1-462F-A9E5-C571A34BF6BD}" name="GHE_GGE" dataDxfId="439" totalsRowDxfId="438" dataCellStyle="Normal"/>
    <tableColumn id="9" xr3:uid="{13A633D8-4D38-4545-A5E5-235424ADE5B2}" name="GHE_pc" dataDxfId="437" totalsRowDxfId="436" dataCellStyle="Normal"/>
    <tableColumn id="10" xr3:uid="{C5898254-D918-495C-A863-5C3C4F75B831}" name="OOPE" dataDxfId="435" totalsRowDxfId="434" dataCellStyle="Normal"/>
    <tableColumn id="11" xr3:uid="{AA369B1A-4418-4173-95D0-59BEFB1CE0D4}" name="OOPE_THE" dataDxfId="433" totalsRowDxfId="432" dataCellStyle="Normal"/>
    <tableColumn id="12" xr3:uid="{EB19532A-644A-4F7B-BA1C-611B8983D77B}" name="OOPE_GSDP" dataDxfId="431" totalsRowDxfId="430" dataCellStyle="Normal"/>
    <tableColumn id="13" xr3:uid="{FB49668C-83C8-4654-9F26-A030A9A400F7}" name="OOPE_GGE" dataDxfId="429" totalsRowDxfId="428" dataCellStyle="Normal"/>
    <tableColumn id="14" xr3:uid="{A43B18E1-E231-414A-A57A-29C95A5FEF5E}" name="OOPE_pc" dataDxfId="427" totalsRowDxfId="426" dataCellStyle="Normal"/>
    <tableColumn id="19" xr3:uid="{58B39207-CD47-417A-B12E-758EE74EB572}" name="popn" dataDxfId="425" totalsRowDxfId="424" dataCellStyle="Normal"/>
    <tableColumn id="20" xr3:uid="{94022990-1894-4BA7-A152-400BF58AF2F1}" name="GSDP" dataDxfId="423" totalsRowDxfId="422" dataCellStyle="Normal"/>
    <tableColumn id="21" xr3:uid="{343C8649-E94D-44FB-9D44-73E049AD1281}" name="GGE" dataDxfId="421" totalsRowDxfId="420" dataCellStyle="Normal"/>
    <tableColumn id="22" xr3:uid="{8A4C60AD-1A74-4CA4-A0D3-EC30582330E4}" name="RM_60" dataDxfId="419" totalsRowDxfId="418" dataCellStyle="Normal"/>
    <tableColumn id="23" xr3:uid="{B5A06469-7B12-4262-89CC-46121AFF30E6}" name="RF_60" dataDxfId="417" totalsRowDxfId="416" dataCellStyle="Normal"/>
    <tableColumn id="24" xr3:uid="{7CAB51BD-02F0-451F-B7FA-A8F9661CFECA}" name="UM_60" dataDxfId="415" totalsRowDxfId="414" dataCellStyle="Normal"/>
    <tableColumn id="25" xr3:uid="{213A1D2A-96B8-4F88-84FE-DDD6E1E532C2}" name="UF_60" dataDxfId="413" totalsRowDxfId="412" dataCellStyle="Normal"/>
    <tableColumn id="26" xr3:uid="{F9DB02E4-4390-43DE-9E04-E3C129758A0D}" name="CDR" dataDxfId="411" totalsRowDxfId="410" dataCellStyle="Normal"/>
    <tableColumn id="27" xr3:uid="{45BEB2F0-C4E3-4291-A73B-FCE83C1E8A1D}" name="DRM" dataDxfId="409" totalsRowDxfId="408" dataCellStyle="Normal"/>
    <tableColumn id="17" xr3:uid="{1FAEB7A8-9380-4DFA-ABEE-4DBE0D260985}" name="DRF" dataDxfId="407" totalsRowDxfId="406" dataCellStyle="Normal"/>
    <tableColumn id="28" xr3:uid="{441BC8B5-CD7E-4F27-9529-2B5CBEDC1A1D}" name="RMD" dataDxfId="405" totalsRowDxfId="404" dataCellStyle="Normal"/>
    <tableColumn id="29" xr3:uid="{129FFC02-7B37-401E-A8DA-F3CBE99060E5}" name="RFD" dataDxfId="403" totalsRowDxfId="402" dataCellStyle="Normal"/>
    <tableColumn id="30" xr3:uid="{69DFB28A-8D72-4CAB-9B4C-70110330B3A9}" name="UMD" dataDxfId="401" totalsRowDxfId="400" dataCellStyle="Normal"/>
    <tableColumn id="31" xr3:uid="{29014DBE-EBEF-4796-B1E3-43D7E767A108}" name="UFD" dataDxfId="399" totalsRowDxfId="398" dataCellStyle="Normal"/>
    <tableColumn id="32" xr3:uid="{D19E2EAC-080E-4B46-B90B-4541B6680666}" name="RU" dataDxfId="397" totalsRowDxfId="396" dataCellStyle="Normal"/>
    <tableColumn id="33" xr3:uid="{595DADF5-76C5-4150-9E10-F7AB76A18983}" name="RGI" dataDxfId="395" totalsRowDxfId="394" dataCellStyle="Normal"/>
    <tableColumn id="34" xr3:uid="{FAD4DB43-4CEE-40A8-B081-9459744F68EF}" name="RGESI" dataDxfId="393" totalsRowDxfId="392" dataCellStyle="Normal"/>
    <tableColumn id="35" xr3:uid="{1BF56822-601B-415B-864F-7CD90053D22C}" name="RPESI" dataDxfId="391" totalsRowDxfId="390" dataCellStyle="Normal"/>
    <tableColumn id="36" xr3:uid="{AFFC1987-56F5-4B5C-8B2C-A72DBE9768A0}" name="RHH" dataDxfId="389" totalsRowDxfId="388" dataCellStyle="Normal"/>
    <tableColumn id="37" xr3:uid="{1991A00F-4A2F-4C03-8ED1-6ED99B5C8E4C}" name="RO" dataDxfId="387" totalsRowDxfId="386" dataCellStyle="Normal"/>
    <tableColumn id="38" xr3:uid="{F96F3C7F-B825-4E6B-9416-A67C374E6438}" name="UU" dataDxfId="385" totalsRowDxfId="384" dataCellStyle="Normal"/>
    <tableColumn id="39" xr3:uid="{C4129993-5D3C-471D-A404-75F8BF3A48B2}" name="UGI" dataDxfId="383" totalsRowDxfId="382" dataCellStyle="Normal"/>
    <tableColumn id="40" xr3:uid="{A9B5C916-5813-431D-8748-E50C49531004}" name="UGESI" dataDxfId="381" totalsRowDxfId="380" dataCellStyle="Normal"/>
    <tableColumn id="41" xr3:uid="{44C8A2BE-F5C3-4F36-9D08-0FEE93F4BAAF}" name="UPESI" dataDxfId="379" totalsRowDxfId="378" dataCellStyle="Normal"/>
    <tableColumn id="42" xr3:uid="{4FB097FD-F068-411B-9333-59C3EBEFABF0}" name="UHH" dataDxfId="377" totalsRowDxfId="376" dataCellStyle="Normal"/>
    <tableColumn id="43" xr3:uid="{7E1EB9DF-5B68-45A3-BA85-301DD5029788}" name="UO" dataDxfId="375" totalsRowDxfId="374" dataCellStyle="Normal"/>
    <tableColumn id="15" xr3:uid="{95508852-AAE3-4078-8D41-A3B55F6CC43A}" name="RB" dataDxfId="373" totalsRowDxfId="372" dataCellStyle="Normal"/>
    <tableColumn id="16" xr3:uid="{AC8BD6F8-1A85-4350-8AF0-CCCCC8B67C46}" name="UB" dataDxfId="371" totalsRowDxfId="370" dataCellStyle="Normal"/>
    <tableColumn id="18" xr3:uid="{4D497EC1-F51D-4516-A1F4-A0DCC3EA3C4F}" name="PMJAY_BE" dataDxfId="369" totalsRowDxfId="368" dataCellStyle="Normal"/>
    <tableColumn id="44" xr3:uid="{2FB0E7A5-FB21-4B07-94B1-3A5D51337676}" name="PMJAY_ATC" dataDxfId="367" totalsRowDxfId="366" dataCellStyle="Normal"/>
    <tableColumn id="45" xr3:uid="{62FB292F-3206-4C57-B815-50C2F664C431}" name="PMJAY_prem_HH" dataDxfId="365" totalsRowDxfId="364" dataCellStyle="Normal"/>
    <tableColumn id="46" xr3:uid="{C1EB7BBD-6698-4368-9C28-7B2FEF6C667D}" name="TD" totalsRowDxfId="363" dataCellStyle="Normal"/>
    <tableColumn id="47" xr3:uid="{FDC985C9-310A-4679-B143-ECC58FDB0F92}" name="urban_popn" dataDxfId="362" totalsRowDxfId="361" dataCellStyle="Normal"/>
    <tableColumn id="48" xr3:uid="{54EAA3F0-16D7-47F8-BB79-B72DF93AFE28}" name="Column1" dataDxfId="360" totalsRowDxfId="359" dataCellStyle="Normal"/>
    <tableColumn id="49" xr3:uid="{A0606C96-1D82-43A1-862F-0AD3F4A6C83E}" name="Column2" dataDxfId="358" totalsRowDxfId="357" dataCellStyle="Normal"/>
    <tableColumn id="50" xr3:uid="{B7FC7B83-BDEF-476F-A132-21F14839A12D}" name="Column3" dataDxfId="356" totalsRowDxfId="355" dataCellStyle="Normal"/>
    <tableColumn id="51" xr3:uid="{8F96D2E9-1C7D-4978-BBEE-2E2C9F7C9139}" name="Column4" dataDxfId="354" totalsRowDxfId="353" dataCellStyle="Normal"/>
    <tableColumn id="52" xr3:uid="{2DD39A74-26AF-4202-A0DB-6AA63C0430D4}" name="Column5" dataDxfId="352" totalsRowDxfId="351" dataCellStyle="Normal"/>
    <tableColumn id="53" xr3:uid="{4D731A41-B06E-4D30-8DA3-1D46C1E7A380}" name="Column6" dataDxfId="350" totalsRowDxfId="349" dataCellStyle="Normal"/>
    <tableColumn id="54" xr3:uid="{CE1C0CBE-2AED-4B7E-8B05-A31B816FBA5F}" name="Column7" dataDxfId="348" totalsRowDxfId="347" dataCellStyle="Normal"/>
    <tableColumn id="55" xr3:uid="{F1C779DB-8323-4E5E-8AC1-7EF978D5A7EF}" name="Column8" dataDxfId="346" totalsRowDxfId="345" dataCellStyle="Normal"/>
    <tableColumn id="56" xr3:uid="{7BE75E88-AF9D-4DE8-B7B2-60BBDF976D8D}" name="Column9" dataDxfId="344" totalsRowDxfId="343" dataCellStyle="Normal"/>
    <tableColumn id="57" xr3:uid="{B930DC21-AD40-4496-BDEA-F302A496B89C}" name="Column10" dataDxfId="342" totalsRowDxfId="341" dataCellStyle="Normal"/>
    <tableColumn id="58" xr3:uid="{8CB588AF-A363-4F4C-9607-FAB37F0C7672}" name="Column11" dataDxfId="340" totalsRowDxfId="339" dataCellStyle="Normal"/>
    <tableColumn id="59" xr3:uid="{CDF108F9-31BF-438D-BEDA-2165F53651C4}" name="Column12" dataDxfId="338" totalsRowDxfId="337" dataCellStyle="Normal"/>
    <tableColumn id="60" xr3:uid="{5FE25F8B-4CEB-4ACC-A838-2BAB67968892}" name="Column13" dataDxfId="336" totalsRowDxfId="335" dataCellStyle="Normal"/>
    <tableColumn id="61" xr3:uid="{B4F445B5-1E35-4AD0-94C8-97FA927238AE}" name="Column14" dataDxfId="334" totalsRowDxfId="333" dataCellStyle="Normal"/>
    <tableColumn id="62" xr3:uid="{7B26CB2B-0DC5-4E2D-A2AB-60B44CF6C317}" name="Column15" dataDxfId="332" totalsRowDxfId="331" dataCellStyle="Normal"/>
    <tableColumn id="63" xr3:uid="{A28D3CCE-F694-4988-B5E6-C45625103E19}" name="Column16" dataDxfId="330" totalsRowDxfId="329" dataCellStyle="Normal"/>
    <tableColumn id="64" xr3:uid="{8B0CD9FC-1469-48E2-9C72-73359B55EB8F}" name="Column17" dataDxfId="328" totalsRowDxfId="327" dataCellStyle="Normal"/>
    <tableColumn id="65" xr3:uid="{0DDC874B-8415-4C6A-8B19-DFE4B03CCA72}" name="Column18" dataDxfId="326" totalsRowDxfId="325" dataCellStyle="Normal"/>
    <tableColumn id="66" xr3:uid="{6F462C4A-3950-483A-8540-556974B3478A}" name="Column19" dataDxfId="324" totalsRowDxfId="323" dataCellStyle="Normal"/>
    <tableColumn id="67" xr3:uid="{8548AEAE-F61B-4730-A5B2-8AD741C586CD}" name="Column20" dataDxfId="322" totalsRowDxfId="321" dataCellStyle="Normal"/>
    <tableColumn id="68" xr3:uid="{2FFECCA1-970D-461E-8D7B-5E481E989ADA}" name="Column21" dataDxfId="320" totalsRowDxfId="319" dataCellStyle="Normal"/>
    <tableColumn id="69" xr3:uid="{27B8F760-1D6B-4974-8369-5FE773493517}" name="Column22" dataDxfId="318" totalsRowDxfId="317" dataCellStyle="Normal"/>
    <tableColumn id="70" xr3:uid="{30C5E63E-491B-4B48-86D1-7203877A671F}" name="Column23" dataDxfId="316" totalsRowDxfId="315" dataCellStyle="Normal"/>
    <tableColumn id="71" xr3:uid="{3830C119-0B1E-4F6D-82A7-4FFFED1A75DC}" name="Column24" dataDxfId="314" totalsRowDxfId="313" dataCellStyle="Normal"/>
    <tableColumn id="72" xr3:uid="{1FFFC96E-3D66-45D2-BE46-FE0F5DFF706F}" name="Column25" dataDxfId="312" totalsRowDxfId="311" dataCellStyle="Normal"/>
    <tableColumn id="73" xr3:uid="{2218E007-4DC2-4787-89A7-8B7C4D93AE1A}" name="Column26" dataDxfId="310" totalsRowDxfId="309" dataCellStyle="Normal"/>
    <tableColumn id="74" xr3:uid="{0F1218EA-CB22-4C65-921D-3C5337E13029}" name="Column27" dataDxfId="308" totalsRowDxfId="307" dataCellStyle="Normal"/>
    <tableColumn id="75" xr3:uid="{C3580E48-5CA5-43A6-BF86-DEBA897C945E}" name="Column28" dataDxfId="306" totalsRowDxfId="305" dataCellStyle="Normal"/>
    <tableColumn id="76" xr3:uid="{04746BC6-4548-437A-A385-027B170A7A0A}" name="Column29" dataDxfId="304" totalsRowDxfId="303" dataCellStyle="Normal"/>
    <tableColumn id="77" xr3:uid="{9ABEFE72-5B13-46DB-8A60-521CC504C855}" name="Column30" dataDxfId="302" totalsRowDxfId="301" dataCellStyle="Normal"/>
    <tableColumn id="78" xr3:uid="{A1F2393E-B367-47CA-BF28-F2848E4694F6}" name="Column31" dataDxfId="300" totalsRowDxfId="299" dataCellStyle="Normal"/>
    <tableColumn id="79" xr3:uid="{B4E20EC7-13A6-49E4-A0E4-4315E977DB57}" name="Column32" dataDxfId="298" totalsRowDxfId="297" dataCellStyle="Normal"/>
    <tableColumn id="80" xr3:uid="{CA741A39-14CA-4E79-8CA7-9F70EF7C1543}" name="Column33" dataDxfId="296" totalsRowDxfId="295" dataCellStyle="Norm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ED9AEE-CB32-4D77-9360-39F065255249}" name="Table76" displayName="Table76" ref="A1:AY36" totalsRowShown="0" headerRowDxfId="294" dataDxfId="293" headerRowCellStyle="Normal 2" dataCellStyle="Normal">
  <autoFilter ref="A1:AY36" xr:uid="{46ED9AEE-CB32-4D77-9360-39F065255249}">
    <filterColumn colId="0">
      <filters>
        <filter val="Andhra Pradesh"/>
        <filter val="Assam"/>
        <filter val="Bihar"/>
        <filter val="Chhattisgarh"/>
        <filter val="Goa"/>
        <filter val="Gujarat"/>
        <filter val="Haryana"/>
        <filter val="HimachalPradesh"/>
        <filter val="JammuandKashmir"/>
        <filter val="Jharkhand"/>
        <filter val="Karnataka"/>
        <filter val="Kerala"/>
        <filter val="Madhya Pradesh"/>
        <filter val="Maharashtra"/>
        <filter val="Manipur"/>
        <filter val="Meghalaya"/>
        <filter val="Mizoram"/>
        <filter val="Nagaland"/>
        <filter val="Punjab"/>
        <filter val="Rajasthan"/>
        <filter val="TamilNadu"/>
        <filter val="Uttarakhand"/>
        <filter val="UttarPradesh"/>
      </filters>
    </filterColumn>
  </autoFilter>
  <sortState xmlns:xlrd2="http://schemas.microsoft.com/office/spreadsheetml/2017/richdata2" ref="A2:AT36">
    <sortCondition ref="A1:A36"/>
  </sortState>
  <tableColumns count="51">
    <tableColumn id="1" xr3:uid="{5B5A5957-E12B-4F43-A7ED-3F442F9F8AA5}" name="state" dataDxfId="292" totalsRowDxfId="291" dataCellStyle="Normal"/>
    <tableColumn id="46" xr3:uid="{B1415A85-EE9B-448F-A308-1BFBF5BA7DC0}" name="Column1" dataDxfId="290" totalsRowDxfId="289"/>
    <tableColumn id="2" xr3:uid="{D6A6C1E5-7DBA-43C7-8451-913DE678FCBD}" name="THE" dataDxfId="288" totalsRowDxfId="287" dataCellStyle="Normal"/>
    <tableColumn id="3" xr3:uid="{BFF1B93F-B5B7-4FE0-AD46-A635B7CE0221}" name="THE_GSDP" dataDxfId="286" totalsRowDxfId="285" dataCellStyle="Normal"/>
    <tableColumn id="4" xr3:uid="{95DC116E-5B5E-44C5-8BE6-AD393FFEA4A8}" name="THE_pc" dataDxfId="284" totalsRowDxfId="283" dataCellStyle="Normal"/>
    <tableColumn id="5" xr3:uid="{8519A1F9-DAD5-47DE-BED8-1A73E18F6979}" name="GHE" dataDxfId="282" totalsRowDxfId="281" dataCellStyle="Normal"/>
    <tableColumn id="6" xr3:uid="{DAB8EA12-9860-43A3-BB99-82F35E012E27}" name="GHE_THE" dataDxfId="280" totalsRowDxfId="279" dataCellStyle="Normal"/>
    <tableColumn id="7" xr3:uid="{2125B832-E358-4276-BB22-FDE93C75EF74}" name="GHE_GSDP" dataDxfId="278" totalsRowDxfId="277" dataCellStyle="Normal"/>
    <tableColumn id="8" xr3:uid="{C1610525-2530-4A19-AB8A-61EFFD3B4851}" name="GHE_GGE" dataDxfId="276" totalsRowDxfId="275" dataCellStyle="Normal"/>
    <tableColumn id="9" xr3:uid="{453524D5-FCF4-44BF-B35B-C8280BD853B0}" name="GHE_pc" dataDxfId="274" totalsRowDxfId="273" dataCellStyle="Normal"/>
    <tableColumn id="10" xr3:uid="{F0F317C6-9894-4E48-B81F-E79515ACA772}" name="OOPE" dataDxfId="272" totalsRowDxfId="271" dataCellStyle="Normal"/>
    <tableColumn id="11" xr3:uid="{BBBE08CB-BECA-478F-9F69-572DFE3F77E4}" name="OOPE_THE" dataDxfId="270" totalsRowDxfId="269" dataCellStyle="Normal"/>
    <tableColumn id="12" xr3:uid="{BADBF27A-97D9-44C3-BABE-BAA8B3E59971}" name="OOPE_GSDP" dataDxfId="268" totalsRowDxfId="267" dataCellStyle="Normal"/>
    <tableColumn id="13" xr3:uid="{D2671BBE-F4BE-439F-9108-8C3CB132E55A}" name="OOPE_GGE" dataDxfId="266" totalsRowDxfId="265" dataCellStyle="Normal"/>
    <tableColumn id="14" xr3:uid="{BC3DB9A8-6B5A-4B48-B1FC-9CF39423AD2E}" name="OOPE_pc" dataDxfId="264" totalsRowDxfId="263" dataCellStyle="Normal"/>
    <tableColumn id="19" xr3:uid="{682F263C-F0DC-474F-9D6D-773ABA0407E1}" name="popn" dataDxfId="262" totalsRowDxfId="261" dataCellStyle="Normal"/>
    <tableColumn id="20" xr3:uid="{4CF25193-D3EE-4EEF-9CED-32AAC9110614}" name="GSDP" dataDxfId="260" totalsRowDxfId="259" dataCellStyle="Comma"/>
    <tableColumn id="21" xr3:uid="{99902AE6-5E32-44B7-B6DC-9160B23BE142}" name="GGE" dataDxfId="258" totalsRowDxfId="257" dataCellStyle="Normal"/>
    <tableColumn id="22" xr3:uid="{3DA4019F-CBED-4003-B870-D9FA254FD920}" name="RM_60" dataDxfId="256" totalsRowDxfId="255" dataCellStyle="Normal"/>
    <tableColumn id="23" xr3:uid="{A21BF831-8839-48F8-AECA-AA1402C0318D}" name="RF_60" dataDxfId="254" totalsRowDxfId="253" dataCellStyle="Normal"/>
    <tableColumn id="24" xr3:uid="{D2C02C74-6530-4C63-A831-77CE94F5E6AF}" name="UM_60" dataDxfId="252" totalsRowDxfId="251" dataCellStyle="Normal"/>
    <tableColumn id="25" xr3:uid="{2BEA7184-947A-4978-88FB-6D3C8568B2CD}" name="UF_60" dataDxfId="250" totalsRowDxfId="249" dataCellStyle="Normal"/>
    <tableColumn id="26" xr3:uid="{F80D8F1C-79E6-48AC-920F-A28A7EFF1B29}" name="CDR" dataDxfId="248" totalsRowDxfId="247" dataCellStyle="Normal"/>
    <tableColumn id="27" xr3:uid="{7D01B495-8F3B-4AC1-9BEB-17FFFAB1214F}" name="DRM" dataDxfId="246" totalsRowDxfId="245" dataCellStyle="Normal"/>
    <tableColumn id="17" xr3:uid="{A2F402C4-3799-4F4C-8BEE-0ABC9F468876}" name="DRF" dataDxfId="244" totalsRowDxfId="243" dataCellStyle="Normal"/>
    <tableColumn id="28" xr3:uid="{FF0EDE9D-A869-4BCF-B928-1433E52E8672}" name="RMD" dataDxfId="242" totalsRowDxfId="241" dataCellStyle="Normal"/>
    <tableColumn id="29" xr3:uid="{ACB890C6-9E58-4D5B-B7F5-A1ABDCAF69E0}" name="RFD" dataDxfId="240" totalsRowDxfId="239" dataCellStyle="Normal"/>
    <tableColumn id="30" xr3:uid="{64769AA1-51AC-4A84-B2AD-E9EA59789A0F}" name="UMD" dataDxfId="238" totalsRowDxfId="237" dataCellStyle="Normal"/>
    <tableColumn id="31" xr3:uid="{507738A8-372F-4258-932D-8DFF93432056}" name="UFD" dataDxfId="236" totalsRowDxfId="235" dataCellStyle="Normal"/>
    <tableColumn id="32" xr3:uid="{9D0D1F8A-E7DA-4B2D-8C3B-5B43F25DEA43}" name="RU" dataDxfId="234" totalsRowDxfId="233" dataCellStyle="Normal"/>
    <tableColumn id="33" xr3:uid="{B40F366E-EC0C-4C3A-B27A-51F6578508B3}" name="RGI" dataDxfId="232" totalsRowDxfId="231" dataCellStyle="Normal"/>
    <tableColumn id="34" xr3:uid="{415C5171-DF32-4319-9A97-AA62C7593587}" name="RGESI" dataDxfId="230" totalsRowDxfId="229" dataCellStyle="Normal"/>
    <tableColumn id="35" xr3:uid="{78E2E9D0-742D-4FDE-B86B-5778676D2251}" name="RPESI" dataDxfId="228" totalsRowDxfId="227" dataCellStyle="Normal"/>
    <tableColumn id="36" xr3:uid="{DF699B9F-E622-4897-AF0F-C1CDD0A2701D}" name="RHH" dataDxfId="226" totalsRowDxfId="225" dataCellStyle="Normal"/>
    <tableColumn id="37" xr3:uid="{B9F57A9B-D419-4569-A29A-B4DF8B46A609}" name="RO" dataDxfId="224" totalsRowDxfId="223" dataCellStyle="Normal"/>
    <tableColumn id="38" xr3:uid="{083B1261-514E-4A52-9043-4C7CD7B6BB11}" name="UU" dataDxfId="222" totalsRowDxfId="221" dataCellStyle="Normal"/>
    <tableColumn id="39" xr3:uid="{74D1A190-A3A5-4469-B55D-3A9E581EB41C}" name="UGI" dataDxfId="220" totalsRowDxfId="219" dataCellStyle="Normal"/>
    <tableColumn id="40" xr3:uid="{575CC70C-82CE-4917-B2AC-D07D328DBC97}" name="UGESI" dataDxfId="218" totalsRowDxfId="217" dataCellStyle="Normal"/>
    <tableColumn id="41" xr3:uid="{A04D4FD9-79FC-4F47-BF61-C2800301B04E}" name="UPESI" dataDxfId="216" totalsRowDxfId="215" dataCellStyle="Normal"/>
    <tableColumn id="42" xr3:uid="{7F57A7F3-5628-4376-A2A4-CAA09BEBCC54}" name="UHH" dataDxfId="214" totalsRowDxfId="213" dataCellStyle="Normal"/>
    <tableColumn id="43" xr3:uid="{4C20F2B7-8E14-4FDD-B688-1A5EF0B65646}" name="UO" dataDxfId="212" totalsRowDxfId="211" dataCellStyle="Normal"/>
    <tableColumn id="15" xr3:uid="{77398FD5-FEC0-49AB-91DA-60909D935EF6}" name="RB" dataDxfId="210" totalsRowDxfId="209" dataCellStyle="Normal"/>
    <tableColumn id="16" xr3:uid="{356D198F-849C-42F3-BD1D-FB64C6DB5AE7}" name="UB" dataDxfId="208" totalsRowDxfId="207" dataCellStyle="Normal"/>
    <tableColumn id="18" xr3:uid="{63C1C584-B7A0-432D-82DA-81D19F2F410D}" name="PMJAY_BE" dataDxfId="206" totalsRowDxfId="205" dataCellStyle="Normal"/>
    <tableColumn id="44" xr3:uid="{C15C2A90-63A8-4C96-A2D3-659328677615}" name="PMJAY_ATC" dataDxfId="204" totalsRowDxfId="203" dataCellStyle="Normal"/>
    <tableColumn id="45" xr3:uid="{A79EF4BD-A0CE-42EE-A206-2D6AD70F3CA6}" name="PMJAY_prem_HH" dataDxfId="202" totalsRowDxfId="201" dataCellStyle="Normal"/>
    <tableColumn id="47" xr3:uid="{A6B6C320-121D-468A-9A55-49D2CA800E9E}" name="PMJAY_ind" dataDxfId="200" totalsRowDxfId="199" dataCellStyle="Normal"/>
    <tableColumn id="48" xr3:uid="{A13F3136-F3D0-4490-BDBB-21EF559B7A08}" name="PMJAY_HH" dataDxfId="198" totalsRowDxfId="197" dataCellStyle="Normal"/>
    <tableColumn id="49" xr3:uid="{3EF4D48C-12D1-4A27-A310-9CE4EF822E02}" name="TD" dataDxfId="196" totalsRowDxfId="195" dataCellStyle="Normal"/>
    <tableColumn id="50" xr3:uid="{2C21166C-D9EC-44D9-BAE8-8ED16DB08DAB}" name="urban_popn" dataDxfId="194" totalsRowDxfId="193" dataCellStyle="Normal"/>
    <tableColumn id="51" xr3:uid="{373A9A32-32DB-41DD-81B1-0FB0F84DA21C}" name="urban_popn_cr" dataDxfId="192" totalsRowDxfId="191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2081036-2D66-4541-BE3E-23ADFED5D708}" name="Table12" displayName="Table12" ref="A1:BO24" totalsRowShown="0" headerRowDxfId="190" headerRowBorderDxfId="189" tableBorderDxfId="188" headerRowCellStyle="Normal 2">
  <autoFilter ref="A1:BO24" xr:uid="{02081036-2D66-4541-BE3E-23ADFED5D708}"/>
  <tableColumns count="67">
    <tableColumn id="1" xr3:uid="{21CB6157-4F0C-4976-BE74-623611FDFAF7}" name="state" dataDxfId="187"/>
    <tableColumn id="3" xr3:uid="{90082B14-B70B-4B30-A3BC-B4593747A0CE}" name="THE" dataDxfId="186"/>
    <tableColumn id="4" xr3:uid="{8A69059A-9E70-4A5F-9147-9E682F1619DE}" name="THE_GSDP" dataDxfId="185"/>
    <tableColumn id="5" xr3:uid="{0CC58C26-18B9-406C-96D9-AD839BAA9272}" name="THE_pc" dataDxfId="184"/>
    <tableColumn id="6" xr3:uid="{C16731F4-61BB-44AA-99E2-1F45CA7C2209}" name="GHE" dataDxfId="183"/>
    <tableColumn id="7" xr3:uid="{F1D05ECF-500D-47DB-B480-5399F71531FC}" name="GHE_THE" dataDxfId="182"/>
    <tableColumn id="8" xr3:uid="{976E42C5-40A9-4F49-95A6-DA5E7833517C}" name="GHE_GSDP" dataDxfId="181"/>
    <tableColumn id="9" xr3:uid="{6B882461-9A37-48CF-94AA-D64297ACBD4F}" name="GHE_GGE" dataCellStyle="Normal"/>
    <tableColumn id="52" xr3:uid="{61D20543-F2DD-4D01-98BA-38BC128ADEF5}" name="GHE_GGE_CR" dataDxfId="180">
      <calculatedColumnFormula>(Table12[[#This Row],[GHE_GGE]]/100)*Table12[[#This Row],[GGE]]</calculatedColumnFormula>
    </tableColumn>
    <tableColumn id="10" xr3:uid="{E667760A-85C8-49E9-8B92-01758D6D0125}" name="GHE_pc" dataDxfId="179"/>
    <tableColumn id="11" xr3:uid="{C1931320-AB6F-4828-9AB5-1F75C4B8B87E}" name="OOPE" dataDxfId="178"/>
    <tableColumn id="12" xr3:uid="{DF58CF21-9D7E-43F5-9BD3-F41693DBA9C1}" name="OOPE_THE" dataDxfId="177"/>
    <tableColumn id="13" xr3:uid="{A3C3978F-9819-446C-84F2-52C48CC799DB}" name="OOPE_GSDP" dataDxfId="176"/>
    <tableColumn id="14" xr3:uid="{A67C0F63-FDB5-4265-8288-5E23921628B0}" name="OOPE_GGE" dataDxfId="175"/>
    <tableColumn id="15" xr3:uid="{C2834CBD-6790-4FED-AF3A-0691E159F6C4}" name="OOPE_pc" dataDxfId="174"/>
    <tableColumn id="16" xr3:uid="{33BAD01F-489C-4728-ACEA-0B3892DB22C0}" name="popn" dataDxfId="173"/>
    <tableColumn id="17" xr3:uid="{1526E231-CFD2-4F2C-A2B7-92D7660EB259}" name="GSDP"/>
    <tableColumn id="18" xr3:uid="{84581664-E2D1-485F-9406-8389A91D6351}" name="GGE" dataDxfId="172"/>
    <tableColumn id="19" xr3:uid="{611AE0A1-89C4-4697-929C-F72A75159C44}" name="RM_60" dataDxfId="171"/>
    <tableColumn id="20" xr3:uid="{1A5F9668-ED28-46F2-9984-E130E80CD114}" name="RF_60" dataDxfId="170"/>
    <tableColumn id="21" xr3:uid="{F7CDF8BA-6F75-41C5-8918-85F7E48A00F4}" name="UM_60" dataDxfId="169"/>
    <tableColumn id="22" xr3:uid="{978795AE-C6FE-479C-AF2C-718E6DBF8F6C}" name="UF_60" dataDxfId="168"/>
    <tableColumn id="23" xr3:uid="{A058D95C-D3E1-4F2D-B1C1-C8852EDCCBF9}" name="CDR" dataDxfId="167"/>
    <tableColumn id="24" xr3:uid="{4A244F30-DF6C-4E64-9444-2429B482EAC0}" name="DRM" dataDxfId="166"/>
    <tableColumn id="25" xr3:uid="{825868F1-A174-42A5-BD33-229C1D14AA06}" name="DRF" dataDxfId="165"/>
    <tableColumn id="26" xr3:uid="{2DB29A7C-9B2D-4272-B0FD-CAF2C8402A90}" name="RMD" dataDxfId="164"/>
    <tableColumn id="27" xr3:uid="{D457E14B-9EC7-4E96-B248-C3A6A570281C}" name="RFD" dataDxfId="163"/>
    <tableColumn id="28" xr3:uid="{F65E4E7F-EC10-4337-A373-458AE78BFA64}" name="UMD" dataDxfId="162"/>
    <tableColumn id="29" xr3:uid="{7FAB31E6-62F6-4DB3-BE3A-7ED3C02DD4C2}" name="UFD" dataDxfId="161"/>
    <tableColumn id="30" xr3:uid="{F956F952-E23A-45D9-B45D-153353F701FF}" name="RU" dataDxfId="160"/>
    <tableColumn id="31" xr3:uid="{DBA7C8F4-7D89-4B17-9442-F9DEA7EE30E3}" name="RGI" dataDxfId="159"/>
    <tableColumn id="32" xr3:uid="{BA3D5DB4-127F-4A94-83DE-33DC6987FE93}" name="RGESI" dataDxfId="158"/>
    <tableColumn id="33" xr3:uid="{0A7DC15E-BE53-4309-8CED-FE6C9FF29CAE}" name="RPESI" dataDxfId="157"/>
    <tableColumn id="34" xr3:uid="{AA55942F-7132-4489-87D2-9299A90B6CC4}" name="RHH" dataDxfId="156"/>
    <tableColumn id="35" xr3:uid="{EE3113B4-29A8-442C-B9A1-CC19FA38B14D}" name="RO" dataDxfId="155"/>
    <tableColumn id="36" xr3:uid="{D6F2D3B0-0787-440A-A4EA-E59FB9D75945}" name="UU" dataDxfId="154"/>
    <tableColumn id="37" xr3:uid="{684CBE5B-F216-465D-9016-34AEB8086BA5}" name="UGI" dataDxfId="153"/>
    <tableColumn id="38" xr3:uid="{506C7E47-C51B-4C27-8BFF-688B22EB0576}" name="UGESI" dataDxfId="152"/>
    <tableColumn id="39" xr3:uid="{5A27BFA3-BD78-44F1-951C-2E91383DA662}" name="UPESI" dataDxfId="151"/>
    <tableColumn id="40" xr3:uid="{9622DAC3-0589-4598-A16D-7DE9183D22C3}" name="UHH" dataDxfId="150"/>
    <tableColumn id="41" xr3:uid="{F4B97948-7D94-4D3F-AB17-E3016C7C07B3}" name="UO" dataDxfId="149"/>
    <tableColumn id="42" xr3:uid="{63DA7A87-445D-449F-97BD-546B227C9329}" name="RB" dataDxfId="148"/>
    <tableColumn id="43" xr3:uid="{0C3A1B22-3FD8-4450-9D66-420DA0951FB5}" name="UB" dataDxfId="147"/>
    <tableColumn id="44" xr3:uid="{6A5B58C8-5A25-4BA6-B661-4CFC9A0C57B4}" name="PMJAY_BE" dataDxfId="146"/>
    <tableColumn id="45" xr3:uid="{860036F5-FD32-4531-B70F-9F56B4643D95}" name="PMJAY_ATC"/>
    <tableColumn id="46" xr3:uid="{453D270C-AC3D-481C-94F9-57995250E8B2}" name="PMJAY_prem_HH" dataDxfId="145"/>
    <tableColumn id="47" xr3:uid="{D8F553FD-B790-4678-A068-08C468E88538}" name="PMJAY_ind"/>
    <tableColumn id="48" xr3:uid="{EB4578D6-E4AE-4302-BA88-EB4304FFFD16}" name="PMJAY_HH"/>
    <tableColumn id="2" xr3:uid="{4260EEAB-B571-41F1-8F98-0DEA253429D2}" name="TD"/>
    <tableColumn id="49" xr3:uid="{00D409E1-228F-4432-80AF-7F92A2F64A3A}" name="TPP_60" dataCellStyle="Normal"/>
    <tableColumn id="51" xr3:uid="{7FD5D0D9-0B45-4751-92FB-4DE1002333B3}" name="TP_60" dataDxfId="144">
      <calculatedColumnFormula>(Table12[[#This Row],[TPP_60]]/100)*Table12[[#This Row],[popn]]</calculatedColumnFormula>
    </tableColumn>
    <tableColumn id="53" xr3:uid="{AE433697-AAE5-41D4-B161-5FD98F91DFD6}" name="GHE_THE2" dataDxfId="143">
      <calculatedColumnFormula>(Table12[[#This Row],[GHE]]/Table12[[#This Row],[THE]])*100</calculatedColumnFormula>
    </tableColumn>
    <tableColumn id="54" xr3:uid="{7DC88884-D9AA-453C-A369-E6DAE9B6DDB2}" name="states_percent" dataDxfId="142">
      <calculatedColumnFormula>IF(Table12[[#This Row],[GHE_THE2]]&gt;50, "High", IF(Table12[[#This Row],[GHE_THE2]]&gt;25, "Middle", IF(Table12[[#This Row],[GHE_THE2]]&gt;10, "Low", "Out of Range")))</calculatedColumnFormula>
    </tableColumn>
    <tableColumn id="55" xr3:uid="{C1BC6BB3-F12D-4E19-9F7B-C4F6E1FE4E78}" name="rural_popn" dataDxfId="141"/>
    <tableColumn id="56" xr3:uid="{5DB01CDD-8758-4CE8-9DB7-257D41B80EF5}" name="urban_popn" dataDxfId="140">
      <calculatedColumnFormula>Table12[[#This Row],[popn]]-Table12[[#This Row],[rural_popn]]</calculatedColumnFormula>
    </tableColumn>
    <tableColumn id="57" xr3:uid="{15F15FC9-7F43-436B-A163-01664F5EF138}" name="RUP" dataDxfId="139">
      <calculatedColumnFormula>(Table12[[#This Row],[RU]]/100)*Table12[[#This Row],[rural_popn]]</calculatedColumnFormula>
    </tableColumn>
    <tableColumn id="58" xr3:uid="{998AB37F-6CD5-4765-877E-02A2A2FC7EBF}" name="RGIP" dataDxfId="138">
      <calculatedColumnFormula>(Table12[[#This Row],[RGI]]/100)*Table12[[#This Row],[rural_popn]]</calculatedColumnFormula>
    </tableColumn>
    <tableColumn id="59" xr3:uid="{86C4D3A7-DBF0-4BF3-AB93-92AEA636B5CB}" name="RGESIP" dataDxfId="137">
      <calculatedColumnFormula>(Table12[[#This Row],[RGESI]]/100)*Table12[[#This Row],[rural_popn]]</calculatedColumnFormula>
    </tableColumn>
    <tableColumn id="60" xr3:uid="{F460691B-6162-4C8D-A001-EA51E0A5D761}" name="RPESIP" dataDxfId="136">
      <calculatedColumnFormula>(Table12[[#This Row],[RPESI]]/100)*Table12[[#This Row],[rural_popn]]</calculatedColumnFormula>
    </tableColumn>
    <tableColumn id="61" xr3:uid="{8CF91061-BB9D-4EF2-8357-5F75DDF0049E}" name="ROP" dataDxfId="135">
      <calculatedColumnFormula>(Table12[[#This Row],[RO]]/100)*Table12[[#This Row],[rural_popn]]</calculatedColumnFormula>
    </tableColumn>
    <tableColumn id="62" xr3:uid="{BCD5D20D-3F92-44AF-B66E-1F3477657BCD}" name="UUP" dataDxfId="134">
      <calculatedColumnFormula>Table12[[#This Row],[UU]]/100*Table12[[#This Row],[urban_popn]]</calculatedColumnFormula>
    </tableColumn>
    <tableColumn id="63" xr3:uid="{28E206BE-6991-43A1-80BB-197DCCCB142A}" name="UGIP" dataDxfId="133">
      <calculatedColumnFormula>(Table12[[#This Row],[UGI]]/100)*Table12[[#This Row],[urban_popn]]</calculatedColumnFormula>
    </tableColumn>
    <tableColumn id="64" xr3:uid="{6FB6FC7C-760E-479F-801F-2CE719550F2F}" name="UGESIP" dataDxfId="3">
      <calculatedColumnFormula>(Table12[[#This Row],[RGESI]]/100)*Table12[[#This Row],[urban_popn]]</calculatedColumnFormula>
    </tableColumn>
    <tableColumn id="65" xr3:uid="{8F19500B-DD70-47BB-B626-A0A9F744D3E8}" name="UPESIP" dataDxfId="132">
      <calculatedColumnFormula>(Table12[[#This Row],[UPESI]]/100)*Table12[[#This Row],[urban_popn]]</calculatedColumnFormula>
    </tableColumn>
    <tableColumn id="66" xr3:uid="{75AD5839-7D72-4CD8-9CD2-084D15D2668B}" name="UOP" dataDxfId="131">
      <calculatedColumnFormula>(Table12[[#This Row],[UO]]/100)*Table12[[#This Row],[urban_popn]]</calculatedColumnFormula>
    </tableColumn>
    <tableColumn id="67" xr3:uid="{5FE4D4FD-A3B2-43F9-8588-D73A2D7FACD9}" name="RBP" dataDxfId="130">
      <calculatedColumnFormula>(Table12[[#This Row],[RB]]/100)*Table12[[#This Row],[rural_popn]]</calculatedColumnFormula>
    </tableColumn>
    <tableColumn id="68" xr3:uid="{F55DD716-840A-4D7B-B67D-D4E1CE2254B4}" name="UBP" dataDxfId="129">
      <calculatedColumnFormula>(Table12[[#This Row],[UB]]/100)*Table12[[#This Row],[urban_popn]]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0A168D5-4EFC-43F8-B775-DBA3BF068D4C}" name="Table13" displayName="Table13" ref="A1:X24" totalsRowShown="0" headerRowDxfId="11" dataDxfId="12" headerRowBorderDxfId="25" tableBorderDxfId="26" headerRowCellStyle="Normal 2">
  <autoFilter ref="A1:X24" xr:uid="{90A168D5-4EFC-43F8-B775-DBA3BF068D4C}"/>
  <tableColumns count="24">
    <tableColumn id="1" xr3:uid="{FEFEBF42-2EDB-4FB7-87CD-1F6F0C2F8096}" name="state" dataDxfId="24"/>
    <tableColumn id="10" xr3:uid="{A44D725D-9D27-4B81-A91D-AA60A96BDD34}" name="states_percent" dataDxfId="10">
      <calculatedColumnFormula>IF(Table12[[#This Row],[GHE_THE2]]&gt;50, "High", IF(Table12[[#This Row],[GHE_THE2]]&gt;25, "Middle", IF(Table12[[#This Row],[GHE_THE2]]&gt;10, "Low", "Out of Range")))</calculatedColumnFormula>
    </tableColumn>
    <tableColumn id="5" xr3:uid="{19D28790-F88F-4260-8CB3-B998DE12718B}" name="GGE" dataDxfId="7"/>
    <tableColumn id="19" xr3:uid="{3EAB3653-B66B-4C33-86CC-3BAFE3622E4F}" name="GHE+OOPE+PMJAY_BE" dataDxfId="6">
      <calculatedColumnFormula>Table13[[#This Row],[GHE]]+Table13[[#This Row],[OOPE]]+Table13[[#This Row],[PMJAY_BE]]</calculatedColumnFormula>
    </tableColumn>
    <tableColumn id="2" xr3:uid="{DB3196A6-4706-4391-8E29-2D604D7A7DCB}" name="THE" dataDxfId="23"/>
    <tableColumn id="17" xr3:uid="{9660E935-6AA1-4B14-9EF6-77344506FA1B}" name="GHE" dataDxfId="9"/>
    <tableColumn id="25" xr3:uid="{2998247B-44F8-4A68-947C-07D73BEC6107}" name="GHE_pc" dataDxfId="0"/>
    <tableColumn id="3" xr3:uid="{AA6BAA0D-8278-4EA1-869B-4C58ECC120DD}" name="OOPE" dataDxfId="22"/>
    <tableColumn id="23" xr3:uid="{725A80D7-13DC-43BB-8D50-32183108982E}" name="OOPE_pc" dataDxfId="4"/>
    <tableColumn id="18" xr3:uid="{F509D28A-EF14-47E9-92C5-F72AE50F6A79}" name="PMJAY_BE" dataDxfId="8"/>
    <tableColumn id="6" xr3:uid="{ADFD13A2-E949-411D-A1BC-1949EDEC7E19}" name="PMJAY_prem_HH" dataDxfId="21"/>
    <tableColumn id="7" xr3:uid="{900F6B54-2574-4C67-B7DA-E7E8E3F895D5}" name="PMJAY_ind"/>
    <tableColumn id="24" xr3:uid="{35B8FE29-6A2B-4E2E-8E3B-DAB0ED879DF6}" name="PMJAY_ind_cr" dataDxfId="1">
      <calculatedColumnFormula>Table13[[#This Row],[PMJAY_ind]]/10000000</calculatedColumnFormula>
    </tableColumn>
    <tableColumn id="4" xr3:uid="{5FA4F0E6-A7A8-4259-9B8D-C2DA2EE2086B}" name="popn" dataDxfId="2"/>
    <tableColumn id="8" xr3:uid="{F2D19599-000F-48C0-9FDC-30615C82F4F7}" name="TD" dataDxfId="20"/>
    <tableColumn id="9" xr3:uid="{7DC65509-611C-4C68-A17C-F1C3174A9890}" name="TP_60" dataDxfId="19">
      <calculatedColumnFormula>(Table12[[#This Row],[TPP_60]]/100)*Table12[[#This Row],[popn]]</calculatedColumnFormula>
    </tableColumn>
    <tableColumn id="11" xr3:uid="{198FD942-B389-447B-9FB8-B691CC10BF64}" name="RUP" dataDxfId="18">
      <calculatedColumnFormula>(Table12[[#This Row],[RU]]/100)*Table12[[#This Row],[rural_popn]]</calculatedColumnFormula>
    </tableColumn>
    <tableColumn id="12" xr3:uid="{50FB23F5-B547-4F10-8C78-781BFBA4570F}" name="RGIP" dataDxfId="17">
      <calculatedColumnFormula>(Table12[[#This Row],[RGI]]/100)*Table12[[#This Row],[rural_popn]]</calculatedColumnFormula>
    </tableColumn>
    <tableColumn id="20" xr3:uid="{0738345A-F893-4EF5-A516-61B7A59BDEBD}" name="RGESIP" dataDxfId="5">
      <calculatedColumnFormula>(Table12[[#This Row],[RGESI]]/100)*Table12[[#This Row],[rural_popn]]</calculatedColumnFormula>
    </tableColumn>
    <tableColumn id="21" xr3:uid="{90A3904D-AE02-472A-BE71-DF2333DF9C41}" name="UPESIP">
      <calculatedColumnFormula>(Table12[[#This Row],[UPESI]]/100)*Table12[[#This Row],[urban_popn]]</calculatedColumnFormula>
    </tableColumn>
    <tableColumn id="13" xr3:uid="{58E591C3-BF48-42EC-B28E-DF8E661B2C0C}" name="UUP" dataDxfId="16">
      <calculatedColumnFormula>Table12[[#This Row],[UU]]/100*Table12[[#This Row],[urban_popn]]</calculatedColumnFormula>
    </tableColumn>
    <tableColumn id="14" xr3:uid="{ABD1FE72-972C-4CE2-ADB1-F7F72ABE6C57}" name="UGIP" dataDxfId="15">
      <calculatedColumnFormula>(Table12[[#This Row],[UGI]]/100)*Table12[[#This Row],[urban_popn]]</calculatedColumnFormula>
    </tableColumn>
    <tableColumn id="15" xr3:uid="{582D9EC8-F216-4C7A-A13A-1D1C73A218C4}" name="RBP" dataDxfId="14">
      <calculatedColumnFormula>(Table12[[#This Row],[RB]]/100)*Table12[[#This Row],[rural_popn]]</calculatedColumnFormula>
    </tableColumn>
    <tableColumn id="16" xr3:uid="{2C80B82A-D031-41D1-813C-B162E4863DBC}" name="UBP" dataDxfId="13">
      <calculatedColumnFormula>(Table12[[#This Row],[UB]]/100)*Table12[[#This Row],[urban_popn]]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CPHPage$rpt$ctl08$lnkName','')" TargetMode="External"/><Relationship Id="rId13" Type="http://schemas.openxmlformats.org/officeDocument/2006/relationships/hyperlink" Target="javascript:__doPostBack('ctl00$CPHPage$rpt$ctl13$lnkName','')" TargetMode="External"/><Relationship Id="rId18" Type="http://schemas.openxmlformats.org/officeDocument/2006/relationships/hyperlink" Target="javascript:__doPostBack('ctl00$CPHPage$rpt$ctl18$lnkName','')" TargetMode="External"/><Relationship Id="rId26" Type="http://schemas.openxmlformats.org/officeDocument/2006/relationships/hyperlink" Target="javascript:__doPostBack('ctl00$CPHPage$rpt$ctl26$lnkName','')" TargetMode="External"/><Relationship Id="rId3" Type="http://schemas.openxmlformats.org/officeDocument/2006/relationships/hyperlink" Target="javascript:__doPostBack('ctl00$CPHPage$rpt$ctl03$lnkName','')" TargetMode="External"/><Relationship Id="rId21" Type="http://schemas.openxmlformats.org/officeDocument/2006/relationships/hyperlink" Target="javascript:__doPostBack('ctl00$CPHPage$rpt$ctl21$lnkName','')" TargetMode="External"/><Relationship Id="rId7" Type="http://schemas.openxmlformats.org/officeDocument/2006/relationships/hyperlink" Target="javascript:__doPostBack('ctl00$CPHPage$rpt$ctl07$lnkName','')" TargetMode="External"/><Relationship Id="rId12" Type="http://schemas.openxmlformats.org/officeDocument/2006/relationships/hyperlink" Target="javascript:__doPostBack('ctl00$CPHPage$rpt$ctl12$lnkName','')" TargetMode="External"/><Relationship Id="rId17" Type="http://schemas.openxmlformats.org/officeDocument/2006/relationships/hyperlink" Target="javascript:__doPostBack('ctl00$CPHPage$rpt$ctl17$lnkName','')" TargetMode="External"/><Relationship Id="rId25" Type="http://schemas.openxmlformats.org/officeDocument/2006/relationships/hyperlink" Target="javascript:__doPostBack('ctl00$CPHPage$rpt$ctl25$lnkName','')" TargetMode="External"/><Relationship Id="rId2" Type="http://schemas.openxmlformats.org/officeDocument/2006/relationships/hyperlink" Target="javascript:__doPostBack('ctl00$CPHPage$rpt$ctl02$lnkName','')" TargetMode="External"/><Relationship Id="rId16" Type="http://schemas.openxmlformats.org/officeDocument/2006/relationships/hyperlink" Target="javascript:__doPostBack('ctl00$CPHPage$rpt$ctl16$lnkName','')" TargetMode="External"/><Relationship Id="rId20" Type="http://schemas.openxmlformats.org/officeDocument/2006/relationships/hyperlink" Target="javascript:__doPostBack('ctl00$CPHPage$rpt$ctl20$lnkName','')" TargetMode="External"/><Relationship Id="rId29" Type="http://schemas.openxmlformats.org/officeDocument/2006/relationships/hyperlink" Target="javascript:__doPostBack('ctl00$CPHPage$rpt$ctl29$lnkName','')" TargetMode="External"/><Relationship Id="rId1" Type="http://schemas.openxmlformats.org/officeDocument/2006/relationships/hyperlink" Target="javascript:__doPostBack('ctl00$CPHPage$rpt$ctl01$lnkName','')" TargetMode="External"/><Relationship Id="rId6" Type="http://schemas.openxmlformats.org/officeDocument/2006/relationships/hyperlink" Target="javascript:__doPostBack('ctl00$CPHPage$rpt$ctl06$lnkName','')" TargetMode="External"/><Relationship Id="rId11" Type="http://schemas.openxmlformats.org/officeDocument/2006/relationships/hyperlink" Target="javascript:__doPostBack('ctl00$CPHPage$rpt$ctl11$lnkName','')" TargetMode="External"/><Relationship Id="rId24" Type="http://schemas.openxmlformats.org/officeDocument/2006/relationships/hyperlink" Target="javascript:__doPostBack('ctl00$CPHPage$rpt$ctl24$lnkName','')" TargetMode="External"/><Relationship Id="rId5" Type="http://schemas.openxmlformats.org/officeDocument/2006/relationships/hyperlink" Target="javascript:__doPostBack('ctl00$CPHPage$rpt$ctl05$lnkName','')" TargetMode="External"/><Relationship Id="rId15" Type="http://schemas.openxmlformats.org/officeDocument/2006/relationships/hyperlink" Target="javascript:__doPostBack('ctl00$CPHPage$rpt$ctl15$lnkName','')" TargetMode="External"/><Relationship Id="rId23" Type="http://schemas.openxmlformats.org/officeDocument/2006/relationships/hyperlink" Target="javascript:__doPostBack('ctl00$CPHPage$rpt$ctl23$lnkName','')" TargetMode="External"/><Relationship Id="rId28" Type="http://schemas.openxmlformats.org/officeDocument/2006/relationships/hyperlink" Target="javascript:__doPostBack('ctl00$CPHPage$rpt$ctl28$lnkName','')" TargetMode="External"/><Relationship Id="rId10" Type="http://schemas.openxmlformats.org/officeDocument/2006/relationships/hyperlink" Target="javascript:__doPostBack('ctl00$CPHPage$rpt$ctl10$lnkName','')" TargetMode="External"/><Relationship Id="rId19" Type="http://schemas.openxmlformats.org/officeDocument/2006/relationships/hyperlink" Target="javascript:__doPostBack('ctl00$CPHPage$rpt$ctl19$lnkName','')" TargetMode="External"/><Relationship Id="rId31" Type="http://schemas.openxmlformats.org/officeDocument/2006/relationships/table" Target="../tables/table12.xml"/><Relationship Id="rId4" Type="http://schemas.openxmlformats.org/officeDocument/2006/relationships/hyperlink" Target="javascript:__doPostBack('ctl00$CPHPage$rpt$ctl04$lnkName','')" TargetMode="External"/><Relationship Id="rId9" Type="http://schemas.openxmlformats.org/officeDocument/2006/relationships/hyperlink" Target="javascript:__doPostBack('ctl00$CPHPage$rpt$ctl09$lnkName','')" TargetMode="External"/><Relationship Id="rId14" Type="http://schemas.openxmlformats.org/officeDocument/2006/relationships/hyperlink" Target="javascript:__doPostBack('ctl00$CPHPage$rpt$ctl14$lnkName','')" TargetMode="External"/><Relationship Id="rId22" Type="http://schemas.openxmlformats.org/officeDocument/2006/relationships/hyperlink" Target="javascript:__doPostBack('ctl00$CPHPage$rpt$ctl22$lnkName','')" TargetMode="External"/><Relationship Id="rId27" Type="http://schemas.openxmlformats.org/officeDocument/2006/relationships/hyperlink" Target="javascript:__doPostBack('ctl00$CPHPage$rpt$ctl27$lnkName','')" TargetMode="External"/><Relationship Id="rId30" Type="http://schemas.openxmlformats.org/officeDocument/2006/relationships/hyperlink" Target="javascript:__doPostBack('ctl00$CPHPage$rpt$ctl30$lnkName','')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__doPostBack('ctl00$CPHPage$rpt$ctl13$lnkName','')" TargetMode="External"/><Relationship Id="rId18" Type="http://schemas.openxmlformats.org/officeDocument/2006/relationships/hyperlink" Target="javascript:__doPostBack('ctl00$CPHPage$rpt$ctl18$lnkName','')" TargetMode="External"/><Relationship Id="rId26" Type="http://schemas.openxmlformats.org/officeDocument/2006/relationships/hyperlink" Target="javascript:__doPostBack('ctl00$CPHPage$rpt$ctl26$lnkName','')" TargetMode="External"/><Relationship Id="rId39" Type="http://schemas.openxmlformats.org/officeDocument/2006/relationships/hyperlink" Target="javascript:__doPostBack('ctl00$CPHPage$rpt$ctl09$lnkName','')" TargetMode="External"/><Relationship Id="rId21" Type="http://schemas.openxmlformats.org/officeDocument/2006/relationships/hyperlink" Target="javascript:__doPostBack('ctl00$CPHPage$rpt$ctl21$lnkName','')" TargetMode="External"/><Relationship Id="rId34" Type="http://schemas.openxmlformats.org/officeDocument/2006/relationships/hyperlink" Target="javascript:__doPostBack('ctl00$CPHPage$rpt$ctl04$lnkName','')" TargetMode="External"/><Relationship Id="rId42" Type="http://schemas.openxmlformats.org/officeDocument/2006/relationships/hyperlink" Target="javascript:__doPostBack('ctl00$CPHPage$rpt$ctl12$lnkName','')" TargetMode="External"/><Relationship Id="rId47" Type="http://schemas.openxmlformats.org/officeDocument/2006/relationships/hyperlink" Target="javascript:__doPostBack('ctl00$CPHPage$rpt$ctl18$lnkName','')" TargetMode="External"/><Relationship Id="rId50" Type="http://schemas.openxmlformats.org/officeDocument/2006/relationships/hyperlink" Target="javascript:__doPostBack('ctl00$CPHPage$rpt$ctl21$lnkName','')" TargetMode="External"/><Relationship Id="rId55" Type="http://schemas.openxmlformats.org/officeDocument/2006/relationships/hyperlink" Target="javascript:__doPostBack('ctl00$CPHPage$rpt$ctl26$lnkName','')" TargetMode="External"/><Relationship Id="rId7" Type="http://schemas.openxmlformats.org/officeDocument/2006/relationships/hyperlink" Target="javascript:__doPostBack('ctl00$CPHPage$rpt$ctl07$lnkName','')" TargetMode="External"/><Relationship Id="rId2" Type="http://schemas.openxmlformats.org/officeDocument/2006/relationships/hyperlink" Target="javascript:__doPostBack('ctl00$CPHPage$rpt$ctl02$lnkName','')" TargetMode="External"/><Relationship Id="rId16" Type="http://schemas.openxmlformats.org/officeDocument/2006/relationships/hyperlink" Target="javascript:__doPostBack('ctl00$CPHPage$rpt$ctl16$lnkName','')" TargetMode="External"/><Relationship Id="rId29" Type="http://schemas.openxmlformats.org/officeDocument/2006/relationships/hyperlink" Target="javascript:__doPostBack('ctl00$CPHPage$rpt$ctl29$lnkName','')" TargetMode="External"/><Relationship Id="rId11" Type="http://schemas.openxmlformats.org/officeDocument/2006/relationships/hyperlink" Target="javascript:__doPostBack('ctl00$CPHPage$rpt$ctl11$lnkName','')" TargetMode="External"/><Relationship Id="rId24" Type="http://schemas.openxmlformats.org/officeDocument/2006/relationships/hyperlink" Target="javascript:__doPostBack('ctl00$CPHPage$rpt$ctl24$lnkName','')" TargetMode="External"/><Relationship Id="rId32" Type="http://schemas.openxmlformats.org/officeDocument/2006/relationships/hyperlink" Target="javascript:__doPostBack('ctl00$CPHPage$rpt$ctl02$lnkName','')" TargetMode="External"/><Relationship Id="rId37" Type="http://schemas.openxmlformats.org/officeDocument/2006/relationships/hyperlink" Target="javascript:__doPostBack('ctl00$CPHPage$rpt$ctl07$lnkName','')" TargetMode="External"/><Relationship Id="rId40" Type="http://schemas.openxmlformats.org/officeDocument/2006/relationships/hyperlink" Target="javascript:__doPostBack('ctl00$CPHPage$rpt$ctl10$lnkName','')" TargetMode="External"/><Relationship Id="rId45" Type="http://schemas.openxmlformats.org/officeDocument/2006/relationships/hyperlink" Target="javascript:__doPostBack('ctl00$CPHPage$rpt$ctl15$lnkName','')" TargetMode="External"/><Relationship Id="rId53" Type="http://schemas.openxmlformats.org/officeDocument/2006/relationships/hyperlink" Target="javascript:__doPostBack('ctl00$CPHPage$rpt$ctl24$lnkName','')" TargetMode="External"/><Relationship Id="rId58" Type="http://schemas.openxmlformats.org/officeDocument/2006/relationships/hyperlink" Target="javascript:__doPostBack('ctl00$CPHPage$rpt$ctl29$lnkName','')" TargetMode="External"/><Relationship Id="rId5" Type="http://schemas.openxmlformats.org/officeDocument/2006/relationships/hyperlink" Target="javascript:__doPostBack('ctl00$CPHPage$rpt$ctl05$lnkName','')" TargetMode="External"/><Relationship Id="rId61" Type="http://schemas.openxmlformats.org/officeDocument/2006/relationships/table" Target="../tables/table6.xml"/><Relationship Id="rId19" Type="http://schemas.openxmlformats.org/officeDocument/2006/relationships/hyperlink" Target="javascript:__doPostBack('ctl00$CPHPage$rpt$ctl19$lnkName','')" TargetMode="External"/><Relationship Id="rId14" Type="http://schemas.openxmlformats.org/officeDocument/2006/relationships/hyperlink" Target="javascript:__doPostBack('ctl00$CPHPage$rpt$ctl14$lnkName','')" TargetMode="External"/><Relationship Id="rId22" Type="http://schemas.openxmlformats.org/officeDocument/2006/relationships/hyperlink" Target="javascript:__doPostBack('ctl00$CPHPage$rpt$ctl22$lnkName','')" TargetMode="External"/><Relationship Id="rId27" Type="http://schemas.openxmlformats.org/officeDocument/2006/relationships/hyperlink" Target="javascript:__doPostBack('ctl00$CPHPage$rpt$ctl27$lnkName','')" TargetMode="External"/><Relationship Id="rId30" Type="http://schemas.openxmlformats.org/officeDocument/2006/relationships/hyperlink" Target="javascript:__doPostBack('ctl00$CPHPage$rpt$ctl30$lnkName','')" TargetMode="External"/><Relationship Id="rId35" Type="http://schemas.openxmlformats.org/officeDocument/2006/relationships/hyperlink" Target="javascript:__doPostBack('ctl00$CPHPage$rpt$ctl05$lnkName','')" TargetMode="External"/><Relationship Id="rId43" Type="http://schemas.openxmlformats.org/officeDocument/2006/relationships/hyperlink" Target="javascript:__doPostBack('ctl00$CPHPage$rpt$ctl13$lnkName','')" TargetMode="External"/><Relationship Id="rId48" Type="http://schemas.openxmlformats.org/officeDocument/2006/relationships/hyperlink" Target="javascript:__doPostBack('ctl00$CPHPage$rpt$ctl19$lnkName','')" TargetMode="External"/><Relationship Id="rId56" Type="http://schemas.openxmlformats.org/officeDocument/2006/relationships/hyperlink" Target="javascript:__doPostBack('ctl00$CPHPage$rpt$ctl27$lnkName','')" TargetMode="External"/><Relationship Id="rId8" Type="http://schemas.openxmlformats.org/officeDocument/2006/relationships/hyperlink" Target="javascript:__doPostBack('ctl00$CPHPage$rpt$ctl08$lnkName','')" TargetMode="External"/><Relationship Id="rId51" Type="http://schemas.openxmlformats.org/officeDocument/2006/relationships/hyperlink" Target="javascript:__doPostBack('ctl00$CPHPage$rpt$ctl22$lnkName','')" TargetMode="External"/><Relationship Id="rId3" Type="http://schemas.openxmlformats.org/officeDocument/2006/relationships/hyperlink" Target="javascript:__doPostBack('ctl00$CPHPage$rpt$ctl03$lnkName','')" TargetMode="External"/><Relationship Id="rId12" Type="http://schemas.openxmlformats.org/officeDocument/2006/relationships/hyperlink" Target="javascript:__doPostBack('ctl00$CPHPage$rpt$ctl12$lnkName','')" TargetMode="External"/><Relationship Id="rId17" Type="http://schemas.openxmlformats.org/officeDocument/2006/relationships/hyperlink" Target="javascript:__doPostBack('ctl00$CPHPage$rpt$ctl17$lnkName','')" TargetMode="External"/><Relationship Id="rId25" Type="http://schemas.openxmlformats.org/officeDocument/2006/relationships/hyperlink" Target="javascript:__doPostBack('ctl00$CPHPage$rpt$ctl25$lnkName','')" TargetMode="External"/><Relationship Id="rId33" Type="http://schemas.openxmlformats.org/officeDocument/2006/relationships/hyperlink" Target="javascript:__doPostBack('ctl00$CPHPage$rpt$ctl03$lnkName','')" TargetMode="External"/><Relationship Id="rId38" Type="http://schemas.openxmlformats.org/officeDocument/2006/relationships/hyperlink" Target="javascript:__doPostBack('ctl00$CPHPage$rpt$ctl08$lnkName','')" TargetMode="External"/><Relationship Id="rId46" Type="http://schemas.openxmlformats.org/officeDocument/2006/relationships/hyperlink" Target="javascript:__doPostBack('ctl00$CPHPage$rpt$ctl17$lnkName','')" TargetMode="External"/><Relationship Id="rId59" Type="http://schemas.openxmlformats.org/officeDocument/2006/relationships/hyperlink" Target="javascript:__doPostBack('ctl00$CPHPage$rpt$ctl30$lnkName','')" TargetMode="External"/><Relationship Id="rId20" Type="http://schemas.openxmlformats.org/officeDocument/2006/relationships/hyperlink" Target="javascript:__doPostBack('ctl00$CPHPage$rpt$ctl20$lnkName','')" TargetMode="External"/><Relationship Id="rId41" Type="http://schemas.openxmlformats.org/officeDocument/2006/relationships/hyperlink" Target="javascript:__doPostBack('ctl00$CPHPage$rpt$ctl11$lnkName','')" TargetMode="External"/><Relationship Id="rId54" Type="http://schemas.openxmlformats.org/officeDocument/2006/relationships/hyperlink" Target="javascript:__doPostBack('ctl00$CPHPage$rpt$ctl25$lnkName','')" TargetMode="External"/><Relationship Id="rId1" Type="http://schemas.openxmlformats.org/officeDocument/2006/relationships/hyperlink" Target="javascript:__doPostBack('ctl00$CPHPage$rpt$ctl01$lnkName','')" TargetMode="External"/><Relationship Id="rId6" Type="http://schemas.openxmlformats.org/officeDocument/2006/relationships/hyperlink" Target="javascript:__doPostBack('ctl00$CPHPage$rpt$ctl06$lnkName','')" TargetMode="External"/><Relationship Id="rId15" Type="http://schemas.openxmlformats.org/officeDocument/2006/relationships/hyperlink" Target="javascript:__doPostBack('ctl00$CPHPage$rpt$ctl15$lnkName','')" TargetMode="External"/><Relationship Id="rId23" Type="http://schemas.openxmlformats.org/officeDocument/2006/relationships/hyperlink" Target="javascript:__doPostBack('ctl00$CPHPage$rpt$ctl23$lnkName','')" TargetMode="External"/><Relationship Id="rId28" Type="http://schemas.openxmlformats.org/officeDocument/2006/relationships/hyperlink" Target="javascript:__doPostBack('ctl00$CPHPage$rpt$ctl28$lnkName','')" TargetMode="External"/><Relationship Id="rId36" Type="http://schemas.openxmlformats.org/officeDocument/2006/relationships/hyperlink" Target="javascript:__doPostBack('ctl00$CPHPage$rpt$ctl06$lnkName','')" TargetMode="External"/><Relationship Id="rId49" Type="http://schemas.openxmlformats.org/officeDocument/2006/relationships/hyperlink" Target="javascript:__doPostBack('ctl00$CPHPage$rpt$ctl20$lnkName','')" TargetMode="External"/><Relationship Id="rId57" Type="http://schemas.openxmlformats.org/officeDocument/2006/relationships/hyperlink" Target="javascript:__doPostBack('ctl00$CPHPage$rpt$ctl28$lnkName','')" TargetMode="External"/><Relationship Id="rId10" Type="http://schemas.openxmlformats.org/officeDocument/2006/relationships/hyperlink" Target="javascript:__doPostBack('ctl00$CPHPage$rpt$ctl10$lnkName','')" TargetMode="External"/><Relationship Id="rId31" Type="http://schemas.openxmlformats.org/officeDocument/2006/relationships/hyperlink" Target="javascript:__doPostBack('ctl00$CPHPage$rpt$ctl01$lnkName','')" TargetMode="External"/><Relationship Id="rId44" Type="http://schemas.openxmlformats.org/officeDocument/2006/relationships/hyperlink" Target="javascript:__doPostBack('ctl00$CPHPage$rpt$ctl14$lnkName','')" TargetMode="External"/><Relationship Id="rId52" Type="http://schemas.openxmlformats.org/officeDocument/2006/relationships/hyperlink" Target="javascript:__doPostBack('ctl00$CPHPage$rpt$ctl23$lnkName','')" TargetMode="External"/><Relationship Id="rId60" Type="http://schemas.openxmlformats.org/officeDocument/2006/relationships/drawing" Target="../drawings/drawing1.xml"/><Relationship Id="rId4" Type="http://schemas.openxmlformats.org/officeDocument/2006/relationships/hyperlink" Target="javascript:__doPostBack('ctl00$CPHPage$rpt$ctl04$lnkName','')" TargetMode="External"/><Relationship Id="rId9" Type="http://schemas.openxmlformats.org/officeDocument/2006/relationships/hyperlink" Target="javascript:__doPostBack('ctl00$CPHPage$rpt$ctl09$lnkName','')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67A4-8515-49FD-A626-702099BA61A2}">
  <dimension ref="A1:E15"/>
  <sheetViews>
    <sheetView workbookViewId="0">
      <selection activeCell="B2" sqref="B2:B15"/>
    </sheetView>
  </sheetViews>
  <sheetFormatPr defaultRowHeight="14.4" x14ac:dyDescent="0.3"/>
  <cols>
    <col min="1" max="1" width="19.44140625" customWidth="1"/>
    <col min="2" max="2" width="45.77734375" customWidth="1"/>
    <col min="3" max="3" width="31.109375" customWidth="1"/>
    <col min="4" max="4" width="48.88671875" customWidth="1"/>
    <col min="5" max="5" width="12.5546875" customWidth="1"/>
  </cols>
  <sheetData>
    <row r="1" spans="1:5" ht="15.6" x14ac:dyDescent="0.3">
      <c r="A1" s="5" t="s">
        <v>0</v>
      </c>
      <c r="B1" s="6" t="s">
        <v>1</v>
      </c>
      <c r="C1" s="7" t="s">
        <v>2</v>
      </c>
      <c r="D1" s="7" t="s">
        <v>3</v>
      </c>
      <c r="E1" s="7" t="s">
        <v>21</v>
      </c>
    </row>
    <row r="2" spans="1:5" ht="15.6" x14ac:dyDescent="0.3">
      <c r="A2" s="8">
        <v>2009</v>
      </c>
      <c r="B2" s="9">
        <v>1272.83</v>
      </c>
      <c r="C2" s="9">
        <v>5.0199999999999996</v>
      </c>
      <c r="D2" s="8">
        <v>254</v>
      </c>
      <c r="E2" s="8"/>
    </row>
    <row r="3" spans="1:5" ht="15.6" x14ac:dyDescent="0.3">
      <c r="A3" s="10">
        <v>2010</v>
      </c>
      <c r="B3" s="11">
        <v>1778.61</v>
      </c>
      <c r="C3" s="11">
        <v>5.55</v>
      </c>
      <c r="D3" s="11">
        <v>320</v>
      </c>
      <c r="E3" s="11"/>
    </row>
    <row r="4" spans="1:5" ht="15.6" x14ac:dyDescent="0.3">
      <c r="A4" s="12">
        <v>2011</v>
      </c>
      <c r="B4" s="13">
        <v>2306.83</v>
      </c>
      <c r="C4" s="13">
        <v>6.03</v>
      </c>
      <c r="D4" s="13">
        <v>383</v>
      </c>
      <c r="E4" s="13"/>
    </row>
    <row r="5" spans="1:5" ht="15.6" x14ac:dyDescent="0.3">
      <c r="A5" s="10">
        <v>2012</v>
      </c>
      <c r="B5" s="11">
        <v>2858.87</v>
      </c>
      <c r="C5" s="11">
        <v>6.64</v>
      </c>
      <c r="D5" s="11">
        <v>431</v>
      </c>
      <c r="E5" s="11"/>
    </row>
    <row r="6" spans="1:5" ht="15.6" x14ac:dyDescent="0.3">
      <c r="A6" s="12">
        <v>2013</v>
      </c>
      <c r="B6" s="13">
        <v>4058.13</v>
      </c>
      <c r="C6" s="13">
        <v>7.21</v>
      </c>
      <c r="D6" s="13">
        <v>563</v>
      </c>
      <c r="E6" s="13"/>
    </row>
    <row r="7" spans="1:5" ht="15.6" x14ac:dyDescent="0.3">
      <c r="A7" s="10">
        <v>2014</v>
      </c>
      <c r="B7" s="11">
        <v>4859.8999999999996</v>
      </c>
      <c r="C7" s="11">
        <v>7.58</v>
      </c>
      <c r="D7" s="11">
        <v>641</v>
      </c>
      <c r="E7" s="11"/>
    </row>
    <row r="8" spans="1:5" ht="15.6" x14ac:dyDescent="0.3">
      <c r="A8" s="12">
        <v>2015</v>
      </c>
      <c r="B8" s="13">
        <v>5714.34</v>
      </c>
      <c r="C8" s="13">
        <v>7.89</v>
      </c>
      <c r="D8" s="13">
        <v>724</v>
      </c>
      <c r="E8" s="13"/>
    </row>
    <row r="9" spans="1:5" ht="15.6" x14ac:dyDescent="0.3">
      <c r="A9" s="10">
        <v>2016</v>
      </c>
      <c r="B9" s="11">
        <v>6112.97</v>
      </c>
      <c r="C9" s="11">
        <v>8.2799999999999994</v>
      </c>
      <c r="D9" s="11">
        <v>738</v>
      </c>
      <c r="E9" s="11"/>
    </row>
    <row r="10" spans="1:5" ht="15.6" x14ac:dyDescent="0.3">
      <c r="A10" s="12">
        <v>2017</v>
      </c>
      <c r="B10" s="14">
        <v>6256.57</v>
      </c>
      <c r="C10" s="14">
        <v>12.4</v>
      </c>
      <c r="D10" s="13">
        <v>505</v>
      </c>
      <c r="E10" s="13"/>
    </row>
    <row r="11" spans="1:5" ht="15.6" x14ac:dyDescent="0.3">
      <c r="A11" s="10">
        <v>2018</v>
      </c>
      <c r="B11" s="15">
        <v>6867.73</v>
      </c>
      <c r="C11" s="15">
        <v>13.32</v>
      </c>
      <c r="D11" s="10">
        <v>516</v>
      </c>
      <c r="E11" s="10"/>
    </row>
    <row r="12" spans="1:5" ht="15.6" x14ac:dyDescent="0.3">
      <c r="A12" s="12">
        <v>2019</v>
      </c>
      <c r="B12" s="13">
        <v>8721.39</v>
      </c>
      <c r="C12" s="13">
        <v>13.56</v>
      </c>
      <c r="D12" s="13">
        <v>646</v>
      </c>
      <c r="E12" s="13"/>
    </row>
    <row r="13" spans="1:5" ht="15.6" x14ac:dyDescent="0.3">
      <c r="A13" s="10">
        <v>2020</v>
      </c>
      <c r="B13" s="16">
        <v>9368.2999999999993</v>
      </c>
      <c r="C13" s="15">
        <v>13.25</v>
      </c>
      <c r="D13" s="11">
        <v>707</v>
      </c>
      <c r="E13" s="11"/>
    </row>
    <row r="14" spans="1:5" ht="15.6" x14ac:dyDescent="0.3">
      <c r="A14" s="12">
        <v>2021</v>
      </c>
      <c r="B14" s="14">
        <v>9530.6299999999992</v>
      </c>
      <c r="C14" s="14">
        <v>13.16</v>
      </c>
      <c r="D14" s="13">
        <v>724</v>
      </c>
      <c r="E14" s="13"/>
    </row>
    <row r="15" spans="1:5" ht="15.6" x14ac:dyDescent="0.3">
      <c r="A15" s="24">
        <v>2022</v>
      </c>
      <c r="B15" s="25">
        <v>10932.44</v>
      </c>
      <c r="C15" s="25">
        <v>12.04</v>
      </c>
      <c r="D15" s="25">
        <v>908</v>
      </c>
      <c r="E15" s="25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0155A-DE6B-4DAE-800A-17D6FE740CAA}">
  <dimension ref="A1:X24"/>
  <sheetViews>
    <sheetView tabSelected="1" workbookViewId="0">
      <pane xSplit="1" topLeftCell="B1" activePane="topRight" state="frozen"/>
      <selection pane="topRight" activeCell="G1" sqref="G1:G24"/>
    </sheetView>
  </sheetViews>
  <sheetFormatPr defaultRowHeight="14.4" x14ac:dyDescent="0.3"/>
  <cols>
    <col min="7" max="7" width="18.5546875" customWidth="1"/>
    <col min="8" max="8" width="13" customWidth="1"/>
    <col min="11" max="12" width="14.77734375" customWidth="1"/>
    <col min="18" max="18" width="12" bestFit="1" customWidth="1"/>
  </cols>
  <sheetData>
    <row r="1" spans="1:24" x14ac:dyDescent="0.3">
      <c r="A1" s="353" t="s">
        <v>281</v>
      </c>
      <c r="B1" s="353" t="s">
        <v>379</v>
      </c>
      <c r="C1" s="353" t="s">
        <v>296</v>
      </c>
      <c r="D1" s="360" t="s">
        <v>456</v>
      </c>
      <c r="E1" s="241" t="s">
        <v>282</v>
      </c>
      <c r="F1" s="241" t="s">
        <v>285</v>
      </c>
      <c r="G1" s="241" t="s">
        <v>289</v>
      </c>
      <c r="H1" s="353" t="s">
        <v>206</v>
      </c>
      <c r="I1" s="241" t="s">
        <v>293</v>
      </c>
      <c r="J1" s="241" t="s">
        <v>321</v>
      </c>
      <c r="K1" s="356" t="s">
        <v>324</v>
      </c>
      <c r="L1" s="353" t="s">
        <v>370</v>
      </c>
      <c r="M1" s="353" t="s">
        <v>457</v>
      </c>
      <c r="N1" s="353" t="s">
        <v>294</v>
      </c>
      <c r="O1" s="353" t="s">
        <v>372</v>
      </c>
      <c r="P1" s="353" t="s">
        <v>373</v>
      </c>
      <c r="Q1" s="353" t="s">
        <v>413</v>
      </c>
      <c r="R1" s="353" t="s">
        <v>414</v>
      </c>
      <c r="S1" s="241" t="s">
        <v>416</v>
      </c>
      <c r="T1" s="241" t="s">
        <v>421</v>
      </c>
      <c r="U1" s="353" t="s">
        <v>418</v>
      </c>
      <c r="V1" s="353" t="s">
        <v>419</v>
      </c>
      <c r="W1" s="353" t="s">
        <v>423</v>
      </c>
      <c r="X1" s="353" t="s">
        <v>424</v>
      </c>
    </row>
    <row r="2" spans="1:24" ht="15" x14ac:dyDescent="0.3">
      <c r="A2" s="354" t="s">
        <v>208</v>
      </c>
      <c r="B2" s="351" t="str">
        <f>IF(Table12[[#This Row],[GHE_THE2]]&gt;50, "High", IF(Table12[[#This Row],[GHE_THE2]]&gt;25, "Middle", IF(Table12[[#This Row],[GHE_THE2]]&gt;10, "Low", "Out of Range")))</f>
        <v>Middle</v>
      </c>
      <c r="C2" s="351">
        <v>149717</v>
      </c>
      <c r="D2" s="361">
        <f>Table13[[#This Row],[GHE]]+Table13[[#This Row],[OOPE]]+Table13[[#This Row],[PMJAY_BE]]</f>
        <v>26624.07</v>
      </c>
      <c r="E2" s="200">
        <v>27105</v>
      </c>
      <c r="F2" s="200">
        <v>9005</v>
      </c>
      <c r="G2" s="200">
        <v>1699</v>
      </c>
      <c r="H2" s="354">
        <v>17245</v>
      </c>
      <c r="I2" s="200">
        <v>3254</v>
      </c>
      <c r="J2" s="250">
        <v>374.07</v>
      </c>
      <c r="K2" s="357">
        <v>10960</v>
      </c>
      <c r="L2" s="359">
        <v>40710000</v>
      </c>
      <c r="M2" s="363">
        <f>Table13[[#This Row],[PMJAY_ind]]/10000000</f>
        <v>4.0709999999999997</v>
      </c>
      <c r="N2" s="354">
        <v>5.3</v>
      </c>
      <c r="O2" s="351">
        <v>455</v>
      </c>
      <c r="P2" s="351">
        <f>(Table12[[#This Row],[TPP_60]]/100)*Table12[[#This Row],[popn]]</f>
        <v>0.49819999999999998</v>
      </c>
      <c r="Q2" s="351">
        <f>(Table12[[#This Row],[RU]]/100)*Table12[[#This Row],[rural_popn]]</f>
        <v>0.87451635230000002</v>
      </c>
      <c r="R2" s="351">
        <f>(Table12[[#This Row],[RGI]]/100)*Table12[[#This Row],[rural_popn]]</f>
        <v>2.9061438606999999</v>
      </c>
      <c r="S2">
        <f>(Table12[[#This Row],[RGESI]]/100)*Table12[[#This Row],[rural_popn]]</f>
        <v>3.0550789600000003E-2</v>
      </c>
      <c r="T2">
        <f>(Table12[[#This Row],[UPESI]]/100)*Table12[[#This Row],[urban_popn]]</f>
        <v>2.8141874699999993E-2</v>
      </c>
      <c r="U2" s="351">
        <f>Table12[[#This Row],[UU]]/100*Table12[[#This Row],[urban_popn]]</f>
        <v>0.54950713229999981</v>
      </c>
      <c r="V2" s="351">
        <f>(Table12[[#This Row],[UGI]]/100)*Table12[[#This Row],[urban_popn]]</f>
        <v>0.82796357669999965</v>
      </c>
      <c r="W2" s="351">
        <f>(Table12[[#This Row],[RB]]/100)*Table12[[#This Row],[rural_popn]]</f>
        <v>1.0769153333999999</v>
      </c>
      <c r="X2" s="351">
        <f>(Table12[[#This Row],[UB]]/100)*Table12[[#This Row],[urban_popn]]</f>
        <v>0.23698420799999995</v>
      </c>
    </row>
    <row r="3" spans="1:24" ht="15" x14ac:dyDescent="0.3">
      <c r="A3" s="355" t="s">
        <v>224</v>
      </c>
      <c r="B3" s="352" t="str">
        <f>IF(Table12[[#This Row],[GHE_THE2]]&gt;50, "High", IF(Table12[[#This Row],[GHE_THE2]]&gt;25, "Middle", IF(Table12[[#This Row],[GHE_THE2]]&gt;10, "Low", "Out of Range")))</f>
        <v>High</v>
      </c>
      <c r="C3" s="352">
        <v>79003</v>
      </c>
      <c r="D3" s="362">
        <f>Table13[[#This Row],[GHE]]+Table13[[#This Row],[OOPE]]+Table13[[#This Row],[PMJAY_BE]]</f>
        <v>9425.23</v>
      </c>
      <c r="E3" s="152">
        <v>10019</v>
      </c>
      <c r="F3" s="152">
        <v>5798</v>
      </c>
      <c r="G3" s="152">
        <v>1657</v>
      </c>
      <c r="H3" s="355">
        <v>3494</v>
      </c>
      <c r="I3" s="152">
        <v>998</v>
      </c>
      <c r="J3" s="178">
        <v>133.22999999999999</v>
      </c>
      <c r="K3" s="358">
        <v>2667</v>
      </c>
      <c r="L3" s="290">
        <v>14315300</v>
      </c>
      <c r="M3" s="363">
        <f>Table13[[#This Row],[PMJAY_ind]]/10000000</f>
        <v>1.43153</v>
      </c>
      <c r="N3" s="355">
        <v>3.5</v>
      </c>
      <c r="O3" s="352">
        <v>187.1</v>
      </c>
      <c r="P3" s="352">
        <f>(Table12[[#This Row],[TPP_60]]/100)*Table12[[#This Row],[popn]]</f>
        <v>0.224</v>
      </c>
      <c r="Q3" s="352">
        <f>(Table12[[#This Row],[RU]]/100)*Table12[[#This Row],[rural_popn]]</f>
        <v>3.0451087632</v>
      </c>
      <c r="R3" s="352">
        <f>(Table12[[#This Row],[RGI]]/100)*Table12[[#This Row],[rural_popn]]</f>
        <v>9.2179701599999997E-2</v>
      </c>
      <c r="S3">
        <f>(Table12[[#This Row],[RGESI]]/100)*Table12[[#This Row],[rural_popn]]</f>
        <v>6.3572208000000005E-3</v>
      </c>
      <c r="T3">
        <f>(Table12[[#This Row],[UPESI]]/100)*Table12[[#This Row],[urban_popn]]</f>
        <v>9.6416879999999946E-4</v>
      </c>
      <c r="U3" s="352">
        <f>Table12[[#This Row],[UU]]/100*Table12[[#This Row],[urban_popn]]</f>
        <v>0.28185867919999985</v>
      </c>
      <c r="V3" s="352">
        <f>(Table12[[#This Row],[UGI]]/100)*Table12[[#This Row],[urban_popn]]</f>
        <v>7.0705711999999969E-3</v>
      </c>
      <c r="W3" s="352">
        <f>(Table12[[#This Row],[RB]]/100)*Table12[[#This Row],[rural_popn]]</f>
        <v>0.1462160784</v>
      </c>
      <c r="X3" s="352">
        <f>(Table12[[#This Row],[UB]]/100)*Table12[[#This Row],[urban_popn]]</f>
        <v>1.0284467199999994E-2</v>
      </c>
    </row>
    <row r="4" spans="1:24" ht="15" x14ac:dyDescent="0.3">
      <c r="A4" s="354" t="s">
        <v>226</v>
      </c>
      <c r="B4" s="351" t="str">
        <f>IF(Table12[[#This Row],[GHE_THE2]]&gt;50, "High", IF(Table12[[#This Row],[GHE_THE2]]&gt;25, "Middle", IF(Table12[[#This Row],[GHE_THE2]]&gt;10, "Low", "Out of Range")))</f>
        <v>Middle</v>
      </c>
      <c r="C4" s="351">
        <v>135838</v>
      </c>
      <c r="D4" s="361">
        <f>Table13[[#This Row],[GHE]]+Table13[[#This Row],[OOPE]]+Table13[[#This Row],[PMJAY_BE]]</f>
        <v>19003.490000000002</v>
      </c>
      <c r="E4" s="200">
        <v>19218</v>
      </c>
      <c r="F4" s="200">
        <v>8477</v>
      </c>
      <c r="G4" s="200">
        <v>701</v>
      </c>
      <c r="H4" s="354">
        <v>10444</v>
      </c>
      <c r="I4" s="200">
        <v>863</v>
      </c>
      <c r="J4" s="209">
        <v>82.49</v>
      </c>
      <c r="K4" s="357">
        <v>2817</v>
      </c>
      <c r="L4" s="359">
        <v>63720000</v>
      </c>
      <c r="M4" s="363">
        <f>Table13[[#This Row],[PMJAY_ind]]/10000000</f>
        <v>6.3719999999999999</v>
      </c>
      <c r="N4" s="354">
        <v>12.1</v>
      </c>
      <c r="O4" s="351">
        <v>425</v>
      </c>
      <c r="P4" s="351">
        <f>(Table12[[#This Row],[TPP_60]]/100)*Table12[[#This Row],[popn]]</f>
        <v>0.76229999999999998</v>
      </c>
      <c r="Q4" s="351">
        <f>(Table12[[#This Row],[RU]]/100)*Table12[[#This Row],[rural_popn]]</f>
        <v>9.7292526995999999</v>
      </c>
      <c r="R4" s="351">
        <f>(Table12[[#This Row],[RGI]]/100)*Table12[[#This Row],[rural_popn]]</f>
        <v>9.7487501999999997E-3</v>
      </c>
      <c r="S4">
        <f>(Table12[[#This Row],[RGESI]]/100)*Table12[[#This Row],[rural_popn]]</f>
        <v>0</v>
      </c>
      <c r="T4">
        <f>(Table12[[#This Row],[UPESI]]/100)*Table12[[#This Row],[urban_popn]]</f>
        <v>0</v>
      </c>
      <c r="U4" s="351">
        <f>Table12[[#This Row],[UU]]/100*Table12[[#This Row],[urban_popn]]</f>
        <v>2.3089273035999995</v>
      </c>
      <c r="V4" s="351">
        <f>(Table12[[#This Row],[UGI]]/100)*Table12[[#This Row],[urban_popn]]</f>
        <v>2.3512498E-3</v>
      </c>
      <c r="W4" s="351">
        <f>(Table12[[#This Row],[RB]]/100)*Table12[[#This Row],[rural_popn]]</f>
        <v>1.4720612801999999</v>
      </c>
      <c r="X4" s="351">
        <f>(Table12[[#This Row],[UB]]/100)*Table12[[#This Row],[urban_popn]]</f>
        <v>0.16223623619999999</v>
      </c>
    </row>
    <row r="5" spans="1:24" ht="15" x14ac:dyDescent="0.3">
      <c r="A5" s="355" t="s">
        <v>229</v>
      </c>
      <c r="B5" s="352" t="str">
        <f>IF(Table12[[#This Row],[GHE_THE2]]&gt;50, "High", IF(Table12[[#This Row],[GHE_THE2]]&gt;25, "Middle", IF(Table12[[#This Row],[GHE_THE2]]&gt;10, "Low", "Out of Range")))</f>
        <v>High</v>
      </c>
      <c r="C5" s="352">
        <v>82044</v>
      </c>
      <c r="D5" s="362">
        <f>Table13[[#This Row],[GHE]]+Table13[[#This Row],[OOPE]]+Table13[[#This Row],[PMJAY_BE]]</f>
        <v>9104.3700000000008</v>
      </c>
      <c r="E5" s="152">
        <v>9906</v>
      </c>
      <c r="F5" s="152">
        <v>5190</v>
      </c>
      <c r="G5" s="152">
        <v>1790</v>
      </c>
      <c r="H5" s="355">
        <v>3634</v>
      </c>
      <c r="I5" s="152">
        <v>1253</v>
      </c>
      <c r="J5" s="178">
        <v>280.37</v>
      </c>
      <c r="K5" s="358">
        <v>3044</v>
      </c>
      <c r="L5" s="290">
        <v>17153400</v>
      </c>
      <c r="M5" s="363">
        <f>Table13[[#This Row],[PMJAY_ind]]/10000000</f>
        <v>1.7153400000000001</v>
      </c>
      <c r="N5" s="355">
        <v>2.9</v>
      </c>
      <c r="O5" s="352">
        <v>191.9</v>
      </c>
      <c r="P5" s="352">
        <f>(Table12[[#This Row],[TPP_60]]/100)*Table12[[#This Row],[popn]]</f>
        <v>0.2001</v>
      </c>
      <c r="Q5" s="352">
        <f>(Table12[[#This Row],[RU]]/100)*Table12[[#This Row],[rural_popn]]</f>
        <v>0.7333447661000001</v>
      </c>
      <c r="R5" s="352">
        <f>(Table12[[#This Row],[RGI]]/100)*Table12[[#This Row],[rural_popn]]</f>
        <v>1.4711206184000001</v>
      </c>
      <c r="S5">
        <f>(Table12[[#This Row],[RGESI]]/100)*Table12[[#This Row],[rural_popn]]</f>
        <v>6.6466293000000008E-3</v>
      </c>
      <c r="T5">
        <f>(Table12[[#This Row],[UPESI]]/100)*Table12[[#This Row],[urban_popn]]</f>
        <v>8.8979396999999977E-3</v>
      </c>
      <c r="U5" s="352">
        <f>Table12[[#This Row],[UU]]/100*Table12[[#This Row],[urban_popn]]</f>
        <v>0.3237481136999999</v>
      </c>
      <c r="V5" s="352">
        <f>(Table12[[#This Row],[UGI]]/100)*Table12[[#This Row],[urban_popn]]</f>
        <v>0.31211234639999991</v>
      </c>
      <c r="W5" s="352">
        <f>(Table12[[#This Row],[RB]]/100)*Table12[[#This Row],[rural_popn]]</f>
        <v>0.1417947584</v>
      </c>
      <c r="X5" s="352">
        <f>(Table12[[#This Row],[UB]]/100)*Table12[[#This Row],[urban_popn]]</f>
        <v>6.4338948599999987E-2</v>
      </c>
    </row>
    <row r="6" spans="1:24" ht="15" x14ac:dyDescent="0.3">
      <c r="A6" s="354" t="s">
        <v>209</v>
      </c>
      <c r="B6" s="351" t="str">
        <f>IF(Table12[[#This Row],[GHE_THE2]]&gt;50, "High", IF(Table12[[#This Row],[GHE_THE2]]&gt;25, "Middle", IF(Table12[[#This Row],[GHE_THE2]]&gt;10, "Low", "Out of Range")))</f>
        <v>High</v>
      </c>
      <c r="C6" s="351">
        <v>13235</v>
      </c>
      <c r="D6" s="361">
        <f>Table13[[#This Row],[GHE]]+Table13[[#This Row],[OOPE]]+Table13[[#This Row],[PMJAY_BE]]</f>
        <v>2059.66</v>
      </c>
      <c r="E6" s="200">
        <f>Table12[[#This Row],[OOPE]]+Table12[[#This Row],[GHE]]</f>
        <v>2059.6</v>
      </c>
      <c r="F6" s="200">
        <v>1148</v>
      </c>
      <c r="G6" s="200">
        <v>5740</v>
      </c>
      <c r="H6" s="354">
        <f xml:space="preserve"> (Table12[[#This Row],[popn]]*Table12[[#This Row],[OOPE_pc]])</f>
        <v>911.6</v>
      </c>
      <c r="I6" s="200">
        <v>4558</v>
      </c>
      <c r="J6" s="209">
        <v>0.06</v>
      </c>
      <c r="K6" s="357">
        <v>16414</v>
      </c>
      <c r="L6" s="359">
        <v>195941</v>
      </c>
      <c r="M6" s="363">
        <f>Table13[[#This Row],[PMJAY_ind]]/10000000</f>
        <v>1.95941E-2</v>
      </c>
      <c r="N6" s="354">
        <v>0.2</v>
      </c>
      <c r="O6" s="351">
        <v>14.6</v>
      </c>
      <c r="P6" s="351"/>
      <c r="Q6" s="351">
        <f>(Table12[[#This Row],[RU]]/100)*Table12[[#This Row],[rural_popn]]</f>
        <v>4.9585146400000002E-2</v>
      </c>
      <c r="R6" s="351">
        <f>(Table12[[#This Row],[RGI]]/100)*Table12[[#This Row],[rural_popn]]</f>
        <v>4.9243964200000004E-2</v>
      </c>
      <c r="S6">
        <f>(Table12[[#This Row],[RGESI]]/100)*Table12[[#This Row],[rural_popn]]</f>
        <v>2.2745480000000004E-3</v>
      </c>
      <c r="T6">
        <f>(Table12[[#This Row],[UPESI]]/100)*Table12[[#This Row],[urban_popn]]</f>
        <v>1.0352712E-3</v>
      </c>
      <c r="U6" s="351">
        <f>Table12[[#This Row],[UU]]/100*Table12[[#This Row],[urban_popn]]</f>
        <v>4.9434199800000002E-2</v>
      </c>
      <c r="V6" s="351">
        <f>(Table12[[#This Row],[UGI]]/100)*Table12[[#This Row],[urban_popn]]</f>
        <v>2.9677774399999999E-2</v>
      </c>
      <c r="W6" s="351">
        <f>(Table12[[#This Row],[RB]]/100)*Table12[[#This Row],[rural_popn]]</f>
        <v>0</v>
      </c>
      <c r="X6" s="351">
        <f>(Table12[[#This Row],[UB]]/100)*Table12[[#This Row],[urban_popn]]</f>
        <v>1.1215438000000001E-3</v>
      </c>
    </row>
    <row r="7" spans="1:24" ht="15" x14ac:dyDescent="0.3">
      <c r="A7" s="355" t="s">
        <v>232</v>
      </c>
      <c r="B7" s="352" t="str">
        <f>IF(Table12[[#This Row],[GHE_THE2]]&gt;50, "High", IF(Table12[[#This Row],[GHE_THE2]]&gt;25, "Middle", IF(Table12[[#This Row],[GHE_THE2]]&gt;10, "Low", "Out of Range")))</f>
        <v>Middle</v>
      </c>
      <c r="C7" s="352">
        <v>166550</v>
      </c>
      <c r="D7" s="362">
        <f>Table13[[#This Row],[GHE]]+Table13[[#This Row],[OOPE]]+Table13[[#This Row],[PMJAY_BE]]</f>
        <v>24695.33</v>
      </c>
      <c r="E7" s="152">
        <v>28498</v>
      </c>
      <c r="F7" s="152">
        <v>12843</v>
      </c>
      <c r="G7" s="152">
        <v>1861</v>
      </c>
      <c r="H7" s="355">
        <v>11640</v>
      </c>
      <c r="I7" s="152">
        <v>1687</v>
      </c>
      <c r="J7" s="214">
        <v>212.33</v>
      </c>
      <c r="K7" s="358">
        <v>7510</v>
      </c>
      <c r="L7" s="290">
        <v>25564500</v>
      </c>
      <c r="M7" s="363">
        <f>Table13[[#This Row],[PMJAY_ind]]/10000000</f>
        <v>2.5564499999999999</v>
      </c>
      <c r="N7" s="355">
        <v>6.9</v>
      </c>
      <c r="O7" s="352">
        <v>523.9</v>
      </c>
      <c r="P7" s="352">
        <f>(Table12[[#This Row],[TPP_60]]/100)*Table12[[#This Row],[popn]]</f>
        <v>0.5727000000000001</v>
      </c>
      <c r="Q7" s="352">
        <f>(Table12[[#This Row],[RU]]/100)*Table12[[#This Row],[rural_popn]]</f>
        <v>3.8378273390999995</v>
      </c>
      <c r="R7" s="352">
        <f>(Table12[[#This Row],[RGI]]/100)*Table12[[#This Row],[rural_popn]]</f>
        <v>0.49236731039999992</v>
      </c>
      <c r="S7">
        <f>(Table12[[#This Row],[RGESI]]/100)*Table12[[#This Row],[rural_popn]]</f>
        <v>2.6376820199999998E-2</v>
      </c>
      <c r="T7">
        <f>(Table12[[#This Row],[UPESI]]/100)*Table12[[#This Row],[urban_popn]]</f>
        <v>4.5069539400000018E-2</v>
      </c>
      <c r="U7" s="352">
        <f>Table12[[#This Row],[UU]]/100*Table12[[#This Row],[urban_popn]]</f>
        <v>2.1357953949000006</v>
      </c>
      <c r="V7" s="352">
        <f>(Table12[[#This Row],[UGI]]/100)*Table12[[#This Row],[urban_popn]]</f>
        <v>0.10265839530000002</v>
      </c>
      <c r="W7" s="352">
        <f>(Table12[[#This Row],[RB]]/100)*Table12[[#This Row],[rural_popn]]</f>
        <v>0.1846377414</v>
      </c>
      <c r="X7" s="352">
        <f>(Table12[[#This Row],[UB]]/100)*Table12[[#This Row],[urban_popn]]</f>
        <v>0.13020089160000006</v>
      </c>
    </row>
    <row r="8" spans="1:24" ht="15" x14ac:dyDescent="0.3">
      <c r="A8" s="354" t="s">
        <v>235</v>
      </c>
      <c r="B8" s="351" t="str">
        <f>IF(Table12[[#This Row],[GHE_THE2]]&gt;50, "High", IF(Table12[[#This Row],[GHE_THE2]]&gt;25, "Middle", IF(Table12[[#This Row],[GHE_THE2]]&gt;10, "Low", "Out of Range")))</f>
        <v>Middle</v>
      </c>
      <c r="C8" s="351">
        <v>102514</v>
      </c>
      <c r="D8" s="361">
        <f>Table13[[#This Row],[GHE]]+Table13[[#This Row],[OOPE]]+Table13[[#This Row],[PMJAY_BE]]</f>
        <v>13002.69</v>
      </c>
      <c r="E8" s="200">
        <v>15017</v>
      </c>
      <c r="F8" s="200">
        <v>6107</v>
      </c>
      <c r="G8" s="200">
        <v>2106</v>
      </c>
      <c r="H8" s="354">
        <v>6837</v>
      </c>
      <c r="I8" s="200">
        <v>2358</v>
      </c>
      <c r="J8" s="209">
        <v>58.69</v>
      </c>
      <c r="K8" s="357">
        <v>9730</v>
      </c>
      <c r="L8" s="359">
        <v>9150900</v>
      </c>
      <c r="M8" s="363">
        <f>Table13[[#This Row],[PMJAY_ind]]/10000000</f>
        <v>0.91508999999999996</v>
      </c>
      <c r="N8" s="354">
        <v>2.9</v>
      </c>
      <c r="O8" s="351">
        <v>212.2</v>
      </c>
      <c r="P8" s="351">
        <f>(Table12[[#This Row],[TPP_60]]/100)*Table12[[#This Row],[popn]]</f>
        <v>0.20880000000000001</v>
      </c>
      <c r="Q8" s="351">
        <f>(Table12[[#This Row],[RU]]/100)*Table12[[#This Row],[rural_popn]]</f>
        <v>1.77986669</v>
      </c>
      <c r="R8" s="351">
        <f>(Table12[[#This Row],[RGI]]/100)*Table12[[#This Row],[rural_popn]]</f>
        <v>5.4485714999999999E-3</v>
      </c>
      <c r="S8">
        <f>(Table12[[#This Row],[RGESI]]/100)*Table12[[#This Row],[rural_popn]]</f>
        <v>1.8161905000000002E-2</v>
      </c>
      <c r="T8">
        <f>(Table12[[#This Row],[UPESI]]/100)*Table12[[#This Row],[urban_popn]]</f>
        <v>6.9363807999999999E-2</v>
      </c>
      <c r="U8" s="351">
        <f>Table12[[#This Row],[UU]]/100*Table12[[#This Row],[urban_popn]]</f>
        <v>0.8941428374999999</v>
      </c>
      <c r="V8" s="351">
        <f>(Table12[[#This Row],[UGI]]/100)*Table12[[#This Row],[urban_popn]]</f>
        <v>3.2514284999999995E-3</v>
      </c>
      <c r="W8" s="351">
        <f>(Table12[[#This Row],[RB]]/100)*Table12[[#This Row],[rural_popn]]</f>
        <v>0.25426667000000003</v>
      </c>
      <c r="X8" s="351">
        <f>(Table12[[#This Row],[UB]]/100)*Table12[[#This Row],[urban_popn]]</f>
        <v>9.971047399999998E-2</v>
      </c>
    </row>
    <row r="9" spans="1:24" ht="15" x14ac:dyDescent="0.3">
      <c r="A9" s="355" t="s">
        <v>238</v>
      </c>
      <c r="B9" s="352" t="str">
        <f>IF(Table12[[#This Row],[GHE_THE2]]&gt;50, "High", IF(Table12[[#This Row],[GHE_THE2]]&gt;25, "Middle", IF(Table12[[#This Row],[GHE_THE2]]&gt;10, "Low", "Out of Range")))</f>
        <v>High</v>
      </c>
      <c r="C9" s="352">
        <v>35904</v>
      </c>
      <c r="D9" s="362">
        <f>Table13[[#This Row],[GHE]]+Table13[[#This Row],[OOPE]]+Table13[[#This Row],[PMJAY_BE]]</f>
        <v>5077.12</v>
      </c>
      <c r="E9" s="152">
        <v>5170</v>
      </c>
      <c r="F9" s="152">
        <v>2680</v>
      </c>
      <c r="G9" s="152">
        <v>3829</v>
      </c>
      <c r="H9" s="355">
        <v>2378</v>
      </c>
      <c r="I9" s="152">
        <v>3397</v>
      </c>
      <c r="J9" s="178">
        <v>19.12</v>
      </c>
      <c r="K9" s="358">
        <v>9267</v>
      </c>
      <c r="L9" s="290">
        <v>1495800</v>
      </c>
      <c r="M9" s="363">
        <f>Table13[[#This Row],[PMJAY_ind]]/10000000</f>
        <v>0.14957999999999999</v>
      </c>
      <c r="N9" s="355">
        <v>0.7</v>
      </c>
      <c r="O9" s="352">
        <v>44.4</v>
      </c>
      <c r="P9" s="352">
        <f>(Table12[[#This Row],[TPP_60]]/100)*Table12[[#This Row],[popn]]</f>
        <v>7.6299999999999993E-2</v>
      </c>
      <c r="Q9" s="352">
        <f>(Table12[[#This Row],[RU]]/100)*Table12[[#This Row],[rural_popn]]</f>
        <v>0.67543994470000002</v>
      </c>
      <c r="R9" s="352">
        <f>(Table12[[#This Row],[RGI]]/100)*Table12[[#This Row],[rural_popn]]</f>
        <v>2.2844642999999998E-2</v>
      </c>
      <c r="S9">
        <f>(Table12[[#This Row],[RGESI]]/100)*Table12[[#This Row],[rural_popn]]</f>
        <v>4.4166309799999998E-2</v>
      </c>
      <c r="T9">
        <f>(Table12[[#This Row],[UPESI]]/100)*Table12[[#This Row],[urban_popn]]</f>
        <v>4.4276399999999992E-3</v>
      </c>
      <c r="U9" s="352">
        <f>Table12[[#This Row],[UU]]/100*Table12[[#This Row],[urban_popn]]</f>
        <v>5.5591479999999978E-2</v>
      </c>
      <c r="V9" s="352">
        <f>(Table12[[#This Row],[UGI]]/100)*Table12[[#This Row],[urban_popn]]</f>
        <v>2.3192399999999993E-3</v>
      </c>
      <c r="W9" s="352">
        <f>(Table12[[#This Row],[RB]]/100)*Table12[[#This Row],[rural_popn]]</f>
        <v>3.5789940700000002E-2</v>
      </c>
      <c r="X9" s="352">
        <f>(Table12[[#This Row],[UB]]/100)*Table12[[#This Row],[urban_popn]]</f>
        <v>1.6867199999999996E-3</v>
      </c>
    </row>
    <row r="10" spans="1:24" ht="15" x14ac:dyDescent="0.3">
      <c r="A10" s="354" t="s">
        <v>276</v>
      </c>
      <c r="B10" s="351" t="str">
        <f>IF(Table12[[#This Row],[GHE_THE2]]&gt;50, "High", IF(Table12[[#This Row],[GHE_THE2]]&gt;25, "Middle", IF(Table12[[#This Row],[GHE_THE2]]&gt;10, "Low", "Out of Range")))</f>
        <v>Middle</v>
      </c>
      <c r="C10" s="351">
        <v>62908</v>
      </c>
      <c r="D10" s="361">
        <f>Table13[[#This Row],[GHE]]+Table13[[#This Row],[OOPE]]+Table13[[#This Row],[PMJAY_BE]]</f>
        <v>3938.44</v>
      </c>
      <c r="E10" s="200">
        <v>4042</v>
      </c>
      <c r="F10" s="200">
        <v>2020</v>
      </c>
      <c r="G10" s="200">
        <v>1554</v>
      </c>
      <c r="H10" s="354">
        <v>1885</v>
      </c>
      <c r="I10" s="200">
        <v>1450</v>
      </c>
      <c r="J10" s="209">
        <v>33.44</v>
      </c>
      <c r="K10" s="357">
        <v>2884</v>
      </c>
      <c r="L10" s="359">
        <v>3678000</v>
      </c>
      <c r="M10" s="363">
        <f>Table13[[#This Row],[PMJAY_ind]]/10000000</f>
        <v>0.36780000000000002</v>
      </c>
      <c r="N10" s="354">
        <v>1.3</v>
      </c>
      <c r="O10" s="351">
        <v>53.1</v>
      </c>
      <c r="P10" s="351">
        <f>(Table12[[#This Row],[TPP_60]]/100)*Table12[[#This Row],[popn]]</f>
        <v>0.11699999999999999</v>
      </c>
      <c r="Q10" s="351">
        <f>(Table12[[#This Row],[RU]]/100)*Table12[[#This Row],[rural_popn]]</f>
        <v>1.0720982288000001</v>
      </c>
      <c r="R10" s="351">
        <f>(Table12[[#This Row],[RGI]]/100)*Table12[[#This Row],[rural_popn]]</f>
        <v>4.3938452000000005E-3</v>
      </c>
      <c r="S10">
        <f>(Table12[[#This Row],[RGESI]]/100)*Table12[[#This Row],[rural_popn]]</f>
        <v>1.8673842100000004E-2</v>
      </c>
      <c r="T10">
        <f>(Table12[[#This Row],[UPESI]]/100)*Table12[[#This Row],[urban_popn]]</f>
        <v>8.0615479999999985E-4</v>
      </c>
      <c r="U10" s="351">
        <f>Table12[[#This Row],[UU]]/100*Table12[[#This Row],[urban_popn]]</f>
        <v>0.19065561019999996</v>
      </c>
      <c r="V10" s="351">
        <f>(Table12[[#This Row],[UGI]]/100)*Table12[[#This Row],[urban_popn]]</f>
        <v>1.8138483E-3</v>
      </c>
      <c r="W10" s="351">
        <f>(Table12[[#This Row],[RB]]/100)*Table12[[#This Row],[rural_popn]]</f>
        <v>1.7575380800000002E-2</v>
      </c>
      <c r="X10" s="351">
        <f>(Table12[[#This Row],[UB]]/100)*Table12[[#This Row],[urban_popn]]</f>
        <v>1.8138483E-3</v>
      </c>
    </row>
    <row r="11" spans="1:24" ht="15" x14ac:dyDescent="0.3">
      <c r="A11" s="355" t="s">
        <v>240</v>
      </c>
      <c r="B11" s="352" t="str">
        <f>IF(Table12[[#This Row],[GHE_THE2]]&gt;50, "High", IF(Table12[[#This Row],[GHE_THE2]]&gt;25, "Middle", IF(Table12[[#This Row],[GHE_THE2]]&gt;10, "Low", "Out of Range")))</f>
        <v>Middle</v>
      </c>
      <c r="C11" s="352">
        <v>66335</v>
      </c>
      <c r="D11" s="362">
        <f>Table13[[#This Row],[GHE]]+Table13[[#This Row],[OOPE]]+Table13[[#This Row],[PMJAY_BE]]</f>
        <v>11578.5</v>
      </c>
      <c r="E11" s="152">
        <v>11737</v>
      </c>
      <c r="F11" s="152">
        <v>3853</v>
      </c>
      <c r="G11" s="152">
        <v>1014</v>
      </c>
      <c r="H11" s="355">
        <v>7599</v>
      </c>
      <c r="I11" s="152">
        <v>2000</v>
      </c>
      <c r="J11" s="181">
        <v>126.5</v>
      </c>
      <c r="K11" s="358">
        <v>2246</v>
      </c>
      <c r="L11" s="290">
        <v>15427500</v>
      </c>
      <c r="M11" s="363">
        <f>Table13[[#This Row],[PMJAY_ind]]/10000000</f>
        <v>1.5427500000000001</v>
      </c>
      <c r="N11" s="355">
        <v>3.8</v>
      </c>
      <c r="O11" s="352">
        <v>119</v>
      </c>
      <c r="P11" s="352">
        <f>(Table12[[#This Row],[TPP_60]]/100)*Table12[[#This Row],[popn]]</f>
        <v>0.2394</v>
      </c>
      <c r="Q11" s="352">
        <f>(Table12[[#This Row],[RU]]/100)*Table12[[#This Row],[rural_popn]]</f>
        <v>3.11206</v>
      </c>
      <c r="R11" s="352">
        <f>(Table12[[#This Row],[RGI]]/100)*Table12[[#This Row],[rural_popn]]</f>
        <v>0</v>
      </c>
      <c r="S11">
        <f>(Table12[[#This Row],[RGESI]]/100)*Table12[[#This Row],[rural_popn]]</f>
        <v>0</v>
      </c>
      <c r="T11">
        <f>(Table12[[#This Row],[UPESI]]/100)*Table12[[#This Row],[urban_popn]]</f>
        <v>3.4396999999999991E-3</v>
      </c>
      <c r="U11" s="352">
        <f>Table12[[#This Row],[UU]]/100*Table12[[#This Row],[urban_popn]]</f>
        <v>0.67280531999999982</v>
      </c>
      <c r="V11" s="352">
        <f>(Table12[[#This Row],[UGI]]/100)*Table12[[#This Row],[urban_popn]]</f>
        <v>0</v>
      </c>
      <c r="W11" s="352">
        <f>(Table12[[#This Row],[RB]]/100)*Table12[[#This Row],[rural_popn]]</f>
        <v>0.33610248000000004</v>
      </c>
      <c r="X11" s="352">
        <f>(Table12[[#This Row],[UB]]/100)*Table12[[#This Row],[urban_popn]]</f>
        <v>3.9900519999999981E-2</v>
      </c>
    </row>
    <row r="12" spans="1:24" ht="15" x14ac:dyDescent="0.3">
      <c r="A12" s="354" t="s">
        <v>242</v>
      </c>
      <c r="B12" s="351" t="str">
        <f>IF(Table12[[#This Row],[GHE_THE2]]&gt;50, "High", IF(Table12[[#This Row],[GHE_THE2]]&gt;25, "Middle", IF(Table12[[#This Row],[GHE_THE2]]&gt;10, "Low", "Out of Range")))</f>
        <v>Middle</v>
      </c>
      <c r="C12" s="351">
        <v>209787</v>
      </c>
      <c r="D12" s="361">
        <f>Table13[[#This Row],[GHE]]+Table13[[#This Row],[OOPE]]+Table13[[#This Row],[PMJAY_BE]]</f>
        <v>22542.13</v>
      </c>
      <c r="E12" s="200">
        <v>35761</v>
      </c>
      <c r="F12" s="200">
        <v>10920</v>
      </c>
      <c r="G12" s="200">
        <v>1655</v>
      </c>
      <c r="H12" s="354">
        <v>11368</v>
      </c>
      <c r="I12" s="200">
        <v>1722</v>
      </c>
      <c r="J12" s="209">
        <v>254.13</v>
      </c>
      <c r="K12" s="357">
        <v>8031</v>
      </c>
      <c r="L12" s="359">
        <v>21068100</v>
      </c>
      <c r="M12" s="363">
        <f>Table13[[#This Row],[PMJAY_ind]]/10000000</f>
        <v>2.1068099999999998</v>
      </c>
      <c r="N12" s="354">
        <v>6.6</v>
      </c>
      <c r="O12" s="351">
        <v>551.79999999999995</v>
      </c>
      <c r="P12" s="351">
        <f>(Table12[[#This Row],[TPP_60]]/100)*Table12[[#This Row],[popn]]</f>
        <v>0.53459999999999996</v>
      </c>
      <c r="Q12" s="351">
        <f>(Table12[[#This Row],[RU]]/100)*Table12[[#This Row],[rural_popn]]</f>
        <v>4.1817262443000001</v>
      </c>
      <c r="R12" s="351">
        <f>(Table12[[#This Row],[RGI]]/100)*Table12[[#This Row],[rural_popn]]</f>
        <v>0.11797973730000001</v>
      </c>
      <c r="S12">
        <f>(Table12[[#This Row],[RGESI]]/100)*Table12[[#This Row],[rural_popn]]</f>
        <v>1.3108859699999999E-2</v>
      </c>
      <c r="T12">
        <f>(Table12[[#This Row],[UPESI]]/100)*Table12[[#This Row],[urban_popn]]</f>
        <v>0.1531332</v>
      </c>
      <c r="U12" s="351">
        <f>Table12[[#This Row],[UU]]/100*Table12[[#This Row],[urban_popn]]</f>
        <v>2.2076703000000002</v>
      </c>
      <c r="V12" s="351">
        <f>(Table12[[#This Row],[UGI]]/100)*Table12[[#This Row],[urban_popn]]</f>
        <v>2.041776E-2</v>
      </c>
      <c r="W12" s="351">
        <f>(Table12[[#This Row],[RB]]/100)*Table12[[#This Row],[rural_popn]]</f>
        <v>1.005012577</v>
      </c>
      <c r="X12" s="351">
        <f>(Table12[[#This Row],[UB]]/100)*Table12[[#This Row],[urban_popn]]</f>
        <v>0.21438648000000002</v>
      </c>
    </row>
    <row r="13" spans="1:24" ht="15" x14ac:dyDescent="0.3">
      <c r="A13" s="355" t="s">
        <v>245</v>
      </c>
      <c r="B13" s="352" t="str">
        <f>IF(Table12[[#This Row],[GHE_THE2]]&gt;50, "High", IF(Table12[[#This Row],[GHE_THE2]]&gt;25, "Middle", IF(Table12[[#This Row],[GHE_THE2]]&gt;10, "Low", "Out of Range")))</f>
        <v>Low</v>
      </c>
      <c r="C13" s="352">
        <v>113175</v>
      </c>
      <c r="D13" s="362">
        <f>Table13[[#This Row],[GHE]]+Table13[[#This Row],[OOPE]]+Table13[[#This Row],[PMJAY_BE]]</f>
        <v>34385.56</v>
      </c>
      <c r="E13" s="152">
        <v>37124</v>
      </c>
      <c r="F13" s="152">
        <v>9066</v>
      </c>
      <c r="G13" s="152">
        <v>2590</v>
      </c>
      <c r="H13" s="355">
        <v>25222</v>
      </c>
      <c r="I13" s="152">
        <v>7206</v>
      </c>
      <c r="J13" s="178">
        <v>97.56</v>
      </c>
      <c r="K13" s="185">
        <v>27656</v>
      </c>
      <c r="L13" s="290">
        <v>9661600</v>
      </c>
      <c r="M13" s="363">
        <f>Table13[[#This Row],[PMJAY_ind]]/10000000</f>
        <v>0.96616000000000002</v>
      </c>
      <c r="N13" s="355">
        <v>3.5</v>
      </c>
      <c r="O13" s="352">
        <v>251</v>
      </c>
      <c r="P13" s="352">
        <f>(Table12[[#This Row],[TPP_60]]/100)*Table12[[#This Row],[popn]]</f>
        <v>0.45150000000000001</v>
      </c>
      <c r="Q13" s="352">
        <f>(Table12[[#This Row],[RU]]/100)*Table12[[#This Row],[rural_popn]]</f>
        <v>1.6932839766000001</v>
      </c>
      <c r="R13" s="352">
        <f>(Table12[[#This Row],[RGI]]/100)*Table12[[#This Row],[rural_popn]]</f>
        <v>1.0633592208</v>
      </c>
      <c r="S13">
        <f>(Table12[[#This Row],[RGESI]]/100)*Table12[[#This Row],[rural_popn]]</f>
        <v>3.4674757200000003E-2</v>
      </c>
      <c r="T13">
        <f>(Table12[[#This Row],[UPESI]]/100)*Table12[[#This Row],[urban_popn]]</f>
        <v>1.5871359399999996E-2</v>
      </c>
      <c r="U13" s="352">
        <f>Table12[[#This Row],[UU]]/100*Table12[[#This Row],[urban_popn]]</f>
        <v>0.37786044109999989</v>
      </c>
      <c r="V13" s="352">
        <f>(Table12[[#This Row],[UGI]]/100)*Table12[[#This Row],[urban_popn]]</f>
        <v>0.17031189509999994</v>
      </c>
      <c r="W13" s="352">
        <f>(Table12[[#This Row],[RB]]/100)*Table12[[#This Row],[rural_popn]]</f>
        <v>0.37853276610000003</v>
      </c>
      <c r="X13" s="352">
        <f>(Table12[[#This Row],[UB]]/100)*Table12[[#This Row],[urban_popn]]</f>
        <v>4.6393204399999985E-2</v>
      </c>
    </row>
    <row r="14" spans="1:24" ht="15" x14ac:dyDescent="0.3">
      <c r="A14" s="354" t="s">
        <v>248</v>
      </c>
      <c r="B14" s="351" t="str">
        <f>IF(Table12[[#This Row],[GHE_THE2]]&gt;50, "High", IF(Table12[[#This Row],[GHE_THE2]]&gt;25, "Middle", IF(Table12[[#This Row],[GHE_THE2]]&gt;10, "Low", "Out of Range")))</f>
        <v>Middle</v>
      </c>
      <c r="C14" s="351">
        <v>179686</v>
      </c>
      <c r="D14" s="361">
        <f>Table13[[#This Row],[GHE]]+Table13[[#This Row],[OOPE]]+Table13[[#This Row],[PMJAY_BE]]</f>
        <v>22932.46</v>
      </c>
      <c r="E14" s="200">
        <v>23497</v>
      </c>
      <c r="F14" s="200">
        <v>10364</v>
      </c>
      <c r="G14" s="200">
        <v>1249</v>
      </c>
      <c r="H14" s="354">
        <v>12450</v>
      </c>
      <c r="I14" s="200">
        <v>1500</v>
      </c>
      <c r="J14" s="209">
        <v>118.46</v>
      </c>
      <c r="K14" s="229">
        <v>4914</v>
      </c>
      <c r="L14" s="359">
        <v>41905000</v>
      </c>
      <c r="M14" s="363">
        <f>Table13[[#This Row],[PMJAY_ind]]/10000000</f>
        <v>4.1905000000000001</v>
      </c>
      <c r="N14" s="354">
        <v>8.3000000000000007</v>
      </c>
      <c r="O14" s="351">
        <v>524.5</v>
      </c>
      <c r="P14" s="351">
        <f>(Table12[[#This Row],[TPP_60]]/100)*Table12[[#This Row],[popn]]</f>
        <v>0.58930000000000005</v>
      </c>
      <c r="Q14" s="351">
        <f>(Table12[[#This Row],[RU]]/100)*Table12[[#This Row],[rural_popn]]</f>
        <v>6.0189512238000011</v>
      </c>
      <c r="R14" s="351">
        <f>(Table12[[#This Row],[RGI]]/100)*Table12[[#This Row],[rural_popn]]</f>
        <v>0</v>
      </c>
      <c r="S14">
        <f>(Table12[[#This Row],[RGESI]]/100)*Table12[[#This Row],[rural_popn]]</f>
        <v>0</v>
      </c>
      <c r="T14">
        <f>(Table12[[#This Row],[UPESI]]/100)*Table12[[#This Row],[urban_popn]]</f>
        <v>2.5025261800000007E-2</v>
      </c>
      <c r="U14" s="351">
        <f>Table12[[#This Row],[UU]]/100*Table12[[#This Row],[urban_popn]]</f>
        <v>2.1658226576000006</v>
      </c>
      <c r="V14" s="351">
        <f>(Table12[[#This Row],[UGI]]/100)*Table12[[#This Row],[urban_popn]]</f>
        <v>4.5500476000000008E-3</v>
      </c>
      <c r="W14" s="351">
        <f>(Table12[[#This Row],[RB]]/100)*Table12[[#This Row],[rural_popn]]</f>
        <v>0.72902212020000001</v>
      </c>
      <c r="X14" s="351">
        <v>0.13195000000000001</v>
      </c>
    </row>
    <row r="15" spans="1:24" ht="15" x14ac:dyDescent="0.3">
      <c r="A15" s="355" t="s">
        <v>251</v>
      </c>
      <c r="B15" s="352" t="str">
        <f>IF(Table12[[#This Row],[GHE_THE2]]&gt;50, "High", IF(Table12[[#This Row],[GHE_THE2]]&gt;25, "Middle", IF(Table12[[#This Row],[GHE_THE2]]&gt;10, "Low", "Out of Range")))</f>
        <v>Middle</v>
      </c>
      <c r="C15" s="352">
        <v>336721</v>
      </c>
      <c r="D15" s="362">
        <f>Table13[[#This Row],[GHE]]+Table13[[#This Row],[OOPE]]+Table13[[#This Row],[PMJAY_BE]]</f>
        <v>55024.88</v>
      </c>
      <c r="E15" s="152">
        <v>77501</v>
      </c>
      <c r="F15" s="152">
        <v>20606</v>
      </c>
      <c r="G15" s="152">
        <v>1675</v>
      </c>
      <c r="H15" s="355">
        <v>34177</v>
      </c>
      <c r="I15" s="152">
        <v>2779</v>
      </c>
      <c r="J15" s="178">
        <v>241.88</v>
      </c>
      <c r="K15" s="185">
        <v>11632</v>
      </c>
      <c r="L15" s="290">
        <v>41815000</v>
      </c>
      <c r="M15" s="363">
        <f>Table13[[#This Row],[PMJAY_ind]]/10000000</f>
        <v>4.1814999999999998</v>
      </c>
      <c r="N15" s="355">
        <v>12.3</v>
      </c>
      <c r="O15" s="352">
        <v>808.8</v>
      </c>
      <c r="P15" s="352">
        <f>(Table12[[#This Row],[TPP_60]]/100)*Table12[[#This Row],[popn]]</f>
        <v>1.0947000000000002</v>
      </c>
      <c r="Q15" s="352">
        <f>(Table12[[#This Row],[RU]]/100)*Table12[[#This Row],[rural_popn]]</f>
        <v>6.6664007135999999</v>
      </c>
      <c r="R15" s="352">
        <f>(Table12[[#This Row],[RGI]]/100)*Table12[[#This Row],[rural_popn]]</f>
        <v>2.04909858E-2</v>
      </c>
      <c r="S15">
        <f>(Table12[[#This Row],[RGESI]]/100)*Table12[[#This Row],[rural_popn]]</f>
        <v>4.7812300199999991E-2</v>
      </c>
      <c r="T15">
        <f>(Table12[[#This Row],[UPESI]]/100)*Table12[[#This Row],[urban_popn]]</f>
        <v>0.12580244220000003</v>
      </c>
      <c r="U15" s="352">
        <f>Table12[[#This Row],[UU]]/100*Table12[[#This Row],[urban_popn]]</f>
        <v>4.6820387184000012</v>
      </c>
      <c r="V15" s="352">
        <f>(Table12[[#This Row],[UGI]]/100)*Table12[[#This Row],[urban_popn]]</f>
        <v>2.1878685600000006E-2</v>
      </c>
      <c r="W15" s="352">
        <f>(Table12[[#This Row],[RB]]/100)*Table12[[#This Row],[rural_popn]]</f>
        <v>0.60106891680000007</v>
      </c>
      <c r="X15" s="352">
        <f>(Table12[[#This Row],[UB]]/100)*Table12[[#This Row],[urban_popn]]</f>
        <v>0.20784751320000003</v>
      </c>
    </row>
    <row r="16" spans="1:24" ht="15" x14ac:dyDescent="0.3">
      <c r="A16" s="354" t="s">
        <v>210</v>
      </c>
      <c r="B16" s="351" t="str">
        <f>IF(Table12[[#This Row],[GHE_THE2]]&gt;50, "High", IF(Table12[[#This Row],[GHE_THE2]]&gt;25, "Middle", IF(Table12[[#This Row],[GHE_THE2]]&gt;10, "Low", "Out of Range")))</f>
        <v>Low</v>
      </c>
      <c r="C16" s="351">
        <v>11394</v>
      </c>
      <c r="D16" s="361">
        <f>Table13[[#This Row],[GHE]]+Table13[[#This Row],[OOPE]]+Table13[[#This Row],[PMJAY_BE]]</f>
        <v>3625.5</v>
      </c>
      <c r="E16" s="200">
        <f>Table12[[#This Row],[OOPE]]+Table12[[#This Row],[GHE]]</f>
        <v>3608.4</v>
      </c>
      <c r="F16" s="200">
        <v>690</v>
      </c>
      <c r="G16" s="200">
        <v>2300</v>
      </c>
      <c r="H16" s="354">
        <f>Table12[[#This Row],[popn]]*Table12[[#This Row],[OOPE_pc]]</f>
        <v>2918.4</v>
      </c>
      <c r="I16" s="200">
        <v>9728</v>
      </c>
      <c r="J16" s="263">
        <v>17.100000000000001</v>
      </c>
      <c r="K16" s="229">
        <v>2135</v>
      </c>
      <c r="L16" s="359">
        <v>1385000</v>
      </c>
      <c r="M16" s="363">
        <f>Table13[[#This Row],[PMJAY_ind]]/10000000</f>
        <v>0.13850000000000001</v>
      </c>
      <c r="N16" s="354">
        <v>0.3</v>
      </c>
      <c r="O16" s="351">
        <v>2.2000000000000002</v>
      </c>
      <c r="P16" s="351"/>
      <c r="Q16" s="351">
        <f>(Table12[[#This Row],[RU]]/100)*Table12[[#This Row],[rural_popn]]</f>
        <v>0.23975565470000004</v>
      </c>
      <c r="R16" s="351">
        <f>(Table12[[#This Row],[RGI]]/100)*Table12[[#This Row],[rural_popn]]</f>
        <v>4.8484460000000005E-4</v>
      </c>
      <c r="S16">
        <f>(Table12[[#This Row],[RGESI]]/100)*Table12[[#This Row],[rural_popn]]</f>
        <v>1.9393784000000002E-3</v>
      </c>
      <c r="T16">
        <f>(Table12[[#This Row],[UPESI]]/100)*Table12[[#This Row],[urban_popn]]</f>
        <v>0</v>
      </c>
      <c r="U16" s="351">
        <f>Table12[[#This Row],[UU]]/100*Table12[[#This Row],[urban_popn]]</f>
        <v>5.625341289999998E-2</v>
      </c>
      <c r="V16" s="351">
        <f>(Table12[[#This Row],[UGI]]/100)*Table12[[#This Row],[urban_popn]]</f>
        <v>1.7273309999999995E-4</v>
      </c>
      <c r="W16" s="351">
        <f>(Table12[[#This Row],[RB]]/100)*Table12[[#This Row],[rural_popn]]</f>
        <v>4.1211791000000005E-3</v>
      </c>
      <c r="X16" s="351">
        <f>(Table12[[#This Row],[UB]]/100)*Table12[[#This Row],[urban_popn]]</f>
        <v>5.1819929999999989E-4</v>
      </c>
    </row>
    <row r="17" spans="1:24" ht="15" x14ac:dyDescent="0.3">
      <c r="A17" s="355" t="s">
        <v>211</v>
      </c>
      <c r="B17" s="352" t="str">
        <f>IF(Table12[[#This Row],[GHE_THE2]]&gt;50, "High", IF(Table12[[#This Row],[GHE_THE2]]&gt;25, "Middle", IF(Table12[[#This Row],[GHE_THE2]]&gt;10, "Low", "Out of Range")))</f>
        <v>High</v>
      </c>
      <c r="C17" s="352">
        <v>10505</v>
      </c>
      <c r="D17" s="362">
        <f>Table13[[#This Row],[GHE]]+Table13[[#This Row],[OOPE]]+Table13[[#This Row],[PMJAY_BE]]</f>
        <v>1376.57</v>
      </c>
      <c r="E17" s="152">
        <f>Table12[[#This Row],[OOPE]]+Table12[[#This Row],[GHE]]</f>
        <v>1358.5</v>
      </c>
      <c r="F17" s="152">
        <v>940</v>
      </c>
      <c r="G17" s="152">
        <v>3133</v>
      </c>
      <c r="H17" s="355">
        <f>Table12[[#This Row],[OOPE_pc]]*Table12[[#This Row],[popn]]</f>
        <v>418.5</v>
      </c>
      <c r="I17" s="200">
        <v>1395</v>
      </c>
      <c r="J17" s="178">
        <v>18.07</v>
      </c>
      <c r="K17" s="185">
        <v>949</v>
      </c>
      <c r="L17" s="290">
        <v>1977900</v>
      </c>
      <c r="M17" s="363">
        <f>Table13[[#This Row],[PMJAY_ind]]/10000000</f>
        <v>0.19778999999999999</v>
      </c>
      <c r="N17" s="355">
        <v>0.3</v>
      </c>
      <c r="O17" s="352">
        <v>19.2</v>
      </c>
      <c r="P17" s="352"/>
      <c r="Q17" s="352">
        <f>(Table12[[#This Row],[RU]]/100)*Table12[[#This Row],[rural_popn]]</f>
        <v>0.14767060710000002</v>
      </c>
      <c r="R17" s="352">
        <f>(Table12[[#This Row],[RGI]]/100)*Table12[[#This Row],[rural_popn]]</f>
        <v>0.1258668933</v>
      </c>
      <c r="S17">
        <f>(Table12[[#This Row],[RGESI]]/100)*Table12[[#This Row],[rural_popn]]</f>
        <v>8.2589825000000013E-3</v>
      </c>
      <c r="T17">
        <f>(Table12[[#This Row],[UPESI]]/100)*Table12[[#This Row],[urban_popn]]</f>
        <v>6.0209999999999994E-5</v>
      </c>
      <c r="U17" s="352">
        <f>Table12[[#This Row],[UU]]/100*Table12[[#This Row],[urban_popn]]</f>
        <v>3.1610249999999999E-2</v>
      </c>
      <c r="V17" s="352">
        <f>(Table12[[#This Row],[UGI]]/100)*Table12[[#This Row],[urban_popn]]</f>
        <v>1.7159849999999997E-2</v>
      </c>
      <c r="W17" s="352">
        <f>(Table12[[#This Row],[RB]]/100)*Table12[[#This Row],[rural_popn]]</f>
        <v>5.6161081000000012E-3</v>
      </c>
      <c r="X17" s="352">
        <f>(Table12[[#This Row],[UB]]/100)*Table12[[#This Row],[urban_popn]]</f>
        <v>5.4188999999999995E-4</v>
      </c>
    </row>
    <row r="18" spans="1:24" ht="15" x14ac:dyDescent="0.3">
      <c r="A18" s="354" t="s">
        <v>212</v>
      </c>
      <c r="B18" s="351" t="str">
        <f>IF(Table12[[#This Row],[GHE_THE2]]&gt;50, "High", IF(Table12[[#This Row],[GHE_THE2]]&gt;25, "Middle", IF(Table12[[#This Row],[GHE_THE2]]&gt;10, "Low", "Out of Range")))</f>
        <v>High</v>
      </c>
      <c r="C18" s="351">
        <v>10827</v>
      </c>
      <c r="D18" s="361">
        <f>Table13[[#This Row],[GHE]]+Table13[[#This Row],[OOPE]]+Table13[[#This Row],[PMJAY_BE]]</f>
        <v>892.41</v>
      </c>
      <c r="E18" s="200">
        <f>Table12[[#This Row],[GHE]]+Table12[[#This Row],[OOPE]]</f>
        <v>880</v>
      </c>
      <c r="F18" s="200">
        <v>760</v>
      </c>
      <c r="G18" s="200">
        <v>7200</v>
      </c>
      <c r="H18" s="354">
        <v>120</v>
      </c>
      <c r="I18" s="200">
        <f>Table12[[#This Row],[OOPE]]/Table12[[#This Row],[popn]]</f>
        <v>1200</v>
      </c>
      <c r="J18" s="209">
        <v>12.41</v>
      </c>
      <c r="K18" s="229">
        <v>3242</v>
      </c>
      <c r="L18" s="359">
        <v>515100</v>
      </c>
      <c r="M18" s="363">
        <f>Table13[[#This Row],[PMJAY_ind]]/10000000</f>
        <v>5.151E-2</v>
      </c>
      <c r="N18" s="354">
        <v>0.1</v>
      </c>
      <c r="O18" s="351">
        <v>6.7</v>
      </c>
      <c r="P18" s="351"/>
      <c r="Q18" s="351">
        <f>(Table12[[#This Row],[RU]]/100)*Table12[[#This Row],[rural_popn]]</f>
        <v>1.2971808E-2</v>
      </c>
      <c r="R18" s="351">
        <f>(Table12[[#This Row],[RGI]]/100)*Table12[[#This Row],[rural_popn]]</f>
        <v>4.6617434999999992E-2</v>
      </c>
      <c r="S18">
        <f>(Table12[[#This Row],[RGESI]]/100)*Table12[[#This Row],[rural_popn]]</f>
        <v>6.9588345000000003E-3</v>
      </c>
      <c r="T18">
        <f>(Table12[[#This Row],[UPESI]]/100)*Table12[[#This Row],[urban_popn]]</f>
        <v>4.2170050000000018E-4</v>
      </c>
      <c r="U18" s="351">
        <f>Table12[[#This Row],[UU]]/100*Table12[[#This Row],[urban_popn]]</f>
        <v>7.8825555000000026E-3</v>
      </c>
      <c r="V18" s="351">
        <f>(Table12[[#This Row],[UGI]]/100)*Table12[[#This Row],[urban_popn]]</f>
        <v>1.7581667000000006E-2</v>
      </c>
      <c r="W18" s="351">
        <f>(Table12[[#This Row],[RB]]/100)*Table12[[#This Row],[rural_popn]]</f>
        <v>4.0536899999999999E-4</v>
      </c>
      <c r="X18" s="351">
        <f>(Table12[[#This Row],[UB]]/100)*Table12[[#This Row],[urban_popn]]</f>
        <v>2.9194650000000013E-4</v>
      </c>
    </row>
    <row r="19" spans="1:24" ht="15" x14ac:dyDescent="0.3">
      <c r="A19" s="355" t="s">
        <v>213</v>
      </c>
      <c r="B19" s="352" t="str">
        <f>IF(Table12[[#This Row],[GHE_THE2]]&gt;50, "High", IF(Table12[[#This Row],[GHE_THE2]]&gt;25, "Middle", IF(Table12[[#This Row],[GHE_THE2]]&gt;10, "Low", "Out of Range")))</f>
        <v>Middle</v>
      </c>
      <c r="C19" s="352">
        <v>12843</v>
      </c>
      <c r="D19" s="362">
        <f>Table13[[#This Row],[GHE]]+Table13[[#This Row],[OOPE]]+Table13[[#This Row],[PMJAY_BE]]</f>
        <v>1662.2900000000002</v>
      </c>
      <c r="E19" s="152">
        <f>Table12[[#This Row],[GHE]]+Table12[[#This Row],[OOPE]]</f>
        <v>1651.4</v>
      </c>
      <c r="F19" s="152">
        <v>683</v>
      </c>
      <c r="G19" s="152">
        <v>3415</v>
      </c>
      <c r="H19" s="355">
        <f>Table12[[#This Row],[OOPE_pc]]*Table12[[#This Row],[popn]]</f>
        <v>968.40000000000009</v>
      </c>
      <c r="I19" s="152">
        <v>4842</v>
      </c>
      <c r="J19" s="178">
        <v>10.89</v>
      </c>
      <c r="K19" s="185">
        <v>979</v>
      </c>
      <c r="L19" s="290">
        <v>1030200</v>
      </c>
      <c r="M19" s="363">
        <f>Table13[[#This Row],[PMJAY_ind]]/10000000</f>
        <v>0.10302</v>
      </c>
      <c r="N19" s="355">
        <v>0.2</v>
      </c>
      <c r="O19" s="352">
        <v>2.5</v>
      </c>
      <c r="P19" s="352"/>
      <c r="Q19" s="352">
        <f>(Table12[[#This Row],[RU]]/100)*Table12[[#This Row],[rural_popn]]</f>
        <v>0.1840666712</v>
      </c>
      <c r="R19" s="352">
        <f>(Table12[[#This Row],[RGI]]/100)*Table12[[#This Row],[rural_popn]]</f>
        <v>0</v>
      </c>
      <c r="S19">
        <f>(Table12[[#This Row],[RGESI]]/100)*Table12[[#This Row],[rural_popn]]</f>
        <v>7.6854560000000011E-3</v>
      </c>
      <c r="T19">
        <f>(Table12[[#This Row],[UPESI]]/100)*Table12[[#This Row],[urban_popn]]</f>
        <v>1.9658999999999996E-4</v>
      </c>
      <c r="U19" s="352">
        <f>Table12[[#This Row],[UU]]/100*Table12[[#This Row],[urban_popn]]</f>
        <v>7.1165579999999985E-3</v>
      </c>
      <c r="V19" s="352">
        <f>(Table12[[#This Row],[UGI]]/100)*Table12[[#This Row],[urban_popn]]</f>
        <v>1.0222679999999998E-4</v>
      </c>
      <c r="W19" s="352">
        <f>(Table12[[#This Row],[RB]]/100)*Table12[[#This Row],[rural_popn]]</f>
        <v>1.6331594000000001E-2</v>
      </c>
      <c r="X19" s="352">
        <f>(Table12[[#This Row],[UB]]/100)*Table12[[#This Row],[urban_popn]]</f>
        <v>3.3027119999999994E-4</v>
      </c>
    </row>
    <row r="20" spans="1:24" ht="15" x14ac:dyDescent="0.3">
      <c r="A20" s="354" t="s">
        <v>257</v>
      </c>
      <c r="B20" s="351" t="str">
        <f>IF(Table12[[#This Row],[GHE_THE2]]&gt;50, "High", IF(Table12[[#This Row],[GHE_THE2]]&gt;25, "Middle", IF(Table12[[#This Row],[GHE_THE2]]&gt;10, "Low", "Out of Range")))</f>
        <v>Middle</v>
      </c>
      <c r="C20" s="351">
        <v>93687</v>
      </c>
      <c r="D20" s="361">
        <f>Table13[[#This Row],[GHE]]+Table13[[#This Row],[OOPE]]+Table13[[#This Row],[PMJAY_BE]]</f>
        <v>14619.55</v>
      </c>
      <c r="E20" s="200">
        <v>15353</v>
      </c>
      <c r="F20" s="200">
        <v>4624</v>
      </c>
      <c r="G20" s="200">
        <v>1541</v>
      </c>
      <c r="H20" s="354">
        <v>9940</v>
      </c>
      <c r="I20" s="200">
        <v>3313</v>
      </c>
      <c r="J20" s="209">
        <v>55.55</v>
      </c>
      <c r="K20" s="229">
        <v>9385</v>
      </c>
      <c r="L20" s="359">
        <v>8377600</v>
      </c>
      <c r="M20" s="363">
        <f>Table13[[#This Row],[PMJAY_ind]]/10000000</f>
        <v>0.83775999999999995</v>
      </c>
      <c r="N20" s="354">
        <v>3</v>
      </c>
      <c r="O20" s="351">
        <v>229.8</v>
      </c>
      <c r="P20" s="351">
        <f>(Table12[[#This Row],[TPP_60]]/100)*Table12[[#This Row],[popn]]</f>
        <v>0.29700000000000004</v>
      </c>
      <c r="Q20" s="351">
        <f>(Table12[[#This Row],[RU]]/100)*Table12[[#This Row],[rural_popn]]</f>
        <v>1.7611758242000002</v>
      </c>
      <c r="R20" s="351">
        <f>(Table12[[#This Row],[RGI]]/100)*Table12[[#This Row],[rural_popn]]</f>
        <v>3.4784137899999998E-2</v>
      </c>
      <c r="S20">
        <f>(Table12[[#This Row],[RGESI]]/100)*Table12[[#This Row],[rural_popn]]</f>
        <v>1.4645952800000001E-2</v>
      </c>
      <c r="T20">
        <f>(Table12[[#This Row],[UPESI]]/100)*Table12[[#This Row],[urban_popn]]</f>
        <v>3.5077677000000002E-2</v>
      </c>
      <c r="U20" s="351">
        <f>Table12[[#This Row],[UU]]/100*Table12[[#This Row],[urban_popn]]</f>
        <v>1.0488225422999999</v>
      </c>
      <c r="V20" s="351">
        <f>(Table12[[#This Row],[UGI]]/100)*Table12[[#This Row],[urban_popn]]</f>
        <v>2.2215862100000001E-2</v>
      </c>
      <c r="W20" s="351">
        <f>(Table12[[#This Row],[RB]]/100)*Table12[[#This Row],[rural_popn]]</f>
        <v>0.18307441000000002</v>
      </c>
      <c r="X20" s="351">
        <f>(Table12[[#This Row],[UB]]/100)*Table12[[#This Row],[urban_popn]]</f>
        <v>9.821749560000001E-2</v>
      </c>
    </row>
    <row r="21" spans="1:24" ht="15" x14ac:dyDescent="0.3">
      <c r="A21" s="355" t="s">
        <v>259</v>
      </c>
      <c r="B21" s="352" t="str">
        <f>IF(Table12[[#This Row],[GHE_THE2]]&gt;50, "High", IF(Table12[[#This Row],[GHE_THE2]]&gt;25, "Middle", IF(Table12[[#This Row],[GHE_THE2]]&gt;10, "Low", "Out of Range")))</f>
        <v>Middle</v>
      </c>
      <c r="C21" s="352">
        <v>191203</v>
      </c>
      <c r="D21" s="362">
        <f>Table13[[#This Row],[GHE]]+Table13[[#This Row],[OOPE]]+Table13[[#This Row],[PMJAY_BE]]</f>
        <v>27639.07</v>
      </c>
      <c r="E21" s="152">
        <v>30547</v>
      </c>
      <c r="F21" s="152">
        <v>12963</v>
      </c>
      <c r="G21" s="152">
        <v>1662</v>
      </c>
      <c r="H21" s="355">
        <v>14476</v>
      </c>
      <c r="I21" s="152">
        <v>1856</v>
      </c>
      <c r="J21" s="178">
        <v>200.07</v>
      </c>
      <c r="K21" s="185">
        <v>4028</v>
      </c>
      <c r="L21" s="290">
        <v>35826000</v>
      </c>
      <c r="M21" s="363">
        <f>Table13[[#This Row],[PMJAY_ind]]/10000000</f>
        <v>3.5825999999999998</v>
      </c>
      <c r="N21" s="355">
        <v>7.8</v>
      </c>
      <c r="O21" s="352">
        <v>477.2</v>
      </c>
      <c r="P21" s="352">
        <f>(Table12[[#This Row],[TPP_60]]/100)*Table12[[#This Row],[popn]]</f>
        <v>0.55379999999999996</v>
      </c>
      <c r="Q21" s="352">
        <f>(Table12[[#This Row],[RU]]/100)*Table12[[#This Row],[rural_popn]]</f>
        <v>3.6190744310999996</v>
      </c>
      <c r="R21" s="352">
        <f>(Table12[[#This Row],[RGI]]/100)*Table12[[#This Row],[rural_popn]]</f>
        <v>2.1632593529999999</v>
      </c>
      <c r="S21">
        <f>(Table12[[#This Row],[RGESI]]/100)*Table12[[#This Row],[rural_popn]]</f>
        <v>5.8466469E-2</v>
      </c>
      <c r="T21">
        <f>(Table12[[#This Row],[UPESI]]/100)*Table12[[#This Row],[urban_popn]]</f>
        <v>1.7580177900000004E-2</v>
      </c>
      <c r="U21" s="352">
        <f>Table12[[#This Row],[UU]]/100*Table12[[#This Row],[urban_popn]]</f>
        <v>1.4591547657000001</v>
      </c>
      <c r="V21" s="352">
        <f>(Table12[[#This Row],[UGI]]/100)*Table12[[#This Row],[urban_popn]]</f>
        <v>0.38481056069999997</v>
      </c>
      <c r="W21" s="352">
        <f>(Table12[[#This Row],[RB]]/100)*Table12[[#This Row],[rural_popn]]</f>
        <v>1.1634827330999997</v>
      </c>
      <c r="X21" s="352">
        <f>(Table12[[#This Row],[UB]]/100)*Table12[[#This Row],[urban_popn]]</f>
        <v>0.21486884100000003</v>
      </c>
    </row>
    <row r="22" spans="1:24" ht="15" x14ac:dyDescent="0.3">
      <c r="A22" s="354" t="s">
        <v>262</v>
      </c>
      <c r="B22" s="351" t="str">
        <f>IF(Table12[[#This Row],[GHE_THE2]]&gt;50, "High", IF(Table12[[#This Row],[GHE_THE2]]&gt;25, "Middle", IF(Table12[[#This Row],[GHE_THE2]]&gt;10, "Low", "Out of Range")))</f>
        <v>Middle</v>
      </c>
      <c r="C22" s="351">
        <v>236066</v>
      </c>
      <c r="D22" s="361">
        <f>Table13[[#This Row],[GHE]]+Table13[[#This Row],[OOPE]]+Table13[[#This Row],[PMJAY_BE]]</f>
        <v>31390.77</v>
      </c>
      <c r="E22" s="200">
        <v>35001</v>
      </c>
      <c r="F22" s="200">
        <v>15494</v>
      </c>
      <c r="G22" s="200">
        <v>2039</v>
      </c>
      <c r="H22" s="354">
        <v>15455</v>
      </c>
      <c r="I22" s="200">
        <v>2034</v>
      </c>
      <c r="J22" s="209">
        <v>441.77</v>
      </c>
      <c r="K22" s="229">
        <v>9471</v>
      </c>
      <c r="L22" s="359">
        <v>35746600</v>
      </c>
      <c r="M22" s="363">
        <f>Table13[[#This Row],[PMJAY_ind]]/10000000</f>
        <v>3.5746600000000002</v>
      </c>
      <c r="N22" s="354">
        <v>7.6</v>
      </c>
      <c r="O22" s="351">
        <v>687.2</v>
      </c>
      <c r="P22" s="351">
        <f>(Table12[[#This Row],[TPP_60]]/100)*Table12[[#This Row],[popn]]</f>
        <v>0.85880000000000001</v>
      </c>
      <c r="Q22" s="351">
        <f>(Table12[[#This Row],[RU]]/100)*Table12[[#This Row],[rural_popn]]</f>
        <v>3.9205717276000001</v>
      </c>
      <c r="R22" s="351">
        <f>(Table12[[#This Row],[RGI]]/100)*Table12[[#This Row],[rural_popn]]</f>
        <v>0.6706241113000001</v>
      </c>
      <c r="S22">
        <f>(Table12[[#This Row],[RGESI]]/100)*Table12[[#This Row],[rural_popn]]</f>
        <v>3.2827753699999997E-2</v>
      </c>
      <c r="T22">
        <f>(Table12[[#This Row],[UPESI]]/100)*Table12[[#This Row],[urban_popn]]</f>
        <v>0.18335021669999996</v>
      </c>
      <c r="U22" s="351">
        <f>Table12[[#This Row],[UU]]/100*Table12[[#This Row],[urban_popn]]</f>
        <v>2.2787812646999992</v>
      </c>
      <c r="V22" s="351">
        <f>(Table12[[#This Row],[UGI]]/100)*Table12[[#This Row],[urban_popn]]</f>
        <v>0.24737727649999997</v>
      </c>
      <c r="W22" s="351">
        <f>(Table12[[#This Row],[RB]]/100)*Table12[[#This Row],[rural_popn]]</f>
        <v>0.89103902900000009</v>
      </c>
      <c r="X22" s="351">
        <f>(Table12[[#This Row],[UB]]/100)*Table12[[#This Row],[urban_popn]]</f>
        <v>0.49184423209999983</v>
      </c>
    </row>
    <row r="23" spans="1:24" ht="15" x14ac:dyDescent="0.3">
      <c r="A23" s="355" t="s">
        <v>268</v>
      </c>
      <c r="B23" s="352" t="str">
        <f>IF(Table12[[#This Row],[GHE_THE2]]&gt;50, "High", IF(Table12[[#This Row],[GHE_THE2]]&gt;25, "Middle", IF(Table12[[#This Row],[GHE_THE2]]&gt;10, "Low", "Out of Range")))</f>
        <v>High</v>
      </c>
      <c r="C23" s="352">
        <v>38273</v>
      </c>
      <c r="D23" s="362">
        <f>Table13[[#This Row],[GHE]]+Table13[[#This Row],[OOPE]]+Table13[[#This Row],[PMJAY_BE]]</f>
        <v>3979.73</v>
      </c>
      <c r="E23" s="152">
        <v>4046</v>
      </c>
      <c r="F23" s="152">
        <v>2500</v>
      </c>
      <c r="G23" s="152">
        <v>2273</v>
      </c>
      <c r="H23" s="355">
        <v>1449</v>
      </c>
      <c r="I23" s="152">
        <v>1317</v>
      </c>
      <c r="J23" s="178">
        <v>30.73</v>
      </c>
      <c r="K23" s="185">
        <v>2063</v>
      </c>
      <c r="L23" s="290">
        <v>2899800</v>
      </c>
      <c r="M23" s="363">
        <f>Table13[[#This Row],[PMJAY_ind]]/10000000</f>
        <v>0.28998000000000002</v>
      </c>
      <c r="N23" s="355">
        <v>1.1000000000000001</v>
      </c>
      <c r="O23" s="352">
        <v>62.2</v>
      </c>
      <c r="P23" s="352">
        <f>(Table12[[#This Row],[TPP_60]]/100)*Table12[[#This Row],[popn]]</f>
        <v>9.240000000000001E-2</v>
      </c>
      <c r="Q23" s="352">
        <f>(Table12[[#This Row],[RU]]/100)*Table12[[#This Row],[rural_popn]]</f>
        <v>0.69402345599999993</v>
      </c>
      <c r="R23" s="352">
        <f>(Table12[[#This Row],[RGI]]/100)*Table12[[#This Row],[rural_popn]]</f>
        <v>7.2294109999999998E-3</v>
      </c>
      <c r="S23">
        <f>(Table12[[#This Row],[RGESI]]/100)*Table12[[#This Row],[rural_popn]]</f>
        <v>1.01211754E-2</v>
      </c>
      <c r="T23">
        <f>(Table12[[#This Row],[UPESI]]/100)*Table12[[#This Row],[urban_popn]]</f>
        <v>4.9017657000000013E-3</v>
      </c>
      <c r="U23" s="352">
        <f>Table12[[#This Row],[UU]]/100*Table12[[#This Row],[urban_popn]]</f>
        <v>0.33181183200000008</v>
      </c>
      <c r="V23" s="352">
        <f>(Table12[[#This Row],[UGI]]/100)*Table12[[#This Row],[urban_popn]]</f>
        <v>7.5411780000000017E-4</v>
      </c>
      <c r="W23" s="352">
        <f>(Table12[[#This Row],[RB]]/100)*Table12[[#This Row],[rural_popn]]</f>
        <v>0.10048881290000002</v>
      </c>
      <c r="X23" s="352">
        <f>(Table12[[#This Row],[UB]]/100)*Table12[[#This Row],[urban_popn]]</f>
        <v>3.8082948900000003E-2</v>
      </c>
    </row>
    <row r="24" spans="1:24" ht="15" x14ac:dyDescent="0.3">
      <c r="A24" s="354" t="s">
        <v>265</v>
      </c>
      <c r="B24" s="351" t="str">
        <f>IF(Table12[[#This Row],[GHE_THE2]]&gt;50, "High", IF(Table12[[#This Row],[GHE_THE2]]&gt;25, "Middle", IF(Table12[[#This Row],[GHE_THE2]]&gt;10, "Low", "Out of Range")))</f>
        <v>Middle</v>
      </c>
      <c r="C24" s="351">
        <v>358831</v>
      </c>
      <c r="D24" s="361">
        <f>Table13[[#This Row],[GHE]]+Table13[[#This Row],[OOPE]]+Table13[[#This Row],[PMJAY_BE]]</f>
        <v>82718.490000000005</v>
      </c>
      <c r="E24" s="200">
        <v>84841</v>
      </c>
      <c r="F24" s="200">
        <v>21688</v>
      </c>
      <c r="G24" s="200">
        <v>951</v>
      </c>
      <c r="H24" s="354">
        <v>60883</v>
      </c>
      <c r="I24" s="200">
        <v>2670</v>
      </c>
      <c r="J24" s="209">
        <v>147.49</v>
      </c>
      <c r="K24" s="229">
        <v>7077</v>
      </c>
      <c r="L24" s="292">
        <v>76700000</v>
      </c>
      <c r="M24" s="363">
        <f>Table13[[#This Row],[PMJAY_ind]]/10000000</f>
        <v>7.67</v>
      </c>
      <c r="N24" s="354">
        <v>22.8</v>
      </c>
      <c r="O24" s="351">
        <v>873.4</v>
      </c>
      <c r="P24" s="351">
        <f>(Table12[[#This Row],[TPP_60]]/100)*Table12[[#This Row],[popn]]</f>
        <v>1.5504000000000002</v>
      </c>
      <c r="Q24" s="351">
        <f>(Table12[[#This Row],[RU]]/100)*Table12[[#This Row],[rural_popn]]</f>
        <v>16.894788764000001</v>
      </c>
      <c r="R24" s="351">
        <f>(Table12[[#This Row],[RGI]]/100)*Table12[[#This Row],[rural_popn]]</f>
        <v>0</v>
      </c>
      <c r="S24">
        <f>(Table12[[#This Row],[RGESI]]/100)*Table12[[#This Row],[rural_popn]]</f>
        <v>5.0939061600000002E-2</v>
      </c>
      <c r="T24">
        <f>(Table12[[#This Row],[UPESI]]/100)*Table12[[#This Row],[urban_popn]]</f>
        <v>6.9843753600000003E-2</v>
      </c>
      <c r="U24" s="351">
        <f>Table12[[#This Row],[UU]]/100*Table12[[#This Row],[urban_popn]]</f>
        <v>5.5234768472000004</v>
      </c>
      <c r="V24" s="351">
        <f>(Table12[[#This Row],[UGI]]/100)*Table12[[#This Row],[urban_popn]]</f>
        <v>2.3281251200000002E-2</v>
      </c>
      <c r="W24" s="351">
        <f>(Table12[[#This Row],[RB]]/100)*Table12[[#This Row],[rural_popn]]</f>
        <v>1.2904562272</v>
      </c>
      <c r="X24" s="351">
        <f>(Table12[[#This Row],[UB]]/100)*Table12[[#This Row],[urban_popn]]</f>
        <v>0.2677343888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473AE-610A-456A-8B41-92F0C97CC1BA}">
  <dimension ref="A1:AS40"/>
  <sheetViews>
    <sheetView topLeftCell="A20" workbookViewId="0">
      <pane xSplit="1" topLeftCell="B1" activePane="topRight" state="frozen"/>
      <selection pane="topRight" activeCell="C40" sqref="C40"/>
    </sheetView>
  </sheetViews>
  <sheetFormatPr defaultRowHeight="14.4" x14ac:dyDescent="0.3"/>
  <cols>
    <col min="1" max="1" width="33.6640625" bestFit="1" customWidth="1"/>
    <col min="2" max="2" width="11.77734375" customWidth="1"/>
    <col min="3" max="3" width="12.77734375" customWidth="1"/>
    <col min="4" max="4" width="9.5546875" customWidth="1"/>
    <col min="6" max="6" width="11.88671875" customWidth="1"/>
    <col min="7" max="7" width="13.21875" customWidth="1"/>
    <col min="8" max="8" width="12.44140625" customWidth="1"/>
    <col min="9" max="9" width="11.5546875" bestFit="1" customWidth="1"/>
    <col min="11" max="11" width="13" customWidth="1"/>
    <col min="12" max="12" width="14.33203125" customWidth="1"/>
    <col min="13" max="13" width="13.5546875" customWidth="1"/>
    <col min="14" max="14" width="11.109375" customWidth="1"/>
    <col min="15" max="15" width="9.88671875" bestFit="1" customWidth="1"/>
    <col min="16" max="16" width="10.5546875" bestFit="1" customWidth="1"/>
    <col min="18" max="18" width="9" customWidth="1"/>
    <col min="20" max="20" width="9" customWidth="1"/>
    <col min="43" max="43" width="12.88671875" customWidth="1"/>
    <col min="44" max="44" width="14" customWidth="1"/>
    <col min="45" max="45" width="18.5546875" customWidth="1"/>
  </cols>
  <sheetData>
    <row r="1" spans="1:45" x14ac:dyDescent="0.3">
      <c r="A1" s="241" t="s">
        <v>281</v>
      </c>
      <c r="B1" s="241" t="s">
        <v>282</v>
      </c>
      <c r="C1" s="241" t="s">
        <v>283</v>
      </c>
      <c r="D1" s="241" t="s">
        <v>284</v>
      </c>
      <c r="E1" s="241" t="s">
        <v>285</v>
      </c>
      <c r="F1" s="241" t="s">
        <v>286</v>
      </c>
      <c r="G1" s="241" t="s">
        <v>287</v>
      </c>
      <c r="H1" s="241" t="s">
        <v>288</v>
      </c>
      <c r="I1" s="241" t="s">
        <v>289</v>
      </c>
      <c r="J1" s="241" t="s">
        <v>206</v>
      </c>
      <c r="K1" s="241" t="s">
        <v>290</v>
      </c>
      <c r="L1" s="241" t="s">
        <v>291</v>
      </c>
      <c r="M1" s="241" t="s">
        <v>292</v>
      </c>
      <c r="N1" s="241" t="s">
        <v>293</v>
      </c>
      <c r="O1" s="241" t="s">
        <v>294</v>
      </c>
      <c r="P1" s="242" t="s">
        <v>295</v>
      </c>
      <c r="Q1" s="241" t="s">
        <v>296</v>
      </c>
      <c r="R1" s="241" t="s">
        <v>297</v>
      </c>
      <c r="S1" s="241" t="s">
        <v>298</v>
      </c>
      <c r="T1" s="241" t="s">
        <v>299</v>
      </c>
      <c r="U1" s="241" t="s">
        <v>300</v>
      </c>
      <c r="V1" s="241" t="s">
        <v>278</v>
      </c>
      <c r="W1" s="241" t="s">
        <v>301</v>
      </c>
      <c r="X1" s="241" t="s">
        <v>302</v>
      </c>
      <c r="Y1" s="241" t="s">
        <v>303</v>
      </c>
      <c r="Z1" s="241" t="s">
        <v>304</v>
      </c>
      <c r="AA1" s="241" t="s">
        <v>305</v>
      </c>
      <c r="AB1" s="241" t="s">
        <v>306</v>
      </c>
      <c r="AC1" s="241" t="s">
        <v>307</v>
      </c>
      <c r="AD1" s="241" t="s">
        <v>308</v>
      </c>
      <c r="AE1" s="241" t="s">
        <v>309</v>
      </c>
      <c r="AF1" s="241" t="s">
        <v>310</v>
      </c>
      <c r="AG1" s="241" t="s">
        <v>311</v>
      </c>
      <c r="AH1" s="241" t="s">
        <v>312</v>
      </c>
      <c r="AI1" s="241" t="s">
        <v>313</v>
      </c>
      <c r="AJ1" s="241" t="s">
        <v>314</v>
      </c>
      <c r="AK1" s="241" t="s">
        <v>315</v>
      </c>
      <c r="AL1" s="241" t="s">
        <v>316</v>
      </c>
      <c r="AM1" s="241" t="s">
        <v>317</v>
      </c>
      <c r="AN1" s="241" t="s">
        <v>318</v>
      </c>
      <c r="AO1" s="241" t="s">
        <v>319</v>
      </c>
      <c r="AP1" s="241" t="s">
        <v>320</v>
      </c>
      <c r="AQ1" s="241" t="s">
        <v>321</v>
      </c>
      <c r="AR1" s="241" t="s">
        <v>322</v>
      </c>
      <c r="AS1" s="243" t="s">
        <v>324</v>
      </c>
    </row>
    <row r="2" spans="1:45" ht="15" x14ac:dyDescent="0.3">
      <c r="A2" s="200" t="s">
        <v>221</v>
      </c>
      <c r="B2" s="200"/>
      <c r="C2" s="200"/>
      <c r="D2" s="200"/>
      <c r="E2" s="200">
        <v>351.64870000000002</v>
      </c>
      <c r="F2" s="200"/>
      <c r="G2" s="200"/>
      <c r="H2" s="200"/>
      <c r="I2" s="200">
        <v>8813</v>
      </c>
      <c r="J2" s="200"/>
      <c r="K2" s="200"/>
      <c r="L2" s="200"/>
      <c r="M2" s="200"/>
      <c r="N2" s="200"/>
      <c r="O2" s="200">
        <v>6.7999999999999996E-3</v>
      </c>
      <c r="P2" s="196"/>
      <c r="Q2" s="200"/>
      <c r="R2" s="200"/>
      <c r="S2" s="200"/>
      <c r="T2" s="200"/>
      <c r="U2" s="200"/>
      <c r="V2" s="200"/>
      <c r="W2" s="200">
        <v>6.5</v>
      </c>
      <c r="X2" s="200">
        <v>4.0999999999999996</v>
      </c>
      <c r="Y2" s="200">
        <v>0.9</v>
      </c>
      <c r="Z2" s="200">
        <v>0.5</v>
      </c>
      <c r="AA2" s="200">
        <v>1</v>
      </c>
      <c r="AB2" s="200">
        <v>0.5</v>
      </c>
      <c r="AC2" s="244">
        <v>91.7</v>
      </c>
      <c r="AD2" s="244">
        <v>0.1</v>
      </c>
      <c r="AE2" s="244">
        <v>8.1999999999999993</v>
      </c>
      <c r="AF2" s="244">
        <v>0</v>
      </c>
      <c r="AG2" s="245">
        <v>0</v>
      </c>
      <c r="AH2" s="246">
        <v>0</v>
      </c>
      <c r="AI2" s="247">
        <v>84.7</v>
      </c>
      <c r="AJ2" s="244">
        <v>0</v>
      </c>
      <c r="AK2" s="244">
        <v>11.2</v>
      </c>
      <c r="AL2" s="244">
        <v>2.7</v>
      </c>
      <c r="AM2" s="245">
        <v>1.3</v>
      </c>
      <c r="AN2" s="246">
        <v>0.1</v>
      </c>
      <c r="AO2" s="248">
        <v>1.1000000000000001</v>
      </c>
      <c r="AP2" s="249">
        <v>3.6</v>
      </c>
      <c r="AQ2" s="250">
        <v>0.41</v>
      </c>
      <c r="AR2" s="240">
        <v>11</v>
      </c>
      <c r="AS2" s="211"/>
    </row>
    <row r="3" spans="1:45" ht="15" x14ac:dyDescent="0.3">
      <c r="A3" s="152" t="s">
        <v>208</v>
      </c>
      <c r="B3" s="152">
        <v>27105</v>
      </c>
      <c r="C3" s="152">
        <v>2.8</v>
      </c>
      <c r="D3" s="152">
        <v>5114</v>
      </c>
      <c r="E3" s="152">
        <v>9005</v>
      </c>
      <c r="F3" s="152">
        <v>33.200000000000003</v>
      </c>
      <c r="G3" s="152">
        <v>0.9</v>
      </c>
      <c r="H3" s="152">
        <v>6</v>
      </c>
      <c r="I3" s="152">
        <v>1699</v>
      </c>
      <c r="J3" s="152">
        <v>17245</v>
      </c>
      <c r="K3" s="152">
        <v>63.6</v>
      </c>
      <c r="L3" s="152">
        <v>1.8</v>
      </c>
      <c r="M3" s="152">
        <v>11.5</v>
      </c>
      <c r="N3" s="152">
        <v>3254</v>
      </c>
      <c r="O3" s="152">
        <v>5.3</v>
      </c>
      <c r="P3" s="195">
        <v>966099</v>
      </c>
      <c r="Q3" s="152" t="s">
        <v>223</v>
      </c>
      <c r="R3" s="197">
        <v>10.5</v>
      </c>
      <c r="S3" s="152">
        <v>9.9</v>
      </c>
      <c r="T3" s="152">
        <v>8</v>
      </c>
      <c r="U3" s="152">
        <v>7.5</v>
      </c>
      <c r="V3" s="152">
        <v>8</v>
      </c>
      <c r="W3" s="152">
        <v>7</v>
      </c>
      <c r="X3" s="152">
        <v>5.7</v>
      </c>
      <c r="Y3" s="152">
        <v>175.4</v>
      </c>
      <c r="Z3" s="152">
        <v>120.2</v>
      </c>
      <c r="AA3" s="152">
        <v>98.3</v>
      </c>
      <c r="AB3" s="152">
        <v>61.1</v>
      </c>
      <c r="AC3" s="133">
        <v>22.9</v>
      </c>
      <c r="AD3" s="133">
        <v>76.099999999999994</v>
      </c>
      <c r="AE3" s="133">
        <v>0.8</v>
      </c>
      <c r="AF3" s="134">
        <v>0.1</v>
      </c>
      <c r="AG3" s="135">
        <v>0</v>
      </c>
      <c r="AH3" s="136">
        <v>0.1</v>
      </c>
      <c r="AI3" s="149">
        <v>37.1</v>
      </c>
      <c r="AJ3" s="133">
        <v>55.9</v>
      </c>
      <c r="AK3" s="133">
        <v>3.9</v>
      </c>
      <c r="AL3" s="133">
        <v>1.9</v>
      </c>
      <c r="AM3" s="139">
        <v>1.1000000000000001</v>
      </c>
      <c r="AN3" s="137">
        <v>0</v>
      </c>
      <c r="AO3" s="171">
        <v>28.2</v>
      </c>
      <c r="AP3" s="167">
        <v>16</v>
      </c>
      <c r="AQ3" s="178">
        <v>374.07</v>
      </c>
      <c r="AR3" s="188">
        <v>12279</v>
      </c>
      <c r="AS3" s="213">
        <v>10960</v>
      </c>
    </row>
    <row r="4" spans="1:45" ht="15" x14ac:dyDescent="0.3">
      <c r="A4" s="200" t="s">
        <v>207</v>
      </c>
      <c r="B4" s="200"/>
      <c r="C4" s="200"/>
      <c r="D4" s="200"/>
      <c r="E4" s="200">
        <v>5090</v>
      </c>
      <c r="F4" s="200"/>
      <c r="G4" s="200">
        <v>3.4</v>
      </c>
      <c r="H4" s="200">
        <v>6.4</v>
      </c>
      <c r="I4" s="200">
        <v>5090</v>
      </c>
      <c r="J4" s="200"/>
      <c r="K4" s="200"/>
      <c r="L4" s="200"/>
      <c r="M4" s="200"/>
      <c r="N4" s="200"/>
      <c r="O4" s="200">
        <v>0.2</v>
      </c>
      <c r="P4" s="196">
        <v>30034</v>
      </c>
      <c r="Q4" s="200">
        <v>15912</v>
      </c>
      <c r="R4" s="198"/>
      <c r="S4" s="200"/>
      <c r="T4" s="200"/>
      <c r="U4" s="200"/>
      <c r="V4" s="200"/>
      <c r="W4" s="200">
        <v>6</v>
      </c>
      <c r="X4" s="200">
        <v>5.5</v>
      </c>
      <c r="Y4" s="200">
        <v>1.3</v>
      </c>
      <c r="Z4" s="200">
        <v>0.5</v>
      </c>
      <c r="AA4" s="200">
        <v>1.2</v>
      </c>
      <c r="AB4" s="200">
        <v>0.5</v>
      </c>
      <c r="AC4" s="216">
        <v>93.1</v>
      </c>
      <c r="AD4" s="216">
        <v>3.4</v>
      </c>
      <c r="AE4" s="216">
        <v>2.1</v>
      </c>
      <c r="AF4" s="204">
        <v>0</v>
      </c>
      <c r="AG4" s="216">
        <v>0.2</v>
      </c>
      <c r="AH4" s="216">
        <v>1.1000000000000001</v>
      </c>
      <c r="AI4" s="204">
        <v>91</v>
      </c>
      <c r="AJ4" s="216">
        <v>2.1</v>
      </c>
      <c r="AK4" s="216">
        <v>3.6</v>
      </c>
      <c r="AL4" s="216">
        <v>0.2</v>
      </c>
      <c r="AM4" s="216">
        <v>2.9</v>
      </c>
      <c r="AN4" s="216">
        <v>0.2</v>
      </c>
      <c r="AO4" s="207">
        <v>0.7</v>
      </c>
      <c r="AP4" s="208">
        <v>1</v>
      </c>
      <c r="AQ4" s="251"/>
      <c r="AR4" s="210">
        <v>36</v>
      </c>
      <c r="AS4" s="211">
        <v>2071</v>
      </c>
    </row>
    <row r="5" spans="1:45" ht="15" x14ac:dyDescent="0.3">
      <c r="A5" s="152" t="s">
        <v>218</v>
      </c>
      <c r="B5" s="152"/>
      <c r="C5" s="152"/>
      <c r="D5" s="152"/>
      <c r="E5" s="152">
        <v>580.07889999999998</v>
      </c>
      <c r="F5" s="152"/>
      <c r="G5" s="152"/>
      <c r="H5" s="152"/>
      <c r="I5" s="152">
        <v>4862</v>
      </c>
      <c r="J5" s="152"/>
      <c r="K5" s="152"/>
      <c r="L5" s="152"/>
      <c r="M5" s="152"/>
      <c r="N5" s="152"/>
      <c r="O5" s="152">
        <v>3.9899999999999998E-2</v>
      </c>
      <c r="P5" s="195"/>
      <c r="Q5" s="152"/>
      <c r="R5" s="197"/>
      <c r="S5" s="152"/>
      <c r="T5" s="152"/>
      <c r="U5" s="152"/>
      <c r="V5" s="152"/>
      <c r="W5" s="152">
        <v>4.8</v>
      </c>
      <c r="X5" s="152">
        <v>3</v>
      </c>
      <c r="Y5" s="152">
        <v>0</v>
      </c>
      <c r="Z5" s="152">
        <v>0</v>
      </c>
      <c r="AA5" s="152">
        <v>11.6</v>
      </c>
      <c r="AB5" s="152">
        <v>6.8</v>
      </c>
      <c r="AC5" s="140">
        <v>99.9</v>
      </c>
      <c r="AD5" s="140">
        <v>0</v>
      </c>
      <c r="AE5" s="140">
        <v>0.1</v>
      </c>
      <c r="AF5" s="140">
        <v>0</v>
      </c>
      <c r="AG5" s="141">
        <v>0</v>
      </c>
      <c r="AH5" s="142">
        <v>0</v>
      </c>
      <c r="AI5" s="150">
        <v>66.3</v>
      </c>
      <c r="AJ5" s="140">
        <v>1.8</v>
      </c>
      <c r="AK5" s="140">
        <v>15</v>
      </c>
      <c r="AL5" s="140">
        <v>5.9</v>
      </c>
      <c r="AM5" s="141">
        <v>10.1</v>
      </c>
      <c r="AN5" s="142">
        <v>0.9</v>
      </c>
      <c r="AO5" s="252">
        <v>5.4</v>
      </c>
      <c r="AP5" s="153">
        <v>0.5</v>
      </c>
      <c r="AQ5" s="178">
        <v>3.82</v>
      </c>
      <c r="AR5" s="189">
        <v>113</v>
      </c>
      <c r="AS5" s="213"/>
    </row>
    <row r="6" spans="1:45" ht="15" x14ac:dyDescent="0.3">
      <c r="A6" s="200" t="s">
        <v>220</v>
      </c>
      <c r="B6" s="200"/>
      <c r="C6" s="200"/>
      <c r="D6" s="200"/>
      <c r="E6" s="200">
        <v>246.98410000000001</v>
      </c>
      <c r="F6" s="200"/>
      <c r="G6" s="200"/>
      <c r="H6" s="200"/>
      <c r="I6" s="200">
        <v>2426</v>
      </c>
      <c r="J6" s="200"/>
      <c r="K6" s="200"/>
      <c r="L6" s="200"/>
      <c r="M6" s="200"/>
      <c r="N6" s="200"/>
      <c r="O6" s="200">
        <v>0.1018</v>
      </c>
      <c r="P6" s="196"/>
      <c r="Q6" s="200"/>
      <c r="R6" s="198"/>
      <c r="S6" s="200"/>
      <c r="T6" s="200"/>
      <c r="U6" s="200"/>
      <c r="V6" s="200"/>
      <c r="W6" s="200">
        <v>3.8</v>
      </c>
      <c r="X6" s="200">
        <v>3.5</v>
      </c>
      <c r="Y6" s="200">
        <v>1.1000000000000001</v>
      </c>
      <c r="Z6" s="200">
        <v>0.7</v>
      </c>
      <c r="AA6" s="200">
        <v>1</v>
      </c>
      <c r="AB6" s="200">
        <v>0.6</v>
      </c>
      <c r="AC6" s="253">
        <v>33.700000000000003</v>
      </c>
      <c r="AD6" s="253">
        <v>66.3</v>
      </c>
      <c r="AE6" s="253">
        <v>0</v>
      </c>
      <c r="AF6" s="253">
        <v>0</v>
      </c>
      <c r="AG6" s="254">
        <v>0</v>
      </c>
      <c r="AH6" s="255">
        <v>0</v>
      </c>
      <c r="AI6" s="256">
        <v>52.7</v>
      </c>
      <c r="AJ6" s="253">
        <v>42</v>
      </c>
      <c r="AK6" s="253">
        <v>0.8</v>
      </c>
      <c r="AL6" s="253">
        <v>4.5</v>
      </c>
      <c r="AM6" s="254">
        <v>0</v>
      </c>
      <c r="AN6" s="255">
        <v>0</v>
      </c>
      <c r="AO6" s="248">
        <v>0</v>
      </c>
      <c r="AP6" s="249">
        <v>0.9</v>
      </c>
      <c r="AQ6" s="209">
        <v>2.02</v>
      </c>
      <c r="AR6" s="210">
        <v>19</v>
      </c>
      <c r="AS6" s="211"/>
    </row>
    <row r="7" spans="1:45" ht="15" x14ac:dyDescent="0.3">
      <c r="A7" s="152" t="s">
        <v>216</v>
      </c>
      <c r="B7" s="152"/>
      <c r="C7" s="152"/>
      <c r="D7" s="152"/>
      <c r="E7" s="152">
        <v>8451</v>
      </c>
      <c r="F7" s="152"/>
      <c r="G7" s="152">
        <v>1.1000000000000001</v>
      </c>
      <c r="H7" s="152">
        <v>18.7</v>
      </c>
      <c r="I7" s="152">
        <v>4226</v>
      </c>
      <c r="J7" s="152"/>
      <c r="K7" s="152"/>
      <c r="L7" s="152"/>
      <c r="M7" s="152"/>
      <c r="N7" s="152"/>
      <c r="O7" s="152">
        <v>2</v>
      </c>
      <c r="P7" s="196">
        <v>794030</v>
      </c>
      <c r="Q7" s="152">
        <v>45109</v>
      </c>
      <c r="R7" s="197">
        <v>5.5</v>
      </c>
      <c r="S7" s="152">
        <v>6.7</v>
      </c>
      <c r="T7" s="152">
        <v>6.1</v>
      </c>
      <c r="U7" s="152">
        <v>6.7</v>
      </c>
      <c r="V7" s="152">
        <v>5</v>
      </c>
      <c r="W7" s="152">
        <v>3.6</v>
      </c>
      <c r="X7" s="152">
        <v>2.8</v>
      </c>
      <c r="Y7" s="152">
        <v>13</v>
      </c>
      <c r="Z7" s="152">
        <v>7.6</v>
      </c>
      <c r="AA7" s="152">
        <v>75.5</v>
      </c>
      <c r="AB7" s="152">
        <v>46.7</v>
      </c>
      <c r="AC7" s="133">
        <v>86.5</v>
      </c>
      <c r="AD7" s="138">
        <v>0</v>
      </c>
      <c r="AE7" s="133">
        <v>13.5</v>
      </c>
      <c r="AF7" s="138">
        <v>0</v>
      </c>
      <c r="AG7" s="135">
        <v>0</v>
      </c>
      <c r="AH7" s="137">
        <v>0</v>
      </c>
      <c r="AI7" s="149">
        <v>81.8</v>
      </c>
      <c r="AJ7" s="133">
        <v>0.5</v>
      </c>
      <c r="AK7" s="133">
        <v>6.9</v>
      </c>
      <c r="AL7" s="133">
        <v>1.7</v>
      </c>
      <c r="AM7" s="139">
        <v>8.6</v>
      </c>
      <c r="AN7" s="136">
        <v>0.5</v>
      </c>
      <c r="AO7" s="173">
        <v>1</v>
      </c>
      <c r="AP7" s="167">
        <v>4.5999999999999996</v>
      </c>
      <c r="AQ7" s="257"/>
      <c r="AR7" s="188">
        <v>1394</v>
      </c>
      <c r="AS7" s="213">
        <v>12272</v>
      </c>
    </row>
    <row r="8" spans="1:45" ht="15" x14ac:dyDescent="0.3">
      <c r="A8" s="200" t="s">
        <v>209</v>
      </c>
      <c r="B8" s="200"/>
      <c r="C8" s="200"/>
      <c r="D8" s="200"/>
      <c r="E8" s="200">
        <v>1148</v>
      </c>
      <c r="F8" s="200"/>
      <c r="G8" s="200">
        <v>1.5</v>
      </c>
      <c r="H8" s="200">
        <v>8.6999999999999993</v>
      </c>
      <c r="I8" s="200">
        <v>5740</v>
      </c>
      <c r="J8" s="200"/>
      <c r="K8" s="200"/>
      <c r="L8" s="200"/>
      <c r="M8" s="200"/>
      <c r="N8" s="200"/>
      <c r="O8" s="200">
        <v>0.2</v>
      </c>
      <c r="P8" s="196">
        <v>75032</v>
      </c>
      <c r="Q8" s="200">
        <v>13235</v>
      </c>
      <c r="R8" s="198"/>
      <c r="S8" s="200"/>
      <c r="T8" s="200"/>
      <c r="U8" s="200"/>
      <c r="V8" s="200"/>
      <c r="W8" s="200">
        <v>6.5</v>
      </c>
      <c r="X8" s="200">
        <v>5.2</v>
      </c>
      <c r="Y8" s="200">
        <v>6.2</v>
      </c>
      <c r="Z8" s="200">
        <v>4.4000000000000004</v>
      </c>
      <c r="AA8" s="200">
        <v>2.4</v>
      </c>
      <c r="AB8" s="200">
        <v>1.5</v>
      </c>
      <c r="AC8" s="201">
        <v>43.6</v>
      </c>
      <c r="AD8" s="201">
        <v>43.3</v>
      </c>
      <c r="AE8" s="202">
        <v>2</v>
      </c>
      <c r="AF8" s="201">
        <v>0.1</v>
      </c>
      <c r="AG8" s="206">
        <v>0.5</v>
      </c>
      <c r="AH8" s="216">
        <v>10.5</v>
      </c>
      <c r="AI8" s="205">
        <v>57.3</v>
      </c>
      <c r="AJ8" s="201">
        <v>34.4</v>
      </c>
      <c r="AK8" s="201">
        <v>2.2999999999999998</v>
      </c>
      <c r="AL8" s="201">
        <v>1.2</v>
      </c>
      <c r="AM8" s="206">
        <v>2.1</v>
      </c>
      <c r="AN8" s="216">
        <v>2.7</v>
      </c>
      <c r="AO8" s="258">
        <v>0</v>
      </c>
      <c r="AP8" s="208">
        <v>1.3</v>
      </c>
      <c r="AQ8" s="209">
        <v>0.06</v>
      </c>
      <c r="AR8" s="259">
        <v>124</v>
      </c>
      <c r="AS8" s="211">
        <v>16414</v>
      </c>
    </row>
    <row r="9" spans="1:45" ht="15" x14ac:dyDescent="0.3">
      <c r="A9" s="152" t="s">
        <v>219</v>
      </c>
      <c r="B9" s="152"/>
      <c r="C9" s="152"/>
      <c r="D9" s="152"/>
      <c r="E9" s="152">
        <v>85.998999999999995</v>
      </c>
      <c r="F9" s="152"/>
      <c r="G9" s="152"/>
      <c r="H9" s="152"/>
      <c r="I9" s="152" t="s">
        <v>279</v>
      </c>
      <c r="J9" s="152"/>
      <c r="K9" s="152"/>
      <c r="L9" s="152"/>
      <c r="M9" s="152"/>
      <c r="N9" s="152"/>
      <c r="O9" s="152">
        <v>0.1193</v>
      </c>
      <c r="P9" s="195"/>
      <c r="Q9" s="152"/>
      <c r="R9" s="197"/>
      <c r="S9" s="152"/>
      <c r="T9" s="152"/>
      <c r="U9" s="152"/>
      <c r="V9" s="152"/>
      <c r="W9" s="152">
        <v>5.9</v>
      </c>
      <c r="X9" s="152">
        <v>5.3</v>
      </c>
      <c r="Y9" s="152">
        <v>0.2</v>
      </c>
      <c r="Z9" s="152">
        <v>0.2</v>
      </c>
      <c r="AA9" s="152">
        <v>0</v>
      </c>
      <c r="AB9" s="152">
        <v>0</v>
      </c>
      <c r="AC9" s="236">
        <v>87.7</v>
      </c>
      <c r="AD9" s="236">
        <v>9.4</v>
      </c>
      <c r="AE9" s="236">
        <v>2.9</v>
      </c>
      <c r="AF9" s="236">
        <v>0</v>
      </c>
      <c r="AG9" s="236">
        <v>0</v>
      </c>
      <c r="AH9" s="236">
        <v>0</v>
      </c>
      <c r="AI9" s="236">
        <v>82.1</v>
      </c>
      <c r="AJ9" s="236">
        <v>4.8</v>
      </c>
      <c r="AK9" s="236">
        <v>13.1</v>
      </c>
      <c r="AL9" s="236">
        <v>0</v>
      </c>
      <c r="AM9" s="236">
        <v>0</v>
      </c>
      <c r="AN9" s="236">
        <v>0</v>
      </c>
      <c r="AO9" s="260">
        <v>2</v>
      </c>
      <c r="AP9" s="154">
        <v>1.2</v>
      </c>
      <c r="AQ9" s="179"/>
      <c r="AR9" s="190" t="s">
        <v>323</v>
      </c>
      <c r="AS9" s="261"/>
    </row>
    <row r="10" spans="1:45" ht="15" x14ac:dyDescent="0.3">
      <c r="A10" s="200" t="s">
        <v>210</v>
      </c>
      <c r="B10" s="200"/>
      <c r="C10" s="200"/>
      <c r="D10" s="200"/>
      <c r="E10" s="200">
        <v>690</v>
      </c>
      <c r="F10" s="200"/>
      <c r="G10" s="200">
        <v>2.2000000000000002</v>
      </c>
      <c r="H10" s="200">
        <v>6.1</v>
      </c>
      <c r="I10" s="200">
        <v>2300</v>
      </c>
      <c r="J10" s="200"/>
      <c r="K10" s="200"/>
      <c r="L10" s="200"/>
      <c r="M10" s="200"/>
      <c r="N10" s="200"/>
      <c r="O10" s="200">
        <v>0.3</v>
      </c>
      <c r="P10" s="196">
        <v>31297</v>
      </c>
      <c r="Q10" s="200">
        <v>11394</v>
      </c>
      <c r="R10" s="198"/>
      <c r="S10" s="200"/>
      <c r="T10" s="200"/>
      <c r="U10" s="200"/>
      <c r="V10" s="200"/>
      <c r="W10" s="200">
        <v>4.9000000000000004</v>
      </c>
      <c r="X10" s="200">
        <v>3.8</v>
      </c>
      <c r="Y10" s="200">
        <v>0.8</v>
      </c>
      <c r="Z10" s="200">
        <v>0.2</v>
      </c>
      <c r="AA10" s="200">
        <v>0.8</v>
      </c>
      <c r="AB10" s="200">
        <v>0.5</v>
      </c>
      <c r="AC10" s="225">
        <v>98.9</v>
      </c>
      <c r="AD10" s="225">
        <v>0.2</v>
      </c>
      <c r="AE10" s="225">
        <v>0.8</v>
      </c>
      <c r="AF10" s="223">
        <v>0</v>
      </c>
      <c r="AG10" s="223">
        <v>0</v>
      </c>
      <c r="AH10" s="223">
        <v>0</v>
      </c>
      <c r="AI10" s="225">
        <v>97.7</v>
      </c>
      <c r="AJ10" s="225">
        <v>0.3</v>
      </c>
      <c r="AK10" s="223">
        <v>2</v>
      </c>
      <c r="AL10" s="223">
        <v>0</v>
      </c>
      <c r="AM10" s="223">
        <v>0</v>
      </c>
      <c r="AN10" s="223">
        <v>0</v>
      </c>
      <c r="AO10" s="262">
        <v>1.7</v>
      </c>
      <c r="AP10" s="233">
        <v>0.9</v>
      </c>
      <c r="AQ10" s="263">
        <v>17.100000000000001</v>
      </c>
      <c r="AR10" s="210">
        <v>96</v>
      </c>
      <c r="AS10" s="229">
        <v>2135</v>
      </c>
    </row>
    <row r="11" spans="1:45" ht="15" x14ac:dyDescent="0.3">
      <c r="A11" s="152" t="s">
        <v>211</v>
      </c>
      <c r="B11" s="152"/>
      <c r="C11" s="152"/>
      <c r="D11" s="152"/>
      <c r="E11" s="152">
        <v>940</v>
      </c>
      <c r="F11" s="152"/>
      <c r="G11" s="152">
        <v>2.7</v>
      </c>
      <c r="H11" s="152">
        <v>8.9</v>
      </c>
      <c r="I11" s="152">
        <v>3133</v>
      </c>
      <c r="J11" s="152"/>
      <c r="K11" s="152"/>
      <c r="L11" s="152"/>
      <c r="M11" s="152"/>
      <c r="N11" s="152"/>
      <c r="O11" s="152">
        <v>0.3</v>
      </c>
      <c r="P11" s="195">
        <v>34770</v>
      </c>
      <c r="Q11" s="152">
        <v>10505</v>
      </c>
      <c r="R11" s="197"/>
      <c r="S11" s="152"/>
      <c r="T11" s="152"/>
      <c r="U11" s="152"/>
      <c r="V11" s="152"/>
      <c r="W11" s="152">
        <v>6.2</v>
      </c>
      <c r="X11" s="152">
        <v>4.9000000000000004</v>
      </c>
      <c r="Y11" s="152">
        <v>9.1</v>
      </c>
      <c r="Z11" s="152">
        <v>6.3</v>
      </c>
      <c r="AA11" s="152">
        <v>2.2999999999999998</v>
      </c>
      <c r="AB11" s="152">
        <v>1.4</v>
      </c>
      <c r="AC11" s="219">
        <v>44.7</v>
      </c>
      <c r="AD11" s="219">
        <v>38.1</v>
      </c>
      <c r="AE11" s="219">
        <v>2.5</v>
      </c>
      <c r="AF11" s="220">
        <v>0</v>
      </c>
      <c r="AG11" s="219">
        <v>0.1</v>
      </c>
      <c r="AH11" s="219">
        <v>14.5</v>
      </c>
      <c r="AI11" s="219">
        <v>52.5</v>
      </c>
      <c r="AJ11" s="219">
        <v>28.5</v>
      </c>
      <c r="AK11" s="220">
        <v>17</v>
      </c>
      <c r="AL11" s="219">
        <v>0.1</v>
      </c>
      <c r="AM11" s="219">
        <v>0.4</v>
      </c>
      <c r="AN11" s="219">
        <v>1.5</v>
      </c>
      <c r="AO11" s="197">
        <v>1.7</v>
      </c>
      <c r="AP11" s="197">
        <v>0.9</v>
      </c>
      <c r="AQ11" s="178">
        <v>18.07</v>
      </c>
      <c r="AR11" s="188">
        <v>62</v>
      </c>
      <c r="AS11" s="185">
        <v>949</v>
      </c>
    </row>
    <row r="12" spans="1:45" ht="15" x14ac:dyDescent="0.3">
      <c r="A12" s="200" t="s">
        <v>212</v>
      </c>
      <c r="B12" s="200"/>
      <c r="C12" s="200"/>
      <c r="D12" s="200"/>
      <c r="E12" s="200">
        <v>720</v>
      </c>
      <c r="F12" s="200"/>
      <c r="G12" s="200">
        <v>3.4</v>
      </c>
      <c r="H12" s="200">
        <v>6.7</v>
      </c>
      <c r="I12" s="200">
        <v>7200</v>
      </c>
      <c r="J12" s="200"/>
      <c r="K12" s="200"/>
      <c r="L12" s="200"/>
      <c r="M12" s="200"/>
      <c r="N12" s="200"/>
      <c r="O12" s="200">
        <v>0.1</v>
      </c>
      <c r="P12" s="196">
        <v>21128</v>
      </c>
      <c r="Q12" s="200">
        <v>10827</v>
      </c>
      <c r="R12" s="198"/>
      <c r="S12" s="200"/>
      <c r="T12" s="200"/>
      <c r="U12" s="200"/>
      <c r="V12" s="200"/>
      <c r="W12" s="200">
        <v>4.5</v>
      </c>
      <c r="X12" s="200">
        <v>3.6</v>
      </c>
      <c r="Y12" s="200">
        <v>1.4</v>
      </c>
      <c r="Z12" s="200">
        <v>0.9</v>
      </c>
      <c r="AA12" s="200">
        <v>2.9</v>
      </c>
      <c r="AB12" s="200">
        <v>1.6</v>
      </c>
      <c r="AC12" s="232">
        <v>19.2</v>
      </c>
      <c r="AD12" s="232">
        <v>69</v>
      </c>
      <c r="AE12" s="232">
        <v>10.3</v>
      </c>
      <c r="AF12" s="232">
        <v>0</v>
      </c>
      <c r="AG12" s="232">
        <v>1.3</v>
      </c>
      <c r="AH12" s="232">
        <v>0.1</v>
      </c>
      <c r="AI12" s="232">
        <v>24.3</v>
      </c>
      <c r="AJ12" s="232">
        <v>54.2</v>
      </c>
      <c r="AK12" s="232">
        <v>17.8</v>
      </c>
      <c r="AL12" s="232">
        <v>1.3</v>
      </c>
      <c r="AM12" s="232">
        <v>1.5</v>
      </c>
      <c r="AN12" s="232">
        <v>0.9</v>
      </c>
      <c r="AO12" s="262">
        <v>0.6</v>
      </c>
      <c r="AP12" s="264">
        <v>0.9</v>
      </c>
      <c r="AQ12" s="209">
        <v>12.41</v>
      </c>
      <c r="AR12" s="210">
        <v>64</v>
      </c>
      <c r="AS12" s="229">
        <v>3242</v>
      </c>
    </row>
    <row r="13" spans="1:45" ht="15" x14ac:dyDescent="0.3">
      <c r="A13" s="152" t="s">
        <v>213</v>
      </c>
      <c r="B13" s="152"/>
      <c r="C13" s="152"/>
      <c r="D13" s="152"/>
      <c r="E13" s="152">
        <v>683</v>
      </c>
      <c r="F13" s="152"/>
      <c r="G13" s="152">
        <v>2.2999999999999998</v>
      </c>
      <c r="H13" s="152">
        <v>5.3</v>
      </c>
      <c r="I13" s="152">
        <v>3415</v>
      </c>
      <c r="J13" s="152"/>
      <c r="K13" s="152"/>
      <c r="L13" s="152"/>
      <c r="M13" s="152"/>
      <c r="N13" s="152"/>
      <c r="O13" s="152">
        <v>0.2</v>
      </c>
      <c r="P13" s="195">
        <v>29716</v>
      </c>
      <c r="Q13" s="152">
        <v>12843</v>
      </c>
      <c r="R13" s="152"/>
      <c r="S13" s="152"/>
      <c r="T13" s="152"/>
      <c r="U13" s="152"/>
      <c r="V13" s="152"/>
      <c r="W13" s="152">
        <v>3.7</v>
      </c>
      <c r="X13" s="152">
        <v>3.3</v>
      </c>
      <c r="Y13" s="152">
        <v>0.5</v>
      </c>
      <c r="Z13" s="152">
        <v>0.2</v>
      </c>
      <c r="AA13" s="152">
        <v>1.4</v>
      </c>
      <c r="AB13" s="152">
        <v>0.5</v>
      </c>
      <c r="AC13" s="236">
        <v>95.8</v>
      </c>
      <c r="AD13" s="236">
        <v>0</v>
      </c>
      <c r="AE13" s="236">
        <v>4</v>
      </c>
      <c r="AF13" s="236">
        <v>0</v>
      </c>
      <c r="AG13" s="236">
        <v>0</v>
      </c>
      <c r="AH13" s="236">
        <v>0.1</v>
      </c>
      <c r="AI13" s="236">
        <v>90.5</v>
      </c>
      <c r="AJ13" s="236">
        <v>1.3</v>
      </c>
      <c r="AK13" s="236">
        <v>5.4</v>
      </c>
      <c r="AL13" s="236">
        <v>2.5</v>
      </c>
      <c r="AM13" s="236">
        <v>0.2</v>
      </c>
      <c r="AN13" s="236">
        <v>0.1</v>
      </c>
      <c r="AO13" s="237">
        <v>8.5</v>
      </c>
      <c r="AP13" s="265">
        <v>4.2</v>
      </c>
      <c r="AQ13" s="178">
        <v>10.89</v>
      </c>
      <c r="AR13" s="189">
        <v>52</v>
      </c>
      <c r="AS13" s="185">
        <v>979</v>
      </c>
    </row>
    <row r="14" spans="1:45" ht="15" x14ac:dyDescent="0.3">
      <c r="A14" s="200" t="s">
        <v>254</v>
      </c>
      <c r="B14" s="200">
        <v>16214</v>
      </c>
      <c r="C14" s="200">
        <v>3</v>
      </c>
      <c r="D14" s="200">
        <v>3603</v>
      </c>
      <c r="E14" s="200">
        <v>6723</v>
      </c>
      <c r="F14" s="200">
        <v>41.5</v>
      </c>
      <c r="G14" s="200">
        <v>1.3</v>
      </c>
      <c r="H14" s="200">
        <v>5.6</v>
      </c>
      <c r="I14" s="200">
        <v>1494</v>
      </c>
      <c r="J14" s="200">
        <v>8666</v>
      </c>
      <c r="K14" s="200">
        <v>53.4</v>
      </c>
      <c r="L14" s="200">
        <v>1.6</v>
      </c>
      <c r="M14" s="200">
        <v>7.3</v>
      </c>
      <c r="N14" s="200">
        <v>1926</v>
      </c>
      <c r="O14" s="200">
        <v>4.5</v>
      </c>
      <c r="P14" s="196">
        <v>532432</v>
      </c>
      <c r="Q14" s="200" t="s">
        <v>256</v>
      </c>
      <c r="R14" s="231">
        <v>10.9</v>
      </c>
      <c r="S14" s="200">
        <v>10.5</v>
      </c>
      <c r="T14" s="200">
        <v>8.5</v>
      </c>
      <c r="U14" s="200">
        <v>8</v>
      </c>
      <c r="V14" s="200">
        <v>8</v>
      </c>
      <c r="W14" s="200">
        <v>7.8</v>
      </c>
      <c r="X14" s="200">
        <v>6.6</v>
      </c>
      <c r="Y14" s="200">
        <v>151.4</v>
      </c>
      <c r="Z14" s="200">
        <v>116</v>
      </c>
      <c r="AA14" s="200">
        <v>59.7</v>
      </c>
      <c r="AB14" s="200">
        <v>35.799999999999997</v>
      </c>
      <c r="AC14" s="232">
        <v>82.6</v>
      </c>
      <c r="AD14" s="232">
        <v>16.899999999999999</v>
      </c>
      <c r="AE14" s="232">
        <v>0.4</v>
      </c>
      <c r="AF14" s="232">
        <v>0</v>
      </c>
      <c r="AG14" s="232">
        <v>0</v>
      </c>
      <c r="AH14" s="232">
        <v>0</v>
      </c>
      <c r="AI14" s="232">
        <v>93.6</v>
      </c>
      <c r="AJ14" s="232">
        <v>3.1</v>
      </c>
      <c r="AK14" s="232">
        <v>1.3</v>
      </c>
      <c r="AL14" s="232">
        <v>1.6</v>
      </c>
      <c r="AM14" s="232">
        <v>0.3</v>
      </c>
      <c r="AN14" s="232">
        <v>0</v>
      </c>
      <c r="AO14" s="262">
        <v>12.8</v>
      </c>
      <c r="AP14" s="264">
        <v>8.9</v>
      </c>
      <c r="AQ14" s="209"/>
      <c r="AR14" s="210">
        <v>4069</v>
      </c>
      <c r="AS14" s="229">
        <v>4172</v>
      </c>
    </row>
    <row r="15" spans="1:45" ht="15" x14ac:dyDescent="0.3">
      <c r="A15" s="152" t="s">
        <v>217</v>
      </c>
      <c r="B15" s="152"/>
      <c r="C15" s="152"/>
      <c r="D15" s="152"/>
      <c r="E15" s="152">
        <v>754</v>
      </c>
      <c r="F15" s="152"/>
      <c r="G15" s="152">
        <v>2.2000000000000002</v>
      </c>
      <c r="H15" s="152">
        <v>10.5</v>
      </c>
      <c r="I15" s="152">
        <v>3770</v>
      </c>
      <c r="J15" s="152"/>
      <c r="K15" s="152"/>
      <c r="L15" s="152"/>
      <c r="M15" s="152"/>
      <c r="N15" s="152"/>
      <c r="O15" s="152">
        <v>0.2</v>
      </c>
      <c r="P15" s="195">
        <v>36724</v>
      </c>
      <c r="Q15" s="152">
        <v>7162</v>
      </c>
      <c r="R15" s="152"/>
      <c r="S15" s="152"/>
      <c r="T15" s="152"/>
      <c r="U15" s="152"/>
      <c r="V15" s="152"/>
      <c r="W15" s="152">
        <v>8.1999999999999993</v>
      </c>
      <c r="X15" s="152">
        <v>5.5</v>
      </c>
      <c r="Y15" s="152">
        <v>1.9</v>
      </c>
      <c r="Z15" s="152">
        <v>1.4</v>
      </c>
      <c r="AA15" s="152">
        <v>6</v>
      </c>
      <c r="AB15" s="152">
        <v>3.7</v>
      </c>
      <c r="AC15" s="236">
        <v>98.5</v>
      </c>
      <c r="AD15" s="236">
        <v>0</v>
      </c>
      <c r="AE15" s="236">
        <v>0</v>
      </c>
      <c r="AF15" s="236">
        <v>1.4</v>
      </c>
      <c r="AG15" s="236">
        <v>0</v>
      </c>
      <c r="AH15" s="236">
        <v>0.1</v>
      </c>
      <c r="AI15" s="236">
        <v>93.1</v>
      </c>
      <c r="AJ15" s="236">
        <v>2.6</v>
      </c>
      <c r="AK15" s="236">
        <v>2.6</v>
      </c>
      <c r="AL15" s="236">
        <v>1.4</v>
      </c>
      <c r="AM15" s="236">
        <v>0.1</v>
      </c>
      <c r="AN15" s="236">
        <v>0.3</v>
      </c>
      <c r="AO15" s="237">
        <v>8.6999999999999993</v>
      </c>
      <c r="AP15" s="237">
        <v>15.9</v>
      </c>
      <c r="AQ15" s="179"/>
      <c r="AR15" s="189">
        <v>89</v>
      </c>
      <c r="AS15" s="266"/>
    </row>
    <row r="16" spans="1:45" ht="15" x14ac:dyDescent="0.3">
      <c r="A16" s="200" t="s">
        <v>214</v>
      </c>
      <c r="B16" s="200"/>
      <c r="C16" s="200"/>
      <c r="D16" s="200"/>
      <c r="E16" s="200">
        <v>436</v>
      </c>
      <c r="F16" s="200"/>
      <c r="G16" s="200">
        <v>1.4</v>
      </c>
      <c r="H16" s="200">
        <v>6.3</v>
      </c>
      <c r="I16" s="200">
        <v>4360</v>
      </c>
      <c r="J16" s="200"/>
      <c r="K16" s="200"/>
      <c r="L16" s="200"/>
      <c r="M16" s="200"/>
      <c r="N16" s="200"/>
      <c r="O16" s="200">
        <v>0.1</v>
      </c>
      <c r="P16" s="196">
        <v>31441</v>
      </c>
      <c r="Q16" s="200">
        <v>6906</v>
      </c>
      <c r="R16" s="200"/>
      <c r="S16" s="200"/>
      <c r="T16" s="200"/>
      <c r="U16" s="200"/>
      <c r="V16" s="200"/>
      <c r="W16" s="200">
        <v>4.8</v>
      </c>
      <c r="X16" s="200">
        <v>3.5</v>
      </c>
      <c r="Y16" s="200">
        <v>0.8</v>
      </c>
      <c r="Z16" s="200">
        <v>0.5</v>
      </c>
      <c r="AA16" s="200">
        <v>1.3</v>
      </c>
      <c r="AB16" s="200">
        <v>0.9</v>
      </c>
      <c r="AC16" s="232">
        <v>96.7</v>
      </c>
      <c r="AD16" s="232">
        <v>0</v>
      </c>
      <c r="AE16" s="232">
        <v>2.2999999999999998</v>
      </c>
      <c r="AF16" s="232">
        <v>0</v>
      </c>
      <c r="AG16" s="232">
        <v>0.9</v>
      </c>
      <c r="AH16" s="232">
        <v>0.1</v>
      </c>
      <c r="AI16" s="232">
        <v>98.8</v>
      </c>
      <c r="AJ16" s="232">
        <v>0</v>
      </c>
      <c r="AK16" s="232">
        <v>0.1</v>
      </c>
      <c r="AL16" s="232">
        <v>0.1</v>
      </c>
      <c r="AM16" s="232">
        <v>0.7</v>
      </c>
      <c r="AN16" s="232">
        <v>0.3</v>
      </c>
      <c r="AO16" s="267">
        <v>2.2000000000000002</v>
      </c>
      <c r="AP16" s="267">
        <v>0</v>
      </c>
      <c r="AQ16" s="209">
        <v>0.09</v>
      </c>
      <c r="AR16" s="210">
        <v>16</v>
      </c>
      <c r="AS16" s="229">
        <v>1949</v>
      </c>
    </row>
    <row r="17" spans="1:45" ht="15" x14ac:dyDescent="0.3">
      <c r="A17" s="152" t="s">
        <v>273</v>
      </c>
      <c r="B17" s="152">
        <v>18908</v>
      </c>
      <c r="C17" s="152">
        <v>2</v>
      </c>
      <c r="D17" s="152">
        <v>5110</v>
      </c>
      <c r="E17" s="152">
        <v>8374</v>
      </c>
      <c r="F17" s="152">
        <v>44.3</v>
      </c>
      <c r="G17" s="152">
        <v>0.9</v>
      </c>
      <c r="H17" s="152">
        <v>6.7</v>
      </c>
      <c r="I17" s="152">
        <v>2263</v>
      </c>
      <c r="J17" s="152">
        <v>7861</v>
      </c>
      <c r="K17" s="152">
        <v>41.6</v>
      </c>
      <c r="L17" s="152">
        <v>0.8</v>
      </c>
      <c r="M17" s="152">
        <v>6.3</v>
      </c>
      <c r="N17" s="152">
        <v>2125</v>
      </c>
      <c r="O17" s="152">
        <v>3.7</v>
      </c>
      <c r="P17" s="196">
        <v>950287</v>
      </c>
      <c r="Q17" s="152" t="s">
        <v>275</v>
      </c>
      <c r="R17" s="235">
        <v>9.6</v>
      </c>
      <c r="S17" s="152">
        <v>9.6</v>
      </c>
      <c r="T17" s="152">
        <v>6</v>
      </c>
      <c r="U17" s="152">
        <v>5.8</v>
      </c>
      <c r="V17" s="152">
        <v>7.5</v>
      </c>
      <c r="W17" s="152">
        <v>6.7</v>
      </c>
      <c r="X17" s="152">
        <v>5.4</v>
      </c>
      <c r="Y17" s="152">
        <v>61</v>
      </c>
      <c r="Z17" s="152">
        <v>45.6</v>
      </c>
      <c r="AA17" s="152">
        <v>54.5</v>
      </c>
      <c r="AB17" s="152">
        <v>42.1</v>
      </c>
      <c r="AC17" s="236">
        <v>29</v>
      </c>
      <c r="AD17" s="236">
        <v>70.3</v>
      </c>
      <c r="AE17" s="236">
        <v>0.3</v>
      </c>
      <c r="AF17" s="236">
        <v>0.4</v>
      </c>
      <c r="AG17" s="236">
        <v>0</v>
      </c>
      <c r="AH17" s="236">
        <v>0</v>
      </c>
      <c r="AI17" s="236">
        <v>50.3</v>
      </c>
      <c r="AJ17" s="236">
        <v>37.299999999999997</v>
      </c>
      <c r="AK17" s="236">
        <v>3.5</v>
      </c>
      <c r="AL17" s="236">
        <v>5.4</v>
      </c>
      <c r="AM17" s="236">
        <v>3.2</v>
      </c>
      <c r="AN17" s="236">
        <v>0.3</v>
      </c>
      <c r="AO17" s="237">
        <v>16.3</v>
      </c>
      <c r="AP17" s="239">
        <v>14.4</v>
      </c>
      <c r="AQ17" s="179"/>
      <c r="AR17" s="188"/>
      <c r="AS17" s="266"/>
    </row>
    <row r="18" spans="1:45" ht="15" x14ac:dyDescent="0.3">
      <c r="A18" s="200" t="s">
        <v>215</v>
      </c>
      <c r="B18" s="200"/>
      <c r="C18" s="200"/>
      <c r="D18" s="200"/>
      <c r="E18" s="200">
        <v>934</v>
      </c>
      <c r="F18" s="200"/>
      <c r="G18" s="200">
        <v>1.7</v>
      </c>
      <c r="H18" s="200">
        <v>6.5</v>
      </c>
      <c r="I18" s="200">
        <v>2335</v>
      </c>
      <c r="J18" s="200"/>
      <c r="K18" s="200"/>
      <c r="L18" s="200"/>
      <c r="M18" s="200"/>
      <c r="N18" s="200"/>
      <c r="O18" s="200">
        <v>0.4</v>
      </c>
      <c r="P18" s="196">
        <v>54151</v>
      </c>
      <c r="Q18" s="200">
        <v>14260</v>
      </c>
      <c r="R18" s="200"/>
      <c r="S18" s="200"/>
      <c r="T18" s="200"/>
      <c r="U18" s="200"/>
      <c r="V18" s="200"/>
      <c r="W18" s="200">
        <v>6.1</v>
      </c>
      <c r="X18" s="200">
        <v>4.9000000000000004</v>
      </c>
      <c r="Y18" s="200">
        <v>12.3</v>
      </c>
      <c r="Z18" s="200">
        <v>8.5</v>
      </c>
      <c r="AA18" s="200">
        <v>6.7</v>
      </c>
      <c r="AB18" s="200">
        <v>4.2</v>
      </c>
      <c r="AC18" s="232">
        <v>82.5</v>
      </c>
      <c r="AD18" s="232">
        <v>17</v>
      </c>
      <c r="AE18" s="232">
        <v>0</v>
      </c>
      <c r="AF18" s="232">
        <v>0</v>
      </c>
      <c r="AG18" s="232">
        <v>0.5</v>
      </c>
      <c r="AH18" s="232">
        <v>0</v>
      </c>
      <c r="AI18" s="232">
        <v>94</v>
      </c>
      <c r="AJ18" s="232">
        <v>6</v>
      </c>
      <c r="AK18" s="232">
        <v>0</v>
      </c>
      <c r="AL18" s="232">
        <v>0</v>
      </c>
      <c r="AM18" s="232">
        <v>0</v>
      </c>
      <c r="AN18" s="232">
        <v>0</v>
      </c>
      <c r="AO18" s="234">
        <v>7.2</v>
      </c>
      <c r="AP18" s="267">
        <v>4.7</v>
      </c>
      <c r="AQ18" s="209">
        <v>20.18</v>
      </c>
      <c r="AR18" s="240">
        <v>171</v>
      </c>
      <c r="AS18" s="229">
        <v>2694</v>
      </c>
    </row>
    <row r="19" spans="1:45" ht="15" x14ac:dyDescent="0.3">
      <c r="A19" s="268" t="s">
        <v>270</v>
      </c>
      <c r="B19" s="268">
        <v>50005</v>
      </c>
      <c r="C19" s="268">
        <v>4.0999999999999996</v>
      </c>
      <c r="D19" s="268">
        <v>5103</v>
      </c>
      <c r="E19" s="268">
        <v>13191</v>
      </c>
      <c r="F19" s="268">
        <v>26.4</v>
      </c>
      <c r="G19" s="268">
        <v>1.1000000000000001</v>
      </c>
      <c r="H19" s="268">
        <v>7.4</v>
      </c>
      <c r="I19" s="268">
        <v>1346</v>
      </c>
      <c r="J19" s="268">
        <v>33561</v>
      </c>
      <c r="K19" s="268">
        <v>67.099999999999994</v>
      </c>
      <c r="L19" s="268">
        <v>2.8</v>
      </c>
      <c r="M19" s="268">
        <v>18.8</v>
      </c>
      <c r="N19" s="268">
        <v>3425</v>
      </c>
      <c r="O19" s="268">
        <v>9.8000000000000007</v>
      </c>
      <c r="P19" s="269">
        <v>1207823</v>
      </c>
      <c r="Q19" s="268" t="s">
        <v>272</v>
      </c>
      <c r="R19" s="270">
        <v>7.1</v>
      </c>
      <c r="S19" s="268">
        <v>8</v>
      </c>
      <c r="T19" s="268">
        <v>11.6</v>
      </c>
      <c r="U19" s="268">
        <v>10</v>
      </c>
      <c r="V19" s="268">
        <v>6.9</v>
      </c>
      <c r="W19" s="268">
        <v>5.9</v>
      </c>
      <c r="X19" s="268">
        <v>4.5999999999999996</v>
      </c>
      <c r="Y19" s="268">
        <v>216.1</v>
      </c>
      <c r="Z19" s="268">
        <v>149.69999999999999</v>
      </c>
      <c r="AA19" s="268">
        <v>144.19999999999999</v>
      </c>
      <c r="AB19" s="268">
        <v>96.8</v>
      </c>
      <c r="AC19" s="271">
        <v>88.6</v>
      </c>
      <c r="AD19" s="271">
        <v>9.8000000000000007</v>
      </c>
      <c r="AE19" s="271">
        <v>1</v>
      </c>
      <c r="AF19" s="271">
        <v>0.3</v>
      </c>
      <c r="AG19" s="271">
        <v>0.3</v>
      </c>
      <c r="AH19" s="271">
        <v>0</v>
      </c>
      <c r="AI19" s="271">
        <v>82.3</v>
      </c>
      <c r="AJ19" s="271">
        <v>3.6</v>
      </c>
      <c r="AK19" s="271">
        <v>4.9000000000000004</v>
      </c>
      <c r="AL19" s="271">
        <v>4.8</v>
      </c>
      <c r="AM19" s="271">
        <v>4.3</v>
      </c>
      <c r="AN19" s="271">
        <v>0.2</v>
      </c>
      <c r="AO19" s="272">
        <v>7.2</v>
      </c>
      <c r="AP19" s="273">
        <v>5.4</v>
      </c>
      <c r="AQ19" s="182"/>
      <c r="AR19" s="191">
        <v>11574</v>
      </c>
      <c r="AS19" s="186">
        <v>6936</v>
      </c>
    </row>
    <row r="21" spans="1:45" x14ac:dyDescent="0.3">
      <c r="O21" s="274"/>
    </row>
    <row r="24" spans="1:45" x14ac:dyDescent="0.3">
      <c r="A24" t="s">
        <v>325</v>
      </c>
      <c r="B24" t="s">
        <v>321</v>
      </c>
      <c r="C24" t="s">
        <v>206</v>
      </c>
      <c r="D24" t="s">
        <v>327</v>
      </c>
      <c r="E24" t="s">
        <v>328</v>
      </c>
      <c r="Q24" t="s">
        <v>321</v>
      </c>
    </row>
    <row r="25" spans="1:45" x14ac:dyDescent="0.3">
      <c r="A25" s="199" t="s">
        <v>221</v>
      </c>
      <c r="B25" s="199" t="s">
        <v>207</v>
      </c>
      <c r="C25" t="s">
        <v>326</v>
      </c>
      <c r="D25" t="s">
        <v>326</v>
      </c>
      <c r="E25" t="s">
        <v>326</v>
      </c>
    </row>
    <row r="26" spans="1:45" x14ac:dyDescent="0.3">
      <c r="A26" s="212" t="s">
        <v>218</v>
      </c>
      <c r="B26" s="212" t="s">
        <v>216</v>
      </c>
      <c r="C26" t="s">
        <v>213</v>
      </c>
      <c r="D26" t="s">
        <v>213</v>
      </c>
      <c r="E26" t="s">
        <v>213</v>
      </c>
    </row>
    <row r="27" spans="1:45" x14ac:dyDescent="0.3">
      <c r="A27" s="199" t="s">
        <v>220</v>
      </c>
      <c r="B27" s="199" t="s">
        <v>219</v>
      </c>
      <c r="C27" t="s">
        <v>211</v>
      </c>
      <c r="D27" t="s">
        <v>211</v>
      </c>
      <c r="E27" t="s">
        <v>211</v>
      </c>
    </row>
    <row r="28" spans="1:45" x14ac:dyDescent="0.3">
      <c r="A28" s="212" t="s">
        <v>219</v>
      </c>
      <c r="B28" s="199" t="s">
        <v>254</v>
      </c>
      <c r="C28" t="s">
        <v>209</v>
      </c>
      <c r="D28" t="s">
        <v>209</v>
      </c>
      <c r="E28" t="s">
        <v>209</v>
      </c>
    </row>
    <row r="29" spans="1:45" x14ac:dyDescent="0.3">
      <c r="A29" s="199" t="s">
        <v>217</v>
      </c>
      <c r="B29" s="199" t="s">
        <v>217</v>
      </c>
      <c r="C29" t="s">
        <v>212</v>
      </c>
      <c r="D29" t="s">
        <v>212</v>
      </c>
      <c r="E29" t="s">
        <v>212</v>
      </c>
    </row>
    <row r="30" spans="1:45" x14ac:dyDescent="0.3">
      <c r="A30" s="212" t="s">
        <v>273</v>
      </c>
      <c r="B30" s="212" t="s">
        <v>273</v>
      </c>
      <c r="C30" t="s">
        <v>215</v>
      </c>
      <c r="D30" t="s">
        <v>215</v>
      </c>
      <c r="E30" t="s">
        <v>215</v>
      </c>
    </row>
    <row r="31" spans="1:45" x14ac:dyDescent="0.3">
      <c r="B31" s="199" t="s">
        <v>270</v>
      </c>
      <c r="C31" t="s">
        <v>330</v>
      </c>
    </row>
    <row r="33" spans="3:3" x14ac:dyDescent="0.3">
      <c r="C33" t="s">
        <v>329</v>
      </c>
    </row>
    <row r="34" spans="3:3" x14ac:dyDescent="0.3">
      <c r="C34" t="s">
        <v>376</v>
      </c>
    </row>
    <row r="35" spans="3:3" x14ac:dyDescent="0.3">
      <c r="C35" t="s">
        <v>377</v>
      </c>
    </row>
    <row r="36" spans="3:3" x14ac:dyDescent="0.3">
      <c r="C36" t="s">
        <v>331</v>
      </c>
    </row>
    <row r="37" spans="3:3" x14ac:dyDescent="0.3">
      <c r="C37" t="s">
        <v>333</v>
      </c>
    </row>
    <row r="38" spans="3:3" x14ac:dyDescent="0.3">
      <c r="C38" t="s">
        <v>332</v>
      </c>
    </row>
    <row r="39" spans="3:3" x14ac:dyDescent="0.3">
      <c r="C39" t="s">
        <v>334</v>
      </c>
    </row>
    <row r="40" spans="3:3" x14ac:dyDescent="0.3">
      <c r="C40" t="s">
        <v>408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D24C-7A12-4D06-A1D1-EA6B3ED96955}">
  <dimension ref="A1:I38"/>
  <sheetViews>
    <sheetView topLeftCell="A10" workbookViewId="0">
      <selection activeCell="A2" sqref="A2"/>
    </sheetView>
  </sheetViews>
  <sheetFormatPr defaultRowHeight="14.4" x14ac:dyDescent="0.3"/>
  <cols>
    <col min="3" max="6" width="11.21875" customWidth="1"/>
  </cols>
  <sheetData>
    <row r="1" spans="1:9" ht="15" thickBot="1" x14ac:dyDescent="0.35">
      <c r="B1" s="308" t="s">
        <v>380</v>
      </c>
      <c r="C1" s="304" t="s">
        <v>404</v>
      </c>
      <c r="D1" s="304" t="s">
        <v>405</v>
      </c>
      <c r="E1" s="304" t="s">
        <v>406</v>
      </c>
      <c r="F1" s="305" t="s">
        <v>407</v>
      </c>
    </row>
    <row r="2" spans="1:9" ht="58.2" thickBot="1" x14ac:dyDescent="0.35">
      <c r="A2" s="296">
        <v>1</v>
      </c>
      <c r="B2" s="309" t="s">
        <v>221</v>
      </c>
      <c r="C2" s="297">
        <v>0</v>
      </c>
      <c r="D2" s="298">
        <v>24539</v>
      </c>
      <c r="E2" s="298">
        <v>227665</v>
      </c>
      <c r="F2" s="302">
        <v>252204</v>
      </c>
    </row>
    <row r="3" spans="1:9" ht="29.4" thickBot="1" x14ac:dyDescent="0.35">
      <c r="A3" s="299">
        <v>2</v>
      </c>
      <c r="B3" s="310" t="s">
        <v>208</v>
      </c>
      <c r="C3" s="300">
        <v>7190594</v>
      </c>
      <c r="D3" s="300">
        <v>2679842</v>
      </c>
      <c r="E3" s="300">
        <v>28318051</v>
      </c>
      <c r="F3" s="303">
        <v>38188487</v>
      </c>
      <c r="I3">
        <v>3.8188487000000002</v>
      </c>
    </row>
    <row r="4" spans="1:9" ht="29.4" thickBot="1" x14ac:dyDescent="0.35">
      <c r="A4" s="296">
        <v>3</v>
      </c>
      <c r="B4" s="309" t="s">
        <v>381</v>
      </c>
      <c r="C4" s="298">
        <v>2324</v>
      </c>
      <c r="D4" s="298">
        <v>1060097</v>
      </c>
      <c r="E4" s="298">
        <v>216254</v>
      </c>
      <c r="F4" s="302">
        <v>1278675</v>
      </c>
      <c r="I4">
        <v>3.1786104000000002</v>
      </c>
    </row>
    <row r="5" spans="1:9" ht="15" thickBot="1" x14ac:dyDescent="0.35">
      <c r="A5" s="299">
        <v>4</v>
      </c>
      <c r="B5" s="310" t="s">
        <v>382</v>
      </c>
      <c r="C5" s="300">
        <v>2270623</v>
      </c>
      <c r="D5" s="300">
        <v>4499939</v>
      </c>
      <c r="E5" s="300">
        <v>25015542</v>
      </c>
      <c r="F5" s="303">
        <v>31786104</v>
      </c>
      <c r="I5">
        <v>9.7487501999999999</v>
      </c>
    </row>
    <row r="6" spans="1:9" ht="15" thickBot="1" x14ac:dyDescent="0.35">
      <c r="A6" s="296">
        <v>5</v>
      </c>
      <c r="B6" s="309" t="s">
        <v>383</v>
      </c>
      <c r="C6" s="298">
        <v>16687917</v>
      </c>
      <c r="D6" s="298">
        <v>1614512</v>
      </c>
      <c r="E6" s="298">
        <v>79185073</v>
      </c>
      <c r="F6" s="302">
        <v>97487502</v>
      </c>
      <c r="I6">
        <v>2.2155431000000001</v>
      </c>
    </row>
    <row r="7" spans="1:9" ht="29.4" thickBot="1" x14ac:dyDescent="0.35">
      <c r="A7" s="299">
        <v>6</v>
      </c>
      <c r="B7" s="310" t="s">
        <v>218</v>
      </c>
      <c r="C7" s="300"/>
      <c r="D7" s="300"/>
      <c r="E7" s="300"/>
      <c r="F7" s="303"/>
      <c r="I7">
        <v>0.11372740000000001</v>
      </c>
    </row>
    <row r="8" spans="1:9" ht="29.4" thickBot="1" x14ac:dyDescent="0.35">
      <c r="A8" s="296">
        <v>7</v>
      </c>
      <c r="B8" s="310" t="s">
        <v>384</v>
      </c>
      <c r="C8" s="300">
        <v>2859360</v>
      </c>
      <c r="D8" s="300">
        <v>8258660</v>
      </c>
      <c r="E8" s="300">
        <v>11037411</v>
      </c>
      <c r="F8" s="303">
        <v>22155431</v>
      </c>
      <c r="I8">
        <v>4.3961366999999996</v>
      </c>
    </row>
    <row r="9" spans="1:9" ht="87" thickBot="1" x14ac:dyDescent="0.35">
      <c r="A9" s="299">
        <v>8</v>
      </c>
      <c r="B9" s="309" t="s">
        <v>385</v>
      </c>
      <c r="C9" s="298">
        <v>7735</v>
      </c>
      <c r="D9" s="298">
        <v>178065</v>
      </c>
      <c r="E9" s="298">
        <v>234618</v>
      </c>
      <c r="F9" s="302">
        <v>420418</v>
      </c>
      <c r="I9">
        <v>1.8161905</v>
      </c>
    </row>
    <row r="10" spans="1:9" ht="15" thickBot="1" x14ac:dyDescent="0.35">
      <c r="A10" s="296">
        <v>9</v>
      </c>
      <c r="B10" s="310" t="s">
        <v>216</v>
      </c>
      <c r="C10" s="300"/>
      <c r="D10" s="300"/>
      <c r="E10" s="300"/>
      <c r="F10" s="303"/>
      <c r="I10">
        <v>0.7614881</v>
      </c>
    </row>
    <row r="11" spans="1:9" ht="15" thickBot="1" x14ac:dyDescent="0.35">
      <c r="A11" s="299">
        <v>10</v>
      </c>
      <c r="B11" s="310" t="s">
        <v>209</v>
      </c>
      <c r="C11" s="300">
        <v>18110</v>
      </c>
      <c r="D11" s="300">
        <v>110175</v>
      </c>
      <c r="E11" s="300">
        <v>1008989</v>
      </c>
      <c r="F11" s="303">
        <v>1137274</v>
      </c>
      <c r="I11">
        <v>1.0984613000000001</v>
      </c>
    </row>
    <row r="12" spans="1:9" ht="15" thickBot="1" x14ac:dyDescent="0.35">
      <c r="A12" s="296">
        <v>11</v>
      </c>
      <c r="B12" s="309" t="s">
        <v>386</v>
      </c>
      <c r="C12" s="298">
        <v>2920106</v>
      </c>
      <c r="D12" s="298">
        <v>10672457</v>
      </c>
      <c r="E12" s="298">
        <v>30368804</v>
      </c>
      <c r="F12" s="302">
        <v>43961367</v>
      </c>
      <c r="I12">
        <v>3.11206</v>
      </c>
    </row>
    <row r="13" spans="1:9" ht="15" thickBot="1" x14ac:dyDescent="0.35">
      <c r="A13" s="299">
        <v>12</v>
      </c>
      <c r="B13" s="310" t="s">
        <v>387</v>
      </c>
      <c r="C13" s="300">
        <v>4075416</v>
      </c>
      <c r="D13" s="300">
        <v>3003</v>
      </c>
      <c r="E13" s="300">
        <v>14083486</v>
      </c>
      <c r="F13" s="303">
        <v>18161905</v>
      </c>
      <c r="I13">
        <v>4.3696199</v>
      </c>
    </row>
    <row r="14" spans="1:9" ht="29.4" thickBot="1" x14ac:dyDescent="0.35">
      <c r="A14" s="296">
        <v>13</v>
      </c>
      <c r="B14" s="309" t="s">
        <v>388</v>
      </c>
      <c r="C14" s="298">
        <v>2005013</v>
      </c>
      <c r="D14" s="298">
        <v>448586</v>
      </c>
      <c r="E14" s="298">
        <v>5161282</v>
      </c>
      <c r="F14" s="302">
        <v>7614881</v>
      </c>
      <c r="I14">
        <v>2.8895631000000002</v>
      </c>
    </row>
    <row r="15" spans="1:9" ht="29.4" thickBot="1" x14ac:dyDescent="0.35">
      <c r="A15" s="299">
        <v>14</v>
      </c>
      <c r="B15" s="310" t="s">
        <v>389</v>
      </c>
      <c r="C15" s="300">
        <v>886901</v>
      </c>
      <c r="D15" s="300">
        <v>1508709</v>
      </c>
      <c r="E15" s="300">
        <v>8589003</v>
      </c>
      <c r="F15" s="303">
        <v>10984613</v>
      </c>
      <c r="I15">
        <v>6.0249762000000002</v>
      </c>
    </row>
    <row r="16" spans="1:9" ht="29.4" thickBot="1" x14ac:dyDescent="0.35">
      <c r="A16" s="296">
        <v>15</v>
      </c>
      <c r="B16" s="309" t="s">
        <v>390</v>
      </c>
      <c r="C16" s="298">
        <v>4169924</v>
      </c>
      <c r="D16" s="298">
        <v>9500392</v>
      </c>
      <c r="E16" s="298">
        <v>17450284</v>
      </c>
      <c r="F16" s="302">
        <v>31120600</v>
      </c>
      <c r="I16">
        <v>6.8303285999999996</v>
      </c>
    </row>
    <row r="17" spans="1:9" ht="15" hidden="1" thickBot="1" x14ac:dyDescent="0.35">
      <c r="A17" s="299">
        <v>16</v>
      </c>
      <c r="B17" s="310" t="s">
        <v>393</v>
      </c>
      <c r="C17" s="301">
        <v>157</v>
      </c>
      <c r="D17" s="300">
        <v>244312</v>
      </c>
      <c r="E17" s="300">
        <v>5382</v>
      </c>
      <c r="F17" s="303">
        <v>249851</v>
      </c>
      <c r="I17">
        <v>0.24242230000000001</v>
      </c>
    </row>
    <row r="18" spans="1:9" ht="29.4" thickBot="1" x14ac:dyDescent="0.35">
      <c r="A18" s="296">
        <v>17</v>
      </c>
      <c r="B18" s="310" t="s">
        <v>391</v>
      </c>
      <c r="C18" s="300">
        <v>8730011</v>
      </c>
      <c r="D18" s="300">
        <v>3996091</v>
      </c>
      <c r="E18" s="300">
        <v>30970097</v>
      </c>
      <c r="F18" s="303">
        <v>43696199</v>
      </c>
      <c r="I18">
        <v>0.33035930000000002</v>
      </c>
    </row>
    <row r="19" spans="1:9" ht="15" thickBot="1" x14ac:dyDescent="0.35">
      <c r="A19" s="299">
        <v>18</v>
      </c>
      <c r="B19" s="309" t="s">
        <v>392</v>
      </c>
      <c r="C19" s="298">
        <v>2747072</v>
      </c>
      <c r="D19" s="298">
        <v>487505</v>
      </c>
      <c r="E19" s="298">
        <v>25661054</v>
      </c>
      <c r="F19" s="302">
        <v>28895631</v>
      </c>
      <c r="I19">
        <v>6.7561499999999997E-2</v>
      </c>
    </row>
    <row r="20" spans="1:9" ht="29.4" thickBot="1" x14ac:dyDescent="0.35">
      <c r="A20" s="296">
        <v>19</v>
      </c>
      <c r="B20" s="309" t="s">
        <v>219</v>
      </c>
      <c r="C20" s="297">
        <v>0</v>
      </c>
      <c r="D20" s="298">
        <v>61120</v>
      </c>
      <c r="E20" s="298">
        <v>3353</v>
      </c>
      <c r="F20" s="302">
        <v>64473</v>
      </c>
      <c r="I20">
        <v>0.19213640000000001</v>
      </c>
    </row>
    <row r="21" spans="1:9" ht="29.4" thickBot="1" x14ac:dyDescent="0.35">
      <c r="A21" s="299">
        <v>20</v>
      </c>
      <c r="B21" s="310" t="s">
        <v>394</v>
      </c>
      <c r="C21" s="300">
        <v>9603871</v>
      </c>
      <c r="D21" s="300">
        <v>16323329</v>
      </c>
      <c r="E21" s="300">
        <v>34322562</v>
      </c>
      <c r="F21" s="303">
        <v>60249762</v>
      </c>
      <c r="I21">
        <v>1.8307441</v>
      </c>
    </row>
    <row r="22" spans="1:9" ht="29.4" thickBot="1" x14ac:dyDescent="0.35">
      <c r="A22" s="296">
        <v>21</v>
      </c>
      <c r="B22" s="309" t="s">
        <v>395</v>
      </c>
      <c r="C22" s="298">
        <v>8363383</v>
      </c>
      <c r="D22" s="298">
        <v>9952370</v>
      </c>
      <c r="E22" s="298">
        <v>49987533</v>
      </c>
      <c r="F22" s="302">
        <v>68303286</v>
      </c>
      <c r="I22">
        <v>5.8466468999999996</v>
      </c>
    </row>
    <row r="23" spans="1:9" ht="15" thickBot="1" x14ac:dyDescent="0.35">
      <c r="A23" s="299">
        <v>22</v>
      </c>
      <c r="B23" s="310" t="s">
        <v>210</v>
      </c>
      <c r="C23" s="300">
        <v>47123</v>
      </c>
      <c r="D23" s="300">
        <v>1276148</v>
      </c>
      <c r="E23" s="300">
        <v>1100952</v>
      </c>
      <c r="F23" s="303">
        <v>2424223</v>
      </c>
      <c r="I23">
        <v>4.6896791000000002</v>
      </c>
    </row>
    <row r="24" spans="1:9" ht="29.4" thickBot="1" x14ac:dyDescent="0.35">
      <c r="A24" s="296">
        <v>23</v>
      </c>
      <c r="B24" s="309" t="s">
        <v>211</v>
      </c>
      <c r="C24" s="298">
        <v>15144</v>
      </c>
      <c r="D24" s="298">
        <v>3089481</v>
      </c>
      <c r="E24" s="298">
        <v>198968</v>
      </c>
      <c r="F24" s="302">
        <v>3303593</v>
      </c>
      <c r="I24">
        <v>0.7229411</v>
      </c>
    </row>
    <row r="25" spans="1:9" ht="15" thickBot="1" x14ac:dyDescent="0.35">
      <c r="A25" s="299">
        <v>24</v>
      </c>
      <c r="B25" s="310" t="s">
        <v>212</v>
      </c>
      <c r="C25" s="301">
        <v>112</v>
      </c>
      <c r="D25" s="300">
        <v>671724</v>
      </c>
      <c r="E25" s="300">
        <v>3779</v>
      </c>
      <c r="F25" s="303">
        <v>675615</v>
      </c>
      <c r="I25">
        <v>16.979687200000001</v>
      </c>
    </row>
    <row r="26" spans="1:9" ht="15" thickBot="1" x14ac:dyDescent="0.35">
      <c r="A26" s="296">
        <v>25</v>
      </c>
      <c r="B26" s="309" t="s">
        <v>213</v>
      </c>
      <c r="C26" s="297">
        <v>145</v>
      </c>
      <c r="D26" s="298">
        <v>1831928</v>
      </c>
      <c r="E26" s="298">
        <v>89291</v>
      </c>
      <c r="F26" s="302">
        <v>1921364</v>
      </c>
    </row>
    <row r="27" spans="1:9" ht="15" thickBot="1" x14ac:dyDescent="0.35">
      <c r="A27" s="299">
        <v>26</v>
      </c>
      <c r="B27" s="310" t="s">
        <v>396</v>
      </c>
      <c r="C27" s="300">
        <v>6806987</v>
      </c>
      <c r="D27" s="300">
        <v>9578042</v>
      </c>
      <c r="E27" s="300">
        <v>21893578</v>
      </c>
      <c r="F27" s="303">
        <v>38278607</v>
      </c>
    </row>
    <row r="28" spans="1:9" ht="29.4" thickBot="1" x14ac:dyDescent="0.35">
      <c r="A28" s="296">
        <v>27</v>
      </c>
      <c r="B28" s="309" t="s">
        <v>217</v>
      </c>
      <c r="C28" s="298">
        <v>131078</v>
      </c>
      <c r="D28" s="297">
        <v>1</v>
      </c>
      <c r="E28" s="298">
        <v>430948</v>
      </c>
      <c r="F28" s="302">
        <v>562027</v>
      </c>
    </row>
    <row r="29" spans="1:9" ht="15" thickBot="1" x14ac:dyDescent="0.35">
      <c r="A29" s="299">
        <v>28</v>
      </c>
      <c r="B29" s="310" t="s">
        <v>397</v>
      </c>
      <c r="C29" s="300">
        <v>7095401</v>
      </c>
      <c r="D29" s="301">
        <v>105</v>
      </c>
      <c r="E29" s="300">
        <v>11211935</v>
      </c>
      <c r="F29" s="303">
        <v>18307441</v>
      </c>
    </row>
    <row r="30" spans="1:9" ht="29.4" thickBot="1" x14ac:dyDescent="0.35">
      <c r="A30" s="299"/>
      <c r="B30" s="309" t="s">
        <v>398</v>
      </c>
      <c r="C30" s="298">
        <v>10870990</v>
      </c>
      <c r="D30" s="298">
        <v>9586236</v>
      </c>
      <c r="E30" s="298">
        <v>38009243</v>
      </c>
      <c r="F30" s="302">
        <v>58466469</v>
      </c>
    </row>
    <row r="31" spans="1:9" ht="15" thickBot="1" x14ac:dyDescent="0.35">
      <c r="A31" s="299"/>
      <c r="B31" s="310" t="s">
        <v>214</v>
      </c>
      <c r="C31" s="300">
        <v>43277</v>
      </c>
      <c r="D31" s="300">
        <v>175944</v>
      </c>
      <c r="E31" s="300">
        <v>269165</v>
      </c>
      <c r="F31" s="303">
        <v>488386</v>
      </c>
    </row>
    <row r="32" spans="1:9" ht="29.4" thickBot="1" x14ac:dyDescent="0.35">
      <c r="A32" s="296">
        <v>29</v>
      </c>
      <c r="B32" s="309" t="s">
        <v>399</v>
      </c>
      <c r="C32" s="298">
        <v>11452222</v>
      </c>
      <c r="D32" s="298">
        <v>746017</v>
      </c>
      <c r="E32" s="298">
        <v>34698552</v>
      </c>
      <c r="F32" s="302">
        <v>46896791</v>
      </c>
    </row>
    <row r="33" spans="1:6" ht="29.4" thickBot="1" x14ac:dyDescent="0.35">
      <c r="A33" s="299">
        <v>30</v>
      </c>
      <c r="B33" s="310" t="s">
        <v>400</v>
      </c>
      <c r="C33" s="300">
        <v>3909523</v>
      </c>
      <c r="D33" s="300">
        <v>2962623</v>
      </c>
      <c r="E33" s="300">
        <v>13902252</v>
      </c>
      <c r="F33" s="303">
        <v>20774398</v>
      </c>
    </row>
    <row r="34" spans="1:6" ht="15" thickBot="1" x14ac:dyDescent="0.35">
      <c r="A34" s="296">
        <v>31</v>
      </c>
      <c r="B34" t="s">
        <v>215</v>
      </c>
      <c r="C34" s="298">
        <v>641243</v>
      </c>
      <c r="D34" s="298">
        <v>1352878</v>
      </c>
      <c r="E34" s="298">
        <v>1399939</v>
      </c>
      <c r="F34" s="302">
        <v>3394060</v>
      </c>
    </row>
    <row r="35" spans="1:6" ht="15" thickBot="1" x14ac:dyDescent="0.35">
      <c r="A35" s="299">
        <v>32</v>
      </c>
      <c r="B35" t="s">
        <v>401</v>
      </c>
      <c r="C35" s="300">
        <v>38965255</v>
      </c>
      <c r="D35" s="300">
        <v>1125836</v>
      </c>
      <c r="E35" s="300">
        <v>129705781</v>
      </c>
      <c r="F35" s="303">
        <v>169796872</v>
      </c>
    </row>
    <row r="36" spans="1:6" ht="15" thickBot="1" x14ac:dyDescent="0.35">
      <c r="A36" s="296">
        <v>33</v>
      </c>
      <c r="B36" t="s">
        <v>402</v>
      </c>
      <c r="C36" s="298">
        <v>1523913</v>
      </c>
      <c r="D36" s="298">
        <v>278070</v>
      </c>
      <c r="E36" s="298">
        <v>5427428</v>
      </c>
      <c r="F36" s="302">
        <v>7229411</v>
      </c>
    </row>
    <row r="37" spans="1:6" ht="15" thickBot="1" x14ac:dyDescent="0.35">
      <c r="A37" s="299">
        <v>34</v>
      </c>
      <c r="B37" t="s">
        <v>403</v>
      </c>
      <c r="C37" s="306">
        <v>21137241</v>
      </c>
      <c r="D37" s="306">
        <v>5934635</v>
      </c>
      <c r="E37" s="306">
        <v>52563009</v>
      </c>
      <c r="F37" s="307">
        <v>79634885</v>
      </c>
    </row>
    <row r="38" spans="1:6" ht="15" thickBot="1" x14ac:dyDescent="0.35">
      <c r="A38" s="349" t="s">
        <v>380</v>
      </c>
      <c r="B38" s="350"/>
      <c r="C38" s="295">
        <v>175178171</v>
      </c>
      <c r="D38" s="295">
        <v>110233371</v>
      </c>
      <c r="E38" s="295">
        <v>672751263</v>
      </c>
      <c r="F38" s="295">
        <v>958162805</v>
      </c>
    </row>
  </sheetData>
  <mergeCells count="1">
    <mergeCell ref="A38:B38"/>
  </mergeCells>
  <hyperlinks>
    <hyperlink ref="B2" r:id="rId1" display="javascript:__doPostBack('ctl00$CPHPage$rpt$ctl01$lnkName','')" xr:uid="{4D9531B4-E4EF-4AFE-A808-ED5F498E667A}"/>
    <hyperlink ref="B3" r:id="rId2" display="javascript:__doPostBack('ctl00$CPHPage$rpt$ctl02$lnkName','')" xr:uid="{DCE1EA44-C773-4D5A-B824-134650930D7D}"/>
    <hyperlink ref="B4" r:id="rId3" display="javascript:__doPostBack('ctl00$CPHPage$rpt$ctl03$lnkName','')" xr:uid="{05261B6E-6DB8-4052-840B-CE22F4D2007B}"/>
    <hyperlink ref="B5" r:id="rId4" display="javascript:__doPostBack('ctl00$CPHPage$rpt$ctl04$lnkName','')" xr:uid="{A421B810-E487-4683-A648-B22CC284540D}"/>
    <hyperlink ref="B6" r:id="rId5" display="javascript:__doPostBack('ctl00$CPHPage$rpt$ctl05$lnkName','')" xr:uid="{14D08D0C-2DDB-49DF-A6D4-F233C5F943D3}"/>
    <hyperlink ref="B8" r:id="rId6" display="javascript:__doPostBack('ctl00$CPHPage$rpt$ctl06$lnkName','')" xr:uid="{4D592D42-8818-4E16-A600-3656763EF280}"/>
    <hyperlink ref="B9" r:id="rId7" display="javascript:__doPostBack('ctl00$CPHPage$rpt$ctl07$lnkName','')" xr:uid="{3BBA4100-023F-49CE-B5F8-FBB646A269F7}"/>
    <hyperlink ref="B11" r:id="rId8" display="javascript:__doPostBack('ctl00$CPHPage$rpt$ctl08$lnkName','')" xr:uid="{E30A3FD9-EA12-4C12-9309-609FF0612A43}"/>
    <hyperlink ref="B12" r:id="rId9" display="javascript:__doPostBack('ctl00$CPHPage$rpt$ctl09$lnkName','')" xr:uid="{A6B0040A-18FC-4E0E-B835-01FA8B2D88E3}"/>
    <hyperlink ref="B13" r:id="rId10" display="javascript:__doPostBack('ctl00$CPHPage$rpt$ctl10$lnkName','')" xr:uid="{FB3AF477-B26E-4921-A3EF-B2EE12E808B2}"/>
    <hyperlink ref="B14" r:id="rId11" display="javascript:__doPostBack('ctl00$CPHPage$rpt$ctl11$lnkName','')" xr:uid="{5FD583D1-9082-447E-A460-84A48B9F8EBE}"/>
    <hyperlink ref="B15" r:id="rId12" display="javascript:__doPostBack('ctl00$CPHPage$rpt$ctl12$lnkName','')" xr:uid="{239F33E1-A669-4ED8-BCFD-BF88D9B2034F}"/>
    <hyperlink ref="B16" r:id="rId13" display="javascript:__doPostBack('ctl00$CPHPage$rpt$ctl13$lnkName','')" xr:uid="{DA10F75F-1826-4D31-802E-A08AED6F0F70}"/>
    <hyperlink ref="B18" r:id="rId14" display="javascript:__doPostBack('ctl00$CPHPage$rpt$ctl14$lnkName','')" xr:uid="{DAC7E7F0-6ACB-415B-A3EF-5C8A252E9DA7}"/>
    <hyperlink ref="B19" r:id="rId15" display="javascript:__doPostBack('ctl00$CPHPage$rpt$ctl15$lnkName','')" xr:uid="{600F5BDE-91F5-4058-9910-5FD77A0BFA9A}"/>
    <hyperlink ref="B17" r:id="rId16" display="javascript:__doPostBack('ctl00$CPHPage$rpt$ctl16$lnkName','')" xr:uid="{2F8D064C-413A-4D6C-A097-912A5CC7A27D}"/>
    <hyperlink ref="B20" r:id="rId17" display="javascript:__doPostBack('ctl00$CPHPage$rpt$ctl17$lnkName','')" xr:uid="{AE839446-5B54-4A98-ACF6-8C35082D0828}"/>
    <hyperlink ref="B21" r:id="rId18" display="javascript:__doPostBack('ctl00$CPHPage$rpt$ctl18$lnkName','')" xr:uid="{07AE53E4-DF1E-49ED-9D13-4720896DF238}"/>
    <hyperlink ref="B22" r:id="rId19" display="javascript:__doPostBack('ctl00$CPHPage$rpt$ctl19$lnkName','')" xr:uid="{581ACC4A-A643-48F4-8546-AD98C8864885}"/>
    <hyperlink ref="B23" r:id="rId20" display="javascript:__doPostBack('ctl00$CPHPage$rpt$ctl20$lnkName','')" xr:uid="{16723D29-21E9-4A26-A8E2-C628FFEF8995}"/>
    <hyperlink ref="B24" r:id="rId21" display="javascript:__doPostBack('ctl00$CPHPage$rpt$ctl21$lnkName','')" xr:uid="{C0AC86B7-DDB0-41A9-801F-3CE2954C55DB}"/>
    <hyperlink ref="B25" r:id="rId22" display="javascript:__doPostBack('ctl00$CPHPage$rpt$ctl22$lnkName','')" xr:uid="{CFDD3059-E5F5-4EC9-B909-8285B91D2FBF}"/>
    <hyperlink ref="B26" r:id="rId23" display="javascript:__doPostBack('ctl00$CPHPage$rpt$ctl23$lnkName','')" xr:uid="{77FAFD6A-3E9E-444E-BBCF-CFAAAFFA9FC0}"/>
    <hyperlink ref="B27" r:id="rId24" display="javascript:__doPostBack('ctl00$CPHPage$rpt$ctl24$lnkName','')" xr:uid="{FF1C56AF-C717-4890-B1BF-C2C81592846A}"/>
    <hyperlink ref="B28" r:id="rId25" display="javascript:__doPostBack('ctl00$CPHPage$rpt$ctl25$lnkName','')" xr:uid="{816E4218-E1A1-48CD-88F2-95830AB1C165}"/>
    <hyperlink ref="B29" r:id="rId26" display="javascript:__doPostBack('ctl00$CPHPage$rpt$ctl26$lnkName','')" xr:uid="{305349BC-E123-4311-9C8C-A0901FC6E6C9}"/>
    <hyperlink ref="B30" r:id="rId27" display="javascript:__doPostBack('ctl00$CPHPage$rpt$ctl27$lnkName','')" xr:uid="{2CE824AA-E3FA-433F-A9DB-5AD1D43040DD}"/>
    <hyperlink ref="B31" r:id="rId28" display="javascript:__doPostBack('ctl00$CPHPage$rpt$ctl28$lnkName','')" xr:uid="{65E1796A-62F3-47E1-9CB1-542BBD3F1FBB}"/>
    <hyperlink ref="B32" r:id="rId29" display="javascript:__doPostBack('ctl00$CPHPage$rpt$ctl29$lnkName','')" xr:uid="{8259250D-9DEC-4E22-A135-42B9B56937D2}"/>
    <hyperlink ref="B33" r:id="rId30" display="javascript:__doPostBack('ctl00$CPHPage$rpt$ctl30$lnkName','')" xr:uid="{32885419-D36C-4624-B12D-712C8E668AAD}"/>
  </hyperlinks>
  <pageMargins left="0.7" right="0.7" top="0.75" bottom="0.75" header="0.3" footer="0.3"/>
  <tableParts count="1">
    <tablePart r:id="rId3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8769-68CC-44B8-BC90-2A27D951C4E9}">
  <dimension ref="A1:AS18"/>
  <sheetViews>
    <sheetView workbookViewId="0">
      <selection activeCell="Y3" sqref="Y3"/>
    </sheetView>
  </sheetViews>
  <sheetFormatPr defaultRowHeight="14.4" x14ac:dyDescent="0.3"/>
  <cols>
    <col min="3" max="3" width="12.77734375" customWidth="1"/>
    <col min="4" max="4" width="9.5546875" customWidth="1"/>
    <col min="6" max="6" width="11.88671875" customWidth="1"/>
    <col min="7" max="7" width="13.21875" customWidth="1"/>
    <col min="8" max="8" width="12.44140625" customWidth="1"/>
    <col min="9" max="9" width="10" customWidth="1"/>
    <col min="11" max="11" width="13" customWidth="1"/>
    <col min="12" max="12" width="14.33203125" customWidth="1"/>
    <col min="13" max="13" width="13.5546875" customWidth="1"/>
    <col min="14" max="14" width="11.109375" customWidth="1"/>
    <col min="16" max="16" width="10.5546875" bestFit="1" customWidth="1"/>
    <col min="18" max="18" width="9" customWidth="1"/>
    <col min="20" max="20" width="9" customWidth="1"/>
    <col min="43" max="43" width="12.88671875" customWidth="1"/>
    <col min="44" max="44" width="14" customWidth="1"/>
    <col min="45" max="45" width="18.5546875" customWidth="1"/>
  </cols>
  <sheetData>
    <row r="1" spans="1:45" x14ac:dyDescent="0.3">
      <c r="A1" s="241" t="s">
        <v>281</v>
      </c>
      <c r="B1" s="241" t="s">
        <v>282</v>
      </c>
      <c r="C1" s="241" t="s">
        <v>283</v>
      </c>
      <c r="D1" s="241" t="s">
        <v>284</v>
      </c>
      <c r="E1" s="241" t="s">
        <v>285</v>
      </c>
      <c r="F1" s="241" t="s">
        <v>286</v>
      </c>
      <c r="G1" s="241" t="s">
        <v>287</v>
      </c>
      <c r="H1" s="241" t="s">
        <v>288</v>
      </c>
      <c r="I1" s="241" t="s">
        <v>289</v>
      </c>
      <c r="J1" s="241" t="s">
        <v>206</v>
      </c>
      <c r="K1" s="241" t="s">
        <v>290</v>
      </c>
      <c r="L1" s="241" t="s">
        <v>291</v>
      </c>
      <c r="M1" s="241" t="s">
        <v>292</v>
      </c>
      <c r="N1" s="241" t="s">
        <v>293</v>
      </c>
      <c r="O1" s="241" t="s">
        <v>294</v>
      </c>
      <c r="P1" s="242" t="s">
        <v>295</v>
      </c>
      <c r="Q1" s="241" t="s">
        <v>296</v>
      </c>
      <c r="R1" s="241" t="s">
        <v>297</v>
      </c>
      <c r="S1" s="241" t="s">
        <v>298</v>
      </c>
      <c r="T1" s="241" t="s">
        <v>299</v>
      </c>
      <c r="U1" s="241" t="s">
        <v>300</v>
      </c>
      <c r="V1" s="241" t="s">
        <v>278</v>
      </c>
      <c r="W1" s="241" t="s">
        <v>301</v>
      </c>
      <c r="X1" s="241" t="s">
        <v>302</v>
      </c>
      <c r="Y1" s="241" t="s">
        <v>303</v>
      </c>
      <c r="Z1" s="241" t="s">
        <v>304</v>
      </c>
      <c r="AA1" s="241" t="s">
        <v>305</v>
      </c>
      <c r="AB1" s="241" t="s">
        <v>306</v>
      </c>
      <c r="AC1" s="241" t="s">
        <v>307</v>
      </c>
      <c r="AD1" s="241" t="s">
        <v>308</v>
      </c>
      <c r="AE1" s="241" t="s">
        <v>309</v>
      </c>
      <c r="AF1" s="241" t="s">
        <v>310</v>
      </c>
      <c r="AG1" s="241" t="s">
        <v>311</v>
      </c>
      <c r="AH1" s="241" t="s">
        <v>312</v>
      </c>
      <c r="AI1" s="241" t="s">
        <v>313</v>
      </c>
      <c r="AJ1" s="241" t="s">
        <v>314</v>
      </c>
      <c r="AK1" s="241" t="s">
        <v>315</v>
      </c>
      <c r="AL1" s="241" t="s">
        <v>316</v>
      </c>
      <c r="AM1" s="241" t="s">
        <v>317</v>
      </c>
      <c r="AN1" s="241" t="s">
        <v>318</v>
      </c>
      <c r="AO1" s="241" t="s">
        <v>319</v>
      </c>
      <c r="AP1" s="241" t="s">
        <v>320</v>
      </c>
      <c r="AQ1" s="241" t="s">
        <v>321</v>
      </c>
      <c r="AR1" s="241" t="s">
        <v>322</v>
      </c>
      <c r="AS1" s="243" t="s">
        <v>324</v>
      </c>
    </row>
    <row r="2" spans="1:45" ht="15" x14ac:dyDescent="0.3">
      <c r="A2" s="200" t="s">
        <v>224</v>
      </c>
      <c r="B2" s="200">
        <v>10019</v>
      </c>
      <c r="C2" s="200">
        <v>1.1000000000000001</v>
      </c>
      <c r="D2" s="200">
        <v>2863</v>
      </c>
      <c r="E2" s="200">
        <v>5798</v>
      </c>
      <c r="F2" s="200">
        <v>57.9</v>
      </c>
      <c r="G2" s="200">
        <v>1.7</v>
      </c>
      <c r="H2" s="200">
        <v>18.7</v>
      </c>
      <c r="I2" s="200">
        <v>1657</v>
      </c>
      <c r="J2" s="200">
        <v>3494</v>
      </c>
      <c r="K2" s="200">
        <v>34.9</v>
      </c>
      <c r="L2" s="200">
        <v>1</v>
      </c>
      <c r="M2" s="200">
        <v>4.4000000000000004</v>
      </c>
      <c r="N2" s="200">
        <v>998</v>
      </c>
      <c r="O2" s="200">
        <v>3.5</v>
      </c>
      <c r="P2" s="196">
        <v>346851</v>
      </c>
      <c r="Q2" s="200">
        <v>79003</v>
      </c>
      <c r="R2" s="198">
        <v>6.3</v>
      </c>
      <c r="S2" s="200">
        <v>5.8</v>
      </c>
      <c r="T2" s="200">
        <v>9</v>
      </c>
      <c r="U2" s="200">
        <v>7.5</v>
      </c>
      <c r="V2" s="200">
        <v>7.3</v>
      </c>
      <c r="W2" s="200">
        <v>6.7</v>
      </c>
      <c r="X2" s="200">
        <v>5.7</v>
      </c>
      <c r="Y2" s="200">
        <v>82.9</v>
      </c>
      <c r="Z2" s="200">
        <v>56.7</v>
      </c>
      <c r="AA2" s="200">
        <v>28.5</v>
      </c>
      <c r="AB2" s="200">
        <v>19</v>
      </c>
      <c r="AC2" s="201">
        <v>95.8</v>
      </c>
      <c r="AD2" s="201">
        <v>2.9</v>
      </c>
      <c r="AE2" s="201">
        <v>0.2</v>
      </c>
      <c r="AF2" s="202">
        <v>1</v>
      </c>
      <c r="AG2" s="203">
        <v>0</v>
      </c>
      <c r="AH2" s="204">
        <v>0</v>
      </c>
      <c r="AI2" s="205">
        <v>87.7</v>
      </c>
      <c r="AJ2" s="201">
        <v>2.2000000000000002</v>
      </c>
      <c r="AK2" s="201">
        <v>3.3</v>
      </c>
      <c r="AL2" s="201">
        <v>0.3</v>
      </c>
      <c r="AM2" s="206">
        <v>6.4</v>
      </c>
      <c r="AN2" s="204">
        <v>0</v>
      </c>
      <c r="AO2" s="207">
        <v>4.5999999999999996</v>
      </c>
      <c r="AP2" s="208">
        <v>3.2</v>
      </c>
      <c r="AQ2" s="209">
        <v>133.22999999999999</v>
      </c>
      <c r="AR2" s="210">
        <v>1544</v>
      </c>
      <c r="AS2" s="211">
        <v>2667</v>
      </c>
    </row>
    <row r="3" spans="1:45" ht="15" x14ac:dyDescent="0.3">
      <c r="A3" s="152" t="s">
        <v>226</v>
      </c>
      <c r="B3" s="152">
        <v>19218</v>
      </c>
      <c r="C3" s="152">
        <v>1.5</v>
      </c>
      <c r="D3" s="152">
        <v>1588</v>
      </c>
      <c r="E3" s="152">
        <v>8477</v>
      </c>
      <c r="F3" s="152">
        <v>44.1</v>
      </c>
      <c r="G3" s="152">
        <v>1.5</v>
      </c>
      <c r="H3" s="152">
        <v>8.6999999999999993</v>
      </c>
      <c r="I3" s="152">
        <v>701</v>
      </c>
      <c r="J3" s="152">
        <v>10444</v>
      </c>
      <c r="K3" s="152">
        <v>54.3</v>
      </c>
      <c r="L3" s="152">
        <v>1.8</v>
      </c>
      <c r="M3" s="152">
        <v>7.7</v>
      </c>
      <c r="N3" s="152">
        <v>863</v>
      </c>
      <c r="O3" s="152">
        <v>12.1</v>
      </c>
      <c r="P3" s="196">
        <v>582516</v>
      </c>
      <c r="Q3" s="152" t="s">
        <v>228</v>
      </c>
      <c r="R3" s="197">
        <v>6</v>
      </c>
      <c r="S3" s="152">
        <v>5.9</v>
      </c>
      <c r="T3" s="152">
        <v>8.3000000000000007</v>
      </c>
      <c r="U3" s="152">
        <v>7.7</v>
      </c>
      <c r="V3" s="152">
        <v>6</v>
      </c>
      <c r="W3" s="152">
        <v>5.5</v>
      </c>
      <c r="X3" s="152">
        <v>5.6</v>
      </c>
      <c r="Y3" s="152">
        <v>210.7</v>
      </c>
      <c r="Z3" s="152">
        <v>129.19999999999999</v>
      </c>
      <c r="AA3" s="152">
        <v>52</v>
      </c>
      <c r="AB3" s="152">
        <v>33.1</v>
      </c>
      <c r="AC3" s="133">
        <v>99.8</v>
      </c>
      <c r="AD3" s="133">
        <v>0.1</v>
      </c>
      <c r="AE3" s="138">
        <v>0</v>
      </c>
      <c r="AF3" s="138">
        <v>0</v>
      </c>
      <c r="AG3" s="139">
        <v>0.1</v>
      </c>
      <c r="AH3" s="137">
        <v>0</v>
      </c>
      <c r="AI3" s="149">
        <v>98.2</v>
      </c>
      <c r="AJ3" s="133">
        <v>0.1</v>
      </c>
      <c r="AK3" s="133">
        <v>1.4</v>
      </c>
      <c r="AL3" s="138">
        <v>0</v>
      </c>
      <c r="AM3" s="139">
        <v>0.2</v>
      </c>
      <c r="AN3" s="137">
        <v>0</v>
      </c>
      <c r="AO3" s="166">
        <v>15.1</v>
      </c>
      <c r="AP3" s="167">
        <v>6.9</v>
      </c>
      <c r="AQ3" s="178">
        <v>82.49</v>
      </c>
      <c r="AR3" s="188">
        <v>5215</v>
      </c>
      <c r="AS3" s="213">
        <v>2817</v>
      </c>
    </row>
    <row r="4" spans="1:45" ht="15" x14ac:dyDescent="0.3">
      <c r="A4" s="200" t="s">
        <v>229</v>
      </c>
      <c r="B4" s="200">
        <v>9906</v>
      </c>
      <c r="C4" s="200">
        <v>2.2000000000000002</v>
      </c>
      <c r="D4" s="200">
        <v>3416</v>
      </c>
      <c r="E4" s="200">
        <v>5190</v>
      </c>
      <c r="F4" s="200">
        <v>52.4</v>
      </c>
      <c r="G4" s="200">
        <v>1.5</v>
      </c>
      <c r="H4" s="200">
        <v>6.1</v>
      </c>
      <c r="I4" s="200">
        <v>1790</v>
      </c>
      <c r="J4" s="200">
        <v>3634</v>
      </c>
      <c r="K4" s="200">
        <v>36.700000000000003</v>
      </c>
      <c r="L4" s="200">
        <v>1.1000000000000001</v>
      </c>
      <c r="M4" s="200">
        <v>4.4000000000000004</v>
      </c>
      <c r="N4" s="200">
        <v>1253</v>
      </c>
      <c r="O4" s="200">
        <v>2.9</v>
      </c>
      <c r="P4" s="196">
        <v>344955</v>
      </c>
      <c r="Q4" s="200">
        <v>82044</v>
      </c>
      <c r="R4" s="198">
        <v>6.7</v>
      </c>
      <c r="S4" s="200">
        <v>7.6</v>
      </c>
      <c r="T4" s="200">
        <v>5.7</v>
      </c>
      <c r="U4" s="200">
        <v>6.6</v>
      </c>
      <c r="V4" s="200">
        <v>7.6</v>
      </c>
      <c r="W4" s="200">
        <v>7.9</v>
      </c>
      <c r="X4" s="200">
        <v>6.8</v>
      </c>
      <c r="Y4" s="200">
        <v>66.599999999999994</v>
      </c>
      <c r="Z4" s="200">
        <v>49.2</v>
      </c>
      <c r="AA4" s="200">
        <v>47.3</v>
      </c>
      <c r="AB4" s="200">
        <v>28.7</v>
      </c>
      <c r="AC4" s="201">
        <v>33.1</v>
      </c>
      <c r="AD4" s="201">
        <v>66.400000000000006</v>
      </c>
      <c r="AE4" s="201">
        <v>0.3</v>
      </c>
      <c r="AF4" s="201">
        <v>0.1</v>
      </c>
      <c r="AG4" s="206">
        <v>0.1</v>
      </c>
      <c r="AH4" s="204">
        <v>0</v>
      </c>
      <c r="AI4" s="205">
        <v>47.3</v>
      </c>
      <c r="AJ4" s="201">
        <v>45.6</v>
      </c>
      <c r="AK4" s="201">
        <v>4.4000000000000004</v>
      </c>
      <c r="AL4" s="201">
        <v>1.3</v>
      </c>
      <c r="AM4" s="206">
        <v>1.4</v>
      </c>
      <c r="AN4" s="204">
        <v>0</v>
      </c>
      <c r="AO4" s="198">
        <v>6.4</v>
      </c>
      <c r="AP4" s="208">
        <v>9.4</v>
      </c>
      <c r="AQ4" s="209">
        <v>280.37</v>
      </c>
      <c r="AR4" s="210">
        <v>2168</v>
      </c>
      <c r="AS4" s="211">
        <v>3044</v>
      </c>
    </row>
    <row r="5" spans="1:45" ht="15" x14ac:dyDescent="0.3">
      <c r="A5" s="152" t="s">
        <v>232</v>
      </c>
      <c r="B5" s="152">
        <v>28498</v>
      </c>
      <c r="C5" s="152">
        <v>3.4</v>
      </c>
      <c r="D5" s="152">
        <v>4130</v>
      </c>
      <c r="E5" s="152">
        <v>12843</v>
      </c>
      <c r="F5" s="152">
        <v>45.1</v>
      </c>
      <c r="G5" s="152">
        <v>0.8</v>
      </c>
      <c r="H5" s="152">
        <v>6.7</v>
      </c>
      <c r="I5" s="152">
        <v>1861</v>
      </c>
      <c r="J5" s="152">
        <v>11640</v>
      </c>
      <c r="K5" s="152">
        <v>40.799999999999997</v>
      </c>
      <c r="L5" s="152">
        <v>0.7</v>
      </c>
      <c r="M5" s="152">
        <v>7</v>
      </c>
      <c r="N5" s="152">
        <v>1687</v>
      </c>
      <c r="O5" s="152">
        <v>6.9</v>
      </c>
      <c r="P5" s="196">
        <v>1617143</v>
      </c>
      <c r="Q5" s="152" t="s">
        <v>234</v>
      </c>
      <c r="R5" s="197">
        <v>7.8</v>
      </c>
      <c r="S5" s="152">
        <v>9.6999999999999993</v>
      </c>
      <c r="T5" s="152">
        <v>7.2</v>
      </c>
      <c r="U5" s="152">
        <v>8.6</v>
      </c>
      <c r="V5" s="152">
        <v>6.6</v>
      </c>
      <c r="W5" s="152">
        <v>6.2</v>
      </c>
      <c r="X5" s="152">
        <v>5</v>
      </c>
      <c r="Y5" s="152">
        <v>159.1</v>
      </c>
      <c r="Z5" s="152">
        <v>106.3</v>
      </c>
      <c r="AA5" s="152">
        <v>157.5</v>
      </c>
      <c r="AB5" s="152">
        <v>101</v>
      </c>
      <c r="AC5" s="133">
        <v>87.3</v>
      </c>
      <c r="AD5" s="133">
        <v>11.2</v>
      </c>
      <c r="AE5" s="133">
        <v>0.6</v>
      </c>
      <c r="AF5" s="133">
        <v>0.1</v>
      </c>
      <c r="AG5" s="139">
        <v>0.8</v>
      </c>
      <c r="AH5" s="137">
        <v>0</v>
      </c>
      <c r="AI5" s="149">
        <v>85.3</v>
      </c>
      <c r="AJ5" s="133">
        <v>4.0999999999999996</v>
      </c>
      <c r="AK5" s="133">
        <v>1.7</v>
      </c>
      <c r="AL5" s="133">
        <v>1.8</v>
      </c>
      <c r="AM5" s="139">
        <v>7.1</v>
      </c>
      <c r="AN5" s="137">
        <v>0</v>
      </c>
      <c r="AO5" s="197">
        <v>4.2</v>
      </c>
      <c r="AP5" s="167">
        <v>5.2</v>
      </c>
      <c r="AQ5" s="214">
        <v>212.33</v>
      </c>
      <c r="AR5" s="188">
        <v>5068</v>
      </c>
      <c r="AS5" s="213">
        <v>7510</v>
      </c>
    </row>
    <row r="6" spans="1:45" ht="15" x14ac:dyDescent="0.3">
      <c r="A6" s="200" t="s">
        <v>235</v>
      </c>
      <c r="B6" s="200">
        <v>15017</v>
      </c>
      <c r="C6" s="200">
        <v>2.2999999999999998</v>
      </c>
      <c r="D6" s="200">
        <v>5178</v>
      </c>
      <c r="E6" s="200">
        <v>6107</v>
      </c>
      <c r="F6" s="200">
        <v>40.700000000000003</v>
      </c>
      <c r="G6" s="200">
        <v>0.8</v>
      </c>
      <c r="H6" s="200">
        <v>5.3</v>
      </c>
      <c r="I6" s="200">
        <v>2106</v>
      </c>
      <c r="J6" s="200">
        <v>6837</v>
      </c>
      <c r="K6" s="200">
        <v>45.5</v>
      </c>
      <c r="L6" s="200">
        <v>0.9</v>
      </c>
      <c r="M6" s="200">
        <v>6.7</v>
      </c>
      <c r="N6" s="200">
        <v>2358</v>
      </c>
      <c r="O6" s="200">
        <v>2.9</v>
      </c>
      <c r="P6" s="196">
        <v>762044</v>
      </c>
      <c r="Q6" s="200" t="s">
        <v>237</v>
      </c>
      <c r="R6" s="198">
        <v>6.8</v>
      </c>
      <c r="S6" s="200">
        <v>7.9</v>
      </c>
      <c r="T6" s="200">
        <v>6.4</v>
      </c>
      <c r="U6" s="200">
        <v>7.4</v>
      </c>
      <c r="V6" s="200">
        <v>6.8</v>
      </c>
      <c r="W6" s="200">
        <v>6.9</v>
      </c>
      <c r="X6" s="200">
        <v>4.8</v>
      </c>
      <c r="Y6" s="200">
        <v>69.599999999999994</v>
      </c>
      <c r="Z6" s="200">
        <v>44.8</v>
      </c>
      <c r="AA6" s="200">
        <v>63.2</v>
      </c>
      <c r="AB6" s="200">
        <v>34.700000000000003</v>
      </c>
      <c r="AC6" s="202">
        <v>98</v>
      </c>
      <c r="AD6" s="201">
        <v>0.3</v>
      </c>
      <c r="AE6" s="202">
        <v>1</v>
      </c>
      <c r="AF6" s="201">
        <v>0.6</v>
      </c>
      <c r="AG6" s="206">
        <v>0.1</v>
      </c>
      <c r="AH6" s="204">
        <v>0</v>
      </c>
      <c r="AI6" s="205">
        <v>82.5</v>
      </c>
      <c r="AJ6" s="201">
        <v>0.3</v>
      </c>
      <c r="AK6" s="201">
        <v>3.6</v>
      </c>
      <c r="AL6" s="201">
        <v>6.4</v>
      </c>
      <c r="AM6" s="206">
        <v>7.1</v>
      </c>
      <c r="AN6" s="204">
        <v>0</v>
      </c>
      <c r="AO6" s="198">
        <v>14</v>
      </c>
      <c r="AP6" s="208">
        <v>9.1999999999999993</v>
      </c>
      <c r="AQ6" s="209">
        <v>58.69</v>
      </c>
      <c r="AR6" s="210">
        <v>2344</v>
      </c>
      <c r="AS6" s="211">
        <v>9730</v>
      </c>
    </row>
    <row r="7" spans="1:45" ht="15" x14ac:dyDescent="0.3">
      <c r="A7" s="152" t="s">
        <v>238</v>
      </c>
      <c r="B7" s="152">
        <v>5170</v>
      </c>
      <c r="C7" s="152">
        <v>2.1</v>
      </c>
      <c r="D7" s="152">
        <v>7386</v>
      </c>
      <c r="E7" s="152">
        <v>2680</v>
      </c>
      <c r="F7" s="152">
        <v>51.8</v>
      </c>
      <c r="G7" s="152">
        <v>1.7</v>
      </c>
      <c r="H7" s="152">
        <v>10.5</v>
      </c>
      <c r="I7" s="152">
        <v>3829</v>
      </c>
      <c r="J7" s="152">
        <v>2378</v>
      </c>
      <c r="K7" s="152">
        <v>46</v>
      </c>
      <c r="L7" s="152">
        <v>1.5</v>
      </c>
      <c r="M7" s="152">
        <v>6.6</v>
      </c>
      <c r="N7" s="152">
        <v>3397</v>
      </c>
      <c r="O7" s="152">
        <v>0.7</v>
      </c>
      <c r="P7" s="196">
        <v>159162</v>
      </c>
      <c r="Q7" s="152">
        <v>35904</v>
      </c>
      <c r="R7" s="197">
        <v>10.9</v>
      </c>
      <c r="S7" s="152">
        <v>11.4</v>
      </c>
      <c r="T7" s="152">
        <v>8.8000000000000007</v>
      </c>
      <c r="U7" s="152">
        <v>8.8000000000000007</v>
      </c>
      <c r="V7" s="152">
        <v>7.2</v>
      </c>
      <c r="W7" s="152">
        <v>8</v>
      </c>
      <c r="X7" s="152">
        <v>5.7</v>
      </c>
      <c r="Y7" s="152">
        <v>21.2</v>
      </c>
      <c r="Z7" s="152">
        <v>15.4</v>
      </c>
      <c r="AA7" s="152">
        <v>4.9000000000000004</v>
      </c>
      <c r="AB7" s="152">
        <v>2.9</v>
      </c>
      <c r="AC7" s="133">
        <v>88.7</v>
      </c>
      <c r="AD7" s="138">
        <v>3</v>
      </c>
      <c r="AE7" s="133">
        <v>5.8</v>
      </c>
      <c r="AF7" s="133">
        <v>2.1</v>
      </c>
      <c r="AG7" s="139">
        <v>0.3</v>
      </c>
      <c r="AH7" s="136">
        <v>0.1</v>
      </c>
      <c r="AI7" s="149">
        <v>79.099999999999994</v>
      </c>
      <c r="AJ7" s="133">
        <v>3.3</v>
      </c>
      <c r="AK7" s="133">
        <v>10.199999999999999</v>
      </c>
      <c r="AL7" s="133">
        <v>6.3</v>
      </c>
      <c r="AM7" s="139">
        <v>0.9</v>
      </c>
      <c r="AN7" s="137">
        <v>0</v>
      </c>
      <c r="AO7" s="197">
        <v>4.7</v>
      </c>
      <c r="AP7" s="167">
        <v>2.4</v>
      </c>
      <c r="AQ7" s="178">
        <v>19.12</v>
      </c>
      <c r="AR7" s="188">
        <v>354</v>
      </c>
      <c r="AS7" s="213">
        <v>9267</v>
      </c>
    </row>
    <row r="8" spans="1:45" ht="15" x14ac:dyDescent="0.3">
      <c r="A8" s="200" t="s">
        <v>276</v>
      </c>
      <c r="B8" s="200">
        <v>4042</v>
      </c>
      <c r="C8" s="200">
        <v>2.5</v>
      </c>
      <c r="D8" s="200">
        <v>3109</v>
      </c>
      <c r="E8" s="200">
        <v>2020</v>
      </c>
      <c r="F8" s="200">
        <v>50</v>
      </c>
      <c r="G8" s="200">
        <v>1.2</v>
      </c>
      <c r="H8" s="200"/>
      <c r="I8" s="200">
        <v>1554</v>
      </c>
      <c r="J8" s="200">
        <v>1885</v>
      </c>
      <c r="K8" s="200">
        <v>46.6</v>
      </c>
      <c r="L8" s="200"/>
      <c r="M8" s="200">
        <v>3</v>
      </c>
      <c r="N8" s="200">
        <v>1450</v>
      </c>
      <c r="O8" s="200">
        <v>1.3</v>
      </c>
      <c r="P8" s="196">
        <v>164135</v>
      </c>
      <c r="Q8" s="200">
        <v>62908</v>
      </c>
      <c r="R8" s="198">
        <v>8.5</v>
      </c>
      <c r="S8" s="200">
        <v>8.5</v>
      </c>
      <c r="T8" s="200">
        <v>10.8</v>
      </c>
      <c r="U8" s="200">
        <v>10</v>
      </c>
      <c r="V8" s="200">
        <v>5</v>
      </c>
      <c r="W8" s="200">
        <v>5.4</v>
      </c>
      <c r="X8" s="200">
        <v>3.8</v>
      </c>
      <c r="Y8" s="200">
        <v>22.4</v>
      </c>
      <c r="Z8" s="200">
        <v>14.2</v>
      </c>
      <c r="AA8" s="200">
        <v>10.3</v>
      </c>
      <c r="AB8" s="200">
        <v>6.1</v>
      </c>
      <c r="AC8" s="201">
        <v>97.6</v>
      </c>
      <c r="AD8" s="201">
        <v>0.4</v>
      </c>
      <c r="AE8" s="201">
        <v>1.7</v>
      </c>
      <c r="AF8" s="201">
        <v>0.1</v>
      </c>
      <c r="AG8" s="206">
        <v>0.1</v>
      </c>
      <c r="AH8" s="204">
        <v>0</v>
      </c>
      <c r="AI8" s="205">
        <v>94.6</v>
      </c>
      <c r="AJ8" s="201">
        <v>0.9</v>
      </c>
      <c r="AK8" s="201">
        <v>2.7</v>
      </c>
      <c r="AL8" s="201">
        <v>0.4</v>
      </c>
      <c r="AM8" s="206">
        <v>1.4</v>
      </c>
      <c r="AN8" s="204">
        <v>0</v>
      </c>
      <c r="AO8" s="198">
        <v>1.6</v>
      </c>
      <c r="AP8" s="208">
        <v>0.9</v>
      </c>
      <c r="AQ8" s="209">
        <v>33.44</v>
      </c>
      <c r="AR8" s="210">
        <v>294</v>
      </c>
      <c r="AS8" s="211">
        <v>2884</v>
      </c>
    </row>
    <row r="9" spans="1:45" ht="15" x14ac:dyDescent="0.3">
      <c r="A9" s="152" t="s">
        <v>240</v>
      </c>
      <c r="B9" s="152">
        <v>11737</v>
      </c>
      <c r="C9" s="152">
        <v>1.4</v>
      </c>
      <c r="D9" s="152">
        <v>3089</v>
      </c>
      <c r="E9" s="152">
        <v>3853</v>
      </c>
      <c r="F9" s="152">
        <v>32.799999999999997</v>
      </c>
      <c r="G9" s="152">
        <v>1.2</v>
      </c>
      <c r="H9" s="152">
        <v>6.3</v>
      </c>
      <c r="I9" s="152">
        <v>1014</v>
      </c>
      <c r="J9" s="152">
        <v>7599</v>
      </c>
      <c r="K9" s="152">
        <v>64.7</v>
      </c>
      <c r="L9" s="152">
        <v>2.4</v>
      </c>
      <c r="M9" s="152">
        <v>11.5</v>
      </c>
      <c r="N9" s="152">
        <v>2000</v>
      </c>
      <c r="O9" s="152">
        <v>3.8</v>
      </c>
      <c r="P9" s="196">
        <v>310305</v>
      </c>
      <c r="Q9" s="152">
        <v>66335</v>
      </c>
      <c r="R9" s="197">
        <v>5.8</v>
      </c>
      <c r="S9" s="152">
        <v>6.4</v>
      </c>
      <c r="T9" s="152">
        <v>6.8</v>
      </c>
      <c r="U9" s="152">
        <v>7.4</v>
      </c>
      <c r="V9" s="152">
        <v>6.1</v>
      </c>
      <c r="W9" s="152">
        <v>5</v>
      </c>
      <c r="X9" s="152">
        <v>5.7</v>
      </c>
      <c r="Y9" s="152">
        <v>45.8</v>
      </c>
      <c r="Z9" s="152">
        <v>24</v>
      </c>
      <c r="AA9" s="152">
        <v>30.5</v>
      </c>
      <c r="AB9" s="152">
        <v>18.8</v>
      </c>
      <c r="AC9" s="138">
        <v>100</v>
      </c>
      <c r="AD9" s="138">
        <v>0</v>
      </c>
      <c r="AE9" s="138">
        <v>0</v>
      </c>
      <c r="AF9" s="138">
        <v>0</v>
      </c>
      <c r="AG9" s="135">
        <v>0</v>
      </c>
      <c r="AH9" s="137">
        <v>0</v>
      </c>
      <c r="AI9" s="149">
        <v>97.8</v>
      </c>
      <c r="AJ9" s="138">
        <v>0</v>
      </c>
      <c r="AK9" s="133">
        <v>1.1000000000000001</v>
      </c>
      <c r="AL9" s="133">
        <v>0.5</v>
      </c>
      <c r="AM9" s="139">
        <v>0.5</v>
      </c>
      <c r="AN9" s="136">
        <v>0.2</v>
      </c>
      <c r="AO9" s="215">
        <v>10.8</v>
      </c>
      <c r="AP9" s="167">
        <v>5.8</v>
      </c>
      <c r="AQ9" s="181">
        <v>126.5</v>
      </c>
      <c r="AR9" s="188">
        <v>1130</v>
      </c>
      <c r="AS9" s="213">
        <v>2246</v>
      </c>
    </row>
    <row r="10" spans="1:45" ht="15" x14ac:dyDescent="0.3">
      <c r="A10" s="200" t="s">
        <v>242</v>
      </c>
      <c r="B10" s="200">
        <v>35761</v>
      </c>
      <c r="C10" s="200">
        <v>1.7</v>
      </c>
      <c r="D10" s="200">
        <v>5418</v>
      </c>
      <c r="E10" s="200">
        <v>10920</v>
      </c>
      <c r="F10" s="200">
        <v>30.5</v>
      </c>
      <c r="G10" s="200">
        <v>0.7</v>
      </c>
      <c r="H10" s="200">
        <v>6.5</v>
      </c>
      <c r="I10" s="200">
        <v>1655</v>
      </c>
      <c r="J10" s="200">
        <v>11368</v>
      </c>
      <c r="K10" s="200">
        <v>31.8</v>
      </c>
      <c r="L10" s="200">
        <v>0.7</v>
      </c>
      <c r="M10" s="200">
        <v>5.4</v>
      </c>
      <c r="N10" s="200">
        <v>1722</v>
      </c>
      <c r="O10" s="200">
        <v>6.6</v>
      </c>
      <c r="P10" s="196">
        <v>1615457</v>
      </c>
      <c r="Q10" s="200" t="s">
        <v>244</v>
      </c>
      <c r="R10" s="198">
        <v>7.9</v>
      </c>
      <c r="S10" s="200">
        <v>9.3000000000000007</v>
      </c>
      <c r="T10" s="200">
        <v>7.3</v>
      </c>
      <c r="U10" s="200">
        <v>7.5</v>
      </c>
      <c r="V10" s="200">
        <v>7.7</v>
      </c>
      <c r="W10" s="200">
        <v>6.9</v>
      </c>
      <c r="X10" s="200">
        <v>5.3</v>
      </c>
      <c r="Y10" s="200">
        <v>172.1</v>
      </c>
      <c r="Z10" s="200">
        <v>116</v>
      </c>
      <c r="AA10" s="200">
        <v>163.4</v>
      </c>
      <c r="AB10" s="200">
        <v>100.3</v>
      </c>
      <c r="AC10" s="201">
        <v>95.7</v>
      </c>
      <c r="AD10" s="201">
        <v>2.7</v>
      </c>
      <c r="AE10" s="201">
        <v>0.3</v>
      </c>
      <c r="AF10" s="201">
        <v>0.5</v>
      </c>
      <c r="AG10" s="206">
        <v>0.4</v>
      </c>
      <c r="AH10" s="216">
        <v>0.4</v>
      </c>
      <c r="AI10" s="205">
        <v>86.5</v>
      </c>
      <c r="AJ10" s="201">
        <v>0.8</v>
      </c>
      <c r="AK10" s="201">
        <v>1.5</v>
      </c>
      <c r="AL10" s="202">
        <v>6</v>
      </c>
      <c r="AM10" s="206">
        <v>4.3</v>
      </c>
      <c r="AN10" s="216">
        <v>0.8</v>
      </c>
      <c r="AO10" s="217">
        <v>23</v>
      </c>
      <c r="AP10" s="218">
        <v>8.4</v>
      </c>
      <c r="AQ10" s="209">
        <v>254.13</v>
      </c>
      <c r="AR10" s="210">
        <v>4797</v>
      </c>
      <c r="AS10" s="211">
        <v>8031</v>
      </c>
    </row>
    <row r="11" spans="1:45" ht="15" x14ac:dyDescent="0.3">
      <c r="A11" s="152" t="s">
        <v>245</v>
      </c>
      <c r="B11" s="152">
        <v>37124</v>
      </c>
      <c r="C11" s="152">
        <v>4.5</v>
      </c>
      <c r="D11" s="152">
        <v>10607</v>
      </c>
      <c r="E11" s="152">
        <v>9066</v>
      </c>
      <c r="F11" s="152">
        <v>24.4</v>
      </c>
      <c r="G11" s="152">
        <v>1.1000000000000001</v>
      </c>
      <c r="H11" s="152">
        <v>8</v>
      </c>
      <c r="I11" s="152">
        <v>2590</v>
      </c>
      <c r="J11" s="152">
        <v>25222</v>
      </c>
      <c r="K11" s="152">
        <v>67.900000000000006</v>
      </c>
      <c r="L11" s="152">
        <v>3.1</v>
      </c>
      <c r="M11" s="152">
        <v>22.3</v>
      </c>
      <c r="N11" s="152">
        <v>7206</v>
      </c>
      <c r="O11" s="152">
        <v>3.5</v>
      </c>
      <c r="P11" s="196">
        <v>824374</v>
      </c>
      <c r="Q11" s="152" t="s">
        <v>247</v>
      </c>
      <c r="R11" s="197">
        <v>12.5</v>
      </c>
      <c r="S11" s="152">
        <v>14</v>
      </c>
      <c r="T11" s="152">
        <v>11.8</v>
      </c>
      <c r="U11" s="152">
        <v>13.4</v>
      </c>
      <c r="V11" s="152">
        <v>7.7</v>
      </c>
      <c r="W11" s="152">
        <v>8.5</v>
      </c>
      <c r="X11" s="152">
        <v>5.9</v>
      </c>
      <c r="Y11" s="152">
        <v>88.6</v>
      </c>
      <c r="Z11" s="152">
        <v>76.599999999999994</v>
      </c>
      <c r="AA11" s="152">
        <v>49.8</v>
      </c>
      <c r="AB11" s="152">
        <v>36</v>
      </c>
      <c r="AC11" s="219">
        <v>58.6</v>
      </c>
      <c r="AD11" s="219">
        <v>36.799999999999997</v>
      </c>
      <c r="AE11" s="219">
        <v>1.2</v>
      </c>
      <c r="AF11" s="219">
        <v>1.1000000000000001</v>
      </c>
      <c r="AG11" s="220">
        <v>2</v>
      </c>
      <c r="AH11" s="219">
        <v>0.4</v>
      </c>
      <c r="AI11" s="219">
        <v>61.9</v>
      </c>
      <c r="AJ11" s="219">
        <v>27.9</v>
      </c>
      <c r="AK11" s="219">
        <v>1.2</v>
      </c>
      <c r="AL11" s="219">
        <v>2.6</v>
      </c>
      <c r="AM11" s="219">
        <v>6.3</v>
      </c>
      <c r="AN11" s="219">
        <v>0.2</v>
      </c>
      <c r="AO11" s="221">
        <v>13.1</v>
      </c>
      <c r="AP11" s="221">
        <v>7.6</v>
      </c>
      <c r="AQ11" s="178">
        <v>97.56</v>
      </c>
      <c r="AR11" s="188">
        <v>7047</v>
      </c>
      <c r="AS11" s="185">
        <v>27656</v>
      </c>
    </row>
    <row r="12" spans="1:45" ht="15" x14ac:dyDescent="0.3">
      <c r="A12" s="200" t="s">
        <v>248</v>
      </c>
      <c r="B12" s="200">
        <v>23497</v>
      </c>
      <c r="C12" s="200">
        <v>2.5</v>
      </c>
      <c r="D12" s="200">
        <v>2831</v>
      </c>
      <c r="E12" s="200">
        <v>10364</v>
      </c>
      <c r="F12" s="200">
        <v>44.1</v>
      </c>
      <c r="G12" s="200">
        <v>1.1000000000000001</v>
      </c>
      <c r="H12" s="200">
        <v>5.8</v>
      </c>
      <c r="I12" s="200">
        <v>1249</v>
      </c>
      <c r="J12" s="200">
        <v>12450</v>
      </c>
      <c r="K12" s="200">
        <v>53</v>
      </c>
      <c r="L12" s="200">
        <v>1.3</v>
      </c>
      <c r="M12" s="200">
        <v>6.9</v>
      </c>
      <c r="N12" s="200">
        <v>1500</v>
      </c>
      <c r="O12" s="200">
        <v>8.3000000000000007</v>
      </c>
      <c r="P12" s="196">
        <v>938602</v>
      </c>
      <c r="Q12" s="200" t="s">
        <v>250</v>
      </c>
      <c r="R12" s="198">
        <v>6.7</v>
      </c>
      <c r="S12" s="200">
        <v>7.5</v>
      </c>
      <c r="T12" s="200">
        <v>7</v>
      </c>
      <c r="U12" s="200">
        <v>7.6</v>
      </c>
      <c r="V12" s="200">
        <v>7.6</v>
      </c>
      <c r="W12" s="200">
        <v>7.2</v>
      </c>
      <c r="X12" s="200">
        <v>6</v>
      </c>
      <c r="Y12" s="200">
        <v>206.7</v>
      </c>
      <c r="Z12" s="200">
        <v>123.4</v>
      </c>
      <c r="AA12" s="200">
        <v>120.2</v>
      </c>
      <c r="AB12" s="200">
        <v>74.099999999999994</v>
      </c>
      <c r="AC12" s="222">
        <v>99.9</v>
      </c>
      <c r="AD12" s="223">
        <v>0</v>
      </c>
      <c r="AE12" s="223">
        <v>0</v>
      </c>
      <c r="AF12" s="224">
        <v>0.1</v>
      </c>
      <c r="AG12" s="223">
        <v>0</v>
      </c>
      <c r="AH12" s="223">
        <v>0</v>
      </c>
      <c r="AI12" s="225">
        <v>95.2</v>
      </c>
      <c r="AJ12" s="225">
        <v>0.2</v>
      </c>
      <c r="AK12" s="225">
        <v>1.7</v>
      </c>
      <c r="AL12" s="225">
        <v>1.1000000000000001</v>
      </c>
      <c r="AM12" s="224">
        <v>1.8</v>
      </c>
      <c r="AN12" s="226">
        <v>0</v>
      </c>
      <c r="AO12" s="227">
        <v>12.1</v>
      </c>
      <c r="AP12" s="228" t="s">
        <v>280</v>
      </c>
      <c r="AQ12" s="209">
        <v>118.46</v>
      </c>
      <c r="AR12" s="210">
        <v>6984</v>
      </c>
      <c r="AS12" s="229">
        <v>4914</v>
      </c>
    </row>
    <row r="13" spans="1:45" ht="15" x14ac:dyDescent="0.3">
      <c r="A13" s="152" t="s">
        <v>251</v>
      </c>
      <c r="B13" s="152">
        <v>77501</v>
      </c>
      <c r="C13" s="152">
        <v>2.8</v>
      </c>
      <c r="D13" s="152">
        <v>6301</v>
      </c>
      <c r="E13" s="152">
        <v>20606</v>
      </c>
      <c r="F13" s="152">
        <v>26.6</v>
      </c>
      <c r="G13" s="152">
        <v>0.8</v>
      </c>
      <c r="H13" s="152">
        <v>6.1</v>
      </c>
      <c r="I13" s="152">
        <v>1675</v>
      </c>
      <c r="J13" s="152">
        <v>34177</v>
      </c>
      <c r="K13" s="152">
        <v>44.1</v>
      </c>
      <c r="L13" s="152">
        <v>1.2</v>
      </c>
      <c r="M13" s="152">
        <v>10.1</v>
      </c>
      <c r="N13" s="152">
        <v>2779</v>
      </c>
      <c r="O13" s="152">
        <v>12.3</v>
      </c>
      <c r="P13" s="195">
        <v>2734552</v>
      </c>
      <c r="Q13" s="152" t="s">
        <v>253</v>
      </c>
      <c r="R13" s="197">
        <v>9.1999999999999993</v>
      </c>
      <c r="S13" s="152">
        <v>10.7</v>
      </c>
      <c r="T13" s="152">
        <v>7.7</v>
      </c>
      <c r="U13" s="152">
        <v>7.7</v>
      </c>
      <c r="V13" s="152">
        <v>7</v>
      </c>
      <c r="W13" s="152">
        <v>5.9</v>
      </c>
      <c r="X13" s="152">
        <v>4.8</v>
      </c>
      <c r="Y13" s="152">
        <v>179.2</v>
      </c>
      <c r="Z13" s="152">
        <v>131.80000000000001</v>
      </c>
      <c r="AA13" s="152">
        <v>303.7</v>
      </c>
      <c r="AB13" s="152">
        <v>194.1</v>
      </c>
      <c r="AC13" s="219">
        <v>97.6</v>
      </c>
      <c r="AD13" s="219">
        <v>0.3</v>
      </c>
      <c r="AE13" s="219">
        <v>0.7</v>
      </c>
      <c r="AF13" s="219">
        <v>0.5</v>
      </c>
      <c r="AG13" s="219">
        <v>0.6</v>
      </c>
      <c r="AH13" s="219">
        <v>0.2</v>
      </c>
      <c r="AI13" s="219">
        <v>85.6</v>
      </c>
      <c r="AJ13" s="219">
        <v>0.4</v>
      </c>
      <c r="AK13" s="219">
        <v>4.3</v>
      </c>
      <c r="AL13" s="219">
        <v>2.2999999999999998</v>
      </c>
      <c r="AM13" s="219">
        <v>7.1</v>
      </c>
      <c r="AN13" s="219">
        <v>0.3</v>
      </c>
      <c r="AO13" s="230">
        <v>8.8000000000000007</v>
      </c>
      <c r="AP13" s="156">
        <v>3.8</v>
      </c>
      <c r="AQ13" s="178">
        <v>241.88</v>
      </c>
      <c r="AR13" s="188">
        <v>15088</v>
      </c>
      <c r="AS13" s="185">
        <v>11632</v>
      </c>
    </row>
    <row r="14" spans="1:45" ht="15" x14ac:dyDescent="0.3">
      <c r="A14" s="200" t="s">
        <v>257</v>
      </c>
      <c r="B14" s="200">
        <v>15353</v>
      </c>
      <c r="C14" s="200">
        <v>2.9</v>
      </c>
      <c r="D14" s="200">
        <v>5118</v>
      </c>
      <c r="E14" s="200">
        <v>4624</v>
      </c>
      <c r="F14" s="200">
        <v>30.1</v>
      </c>
      <c r="G14" s="200">
        <v>0.9</v>
      </c>
      <c r="H14" s="200">
        <v>4.9000000000000004</v>
      </c>
      <c r="I14" s="200">
        <v>1541</v>
      </c>
      <c r="J14" s="200">
        <v>9940</v>
      </c>
      <c r="K14" s="200">
        <v>64.7</v>
      </c>
      <c r="L14" s="200">
        <v>1.9</v>
      </c>
      <c r="M14" s="200">
        <v>10.6</v>
      </c>
      <c r="N14" s="200">
        <v>3313</v>
      </c>
      <c r="O14" s="200">
        <v>3</v>
      </c>
      <c r="P14" s="196">
        <v>537031</v>
      </c>
      <c r="Q14" s="200">
        <v>93687</v>
      </c>
      <c r="R14" s="231">
        <v>10.3</v>
      </c>
      <c r="S14" s="200">
        <v>11.3</v>
      </c>
      <c r="T14" s="200">
        <v>8.5</v>
      </c>
      <c r="U14" s="200">
        <v>9.1999999999999993</v>
      </c>
      <c r="V14" s="200">
        <v>7.2</v>
      </c>
      <c r="W14" s="200">
        <v>7.2</v>
      </c>
      <c r="X14" s="200">
        <v>5.9</v>
      </c>
      <c r="Y14" s="200">
        <v>71.5</v>
      </c>
      <c r="Z14" s="200">
        <v>51.8</v>
      </c>
      <c r="AA14" s="200">
        <v>62.3</v>
      </c>
      <c r="AB14" s="200">
        <v>44.3</v>
      </c>
      <c r="AC14" s="232">
        <v>96.2</v>
      </c>
      <c r="AD14" s="232">
        <v>1.9</v>
      </c>
      <c r="AE14" s="232">
        <v>0.8</v>
      </c>
      <c r="AF14" s="232">
        <v>0.9</v>
      </c>
      <c r="AG14" s="232">
        <v>0.1</v>
      </c>
      <c r="AH14" s="232">
        <v>0.1</v>
      </c>
      <c r="AI14" s="232">
        <v>89.7</v>
      </c>
      <c r="AJ14" s="232">
        <v>1.9</v>
      </c>
      <c r="AK14" s="232">
        <v>3.2</v>
      </c>
      <c r="AL14" s="232">
        <v>3</v>
      </c>
      <c r="AM14" s="232">
        <v>2.2000000000000002</v>
      </c>
      <c r="AN14" s="232">
        <v>0</v>
      </c>
      <c r="AO14" s="233">
        <v>10</v>
      </c>
      <c r="AP14" s="234">
        <v>8.4</v>
      </c>
      <c r="AQ14" s="209">
        <v>55.55</v>
      </c>
      <c r="AR14" s="210">
        <v>2186</v>
      </c>
      <c r="AS14" s="229">
        <v>9385</v>
      </c>
    </row>
    <row r="15" spans="1:45" ht="15" x14ac:dyDescent="0.3">
      <c r="A15" s="152" t="s">
        <v>259</v>
      </c>
      <c r="B15" s="152">
        <v>30547</v>
      </c>
      <c r="C15" s="152">
        <v>3.1</v>
      </c>
      <c r="D15" s="152">
        <v>3916</v>
      </c>
      <c r="E15" s="152">
        <v>12963</v>
      </c>
      <c r="F15" s="152">
        <v>42.4</v>
      </c>
      <c r="G15" s="152">
        <v>1.3</v>
      </c>
      <c r="H15" s="152">
        <v>6.8</v>
      </c>
      <c r="I15" s="152">
        <v>1662</v>
      </c>
      <c r="J15" s="152">
        <v>14476</v>
      </c>
      <c r="K15" s="152">
        <v>47.4</v>
      </c>
      <c r="L15" s="152">
        <v>1.4</v>
      </c>
      <c r="M15" s="152">
        <v>7.6</v>
      </c>
      <c r="N15" s="152">
        <v>1856</v>
      </c>
      <c r="O15" s="152">
        <v>7.8</v>
      </c>
      <c r="P15" s="195">
        <v>999050</v>
      </c>
      <c r="Q15" s="152" t="s">
        <v>261</v>
      </c>
      <c r="R15" s="235">
        <v>6.1</v>
      </c>
      <c r="S15" s="152">
        <v>8.1999999999999993</v>
      </c>
      <c r="T15" s="152">
        <v>6.7</v>
      </c>
      <c r="U15" s="152">
        <v>7.7</v>
      </c>
      <c r="V15" s="152">
        <v>7.7</v>
      </c>
      <c r="W15" s="152">
        <v>6.2</v>
      </c>
      <c r="X15" s="152">
        <v>5.0999999999999996</v>
      </c>
      <c r="Y15" s="152">
        <v>187.9</v>
      </c>
      <c r="Z15" s="152">
        <v>120.6</v>
      </c>
      <c r="AA15" s="152">
        <v>105.7</v>
      </c>
      <c r="AB15" s="152">
        <v>62.8</v>
      </c>
      <c r="AC15" s="236">
        <v>61.9</v>
      </c>
      <c r="AD15" s="236">
        <v>37</v>
      </c>
      <c r="AE15" s="236">
        <v>1</v>
      </c>
      <c r="AF15" s="236">
        <v>0.1</v>
      </c>
      <c r="AG15" s="236">
        <v>0</v>
      </c>
      <c r="AH15" s="236">
        <v>0</v>
      </c>
      <c r="AI15" s="236">
        <v>74.7</v>
      </c>
      <c r="AJ15" s="236">
        <v>19.7</v>
      </c>
      <c r="AK15" s="236">
        <v>3.6</v>
      </c>
      <c r="AL15" s="236">
        <v>0.9</v>
      </c>
      <c r="AM15" s="236">
        <v>1.1000000000000001</v>
      </c>
      <c r="AN15" s="236">
        <v>0</v>
      </c>
      <c r="AO15" s="237">
        <v>19.899999999999999</v>
      </c>
      <c r="AP15" s="238">
        <v>11</v>
      </c>
      <c r="AQ15" s="178">
        <v>200.07</v>
      </c>
      <c r="AR15" s="188">
        <v>3320</v>
      </c>
      <c r="AS15" s="185">
        <v>4028</v>
      </c>
    </row>
    <row r="16" spans="1:45" ht="15" x14ac:dyDescent="0.3">
      <c r="A16" s="200" t="s">
        <v>262</v>
      </c>
      <c r="B16" s="200">
        <v>35001</v>
      </c>
      <c r="C16" s="200">
        <v>2</v>
      </c>
      <c r="D16" s="200">
        <v>4605</v>
      </c>
      <c r="E16" s="200">
        <v>15494</v>
      </c>
      <c r="F16" s="200">
        <v>44.3</v>
      </c>
      <c r="G16" s="200">
        <v>0.9</v>
      </c>
      <c r="H16" s="200">
        <v>6.6</v>
      </c>
      <c r="I16" s="200">
        <v>2039</v>
      </c>
      <c r="J16" s="200">
        <v>15455</v>
      </c>
      <c r="K16" s="200">
        <v>44.2</v>
      </c>
      <c r="L16" s="200">
        <v>0.9</v>
      </c>
      <c r="M16" s="200">
        <v>6.5</v>
      </c>
      <c r="N16" s="200">
        <v>2034</v>
      </c>
      <c r="O16" s="200">
        <v>7.6</v>
      </c>
      <c r="P16" s="196">
        <v>1743144</v>
      </c>
      <c r="Q16" s="200" t="s">
        <v>264</v>
      </c>
      <c r="R16" s="231">
        <v>10.199999999999999</v>
      </c>
      <c r="S16" s="200">
        <v>10.7</v>
      </c>
      <c r="T16" s="200">
        <v>12.2</v>
      </c>
      <c r="U16" s="200">
        <v>12</v>
      </c>
      <c r="V16" s="200">
        <v>8</v>
      </c>
      <c r="W16" s="200">
        <v>7.1</v>
      </c>
      <c r="X16" s="200">
        <v>5</v>
      </c>
      <c r="Y16" s="200">
        <v>198.7</v>
      </c>
      <c r="Z16" s="200">
        <v>143.30000000000001</v>
      </c>
      <c r="AA16" s="200">
        <v>209.8</v>
      </c>
      <c r="AB16" s="200">
        <v>135.4</v>
      </c>
      <c r="AC16" s="232">
        <v>83.6</v>
      </c>
      <c r="AD16" s="232">
        <v>14.3</v>
      </c>
      <c r="AE16" s="232">
        <v>0.7</v>
      </c>
      <c r="AF16" s="232">
        <v>0.6</v>
      </c>
      <c r="AG16" s="232">
        <v>0.8</v>
      </c>
      <c r="AH16" s="232">
        <v>0</v>
      </c>
      <c r="AI16" s="232">
        <v>78.3</v>
      </c>
      <c r="AJ16" s="232">
        <v>8.5</v>
      </c>
      <c r="AK16" s="232">
        <v>4.9000000000000004</v>
      </c>
      <c r="AL16" s="232">
        <v>6.3</v>
      </c>
      <c r="AM16" s="232">
        <v>1.8</v>
      </c>
      <c r="AN16" s="232">
        <v>0.1</v>
      </c>
      <c r="AO16" s="233">
        <v>19</v>
      </c>
      <c r="AP16" s="234">
        <v>16.899999999999999</v>
      </c>
      <c r="AQ16" s="209">
        <v>441.77</v>
      </c>
      <c r="AR16" s="210">
        <v>9656</v>
      </c>
      <c r="AS16" s="229">
        <v>9471</v>
      </c>
    </row>
    <row r="17" spans="1:45" ht="15" x14ac:dyDescent="0.3">
      <c r="A17" s="152" t="s">
        <v>268</v>
      </c>
      <c r="B17" s="152">
        <v>4046</v>
      </c>
      <c r="C17" s="152">
        <v>1.7</v>
      </c>
      <c r="D17" s="152">
        <v>3678</v>
      </c>
      <c r="E17" s="152">
        <v>2500</v>
      </c>
      <c r="F17" s="152">
        <v>61.8</v>
      </c>
      <c r="G17" s="152">
        <v>1.1000000000000001</v>
      </c>
      <c r="H17" s="152">
        <v>6.5</v>
      </c>
      <c r="I17" s="152">
        <v>2273</v>
      </c>
      <c r="J17" s="152">
        <v>1449</v>
      </c>
      <c r="K17" s="152">
        <v>35.799999999999997</v>
      </c>
      <c r="L17" s="152">
        <v>0.6</v>
      </c>
      <c r="M17" s="152">
        <v>3.8</v>
      </c>
      <c r="N17" s="152">
        <v>1317</v>
      </c>
      <c r="O17" s="152">
        <v>1.1000000000000001</v>
      </c>
      <c r="P17" s="196">
        <v>236988</v>
      </c>
      <c r="Q17" s="152">
        <v>38273</v>
      </c>
      <c r="R17" s="235">
        <v>8.1999999999999993</v>
      </c>
      <c r="S17" s="152">
        <v>9.9</v>
      </c>
      <c r="T17" s="152">
        <v>6.4</v>
      </c>
      <c r="U17" s="152">
        <v>7.3</v>
      </c>
      <c r="V17" s="152">
        <v>6.3</v>
      </c>
      <c r="W17" s="152">
        <v>6.9</v>
      </c>
      <c r="X17" s="152">
        <v>5.0999999999999996</v>
      </c>
      <c r="Y17" s="152">
        <v>19.3</v>
      </c>
      <c r="Z17" s="152">
        <v>14.9</v>
      </c>
      <c r="AA17" s="152">
        <v>17.600000000000001</v>
      </c>
      <c r="AB17" s="152">
        <v>10.4</v>
      </c>
      <c r="AC17" s="236">
        <v>96</v>
      </c>
      <c r="AD17" s="236">
        <v>1</v>
      </c>
      <c r="AE17" s="236">
        <v>1.4</v>
      </c>
      <c r="AF17" s="236">
        <v>0.8</v>
      </c>
      <c r="AG17" s="236">
        <v>0.1</v>
      </c>
      <c r="AH17" s="236">
        <v>0.7</v>
      </c>
      <c r="AI17" s="236">
        <v>88</v>
      </c>
      <c r="AJ17" s="236">
        <v>0.2</v>
      </c>
      <c r="AK17" s="236">
        <v>7.3</v>
      </c>
      <c r="AL17" s="236">
        <v>1.3</v>
      </c>
      <c r="AM17" s="236">
        <v>2.2999999999999998</v>
      </c>
      <c r="AN17" s="236">
        <v>0.8</v>
      </c>
      <c r="AO17" s="237">
        <v>13.9</v>
      </c>
      <c r="AP17" s="239">
        <v>10.1</v>
      </c>
      <c r="AQ17" s="178">
        <v>30.73</v>
      </c>
      <c r="AR17" s="188">
        <v>14692</v>
      </c>
      <c r="AS17" s="185">
        <v>2063</v>
      </c>
    </row>
    <row r="18" spans="1:45" ht="15" x14ac:dyDescent="0.3">
      <c r="A18" s="200" t="s">
        <v>265</v>
      </c>
      <c r="B18" s="200">
        <v>84841</v>
      </c>
      <c r="C18" s="200">
        <v>5</v>
      </c>
      <c r="D18" s="200">
        <v>3721</v>
      </c>
      <c r="E18" s="200">
        <v>21688</v>
      </c>
      <c r="F18" s="200">
        <v>25.6</v>
      </c>
      <c r="G18" s="200">
        <v>1.3</v>
      </c>
      <c r="H18" s="200">
        <v>6</v>
      </c>
      <c r="I18" s="200">
        <v>951</v>
      </c>
      <c r="J18" s="200">
        <v>60883</v>
      </c>
      <c r="K18" s="200">
        <v>71.8</v>
      </c>
      <c r="L18" s="200">
        <v>3.6</v>
      </c>
      <c r="M18" s="200">
        <v>17</v>
      </c>
      <c r="N18" s="200">
        <v>2670</v>
      </c>
      <c r="O18" s="200">
        <v>22.8</v>
      </c>
      <c r="P18" s="196">
        <v>1700273</v>
      </c>
      <c r="Q18" s="200" t="s">
        <v>267</v>
      </c>
      <c r="R18" s="231">
        <v>6.5</v>
      </c>
      <c r="S18" s="200">
        <v>7.3</v>
      </c>
      <c r="T18" s="200">
        <v>6.6</v>
      </c>
      <c r="U18" s="200">
        <v>7</v>
      </c>
      <c r="V18" s="200">
        <v>7.6</v>
      </c>
      <c r="W18" s="200">
        <v>6.7</v>
      </c>
      <c r="X18" s="200">
        <v>6.2</v>
      </c>
      <c r="Y18" s="200">
        <v>334.9</v>
      </c>
      <c r="Z18" s="200">
        <v>215</v>
      </c>
      <c r="AA18" s="200">
        <v>194.4</v>
      </c>
      <c r="AB18" s="200">
        <v>129.1</v>
      </c>
      <c r="AC18" s="232">
        <v>99.5</v>
      </c>
      <c r="AD18" s="232">
        <v>0</v>
      </c>
      <c r="AE18" s="232">
        <v>0.3</v>
      </c>
      <c r="AF18" s="232">
        <v>0.1</v>
      </c>
      <c r="AG18" s="232">
        <v>0</v>
      </c>
      <c r="AH18" s="232">
        <v>0.1</v>
      </c>
      <c r="AI18" s="232">
        <v>94.9</v>
      </c>
      <c r="AJ18" s="232">
        <v>0.4</v>
      </c>
      <c r="AK18" s="232">
        <v>1.5</v>
      </c>
      <c r="AL18" s="232">
        <v>1.2</v>
      </c>
      <c r="AM18" s="232">
        <v>1.8</v>
      </c>
      <c r="AN18" s="232">
        <v>0.1</v>
      </c>
      <c r="AO18" s="233">
        <v>7.6</v>
      </c>
      <c r="AP18" s="234">
        <v>4.5999999999999996</v>
      </c>
      <c r="AQ18" s="209">
        <v>147.49</v>
      </c>
      <c r="AR18" s="240">
        <v>180</v>
      </c>
      <c r="AS18" s="229">
        <v>7077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FDF1C-D481-4A0D-A975-F0D5857FFAFE}">
  <dimension ref="A1:E14"/>
  <sheetViews>
    <sheetView workbookViewId="0">
      <selection activeCell="D21" sqref="D21"/>
    </sheetView>
  </sheetViews>
  <sheetFormatPr defaultRowHeight="14.4" x14ac:dyDescent="0.3"/>
  <cols>
    <col min="1" max="1" width="7.109375" customWidth="1"/>
    <col min="2" max="2" width="8.33203125" bestFit="1" customWidth="1"/>
    <col min="3" max="3" width="19.5546875" customWidth="1"/>
    <col min="4" max="4" width="20.88671875" customWidth="1"/>
    <col min="5" max="5" width="30" customWidth="1"/>
  </cols>
  <sheetData>
    <row r="1" spans="1:5" ht="15.6" x14ac:dyDescent="0.3">
      <c r="A1" s="26" t="s">
        <v>4</v>
      </c>
      <c r="B1" s="26" t="s">
        <v>5</v>
      </c>
      <c r="C1" s="27" t="s">
        <v>6</v>
      </c>
      <c r="D1" s="27" t="s">
        <v>7</v>
      </c>
      <c r="E1" s="27" t="s">
        <v>22</v>
      </c>
    </row>
    <row r="2" spans="1:5" ht="15.6" x14ac:dyDescent="0.3">
      <c r="A2" s="17">
        <v>1</v>
      </c>
      <c r="B2" s="22" t="s">
        <v>8</v>
      </c>
      <c r="C2" s="1">
        <v>1296</v>
      </c>
      <c r="D2" s="4">
        <v>0.32</v>
      </c>
      <c r="E2" s="18">
        <v>4050</v>
      </c>
    </row>
    <row r="3" spans="1:5" ht="15.6" x14ac:dyDescent="0.3">
      <c r="A3" s="19">
        <v>2</v>
      </c>
      <c r="B3" s="23" t="s">
        <v>9</v>
      </c>
      <c r="C3" s="2">
        <v>1562</v>
      </c>
      <c r="D3" s="3">
        <v>0.34</v>
      </c>
      <c r="E3" s="20">
        <v>4594</v>
      </c>
    </row>
    <row r="4" spans="1:5" ht="15.6" x14ac:dyDescent="0.3">
      <c r="A4" s="17">
        <v>3</v>
      </c>
      <c r="B4" s="22" t="s">
        <v>10</v>
      </c>
      <c r="C4" s="1">
        <v>1691</v>
      </c>
      <c r="D4" s="4">
        <v>0.36</v>
      </c>
      <c r="E4" s="18">
        <v>4697</v>
      </c>
    </row>
    <row r="5" spans="1:5" ht="15.6" x14ac:dyDescent="0.3">
      <c r="A5" s="19">
        <v>4</v>
      </c>
      <c r="B5" s="23" t="s">
        <v>11</v>
      </c>
      <c r="C5" s="2">
        <v>1839</v>
      </c>
      <c r="D5" s="3">
        <v>0.37</v>
      </c>
      <c r="E5" s="20">
        <v>4970</v>
      </c>
    </row>
    <row r="6" spans="1:5" ht="15.6" x14ac:dyDescent="0.3">
      <c r="A6" s="17">
        <v>5</v>
      </c>
      <c r="B6" s="22" t="s">
        <v>12</v>
      </c>
      <c r="C6" s="18">
        <v>1799</v>
      </c>
      <c r="D6" s="4">
        <v>0.28000000000000003</v>
      </c>
      <c r="E6" s="18">
        <v>6425</v>
      </c>
    </row>
    <row r="7" spans="1:5" ht="15.6" x14ac:dyDescent="0.3">
      <c r="A7" s="19">
        <v>6</v>
      </c>
      <c r="B7" s="23" t="s">
        <v>13</v>
      </c>
      <c r="C7" s="2">
        <v>1977</v>
      </c>
      <c r="D7" s="3">
        <v>0.28999999999999998</v>
      </c>
      <c r="E7" s="20">
        <v>6817</v>
      </c>
    </row>
    <row r="8" spans="1:5" ht="15.6" x14ac:dyDescent="0.3">
      <c r="A8" s="17">
        <v>7</v>
      </c>
      <c r="B8" s="22" t="s">
        <v>14</v>
      </c>
      <c r="C8" s="1">
        <v>2238</v>
      </c>
      <c r="D8" s="4">
        <v>0.31</v>
      </c>
      <c r="E8" s="18">
        <v>7219</v>
      </c>
    </row>
    <row r="9" spans="1:5" ht="15.6" x14ac:dyDescent="0.3">
      <c r="A9" s="19">
        <v>8</v>
      </c>
      <c r="B9" s="23" t="s">
        <v>15</v>
      </c>
      <c r="C9" s="2">
        <v>2843</v>
      </c>
      <c r="D9" s="3">
        <v>0.32</v>
      </c>
      <c r="E9" s="20">
        <v>8884</v>
      </c>
    </row>
    <row r="10" spans="1:5" ht="15.6" x14ac:dyDescent="0.3">
      <c r="A10" s="17">
        <v>9</v>
      </c>
      <c r="B10" s="22" t="s">
        <v>16</v>
      </c>
      <c r="C10" s="1">
        <v>2983</v>
      </c>
      <c r="D10" s="4">
        <v>0.33</v>
      </c>
      <c r="E10" s="18">
        <v>9039</v>
      </c>
    </row>
    <row r="11" spans="1:5" ht="15.6" x14ac:dyDescent="0.3">
      <c r="A11" s="19">
        <v>10</v>
      </c>
      <c r="B11" s="23" t="s">
        <v>17</v>
      </c>
      <c r="C11" s="2">
        <v>3966</v>
      </c>
      <c r="D11" s="3">
        <v>0.36</v>
      </c>
      <c r="E11" s="20">
        <v>11331</v>
      </c>
    </row>
    <row r="12" spans="1:5" ht="15.6" x14ac:dyDescent="0.3">
      <c r="A12" s="17">
        <v>11</v>
      </c>
      <c r="B12" s="22" t="s">
        <v>18</v>
      </c>
      <c r="C12" s="1">
        <v>4204</v>
      </c>
      <c r="D12" s="4">
        <v>0.38</v>
      </c>
      <c r="E12" s="18">
        <v>11063</v>
      </c>
    </row>
    <row r="13" spans="1:5" ht="15.6" x14ac:dyDescent="0.3">
      <c r="A13" s="19">
        <v>12</v>
      </c>
      <c r="B13" s="23" t="s">
        <v>19</v>
      </c>
      <c r="C13" s="2">
        <v>4334</v>
      </c>
      <c r="D13" s="3">
        <v>0.4</v>
      </c>
      <c r="E13" s="20">
        <v>10862</v>
      </c>
    </row>
    <row r="14" spans="1:5" ht="15.6" x14ac:dyDescent="0.3">
      <c r="A14" s="17">
        <v>13</v>
      </c>
      <c r="B14" s="22" t="s">
        <v>20</v>
      </c>
      <c r="C14" s="1">
        <v>6409</v>
      </c>
      <c r="D14" s="4">
        <v>0.42</v>
      </c>
      <c r="E14" s="18">
        <v>15260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8310-2DF8-49CF-8C00-C2A3A8467625}">
  <dimension ref="A1:H17"/>
  <sheetViews>
    <sheetView workbookViewId="0">
      <selection activeCell="H17" sqref="H17"/>
    </sheetView>
  </sheetViews>
  <sheetFormatPr defaultRowHeight="14.4" x14ac:dyDescent="0.3"/>
  <cols>
    <col min="3" max="3" width="9" customWidth="1"/>
    <col min="5" max="5" width="9.109375" customWidth="1"/>
    <col min="6" max="6" width="17.88671875" customWidth="1"/>
  </cols>
  <sheetData>
    <row r="1" spans="1:8" ht="15.6" x14ac:dyDescent="0.3">
      <c r="A1" s="31" t="s">
        <v>23</v>
      </c>
      <c r="B1" s="32" t="s">
        <v>5</v>
      </c>
      <c r="C1" s="31" t="s">
        <v>24</v>
      </c>
      <c r="D1" s="31" t="s">
        <v>25</v>
      </c>
      <c r="E1" s="31" t="s">
        <v>26</v>
      </c>
      <c r="F1" s="33" t="s">
        <v>27</v>
      </c>
      <c r="G1" s="31" t="s">
        <v>28</v>
      </c>
      <c r="H1" s="31" t="s">
        <v>29</v>
      </c>
    </row>
    <row r="2" spans="1:8" ht="15.6" x14ac:dyDescent="0.3">
      <c r="A2" s="19">
        <v>1</v>
      </c>
      <c r="B2" s="29" t="s">
        <v>30</v>
      </c>
      <c r="C2" s="20">
        <v>2184</v>
      </c>
      <c r="D2" s="20">
        <v>10380</v>
      </c>
      <c r="E2" s="20">
        <v>383</v>
      </c>
      <c r="F2" s="21"/>
      <c r="G2" s="21"/>
      <c r="H2" s="20">
        <v>12947</v>
      </c>
    </row>
    <row r="3" spans="1:8" ht="15.6" x14ac:dyDescent="0.3">
      <c r="A3" s="17">
        <v>2</v>
      </c>
      <c r="B3" s="28" t="s">
        <v>31</v>
      </c>
      <c r="C3" s="18">
        <v>3008</v>
      </c>
      <c r="D3" s="18">
        <v>11260</v>
      </c>
      <c r="E3" s="18">
        <v>471</v>
      </c>
      <c r="F3" s="18">
        <v>390</v>
      </c>
      <c r="G3" s="30"/>
      <c r="H3" s="18">
        <v>15130</v>
      </c>
    </row>
    <row r="4" spans="1:8" ht="15.6" x14ac:dyDescent="0.3">
      <c r="A4" s="19">
        <v>3</v>
      </c>
      <c r="B4" s="29" t="s">
        <v>32</v>
      </c>
      <c r="C4" s="20">
        <v>3262</v>
      </c>
      <c r="D4" s="20">
        <v>13306</v>
      </c>
      <c r="E4" s="20">
        <v>679</v>
      </c>
      <c r="F4" s="20">
        <v>400</v>
      </c>
      <c r="G4" s="21"/>
      <c r="H4" s="20">
        <v>17647</v>
      </c>
    </row>
    <row r="5" spans="1:8" ht="15.6" x14ac:dyDescent="0.3">
      <c r="A5" s="17">
        <v>4</v>
      </c>
      <c r="B5" s="28" t="s">
        <v>33</v>
      </c>
      <c r="C5" s="18">
        <v>4666</v>
      </c>
      <c r="D5" s="18">
        <v>14697</v>
      </c>
      <c r="E5" s="18">
        <v>849</v>
      </c>
      <c r="F5" s="18">
        <v>503</v>
      </c>
      <c r="G5" s="18">
        <v>1175</v>
      </c>
      <c r="H5" s="18">
        <v>21891</v>
      </c>
    </row>
    <row r="6" spans="1:8" ht="15.6" x14ac:dyDescent="0.3">
      <c r="A6" s="19">
        <v>5</v>
      </c>
      <c r="B6" s="29" t="s">
        <v>34</v>
      </c>
      <c r="C6" s="20">
        <v>4160</v>
      </c>
      <c r="D6" s="20">
        <v>16509</v>
      </c>
      <c r="E6" s="20">
        <v>611</v>
      </c>
      <c r="F6" s="20">
        <v>565</v>
      </c>
      <c r="G6" s="20">
        <v>1314</v>
      </c>
      <c r="H6" s="20">
        <v>23159</v>
      </c>
    </row>
    <row r="7" spans="1:8" ht="15.6" x14ac:dyDescent="0.3">
      <c r="A7" s="17">
        <v>6</v>
      </c>
      <c r="B7" s="28" t="s">
        <v>35</v>
      </c>
      <c r="C7" s="18">
        <v>4145</v>
      </c>
      <c r="D7" s="18">
        <v>16763</v>
      </c>
      <c r="E7" s="18">
        <v>581</v>
      </c>
      <c r="F7" s="18">
        <v>460</v>
      </c>
      <c r="G7" s="18">
        <v>1316</v>
      </c>
      <c r="H7" s="18">
        <v>23265</v>
      </c>
    </row>
    <row r="8" spans="1:8" ht="15.6" x14ac:dyDescent="0.3">
      <c r="A8" s="19">
        <v>7</v>
      </c>
      <c r="B8" s="29" t="s">
        <v>36</v>
      </c>
      <c r="C8" s="20">
        <v>4206</v>
      </c>
      <c r="D8" s="20">
        <v>18267</v>
      </c>
      <c r="E8" s="20">
        <v>554</v>
      </c>
      <c r="F8" s="20">
        <v>570</v>
      </c>
      <c r="G8" s="20">
        <v>1473</v>
      </c>
      <c r="H8" s="20">
        <v>25069</v>
      </c>
    </row>
    <row r="9" spans="1:8" ht="15.6" x14ac:dyDescent="0.3">
      <c r="A9" s="17">
        <v>8</v>
      </c>
      <c r="B9" s="28" t="s">
        <v>37</v>
      </c>
      <c r="C9" s="18">
        <v>5645</v>
      </c>
      <c r="D9" s="18">
        <v>18039</v>
      </c>
      <c r="E9" s="18">
        <v>463</v>
      </c>
      <c r="F9" s="18">
        <v>591</v>
      </c>
      <c r="G9" s="18">
        <v>1287</v>
      </c>
      <c r="H9" s="18">
        <v>26026</v>
      </c>
    </row>
    <row r="10" spans="1:8" ht="15.6" x14ac:dyDescent="0.3">
      <c r="A10" s="19">
        <v>9</v>
      </c>
      <c r="B10" s="29" t="s">
        <v>38</v>
      </c>
      <c r="C10" s="20">
        <v>12643</v>
      </c>
      <c r="D10" s="20">
        <v>18282</v>
      </c>
      <c r="E10" s="20">
        <v>889</v>
      </c>
      <c r="F10" s="20">
        <v>648</v>
      </c>
      <c r="G10" s="20">
        <v>1605</v>
      </c>
      <c r="H10" s="20">
        <v>34067</v>
      </c>
    </row>
    <row r="11" spans="1:8" ht="15.6" x14ac:dyDescent="0.3">
      <c r="A11" s="17">
        <v>10</v>
      </c>
      <c r="B11" s="28" t="s">
        <v>39</v>
      </c>
      <c r="C11" s="18">
        <v>17075</v>
      </c>
      <c r="D11" s="18">
        <v>19419</v>
      </c>
      <c r="E11" s="18">
        <v>1018</v>
      </c>
      <c r="F11" s="18">
        <v>931</v>
      </c>
      <c r="G11" s="18">
        <v>1749</v>
      </c>
      <c r="H11" s="18">
        <v>40192</v>
      </c>
    </row>
    <row r="12" spans="1:8" ht="15.6" x14ac:dyDescent="0.3">
      <c r="A12" s="19">
        <v>11</v>
      </c>
      <c r="B12" s="29" t="s">
        <v>40</v>
      </c>
      <c r="C12" s="20">
        <v>19605</v>
      </c>
      <c r="D12" s="20">
        <v>31075</v>
      </c>
      <c r="E12" s="20">
        <v>1545</v>
      </c>
      <c r="F12" s="20">
        <v>1732</v>
      </c>
      <c r="G12" s="20">
        <v>2010</v>
      </c>
      <c r="H12" s="20">
        <v>55967</v>
      </c>
    </row>
    <row r="13" spans="1:8" ht="15.6" x14ac:dyDescent="0.3">
      <c r="A13" s="17">
        <v>12</v>
      </c>
      <c r="B13" s="28" t="s">
        <v>41</v>
      </c>
      <c r="C13" s="18">
        <v>20008</v>
      </c>
      <c r="D13" s="18">
        <v>27764</v>
      </c>
      <c r="E13" s="18">
        <v>1596</v>
      </c>
      <c r="F13" s="18">
        <v>1728</v>
      </c>
      <c r="G13" s="18">
        <v>1803</v>
      </c>
      <c r="H13" s="18">
        <v>52899</v>
      </c>
    </row>
    <row r="14" spans="1:8" ht="15.6" x14ac:dyDescent="0.3">
      <c r="A14" s="19">
        <v>13</v>
      </c>
      <c r="B14" s="29" t="s">
        <v>42</v>
      </c>
      <c r="C14" s="20">
        <v>24581</v>
      </c>
      <c r="D14" s="20">
        <v>36367</v>
      </c>
      <c r="E14" s="20">
        <v>1834</v>
      </c>
      <c r="F14" s="20">
        <v>1861</v>
      </c>
      <c r="G14" s="20">
        <v>2806</v>
      </c>
      <c r="H14" s="20">
        <v>67448</v>
      </c>
    </row>
    <row r="15" spans="1:8" ht="15.6" x14ac:dyDescent="0.3">
      <c r="A15" s="17">
        <v>14</v>
      </c>
      <c r="B15" s="28" t="s">
        <v>43</v>
      </c>
      <c r="C15" s="18">
        <v>38000</v>
      </c>
      <c r="D15" s="18">
        <v>39569</v>
      </c>
      <c r="E15" s="18">
        <v>2292</v>
      </c>
      <c r="F15" s="18">
        <v>3125</v>
      </c>
      <c r="G15" s="18">
        <v>2815</v>
      </c>
      <c r="H15" s="18">
        <v>85801</v>
      </c>
    </row>
    <row r="16" spans="1:8" ht="15.6" x14ac:dyDescent="0.3">
      <c r="A16" s="19">
        <v>15</v>
      </c>
      <c r="B16" s="29" t="s">
        <v>44</v>
      </c>
      <c r="C16" s="20">
        <v>32502</v>
      </c>
      <c r="D16" s="20">
        <v>49278</v>
      </c>
      <c r="E16" s="20">
        <v>2538</v>
      </c>
      <c r="F16" s="20">
        <v>2691</v>
      </c>
      <c r="G16" s="20">
        <v>2126</v>
      </c>
      <c r="H16" s="20">
        <v>89135</v>
      </c>
    </row>
    <row r="17" spans="1:8" ht="15.6" x14ac:dyDescent="0.3">
      <c r="A17" s="34">
        <v>16</v>
      </c>
      <c r="B17" s="35" t="s">
        <v>45</v>
      </c>
      <c r="C17" s="36">
        <v>32716</v>
      </c>
      <c r="D17" s="36">
        <v>40662</v>
      </c>
      <c r="E17" s="36">
        <v>2065</v>
      </c>
      <c r="F17" s="36">
        <v>2452</v>
      </c>
      <c r="G17" s="36">
        <v>1998</v>
      </c>
      <c r="H17" s="36">
        <v>79893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454C-88A6-4307-806C-F4366176FAB9}">
  <dimension ref="A1:J18"/>
  <sheetViews>
    <sheetView workbookViewId="0">
      <selection activeCell="K11" sqref="K11"/>
    </sheetView>
  </sheetViews>
  <sheetFormatPr defaultRowHeight="14.4" x14ac:dyDescent="0.3"/>
  <cols>
    <col min="3" max="3" width="9.109375" customWidth="1"/>
    <col min="5" max="5" width="9.21875" customWidth="1"/>
    <col min="6" max="6" width="17.44140625" customWidth="1"/>
  </cols>
  <sheetData>
    <row r="1" spans="1:10" ht="15.6" x14ac:dyDescent="0.3">
      <c r="A1" s="37" t="s">
        <v>46</v>
      </c>
      <c r="B1" s="37" t="s">
        <v>47</v>
      </c>
      <c r="C1" s="37" t="s">
        <v>48</v>
      </c>
      <c r="D1" s="37" t="s">
        <v>49</v>
      </c>
      <c r="E1" s="37" t="s">
        <v>50</v>
      </c>
      <c r="F1" s="37" t="s">
        <v>51</v>
      </c>
      <c r="G1" s="37" t="s">
        <v>52</v>
      </c>
      <c r="H1" s="37" t="s">
        <v>53</v>
      </c>
    </row>
    <row r="2" spans="1:10" ht="15.6" x14ac:dyDescent="0.3">
      <c r="A2" s="12">
        <v>1</v>
      </c>
      <c r="B2" s="13" t="s">
        <v>54</v>
      </c>
      <c r="C2" s="12">
        <v>2985</v>
      </c>
      <c r="D2" s="12">
        <v>10890</v>
      </c>
      <c r="E2" s="12">
        <v>488</v>
      </c>
      <c r="F2" s="38"/>
      <c r="G2" s="38"/>
      <c r="H2" s="13">
        <v>14363</v>
      </c>
    </row>
    <row r="3" spans="1:10" ht="15.6" x14ac:dyDescent="0.3">
      <c r="A3" s="10">
        <v>2</v>
      </c>
      <c r="B3" s="11" t="s">
        <v>55</v>
      </c>
      <c r="C3" s="11">
        <v>3650</v>
      </c>
      <c r="D3" s="11">
        <v>11930</v>
      </c>
      <c r="E3" s="11">
        <v>534</v>
      </c>
      <c r="F3" s="11">
        <v>420</v>
      </c>
      <c r="G3" s="39"/>
      <c r="H3" s="11">
        <v>16534</v>
      </c>
    </row>
    <row r="4" spans="1:10" ht="15.6" x14ac:dyDescent="0.3">
      <c r="A4" s="12">
        <v>3</v>
      </c>
      <c r="B4" s="13" t="s">
        <v>56</v>
      </c>
      <c r="C4" s="13">
        <v>4450</v>
      </c>
      <c r="D4" s="13">
        <v>13930</v>
      </c>
      <c r="E4" s="13">
        <v>734</v>
      </c>
      <c r="F4" s="13">
        <v>420</v>
      </c>
      <c r="G4" s="38"/>
      <c r="H4" s="13">
        <v>19534</v>
      </c>
    </row>
    <row r="5" spans="1:10" ht="15.6" x14ac:dyDescent="0.3">
      <c r="A5" s="10">
        <v>4</v>
      </c>
      <c r="B5" s="11" t="s">
        <v>8</v>
      </c>
      <c r="C5" s="11">
        <v>5560</v>
      </c>
      <c r="D5" s="10">
        <v>15440</v>
      </c>
      <c r="E5" s="10">
        <v>800</v>
      </c>
      <c r="F5" s="11">
        <v>500</v>
      </c>
      <c r="G5" s="11">
        <v>1435</v>
      </c>
      <c r="H5" s="10">
        <v>23735</v>
      </c>
      <c r="J5" s="43"/>
    </row>
    <row r="6" spans="1:10" ht="15.6" x14ac:dyDescent="0.3">
      <c r="A6" s="12">
        <v>5</v>
      </c>
      <c r="B6" s="13" t="s">
        <v>9</v>
      </c>
      <c r="C6" s="13">
        <v>5720</v>
      </c>
      <c r="D6" s="13">
        <v>17840</v>
      </c>
      <c r="E6" s="13">
        <v>900</v>
      </c>
      <c r="F6" s="13">
        <v>600</v>
      </c>
      <c r="G6" s="13">
        <v>1700</v>
      </c>
      <c r="H6" s="13">
        <v>26760</v>
      </c>
    </row>
    <row r="7" spans="1:10" ht="15.6" x14ac:dyDescent="0.3">
      <c r="A7" s="10">
        <v>6</v>
      </c>
      <c r="B7" s="11" t="s">
        <v>10</v>
      </c>
      <c r="C7" s="40">
        <v>6585</v>
      </c>
      <c r="D7" s="11">
        <v>20542</v>
      </c>
      <c r="E7" s="11">
        <v>990</v>
      </c>
      <c r="F7" s="11">
        <v>660</v>
      </c>
      <c r="G7" s="11">
        <v>1700</v>
      </c>
      <c r="H7" s="11">
        <v>30477</v>
      </c>
    </row>
    <row r="8" spans="1:10" ht="15.6" x14ac:dyDescent="0.3">
      <c r="A8" s="12">
        <v>7</v>
      </c>
      <c r="B8" s="13" t="s">
        <v>11</v>
      </c>
      <c r="C8" s="13">
        <v>8166</v>
      </c>
      <c r="D8" s="13">
        <v>20999</v>
      </c>
      <c r="E8" s="13">
        <v>1069</v>
      </c>
      <c r="F8" s="13">
        <v>726</v>
      </c>
      <c r="G8" s="13">
        <v>1785</v>
      </c>
      <c r="H8" s="13">
        <v>32745</v>
      </c>
    </row>
    <row r="9" spans="1:10" ht="15.6" x14ac:dyDescent="0.3">
      <c r="A9" s="10">
        <v>8</v>
      </c>
      <c r="B9" s="11" t="s">
        <v>12</v>
      </c>
      <c r="C9" s="11">
        <v>8733</v>
      </c>
      <c r="D9" s="11">
        <v>21912</v>
      </c>
      <c r="E9" s="11">
        <v>1069</v>
      </c>
      <c r="F9" s="11">
        <v>726</v>
      </c>
      <c r="G9" s="11">
        <v>1785</v>
      </c>
      <c r="H9" s="11">
        <v>34225</v>
      </c>
    </row>
    <row r="10" spans="1:10" ht="15.6" x14ac:dyDescent="0.3">
      <c r="A10" s="12">
        <v>9</v>
      </c>
      <c r="B10" s="13" t="s">
        <v>13</v>
      </c>
      <c r="C10" s="12">
        <v>11325</v>
      </c>
      <c r="D10" s="12">
        <v>18295</v>
      </c>
      <c r="E10" s="12">
        <v>1008</v>
      </c>
      <c r="F10" s="12">
        <v>713</v>
      </c>
      <c r="G10" s="12">
        <v>1397</v>
      </c>
      <c r="H10" s="12">
        <v>32738</v>
      </c>
    </row>
    <row r="11" spans="1:10" ht="15.6" x14ac:dyDescent="0.3">
      <c r="A11" s="10">
        <v>10</v>
      </c>
      <c r="B11" s="11" t="s">
        <v>14</v>
      </c>
      <c r="C11" s="11">
        <v>16525</v>
      </c>
      <c r="D11" s="10">
        <v>20500</v>
      </c>
      <c r="E11" s="10">
        <v>1050</v>
      </c>
      <c r="F11" s="11">
        <v>750</v>
      </c>
      <c r="G11" s="11">
        <v>1700</v>
      </c>
      <c r="H11" s="10">
        <v>40525</v>
      </c>
    </row>
    <row r="12" spans="1:10" ht="15.6" x14ac:dyDescent="0.3">
      <c r="A12" s="12">
        <v>11</v>
      </c>
      <c r="B12" s="13" t="s">
        <v>15</v>
      </c>
      <c r="C12" s="13">
        <v>17662</v>
      </c>
      <c r="D12" s="13">
        <v>27691</v>
      </c>
      <c r="E12" s="13">
        <v>1429</v>
      </c>
      <c r="F12" s="13">
        <v>1500</v>
      </c>
      <c r="G12" s="13">
        <v>2000</v>
      </c>
      <c r="H12" s="13">
        <v>50281</v>
      </c>
    </row>
    <row r="13" spans="1:10" ht="15.6" x14ac:dyDescent="0.3">
      <c r="A13" s="10">
        <v>12</v>
      </c>
      <c r="B13" s="11" t="s">
        <v>16</v>
      </c>
      <c r="C13" s="10">
        <v>20670</v>
      </c>
      <c r="D13" s="11">
        <v>32130</v>
      </c>
      <c r="E13" s="11">
        <v>1626</v>
      </c>
      <c r="F13" s="10">
        <v>1800</v>
      </c>
      <c r="G13" s="10">
        <v>2100</v>
      </c>
      <c r="H13" s="11">
        <v>58326</v>
      </c>
    </row>
    <row r="14" spans="1:10" ht="15.6" x14ac:dyDescent="0.3">
      <c r="A14" s="12">
        <v>13</v>
      </c>
      <c r="B14" s="13" t="s">
        <v>17</v>
      </c>
      <c r="C14" s="12">
        <v>23108</v>
      </c>
      <c r="D14" s="12">
        <v>39551</v>
      </c>
      <c r="E14" s="12">
        <v>1940</v>
      </c>
      <c r="F14" s="12">
        <v>1900</v>
      </c>
      <c r="G14" s="12">
        <v>2500</v>
      </c>
      <c r="H14" s="13">
        <v>68999</v>
      </c>
    </row>
    <row r="15" spans="1:10" ht="15.6" x14ac:dyDescent="0.3">
      <c r="A15" s="10">
        <v>14</v>
      </c>
      <c r="B15" s="11" t="s">
        <v>18</v>
      </c>
      <c r="C15" s="11">
        <v>25173</v>
      </c>
      <c r="D15" s="11">
        <v>39839</v>
      </c>
      <c r="E15" s="11">
        <v>2122</v>
      </c>
      <c r="F15" s="11">
        <v>2100</v>
      </c>
      <c r="G15" s="11">
        <v>2900</v>
      </c>
      <c r="H15" s="11">
        <v>72134</v>
      </c>
    </row>
    <row r="16" spans="1:10" ht="15.6" x14ac:dyDescent="0.3">
      <c r="A16" s="12">
        <v>15</v>
      </c>
      <c r="B16" s="13" t="s">
        <v>19</v>
      </c>
      <c r="C16" s="12">
        <v>28291</v>
      </c>
      <c r="D16" s="12">
        <v>42978</v>
      </c>
      <c r="E16" s="12">
        <v>2970</v>
      </c>
      <c r="F16" s="12">
        <v>2663</v>
      </c>
      <c r="G16" s="12">
        <v>2900</v>
      </c>
      <c r="H16" s="12">
        <v>79802</v>
      </c>
    </row>
    <row r="17" spans="1:8" ht="15.6" x14ac:dyDescent="0.3">
      <c r="A17" s="10">
        <v>16</v>
      </c>
      <c r="B17" s="11" t="s">
        <v>20</v>
      </c>
      <c r="C17" s="10">
        <v>35366</v>
      </c>
      <c r="D17" s="10">
        <v>47634</v>
      </c>
      <c r="E17" s="10">
        <v>3050</v>
      </c>
      <c r="F17" s="10">
        <v>3201</v>
      </c>
      <c r="G17" s="10">
        <v>2623</v>
      </c>
      <c r="H17" s="11">
        <v>91873</v>
      </c>
    </row>
    <row r="18" spans="1:8" ht="15.6" x14ac:dyDescent="0.3">
      <c r="A18" s="41">
        <v>17</v>
      </c>
      <c r="B18" s="42" t="s">
        <v>57</v>
      </c>
      <c r="C18" s="42">
        <v>38828</v>
      </c>
      <c r="D18" s="42">
        <v>47347</v>
      </c>
      <c r="E18" s="42">
        <v>3648</v>
      </c>
      <c r="F18" s="42">
        <v>2980</v>
      </c>
      <c r="G18" s="42">
        <v>2917</v>
      </c>
      <c r="H18" s="42">
        <v>95719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692F-83A8-45A7-97F3-70D037F0B609}">
  <dimension ref="A1:I32"/>
  <sheetViews>
    <sheetView workbookViewId="0">
      <selection activeCell="F1" sqref="F1"/>
    </sheetView>
  </sheetViews>
  <sheetFormatPr defaultRowHeight="14.4" x14ac:dyDescent="0.3"/>
  <cols>
    <col min="1" max="1" width="3.21875" bestFit="1" customWidth="1"/>
    <col min="2" max="2" width="12.109375" customWidth="1"/>
    <col min="3" max="3" width="18.77734375" customWidth="1"/>
    <col min="4" max="4" width="16.5546875" customWidth="1"/>
    <col min="5" max="5" width="22" customWidth="1"/>
    <col min="9" max="9" width="12.6640625" bestFit="1" customWidth="1"/>
  </cols>
  <sheetData>
    <row r="1" spans="1:9" ht="15" customHeight="1" x14ac:dyDescent="0.3">
      <c r="A1" s="52" t="s">
        <v>58</v>
      </c>
      <c r="B1" s="53" t="s">
        <v>59</v>
      </c>
      <c r="C1" s="75" t="s">
        <v>130</v>
      </c>
      <c r="D1" s="76" t="s">
        <v>131</v>
      </c>
      <c r="E1" s="70" t="s">
        <v>132</v>
      </c>
      <c r="F1" s="71" t="s">
        <v>60</v>
      </c>
      <c r="G1" s="74" t="s">
        <v>133</v>
      </c>
      <c r="H1" s="54" t="s">
        <v>61</v>
      </c>
      <c r="I1" s="54" t="s">
        <v>62</v>
      </c>
    </row>
    <row r="2" spans="1:9" ht="15" x14ac:dyDescent="0.3">
      <c r="A2" s="44">
        <v>1</v>
      </c>
      <c r="B2" s="55" t="s">
        <v>63</v>
      </c>
      <c r="C2" s="56">
        <v>0.9</v>
      </c>
      <c r="D2" s="57">
        <v>6</v>
      </c>
      <c r="E2" s="72">
        <v>1699</v>
      </c>
      <c r="F2" s="61">
        <v>9005</v>
      </c>
      <c r="G2" s="56">
        <v>5.3</v>
      </c>
      <c r="H2" s="57" t="s">
        <v>64</v>
      </c>
      <c r="I2" s="57" t="s">
        <v>65</v>
      </c>
    </row>
    <row r="3" spans="1:9" ht="15" x14ac:dyDescent="0.3">
      <c r="A3" s="45">
        <v>2</v>
      </c>
      <c r="B3" s="58" t="s">
        <v>66</v>
      </c>
      <c r="C3" s="62">
        <v>3.4</v>
      </c>
      <c r="D3" s="62">
        <v>6.4</v>
      </c>
      <c r="E3" s="73">
        <v>5090</v>
      </c>
      <c r="F3" s="73">
        <v>1018</v>
      </c>
      <c r="G3" s="59">
        <v>0.2</v>
      </c>
      <c r="H3" s="60">
        <v>30034</v>
      </c>
      <c r="I3" s="60">
        <v>15912</v>
      </c>
    </row>
    <row r="4" spans="1:9" ht="15" x14ac:dyDescent="0.3">
      <c r="A4" s="46">
        <v>3</v>
      </c>
      <c r="B4" s="55" t="s">
        <v>67</v>
      </c>
      <c r="C4" s="57">
        <v>1.7</v>
      </c>
      <c r="D4" s="57">
        <v>7.3</v>
      </c>
      <c r="E4" s="72">
        <v>1657</v>
      </c>
      <c r="F4" s="72">
        <v>5798</v>
      </c>
      <c r="G4" s="56">
        <v>3.5</v>
      </c>
      <c r="H4" s="57" t="s">
        <v>68</v>
      </c>
      <c r="I4" s="61">
        <v>79003</v>
      </c>
    </row>
    <row r="5" spans="1:9" ht="15" x14ac:dyDescent="0.3">
      <c r="A5" s="47">
        <v>4</v>
      </c>
      <c r="B5" s="58" t="s">
        <v>69</v>
      </c>
      <c r="C5" s="62">
        <v>1.5</v>
      </c>
      <c r="D5" s="62">
        <v>6.2</v>
      </c>
      <c r="E5" s="62">
        <v>701</v>
      </c>
      <c r="F5" s="73">
        <v>8477</v>
      </c>
      <c r="G5" s="59">
        <v>12.1</v>
      </c>
      <c r="H5" s="62" t="s">
        <v>70</v>
      </c>
      <c r="I5" s="62" t="s">
        <v>71</v>
      </c>
    </row>
    <row r="6" spans="1:9" ht="15" x14ac:dyDescent="0.3">
      <c r="A6" s="44">
        <v>5</v>
      </c>
      <c r="B6" s="55" t="s">
        <v>72</v>
      </c>
      <c r="C6" s="57">
        <v>1.5</v>
      </c>
      <c r="D6" s="57">
        <v>6.3</v>
      </c>
      <c r="E6" s="72">
        <v>1790</v>
      </c>
      <c r="F6" s="72">
        <v>5190</v>
      </c>
      <c r="G6" s="56">
        <v>2.9</v>
      </c>
      <c r="H6" s="57" t="s">
        <v>73</v>
      </c>
      <c r="I6" s="61">
        <v>82044</v>
      </c>
    </row>
    <row r="7" spans="1:9" ht="15" x14ac:dyDescent="0.3">
      <c r="A7" s="125">
        <v>29</v>
      </c>
      <c r="B7" s="55" t="s">
        <v>125</v>
      </c>
      <c r="C7" s="57">
        <v>1.1000000000000001</v>
      </c>
      <c r="D7" s="57">
        <v>18.7</v>
      </c>
      <c r="E7" s="72">
        <v>4226</v>
      </c>
      <c r="F7" s="72">
        <v>8451</v>
      </c>
      <c r="G7" s="56">
        <v>2</v>
      </c>
      <c r="H7" s="57" t="s">
        <v>126</v>
      </c>
      <c r="I7" s="61">
        <v>45109</v>
      </c>
    </row>
    <row r="8" spans="1:9" ht="15" x14ac:dyDescent="0.3">
      <c r="A8" s="44">
        <v>7</v>
      </c>
      <c r="B8" s="55" t="s">
        <v>75</v>
      </c>
      <c r="C8" s="57">
        <v>0.8</v>
      </c>
      <c r="D8" s="57">
        <v>7.7</v>
      </c>
      <c r="E8" s="72">
        <v>1861</v>
      </c>
      <c r="F8" s="72">
        <v>12843</v>
      </c>
      <c r="G8" s="56">
        <v>6.9</v>
      </c>
      <c r="H8" s="57" t="s">
        <v>76</v>
      </c>
      <c r="I8" s="57" t="s">
        <v>77</v>
      </c>
    </row>
    <row r="9" spans="1:9" ht="15" x14ac:dyDescent="0.3">
      <c r="A9" s="48">
        <v>8</v>
      </c>
      <c r="B9" s="58" t="s">
        <v>78</v>
      </c>
      <c r="C9" s="62">
        <v>0.8</v>
      </c>
      <c r="D9" s="62">
        <v>6</v>
      </c>
      <c r="E9" s="73">
        <v>2106</v>
      </c>
      <c r="F9" s="73">
        <v>6107</v>
      </c>
      <c r="G9" s="59">
        <v>2.9</v>
      </c>
      <c r="H9" s="62" t="s">
        <v>79</v>
      </c>
      <c r="I9" s="62" t="s">
        <v>80</v>
      </c>
    </row>
    <row r="10" spans="1:9" ht="15" x14ac:dyDescent="0.3">
      <c r="A10" s="49">
        <v>9</v>
      </c>
      <c r="B10" s="55" t="s">
        <v>81</v>
      </c>
      <c r="C10" s="57">
        <v>1.7</v>
      </c>
      <c r="D10" s="56">
        <v>7.5</v>
      </c>
      <c r="E10" s="72">
        <v>3829</v>
      </c>
      <c r="F10" s="72">
        <v>2680</v>
      </c>
      <c r="G10" s="56">
        <v>0.7</v>
      </c>
      <c r="H10" s="57" t="s">
        <v>82</v>
      </c>
      <c r="I10" s="61">
        <v>35904</v>
      </c>
    </row>
    <row r="11" spans="1:9" ht="15" x14ac:dyDescent="0.3">
      <c r="A11" s="45">
        <v>10</v>
      </c>
      <c r="B11" s="58" t="s">
        <v>83</v>
      </c>
      <c r="C11" s="62">
        <v>1.2</v>
      </c>
      <c r="D11" s="62">
        <v>5.8</v>
      </c>
      <c r="E11" s="73">
        <v>1014</v>
      </c>
      <c r="F11" s="73">
        <v>3853</v>
      </c>
      <c r="G11" s="59">
        <v>3.8</v>
      </c>
      <c r="H11" s="62" t="s">
        <v>84</v>
      </c>
      <c r="I11" s="60">
        <v>66335</v>
      </c>
    </row>
    <row r="12" spans="1:9" ht="15" x14ac:dyDescent="0.3">
      <c r="A12" s="44">
        <v>11</v>
      </c>
      <c r="B12" s="55" t="s">
        <v>85</v>
      </c>
      <c r="C12" s="57">
        <v>0.7</v>
      </c>
      <c r="D12" s="57">
        <v>5.2</v>
      </c>
      <c r="E12" s="72">
        <v>1655</v>
      </c>
      <c r="F12" s="72">
        <v>10920</v>
      </c>
      <c r="G12" s="56">
        <v>6.6</v>
      </c>
      <c r="H12" s="57" t="s">
        <v>86</v>
      </c>
      <c r="I12" s="57" t="s">
        <v>87</v>
      </c>
    </row>
    <row r="13" spans="1:9" ht="15" x14ac:dyDescent="0.3">
      <c r="A13" s="63">
        <v>12</v>
      </c>
      <c r="B13" s="58" t="s">
        <v>88</v>
      </c>
      <c r="C13" s="62">
        <v>1.1000000000000001</v>
      </c>
      <c r="D13" s="62">
        <v>8</v>
      </c>
      <c r="E13" s="73">
        <v>2590</v>
      </c>
      <c r="F13" s="73">
        <v>9066</v>
      </c>
      <c r="G13" s="59">
        <v>3.5</v>
      </c>
      <c r="H13" s="62" t="s">
        <v>89</v>
      </c>
      <c r="I13" s="62" t="s">
        <v>90</v>
      </c>
    </row>
    <row r="14" spans="1:9" ht="15" x14ac:dyDescent="0.3">
      <c r="A14" s="64">
        <v>13</v>
      </c>
      <c r="B14" s="55" t="s">
        <v>91</v>
      </c>
      <c r="C14" s="56">
        <v>1.1000000000000001</v>
      </c>
      <c r="D14" s="57">
        <v>5.8</v>
      </c>
      <c r="E14" s="72">
        <v>1249</v>
      </c>
      <c r="F14" s="72">
        <v>10364</v>
      </c>
      <c r="G14" s="56">
        <v>8.3000000000000007</v>
      </c>
      <c r="H14" s="57" t="s">
        <v>92</v>
      </c>
      <c r="I14" s="57" t="s">
        <v>93</v>
      </c>
    </row>
    <row r="15" spans="1:9" ht="15" x14ac:dyDescent="0.3">
      <c r="A15" s="65">
        <v>14</v>
      </c>
      <c r="B15" s="58" t="s">
        <v>94</v>
      </c>
      <c r="C15" s="62">
        <v>0.8</v>
      </c>
      <c r="D15" s="62">
        <v>6.1</v>
      </c>
      <c r="E15" s="73">
        <v>1675</v>
      </c>
      <c r="F15" s="73">
        <v>20606</v>
      </c>
      <c r="G15" s="59">
        <v>12.3</v>
      </c>
      <c r="H15" s="62" t="s">
        <v>95</v>
      </c>
      <c r="I15" s="62" t="s">
        <v>96</v>
      </c>
    </row>
    <row r="16" spans="1:9" ht="15" x14ac:dyDescent="0.3">
      <c r="A16" s="126">
        <v>6</v>
      </c>
      <c r="B16" s="58" t="s">
        <v>74</v>
      </c>
      <c r="C16" s="62">
        <v>1.5</v>
      </c>
      <c r="D16" s="62">
        <v>8.6999999999999993</v>
      </c>
      <c r="E16" s="73">
        <v>5740</v>
      </c>
      <c r="F16" s="73">
        <v>1148</v>
      </c>
      <c r="G16" s="59">
        <v>0.2</v>
      </c>
      <c r="H16" s="60">
        <v>75032</v>
      </c>
      <c r="I16" s="60">
        <v>13235</v>
      </c>
    </row>
    <row r="17" spans="1:9" ht="15" x14ac:dyDescent="0.3">
      <c r="A17" s="125">
        <v>15</v>
      </c>
      <c r="B17" s="55" t="s">
        <v>97</v>
      </c>
      <c r="C17" s="57">
        <v>2.2000000000000002</v>
      </c>
      <c r="D17" s="57">
        <v>6.1</v>
      </c>
      <c r="E17" s="72">
        <v>2300</v>
      </c>
      <c r="F17" s="57">
        <v>690</v>
      </c>
      <c r="G17" s="56">
        <v>0.3</v>
      </c>
      <c r="H17" s="61">
        <v>31297</v>
      </c>
      <c r="I17" s="61">
        <v>11394</v>
      </c>
    </row>
    <row r="18" spans="1:9" ht="15" x14ac:dyDescent="0.3">
      <c r="A18" s="67">
        <v>16</v>
      </c>
      <c r="B18" s="58" t="s">
        <v>98</v>
      </c>
      <c r="C18" s="62">
        <v>2.7</v>
      </c>
      <c r="D18" s="62">
        <v>8.9</v>
      </c>
      <c r="E18" s="73">
        <v>3133</v>
      </c>
      <c r="F18" s="62">
        <v>940</v>
      </c>
      <c r="G18" s="59">
        <v>0.3</v>
      </c>
      <c r="H18" s="60">
        <v>34770</v>
      </c>
      <c r="I18" s="60">
        <v>10505</v>
      </c>
    </row>
    <row r="19" spans="1:9" ht="15" x14ac:dyDescent="0.3">
      <c r="A19" s="66">
        <v>17</v>
      </c>
      <c r="B19" s="55" t="s">
        <v>99</v>
      </c>
      <c r="C19" s="57">
        <v>3.4</v>
      </c>
      <c r="D19" s="57">
        <v>6.7</v>
      </c>
      <c r="E19" s="72">
        <v>7200</v>
      </c>
      <c r="F19" s="57">
        <v>720</v>
      </c>
      <c r="G19" s="56">
        <v>0.1</v>
      </c>
      <c r="H19" s="61">
        <v>21128</v>
      </c>
      <c r="I19" s="61">
        <v>10827</v>
      </c>
    </row>
    <row r="20" spans="1:9" ht="15" x14ac:dyDescent="0.3">
      <c r="A20" s="44">
        <v>19</v>
      </c>
      <c r="B20" s="55" t="s">
        <v>101</v>
      </c>
      <c r="C20" s="57">
        <v>1.3</v>
      </c>
      <c r="D20" s="57">
        <v>5.6</v>
      </c>
      <c r="E20" s="72">
        <v>1494</v>
      </c>
      <c r="F20" s="72">
        <v>6723</v>
      </c>
      <c r="G20" s="56">
        <v>4.5</v>
      </c>
      <c r="H20" s="57" t="s">
        <v>102</v>
      </c>
      <c r="I20" s="57" t="s">
        <v>103</v>
      </c>
    </row>
    <row r="21" spans="1:9" ht="15" x14ac:dyDescent="0.3">
      <c r="A21" s="45">
        <v>20</v>
      </c>
      <c r="B21" s="58" t="s">
        <v>104</v>
      </c>
      <c r="C21" s="62">
        <v>0.9</v>
      </c>
      <c r="D21" s="62">
        <v>4.9000000000000004</v>
      </c>
      <c r="E21" s="73">
        <v>1541</v>
      </c>
      <c r="F21" s="73">
        <v>4624</v>
      </c>
      <c r="G21" s="59">
        <v>3</v>
      </c>
      <c r="H21" s="62" t="s">
        <v>105</v>
      </c>
      <c r="I21" s="60">
        <v>93687</v>
      </c>
    </row>
    <row r="22" spans="1:9" ht="15" x14ac:dyDescent="0.3">
      <c r="A22" s="66">
        <v>21</v>
      </c>
      <c r="B22" s="55" t="s">
        <v>106</v>
      </c>
      <c r="C22" s="57">
        <v>1.3</v>
      </c>
      <c r="D22" s="57">
        <v>6.8</v>
      </c>
      <c r="E22" s="72">
        <v>1662</v>
      </c>
      <c r="F22" s="72">
        <v>12963</v>
      </c>
      <c r="G22" s="56">
        <v>7.8</v>
      </c>
      <c r="H22" s="57" t="s">
        <v>107</v>
      </c>
      <c r="I22" s="57" t="s">
        <v>108</v>
      </c>
    </row>
    <row r="23" spans="1:9" ht="15" x14ac:dyDescent="0.3">
      <c r="A23" s="68">
        <v>18</v>
      </c>
      <c r="B23" s="58" t="s">
        <v>100</v>
      </c>
      <c r="C23" s="62">
        <v>2.2999999999999998</v>
      </c>
      <c r="D23" s="62">
        <v>5.3</v>
      </c>
      <c r="E23" s="73">
        <v>3415</v>
      </c>
      <c r="F23" s="62">
        <v>683</v>
      </c>
      <c r="G23" s="59">
        <v>0.2</v>
      </c>
      <c r="H23" s="60">
        <v>29716</v>
      </c>
      <c r="I23" s="60">
        <v>12843</v>
      </c>
    </row>
    <row r="24" spans="1:9" ht="15" x14ac:dyDescent="0.3">
      <c r="A24" s="69">
        <v>23</v>
      </c>
      <c r="B24" s="55" t="s">
        <v>110</v>
      </c>
      <c r="C24" s="57">
        <v>0.9</v>
      </c>
      <c r="D24" s="57">
        <v>6.6</v>
      </c>
      <c r="E24" s="72">
        <v>2039</v>
      </c>
      <c r="F24" s="72">
        <v>15494</v>
      </c>
      <c r="G24" s="56">
        <v>7.6</v>
      </c>
      <c r="H24" s="57" t="s">
        <v>111</v>
      </c>
      <c r="I24" s="57" t="s">
        <v>112</v>
      </c>
    </row>
    <row r="25" spans="1:9" ht="15" x14ac:dyDescent="0.3">
      <c r="A25" s="125">
        <v>31</v>
      </c>
      <c r="B25" s="55" t="s">
        <v>129</v>
      </c>
      <c r="C25" s="57">
        <v>2.1</v>
      </c>
      <c r="D25" s="56">
        <v>10.5</v>
      </c>
      <c r="E25" s="61">
        <v>3770</v>
      </c>
      <c r="F25" s="57">
        <v>754</v>
      </c>
      <c r="G25" s="56">
        <v>0.2</v>
      </c>
      <c r="H25" s="61">
        <v>36724</v>
      </c>
      <c r="I25" s="61">
        <v>7162</v>
      </c>
    </row>
    <row r="26" spans="1:9" ht="15" x14ac:dyDescent="0.3">
      <c r="A26" s="66">
        <v>25</v>
      </c>
      <c r="B26" s="55" t="s">
        <v>114</v>
      </c>
      <c r="C26" s="57">
        <v>1.3</v>
      </c>
      <c r="D26" s="57">
        <v>6</v>
      </c>
      <c r="E26" s="57">
        <v>951</v>
      </c>
      <c r="F26" s="72">
        <v>21688</v>
      </c>
      <c r="G26" s="56">
        <v>22.8</v>
      </c>
      <c r="H26" s="57" t="s">
        <v>115</v>
      </c>
      <c r="I26" s="57" t="s">
        <v>116</v>
      </c>
    </row>
    <row r="27" spans="1:9" ht="15" x14ac:dyDescent="0.3">
      <c r="A27" s="67">
        <v>26</v>
      </c>
      <c r="B27" s="58" t="s">
        <v>117</v>
      </c>
      <c r="C27" s="62">
        <v>1.1000000000000001</v>
      </c>
      <c r="D27" s="62">
        <v>6.5</v>
      </c>
      <c r="E27" s="73">
        <v>2273</v>
      </c>
      <c r="F27" s="73">
        <v>2500</v>
      </c>
      <c r="G27" s="59">
        <v>1.1000000000000001</v>
      </c>
      <c r="H27" s="62" t="s">
        <v>118</v>
      </c>
      <c r="I27" s="60">
        <v>38273</v>
      </c>
    </row>
    <row r="28" spans="1:9" ht="15" x14ac:dyDescent="0.3">
      <c r="A28" s="44">
        <v>27</v>
      </c>
      <c r="B28" s="55" t="s">
        <v>119</v>
      </c>
      <c r="C28" s="57">
        <v>1.1000000000000001</v>
      </c>
      <c r="D28" s="57">
        <v>7.4</v>
      </c>
      <c r="E28" s="72">
        <v>1346</v>
      </c>
      <c r="F28" s="72">
        <v>13191</v>
      </c>
      <c r="G28" s="56">
        <v>9.8000000000000007</v>
      </c>
      <c r="H28" s="57" t="s">
        <v>120</v>
      </c>
      <c r="I28" s="57" t="s">
        <v>121</v>
      </c>
    </row>
    <row r="29" spans="1:9" ht="15" x14ac:dyDescent="0.3">
      <c r="A29" s="45">
        <v>28</v>
      </c>
      <c r="B29" s="58" t="s">
        <v>122</v>
      </c>
      <c r="C29" s="62">
        <v>0.9</v>
      </c>
      <c r="D29" s="62">
        <v>6.7</v>
      </c>
      <c r="E29" s="73">
        <v>2263</v>
      </c>
      <c r="F29" s="73">
        <v>8374</v>
      </c>
      <c r="G29" s="59">
        <v>3.7</v>
      </c>
      <c r="H29" s="62" t="s">
        <v>123</v>
      </c>
      <c r="I29" s="62" t="s">
        <v>124</v>
      </c>
    </row>
    <row r="30" spans="1:9" ht="15" x14ac:dyDescent="0.3">
      <c r="A30" s="126">
        <v>22</v>
      </c>
      <c r="B30" s="58" t="s">
        <v>109</v>
      </c>
      <c r="C30" s="62">
        <v>1.4</v>
      </c>
      <c r="D30" s="62">
        <v>6.3</v>
      </c>
      <c r="E30" s="73">
        <v>4360</v>
      </c>
      <c r="F30" s="62">
        <v>436</v>
      </c>
      <c r="G30" s="59">
        <v>0.1</v>
      </c>
      <c r="H30" s="60">
        <v>31441</v>
      </c>
      <c r="I30" s="60">
        <v>6906</v>
      </c>
    </row>
    <row r="31" spans="1:9" ht="15" x14ac:dyDescent="0.3">
      <c r="A31" s="63">
        <v>30</v>
      </c>
      <c r="B31" s="58" t="s">
        <v>127</v>
      </c>
      <c r="C31" s="59">
        <v>1.2</v>
      </c>
      <c r="D31" s="59">
        <v>3.2</v>
      </c>
      <c r="E31" s="60">
        <v>1554</v>
      </c>
      <c r="F31" s="60">
        <v>2020</v>
      </c>
      <c r="G31" s="59">
        <v>1.3</v>
      </c>
      <c r="H31" s="62" t="s">
        <v>128</v>
      </c>
      <c r="I31" s="60">
        <v>62908</v>
      </c>
    </row>
    <row r="32" spans="1:9" ht="15" x14ac:dyDescent="0.3">
      <c r="A32" s="127">
        <v>24</v>
      </c>
      <c r="B32" s="58" t="s">
        <v>113</v>
      </c>
      <c r="C32" s="62">
        <v>1.7</v>
      </c>
      <c r="D32" s="62">
        <v>6.5</v>
      </c>
      <c r="E32" s="73">
        <v>2335</v>
      </c>
      <c r="F32" s="62">
        <v>934</v>
      </c>
      <c r="G32" s="59">
        <v>0.4</v>
      </c>
      <c r="H32" s="60">
        <v>54151</v>
      </c>
      <c r="I32" s="60">
        <v>14260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D472-F989-4DCE-9C8B-68E251D850B2}">
  <dimension ref="A1:T23"/>
  <sheetViews>
    <sheetView workbookViewId="0">
      <selection activeCell="B3" sqref="B3:B23"/>
    </sheetView>
  </sheetViews>
  <sheetFormatPr defaultRowHeight="14.4" x14ac:dyDescent="0.3"/>
  <cols>
    <col min="3" max="3" width="5.109375" bestFit="1" customWidth="1"/>
    <col min="4" max="4" width="4" bestFit="1" customWidth="1"/>
    <col min="5" max="5" width="12" bestFit="1" customWidth="1"/>
  </cols>
  <sheetData>
    <row r="1" spans="1:20" x14ac:dyDescent="0.3">
      <c r="A1" s="334"/>
      <c r="B1" s="335"/>
      <c r="C1" s="336" t="s">
        <v>203</v>
      </c>
      <c r="D1" s="337"/>
      <c r="E1" s="338"/>
      <c r="F1" s="339" t="s">
        <v>204</v>
      </c>
      <c r="G1" s="340"/>
      <c r="H1" s="340"/>
      <c r="I1" s="340"/>
      <c r="J1" s="341"/>
      <c r="K1" s="342" t="s">
        <v>205</v>
      </c>
      <c r="L1" s="343"/>
      <c r="M1" s="343"/>
      <c r="N1" s="343"/>
      <c r="O1" s="343"/>
      <c r="P1" s="343"/>
      <c r="Q1" s="344"/>
      <c r="R1" s="98" t="s">
        <v>134</v>
      </c>
      <c r="S1" s="98" t="s">
        <v>135</v>
      </c>
      <c r="T1" s="118" t="s">
        <v>202</v>
      </c>
    </row>
    <row r="2" spans="1:20" x14ac:dyDescent="0.3">
      <c r="A2" s="100" t="s">
        <v>201</v>
      </c>
      <c r="B2" s="101" t="s">
        <v>200</v>
      </c>
      <c r="C2" s="51" t="s">
        <v>136</v>
      </c>
      <c r="D2" s="102" t="s">
        <v>137</v>
      </c>
      <c r="E2" s="51" t="s">
        <v>138</v>
      </c>
      <c r="F2" s="51" t="s">
        <v>136</v>
      </c>
      <c r="G2" s="50" t="s">
        <v>139</v>
      </c>
      <c r="H2" s="50" t="s">
        <v>137</v>
      </c>
      <c r="I2" s="50" t="s">
        <v>140</v>
      </c>
      <c r="J2" s="51" t="s">
        <v>138</v>
      </c>
      <c r="K2" s="51" t="s">
        <v>136</v>
      </c>
      <c r="L2" s="345" t="s">
        <v>139</v>
      </c>
      <c r="M2" s="346"/>
      <c r="N2" s="50" t="s">
        <v>137</v>
      </c>
      <c r="O2" s="99" t="s">
        <v>141</v>
      </c>
      <c r="P2" s="347" t="s">
        <v>138</v>
      </c>
      <c r="Q2" s="348"/>
      <c r="R2" s="99" t="s">
        <v>142</v>
      </c>
      <c r="S2" s="332" t="s">
        <v>143</v>
      </c>
      <c r="T2" s="333"/>
    </row>
    <row r="3" spans="1:20" x14ac:dyDescent="0.3">
      <c r="A3" s="77">
        <v>1</v>
      </c>
      <c r="B3" s="103" t="s">
        <v>144</v>
      </c>
      <c r="C3" s="78">
        <v>27105</v>
      </c>
      <c r="D3" s="79">
        <v>2.8</v>
      </c>
      <c r="E3" s="119">
        <v>5114</v>
      </c>
      <c r="F3" s="80">
        <v>9005</v>
      </c>
      <c r="G3" s="81">
        <v>33.200000000000003</v>
      </c>
      <c r="H3" s="82">
        <v>0.9</v>
      </c>
      <c r="I3" s="82">
        <v>6</v>
      </c>
      <c r="J3" s="104">
        <v>1699</v>
      </c>
      <c r="K3" s="320">
        <v>17245</v>
      </c>
      <c r="L3" s="320"/>
      <c r="M3" s="83">
        <v>63.6</v>
      </c>
      <c r="N3" s="82">
        <v>1.8</v>
      </c>
      <c r="O3" s="321">
        <v>11.5</v>
      </c>
      <c r="P3" s="322"/>
      <c r="Q3" s="105">
        <v>3254</v>
      </c>
      <c r="R3" s="84">
        <v>5.3</v>
      </c>
      <c r="S3" s="106" t="s">
        <v>145</v>
      </c>
      <c r="T3" s="106" t="s">
        <v>146</v>
      </c>
    </row>
    <row r="4" spans="1:20" x14ac:dyDescent="0.3">
      <c r="A4" s="85">
        <v>2</v>
      </c>
      <c r="B4" s="107" t="s">
        <v>147</v>
      </c>
      <c r="C4" s="86">
        <v>10019</v>
      </c>
      <c r="D4" s="87">
        <v>2.9</v>
      </c>
      <c r="E4" s="120">
        <v>2863</v>
      </c>
      <c r="F4" s="88">
        <v>5798</v>
      </c>
      <c r="G4" s="89">
        <v>57.9</v>
      </c>
      <c r="H4" s="90">
        <v>1.7</v>
      </c>
      <c r="I4" s="90">
        <v>7.3</v>
      </c>
      <c r="J4" s="121">
        <v>1657</v>
      </c>
      <c r="K4" s="323">
        <v>3494</v>
      </c>
      <c r="L4" s="324"/>
      <c r="M4" s="91">
        <v>34.9</v>
      </c>
      <c r="N4" s="92">
        <v>1</v>
      </c>
      <c r="O4" s="328">
        <v>4.4000000000000004</v>
      </c>
      <c r="P4" s="324"/>
      <c r="Q4" s="108">
        <v>998</v>
      </c>
      <c r="R4" s="93">
        <v>3.5</v>
      </c>
      <c r="S4" s="109" t="s">
        <v>148</v>
      </c>
      <c r="T4" s="94">
        <v>79003</v>
      </c>
    </row>
    <row r="5" spans="1:20" x14ac:dyDescent="0.3">
      <c r="A5" s="77">
        <v>3</v>
      </c>
      <c r="B5" s="103" t="s">
        <v>149</v>
      </c>
      <c r="C5" s="78">
        <v>19218</v>
      </c>
      <c r="D5" s="95">
        <v>3.3</v>
      </c>
      <c r="E5" s="119">
        <v>1588</v>
      </c>
      <c r="F5" s="80">
        <v>8477</v>
      </c>
      <c r="G5" s="81">
        <v>44.1</v>
      </c>
      <c r="H5" s="82">
        <v>1.5</v>
      </c>
      <c r="I5" s="82">
        <v>6.2</v>
      </c>
      <c r="J5" s="110">
        <v>701</v>
      </c>
      <c r="K5" s="329">
        <v>10444</v>
      </c>
      <c r="L5" s="330"/>
      <c r="M5" s="83">
        <v>54.3</v>
      </c>
      <c r="N5" s="82">
        <v>1.8</v>
      </c>
      <c r="O5" s="331">
        <v>7.7</v>
      </c>
      <c r="P5" s="330"/>
      <c r="Q5" s="111">
        <v>863</v>
      </c>
      <c r="R5" s="84">
        <v>12.1</v>
      </c>
      <c r="S5" s="106" t="s">
        <v>150</v>
      </c>
      <c r="T5" s="106" t="s">
        <v>151</v>
      </c>
    </row>
    <row r="6" spans="1:20" x14ac:dyDescent="0.3">
      <c r="A6" s="85">
        <v>4</v>
      </c>
      <c r="B6" s="107" t="s">
        <v>152</v>
      </c>
      <c r="C6" s="86">
        <v>9906</v>
      </c>
      <c r="D6" s="87">
        <v>2.9</v>
      </c>
      <c r="E6" s="120">
        <v>3416</v>
      </c>
      <c r="F6" s="88">
        <v>5190</v>
      </c>
      <c r="G6" s="89">
        <v>52.4</v>
      </c>
      <c r="H6" s="90">
        <v>1.5</v>
      </c>
      <c r="I6" s="90">
        <v>6.3</v>
      </c>
      <c r="J6" s="121">
        <v>1790</v>
      </c>
      <c r="K6" s="323">
        <v>3634</v>
      </c>
      <c r="L6" s="324"/>
      <c r="M6" s="91">
        <v>36.700000000000003</v>
      </c>
      <c r="N6" s="90">
        <v>1.1000000000000001</v>
      </c>
      <c r="O6" s="328">
        <v>4.4000000000000004</v>
      </c>
      <c r="P6" s="324"/>
      <c r="Q6" s="112">
        <v>1253</v>
      </c>
      <c r="R6" s="93">
        <v>2.9</v>
      </c>
      <c r="S6" s="109" t="s">
        <v>153</v>
      </c>
      <c r="T6" s="94">
        <v>82044</v>
      </c>
    </row>
    <row r="7" spans="1:20" x14ac:dyDescent="0.3">
      <c r="A7" s="77">
        <v>5</v>
      </c>
      <c r="B7" s="103" t="s">
        <v>154</v>
      </c>
      <c r="C7" s="78">
        <v>28498</v>
      </c>
      <c r="D7" s="95">
        <v>1.8</v>
      </c>
      <c r="E7" s="119">
        <v>4130</v>
      </c>
      <c r="F7" s="80">
        <v>12843</v>
      </c>
      <c r="G7" s="81">
        <v>45.1</v>
      </c>
      <c r="H7" s="82">
        <v>0.8</v>
      </c>
      <c r="I7" s="82">
        <v>7.7</v>
      </c>
      <c r="J7" s="104">
        <v>1861</v>
      </c>
      <c r="K7" s="320">
        <v>11640</v>
      </c>
      <c r="L7" s="320"/>
      <c r="M7" s="83">
        <v>40.799999999999997</v>
      </c>
      <c r="N7" s="82">
        <v>0.7</v>
      </c>
      <c r="O7" s="321">
        <v>7</v>
      </c>
      <c r="P7" s="322"/>
      <c r="Q7" s="105">
        <v>1687</v>
      </c>
      <c r="R7" s="84">
        <v>6.9</v>
      </c>
      <c r="S7" s="106" t="s">
        <v>155</v>
      </c>
      <c r="T7" s="106" t="s">
        <v>156</v>
      </c>
    </row>
    <row r="8" spans="1:20" x14ac:dyDescent="0.3">
      <c r="A8" s="85">
        <v>6</v>
      </c>
      <c r="B8" s="107" t="s">
        <v>157</v>
      </c>
      <c r="C8" s="86">
        <v>15017</v>
      </c>
      <c r="D8" s="87">
        <v>2</v>
      </c>
      <c r="E8" s="120">
        <v>5178</v>
      </c>
      <c r="F8" s="88">
        <v>6107</v>
      </c>
      <c r="G8" s="89">
        <v>40.700000000000003</v>
      </c>
      <c r="H8" s="90">
        <v>0.8</v>
      </c>
      <c r="I8" s="90">
        <v>6</v>
      </c>
      <c r="J8" s="113">
        <v>2106</v>
      </c>
      <c r="K8" s="323">
        <v>6837</v>
      </c>
      <c r="L8" s="324"/>
      <c r="M8" s="91">
        <v>45.5</v>
      </c>
      <c r="N8" s="90">
        <v>0.9</v>
      </c>
      <c r="O8" s="328">
        <v>6.7</v>
      </c>
      <c r="P8" s="324"/>
      <c r="Q8" s="122">
        <v>2358</v>
      </c>
      <c r="R8" s="93">
        <v>2.9</v>
      </c>
      <c r="S8" s="109" t="s">
        <v>158</v>
      </c>
      <c r="T8" s="109" t="s">
        <v>159</v>
      </c>
    </row>
    <row r="9" spans="1:20" x14ac:dyDescent="0.3">
      <c r="A9" s="77">
        <v>7</v>
      </c>
      <c r="B9" s="103" t="s">
        <v>160</v>
      </c>
      <c r="C9" s="78">
        <v>5170</v>
      </c>
      <c r="D9" s="95">
        <v>3.2</v>
      </c>
      <c r="E9" s="119">
        <v>7386</v>
      </c>
      <c r="F9" s="80">
        <v>2680</v>
      </c>
      <c r="G9" s="81">
        <v>51.8</v>
      </c>
      <c r="H9" s="82">
        <v>1.7</v>
      </c>
      <c r="I9" s="82">
        <v>7.5</v>
      </c>
      <c r="J9" s="104">
        <v>3829</v>
      </c>
      <c r="K9" s="329">
        <v>2378</v>
      </c>
      <c r="L9" s="330"/>
      <c r="M9" s="83">
        <v>46</v>
      </c>
      <c r="N9" s="82">
        <v>1.5</v>
      </c>
      <c r="O9" s="331">
        <v>6.6</v>
      </c>
      <c r="P9" s="330"/>
      <c r="Q9" s="105">
        <v>3397</v>
      </c>
      <c r="R9" s="84">
        <v>0.7</v>
      </c>
      <c r="S9" s="106" t="s">
        <v>161</v>
      </c>
      <c r="T9" s="96">
        <v>35904</v>
      </c>
    </row>
    <row r="10" spans="1:20" x14ac:dyDescent="0.3">
      <c r="A10" s="85">
        <v>8</v>
      </c>
      <c r="B10" s="107" t="s">
        <v>162</v>
      </c>
      <c r="C10" s="86">
        <v>11737</v>
      </c>
      <c r="D10" s="87">
        <v>3.8</v>
      </c>
      <c r="E10" s="120">
        <v>3089</v>
      </c>
      <c r="F10" s="88">
        <v>3853</v>
      </c>
      <c r="G10" s="89">
        <v>32.799999999999997</v>
      </c>
      <c r="H10" s="90">
        <v>1.2</v>
      </c>
      <c r="I10" s="90">
        <v>5.8</v>
      </c>
      <c r="J10" s="121">
        <v>1014</v>
      </c>
      <c r="K10" s="323">
        <v>7599</v>
      </c>
      <c r="L10" s="324"/>
      <c r="M10" s="91">
        <v>64.7</v>
      </c>
      <c r="N10" s="90">
        <v>2.4</v>
      </c>
      <c r="O10" s="325">
        <v>11.5</v>
      </c>
      <c r="P10" s="326"/>
      <c r="Q10" s="122">
        <v>2000</v>
      </c>
      <c r="R10" s="93">
        <v>3.8</v>
      </c>
      <c r="S10" s="109" t="s">
        <v>163</v>
      </c>
      <c r="T10" s="94">
        <v>66335</v>
      </c>
    </row>
    <row r="11" spans="1:20" x14ac:dyDescent="0.3">
      <c r="A11" s="77">
        <v>9</v>
      </c>
      <c r="B11" s="103" t="s">
        <v>164</v>
      </c>
      <c r="C11" s="78">
        <v>35761</v>
      </c>
      <c r="D11" s="95">
        <v>2.2000000000000002</v>
      </c>
      <c r="E11" s="119">
        <v>5418</v>
      </c>
      <c r="F11" s="80">
        <v>10920</v>
      </c>
      <c r="G11" s="81">
        <v>30.5</v>
      </c>
      <c r="H11" s="82">
        <v>0.7</v>
      </c>
      <c r="I11" s="82">
        <v>5.2</v>
      </c>
      <c r="J11" s="104">
        <v>1655</v>
      </c>
      <c r="K11" s="320">
        <v>11368</v>
      </c>
      <c r="L11" s="320"/>
      <c r="M11" s="83">
        <v>31.8</v>
      </c>
      <c r="N11" s="82">
        <v>0.7</v>
      </c>
      <c r="O11" s="321">
        <v>5.4</v>
      </c>
      <c r="P11" s="322"/>
      <c r="Q11" s="105">
        <v>1722</v>
      </c>
      <c r="R11" s="84">
        <v>6.6</v>
      </c>
      <c r="S11" s="106" t="s">
        <v>165</v>
      </c>
      <c r="T11" s="106" t="s">
        <v>166</v>
      </c>
    </row>
    <row r="12" spans="1:20" x14ac:dyDescent="0.3">
      <c r="A12" s="85">
        <v>10</v>
      </c>
      <c r="B12" s="107" t="s">
        <v>167</v>
      </c>
      <c r="C12" s="86">
        <v>37124</v>
      </c>
      <c r="D12" s="114">
        <v>4.5</v>
      </c>
      <c r="E12" s="97">
        <v>10607</v>
      </c>
      <c r="F12" s="88">
        <v>9066</v>
      </c>
      <c r="G12" s="89">
        <v>24.4</v>
      </c>
      <c r="H12" s="90">
        <v>1.1000000000000001</v>
      </c>
      <c r="I12" s="90">
        <v>8</v>
      </c>
      <c r="J12" s="113">
        <v>2590</v>
      </c>
      <c r="K12" s="327">
        <v>25222</v>
      </c>
      <c r="L12" s="327"/>
      <c r="M12" s="91">
        <v>67.900000000000006</v>
      </c>
      <c r="N12" s="90">
        <v>3.1</v>
      </c>
      <c r="O12" s="325">
        <v>22.3</v>
      </c>
      <c r="P12" s="326"/>
      <c r="Q12" s="112">
        <v>7206</v>
      </c>
      <c r="R12" s="93">
        <v>3.5</v>
      </c>
      <c r="S12" s="109" t="s">
        <v>168</v>
      </c>
      <c r="T12" s="109" t="s">
        <v>169</v>
      </c>
    </row>
    <row r="13" spans="1:20" x14ac:dyDescent="0.3">
      <c r="A13" s="77">
        <v>11</v>
      </c>
      <c r="B13" s="103" t="s">
        <v>170</v>
      </c>
      <c r="C13" s="78">
        <v>23497</v>
      </c>
      <c r="D13" s="79">
        <v>2.5</v>
      </c>
      <c r="E13" s="115">
        <v>2831</v>
      </c>
      <c r="F13" s="80">
        <v>10364</v>
      </c>
      <c r="G13" s="81">
        <v>44.1</v>
      </c>
      <c r="H13" s="82">
        <v>1.1000000000000001</v>
      </c>
      <c r="I13" s="82">
        <v>5.8</v>
      </c>
      <c r="J13" s="104">
        <v>1249</v>
      </c>
      <c r="K13" s="320">
        <v>12450</v>
      </c>
      <c r="L13" s="320"/>
      <c r="M13" s="83">
        <v>53</v>
      </c>
      <c r="N13" s="82">
        <v>1.3</v>
      </c>
      <c r="O13" s="321">
        <v>6.9</v>
      </c>
      <c r="P13" s="322"/>
      <c r="Q13" s="105">
        <v>1500</v>
      </c>
      <c r="R13" s="84">
        <v>8.3000000000000007</v>
      </c>
      <c r="S13" s="106" t="s">
        <v>171</v>
      </c>
      <c r="T13" s="106" t="s">
        <v>172</v>
      </c>
    </row>
    <row r="14" spans="1:20" x14ac:dyDescent="0.3">
      <c r="A14" s="85">
        <v>12</v>
      </c>
      <c r="B14" s="107" t="s">
        <v>173</v>
      </c>
      <c r="C14" s="86">
        <v>77501</v>
      </c>
      <c r="D14" s="114">
        <v>2.8</v>
      </c>
      <c r="E14" s="97">
        <v>6301</v>
      </c>
      <c r="F14" s="88">
        <v>20606</v>
      </c>
      <c r="G14" s="89">
        <v>26.6</v>
      </c>
      <c r="H14" s="90">
        <v>0.8</v>
      </c>
      <c r="I14" s="90">
        <v>6.1</v>
      </c>
      <c r="J14" s="113">
        <v>1675</v>
      </c>
      <c r="K14" s="327">
        <v>34177</v>
      </c>
      <c r="L14" s="327"/>
      <c r="M14" s="91">
        <v>44.1</v>
      </c>
      <c r="N14" s="90">
        <v>1.2</v>
      </c>
      <c r="O14" s="325">
        <v>10.1</v>
      </c>
      <c r="P14" s="326"/>
      <c r="Q14" s="112">
        <v>2779</v>
      </c>
      <c r="R14" s="93">
        <v>12.3</v>
      </c>
      <c r="S14" s="109" t="s">
        <v>174</v>
      </c>
      <c r="T14" s="109" t="s">
        <v>175</v>
      </c>
    </row>
    <row r="15" spans="1:20" x14ac:dyDescent="0.3">
      <c r="A15" s="77">
        <v>13</v>
      </c>
      <c r="B15" s="103" t="s">
        <v>176</v>
      </c>
      <c r="C15" s="78">
        <v>16214</v>
      </c>
      <c r="D15" s="79">
        <v>3</v>
      </c>
      <c r="E15" s="119">
        <v>3603</v>
      </c>
      <c r="F15" s="80">
        <v>6723</v>
      </c>
      <c r="G15" s="81">
        <v>41.5</v>
      </c>
      <c r="H15" s="82">
        <v>1.3</v>
      </c>
      <c r="I15" s="82">
        <v>5.6</v>
      </c>
      <c r="J15" s="124">
        <v>1494</v>
      </c>
      <c r="K15" s="329">
        <v>8666</v>
      </c>
      <c r="L15" s="330"/>
      <c r="M15" s="83">
        <v>53.4</v>
      </c>
      <c r="N15" s="82">
        <v>1.6</v>
      </c>
      <c r="O15" s="321">
        <v>7.3</v>
      </c>
      <c r="P15" s="322"/>
      <c r="Q15" s="123">
        <v>1926</v>
      </c>
      <c r="R15" s="84">
        <v>4.5</v>
      </c>
      <c r="S15" s="106" t="s">
        <v>177</v>
      </c>
      <c r="T15" s="106" t="s">
        <v>178</v>
      </c>
    </row>
    <row r="16" spans="1:20" x14ac:dyDescent="0.3">
      <c r="A16" s="85">
        <v>14</v>
      </c>
      <c r="B16" s="107" t="s">
        <v>179</v>
      </c>
      <c r="C16" s="86">
        <v>15353</v>
      </c>
      <c r="D16" s="87">
        <v>2.9</v>
      </c>
      <c r="E16" s="120">
        <v>5118</v>
      </c>
      <c r="F16" s="88">
        <v>4624</v>
      </c>
      <c r="G16" s="89">
        <v>30.1</v>
      </c>
      <c r="H16" s="90">
        <v>0.9</v>
      </c>
      <c r="I16" s="90">
        <v>4.9000000000000004</v>
      </c>
      <c r="J16" s="113">
        <v>1541</v>
      </c>
      <c r="K16" s="323">
        <v>9940</v>
      </c>
      <c r="L16" s="324"/>
      <c r="M16" s="91">
        <v>64.7</v>
      </c>
      <c r="N16" s="90">
        <v>1.9</v>
      </c>
      <c r="O16" s="328">
        <v>10.6</v>
      </c>
      <c r="P16" s="324"/>
      <c r="Q16" s="112">
        <v>3313</v>
      </c>
      <c r="R16" s="93">
        <v>3</v>
      </c>
      <c r="S16" s="109" t="s">
        <v>180</v>
      </c>
      <c r="T16" s="94">
        <v>93687</v>
      </c>
    </row>
    <row r="17" spans="1:20" x14ac:dyDescent="0.3">
      <c r="A17" s="77">
        <v>15</v>
      </c>
      <c r="B17" s="103" t="s">
        <v>181</v>
      </c>
      <c r="C17" s="78">
        <v>30547</v>
      </c>
      <c r="D17" s="95">
        <v>3.1</v>
      </c>
      <c r="E17" s="119">
        <v>3916</v>
      </c>
      <c r="F17" s="80">
        <v>12963</v>
      </c>
      <c r="G17" s="81">
        <v>42.4</v>
      </c>
      <c r="H17" s="82">
        <v>1.3</v>
      </c>
      <c r="I17" s="82">
        <v>6.8</v>
      </c>
      <c r="J17" s="104">
        <v>1662</v>
      </c>
      <c r="K17" s="320">
        <v>14476</v>
      </c>
      <c r="L17" s="320"/>
      <c r="M17" s="83">
        <v>47.4</v>
      </c>
      <c r="N17" s="82">
        <v>1.4</v>
      </c>
      <c r="O17" s="321">
        <v>7.6</v>
      </c>
      <c r="P17" s="322"/>
      <c r="Q17" s="105">
        <v>1856</v>
      </c>
      <c r="R17" s="84">
        <v>7.8</v>
      </c>
      <c r="S17" s="106" t="s">
        <v>182</v>
      </c>
      <c r="T17" s="106" t="s">
        <v>183</v>
      </c>
    </row>
    <row r="18" spans="1:20" x14ac:dyDescent="0.3">
      <c r="A18" s="85">
        <v>16</v>
      </c>
      <c r="B18" s="107" t="s">
        <v>184</v>
      </c>
      <c r="C18" s="86">
        <v>35001</v>
      </c>
      <c r="D18" s="87">
        <v>2</v>
      </c>
      <c r="E18" s="97">
        <v>4605</v>
      </c>
      <c r="F18" s="88">
        <v>15494</v>
      </c>
      <c r="G18" s="89">
        <v>44.3</v>
      </c>
      <c r="H18" s="90">
        <v>0.9</v>
      </c>
      <c r="I18" s="90">
        <v>6.6</v>
      </c>
      <c r="J18" s="113">
        <v>2039</v>
      </c>
      <c r="K18" s="327">
        <v>15455</v>
      </c>
      <c r="L18" s="327"/>
      <c r="M18" s="91">
        <v>44.2</v>
      </c>
      <c r="N18" s="90">
        <v>0.9</v>
      </c>
      <c r="O18" s="325">
        <v>6.5</v>
      </c>
      <c r="P18" s="326"/>
      <c r="Q18" s="112">
        <v>2034</v>
      </c>
      <c r="R18" s="93">
        <v>7.6</v>
      </c>
      <c r="S18" s="109" t="s">
        <v>185</v>
      </c>
      <c r="T18" s="109" t="s">
        <v>186</v>
      </c>
    </row>
    <row r="19" spans="1:20" x14ac:dyDescent="0.3">
      <c r="A19" s="77">
        <v>17</v>
      </c>
      <c r="B19" s="103" t="s">
        <v>187</v>
      </c>
      <c r="C19" s="78">
        <v>84841</v>
      </c>
      <c r="D19" s="95">
        <v>5</v>
      </c>
      <c r="E19" s="115">
        <v>3721</v>
      </c>
      <c r="F19" s="80">
        <v>21688</v>
      </c>
      <c r="G19" s="81">
        <v>25.6</v>
      </c>
      <c r="H19" s="82">
        <v>1.3</v>
      </c>
      <c r="I19" s="82">
        <v>6</v>
      </c>
      <c r="J19" s="110">
        <v>951</v>
      </c>
      <c r="K19" s="320">
        <v>60883</v>
      </c>
      <c r="L19" s="320"/>
      <c r="M19" s="83">
        <v>71.8</v>
      </c>
      <c r="N19" s="82">
        <v>3.6</v>
      </c>
      <c r="O19" s="321">
        <v>17</v>
      </c>
      <c r="P19" s="322"/>
      <c r="Q19" s="105">
        <v>2670</v>
      </c>
      <c r="R19" s="84">
        <v>22.8</v>
      </c>
      <c r="S19" s="106" t="s">
        <v>188</v>
      </c>
      <c r="T19" s="106" t="s">
        <v>189</v>
      </c>
    </row>
    <row r="20" spans="1:20" x14ac:dyDescent="0.3">
      <c r="A20" s="85">
        <v>18</v>
      </c>
      <c r="B20" s="107" t="s">
        <v>190</v>
      </c>
      <c r="C20" s="86">
        <v>4046</v>
      </c>
      <c r="D20" s="87">
        <v>1.7</v>
      </c>
      <c r="E20" s="120">
        <v>3678</v>
      </c>
      <c r="F20" s="88">
        <v>2500</v>
      </c>
      <c r="G20" s="89">
        <v>61.8</v>
      </c>
      <c r="H20" s="90">
        <v>1.1000000000000001</v>
      </c>
      <c r="I20" s="90">
        <v>6.5</v>
      </c>
      <c r="J20" s="113">
        <v>2273</v>
      </c>
      <c r="K20" s="323">
        <v>1449</v>
      </c>
      <c r="L20" s="324"/>
      <c r="M20" s="91">
        <v>35.799999999999997</v>
      </c>
      <c r="N20" s="90">
        <v>0.6</v>
      </c>
      <c r="O20" s="328">
        <v>3.8</v>
      </c>
      <c r="P20" s="324"/>
      <c r="Q20" s="112">
        <v>1317</v>
      </c>
      <c r="R20" s="93">
        <v>1.1000000000000001</v>
      </c>
      <c r="S20" s="109" t="s">
        <v>191</v>
      </c>
      <c r="T20" s="94">
        <v>38273</v>
      </c>
    </row>
    <row r="21" spans="1:20" x14ac:dyDescent="0.3">
      <c r="A21" s="77">
        <v>19</v>
      </c>
      <c r="B21" s="103" t="s">
        <v>192</v>
      </c>
      <c r="C21" s="78">
        <v>50005</v>
      </c>
      <c r="D21" s="95">
        <v>4.0999999999999996</v>
      </c>
      <c r="E21" s="115">
        <v>5103</v>
      </c>
      <c r="F21" s="80">
        <v>13191</v>
      </c>
      <c r="G21" s="81">
        <v>26.4</v>
      </c>
      <c r="H21" s="82">
        <v>1.1000000000000001</v>
      </c>
      <c r="I21" s="82">
        <v>7.4</v>
      </c>
      <c r="J21" s="104">
        <v>1346</v>
      </c>
      <c r="K21" s="320">
        <v>33561</v>
      </c>
      <c r="L21" s="320"/>
      <c r="M21" s="83">
        <v>67.099999999999994</v>
      </c>
      <c r="N21" s="82">
        <v>2.8</v>
      </c>
      <c r="O21" s="321">
        <v>18.8</v>
      </c>
      <c r="P21" s="322"/>
      <c r="Q21" s="105">
        <v>3425</v>
      </c>
      <c r="R21" s="84">
        <v>9.8000000000000007</v>
      </c>
      <c r="S21" s="106" t="s">
        <v>193</v>
      </c>
      <c r="T21" s="106" t="s">
        <v>194</v>
      </c>
    </row>
    <row r="22" spans="1:20" x14ac:dyDescent="0.3">
      <c r="A22" s="85">
        <v>20</v>
      </c>
      <c r="B22" s="107" t="s">
        <v>195</v>
      </c>
      <c r="C22" s="86">
        <v>18908</v>
      </c>
      <c r="D22" s="87">
        <v>2</v>
      </c>
      <c r="E22" s="120">
        <v>5110</v>
      </c>
      <c r="F22" s="88">
        <v>8374</v>
      </c>
      <c r="G22" s="89">
        <v>44.3</v>
      </c>
      <c r="H22" s="90">
        <v>0.9</v>
      </c>
      <c r="I22" s="90">
        <v>6.7</v>
      </c>
      <c r="J22" s="113">
        <v>2263</v>
      </c>
      <c r="K22" s="323">
        <v>7861</v>
      </c>
      <c r="L22" s="324"/>
      <c r="M22" s="91">
        <v>41.6</v>
      </c>
      <c r="N22" s="90">
        <v>0.8</v>
      </c>
      <c r="O22" s="325">
        <v>6.3</v>
      </c>
      <c r="P22" s="326"/>
      <c r="Q22" s="112">
        <v>2125</v>
      </c>
      <c r="R22" s="93">
        <v>3.7</v>
      </c>
      <c r="S22" s="109" t="s">
        <v>196</v>
      </c>
      <c r="T22" s="109" t="s">
        <v>197</v>
      </c>
    </row>
    <row r="23" spans="1:20" x14ac:dyDescent="0.3">
      <c r="A23" s="77">
        <v>21</v>
      </c>
      <c r="B23" s="103" t="s">
        <v>198</v>
      </c>
      <c r="C23" s="78">
        <v>4042</v>
      </c>
      <c r="D23" s="116">
        <v>2.5</v>
      </c>
      <c r="E23" s="115">
        <v>3109</v>
      </c>
      <c r="F23" s="80">
        <v>2020</v>
      </c>
      <c r="G23" s="81">
        <v>50</v>
      </c>
      <c r="H23" s="82">
        <v>1.2</v>
      </c>
      <c r="I23" s="117"/>
      <c r="J23" s="104">
        <v>1554</v>
      </c>
      <c r="K23" s="320">
        <v>1885</v>
      </c>
      <c r="L23" s="320"/>
      <c r="M23" s="83">
        <v>46.6</v>
      </c>
      <c r="N23" s="117"/>
      <c r="O23" s="321">
        <v>3</v>
      </c>
      <c r="P23" s="322"/>
      <c r="Q23" s="105">
        <v>1450</v>
      </c>
      <c r="R23" s="84">
        <v>1.3</v>
      </c>
      <c r="S23" s="106" t="s">
        <v>199</v>
      </c>
      <c r="T23" s="96">
        <v>62908</v>
      </c>
    </row>
  </sheetData>
  <mergeCells count="49">
    <mergeCell ref="K5:L5"/>
    <mergeCell ref="O5:P5"/>
    <mergeCell ref="A1:B1"/>
    <mergeCell ref="C1:E1"/>
    <mergeCell ref="F1:J1"/>
    <mergeCell ref="K1:Q1"/>
    <mergeCell ref="L2:M2"/>
    <mergeCell ref="P2:Q2"/>
    <mergeCell ref="S2:T2"/>
    <mergeCell ref="K3:L3"/>
    <mergeCell ref="O3:P3"/>
    <mergeCell ref="K4:L4"/>
    <mergeCell ref="O4:P4"/>
    <mergeCell ref="K6:L6"/>
    <mergeCell ref="O6:P6"/>
    <mergeCell ref="K7:L7"/>
    <mergeCell ref="O7:P7"/>
    <mergeCell ref="K8:L8"/>
    <mergeCell ref="O8:P8"/>
    <mergeCell ref="K9:L9"/>
    <mergeCell ref="O9:P9"/>
    <mergeCell ref="K10:L10"/>
    <mergeCell ref="O10:P10"/>
    <mergeCell ref="K11:L11"/>
    <mergeCell ref="O11:P11"/>
    <mergeCell ref="K12:L12"/>
    <mergeCell ref="O12:P12"/>
    <mergeCell ref="K13:L13"/>
    <mergeCell ref="O13:P13"/>
    <mergeCell ref="K14:L14"/>
    <mergeCell ref="O14:P14"/>
    <mergeCell ref="K15:L15"/>
    <mergeCell ref="O15:P15"/>
    <mergeCell ref="K16:L16"/>
    <mergeCell ref="O16:P16"/>
    <mergeCell ref="K17:L17"/>
    <mergeCell ref="O17:P17"/>
    <mergeCell ref="K18:L18"/>
    <mergeCell ref="O18:P18"/>
    <mergeCell ref="K19:L19"/>
    <mergeCell ref="O19:P19"/>
    <mergeCell ref="K20:L20"/>
    <mergeCell ref="O20:P20"/>
    <mergeCell ref="K21:L21"/>
    <mergeCell ref="O21:P21"/>
    <mergeCell ref="K22:L22"/>
    <mergeCell ref="O22:P22"/>
    <mergeCell ref="K23:L23"/>
    <mergeCell ref="O23:P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4E350-AF88-437A-8879-5888EE8AF906}">
  <dimension ref="A1:CB72"/>
  <sheetViews>
    <sheetView workbookViewId="0">
      <pane xSplit="1" topLeftCell="AM1" activePane="topRight" state="frozen"/>
      <selection pane="topRight" activeCell="AQ2" sqref="AQ2:AQ36"/>
    </sheetView>
  </sheetViews>
  <sheetFormatPr defaultRowHeight="14.4" x14ac:dyDescent="0.3"/>
  <cols>
    <col min="1" max="1" width="33.6640625" bestFit="1" customWidth="1"/>
    <col min="2" max="2" width="8.109375" bestFit="1" customWidth="1"/>
    <col min="3" max="3" width="13" bestFit="1" customWidth="1"/>
    <col min="4" max="4" width="9.6640625" bestFit="1" customWidth="1"/>
    <col min="5" max="5" width="17.33203125" bestFit="1" customWidth="1"/>
    <col min="6" max="6" width="12.109375" bestFit="1" customWidth="1"/>
    <col min="7" max="7" width="13.88671875" bestFit="1" customWidth="1"/>
    <col min="8" max="8" width="13.109375" bestFit="1" customWidth="1"/>
    <col min="9" max="9" width="11.33203125" bestFit="1" customWidth="1"/>
    <col min="10" max="10" width="9.109375" bestFit="1" customWidth="1"/>
    <col min="11" max="11" width="13.6640625" bestFit="1" customWidth="1"/>
    <col min="12" max="12" width="17.77734375" bestFit="1" customWidth="1"/>
    <col min="13" max="13" width="13.5546875" bestFit="1" customWidth="1"/>
    <col min="14" max="14" width="10.44140625" customWidth="1"/>
    <col min="15" max="15" width="12.44140625" bestFit="1" customWidth="1"/>
    <col min="16" max="20" width="10.44140625" customWidth="1"/>
    <col min="21" max="24" width="11.44140625" customWidth="1"/>
  </cols>
  <sheetData>
    <row r="1" spans="1:80" x14ac:dyDescent="0.3">
      <c r="A1" s="192" t="s">
        <v>281</v>
      </c>
      <c r="B1" s="192" t="s">
        <v>282</v>
      </c>
      <c r="C1" s="192" t="s">
        <v>283</v>
      </c>
      <c r="D1" s="192" t="s">
        <v>284</v>
      </c>
      <c r="E1" s="192" t="s">
        <v>285</v>
      </c>
      <c r="F1" s="192" t="s">
        <v>286</v>
      </c>
      <c r="G1" s="192" t="s">
        <v>287</v>
      </c>
      <c r="H1" s="192" t="s">
        <v>288</v>
      </c>
      <c r="I1" s="192" t="s">
        <v>289</v>
      </c>
      <c r="J1" s="192" t="s">
        <v>206</v>
      </c>
      <c r="K1" s="192" t="s">
        <v>290</v>
      </c>
      <c r="L1" s="192" t="s">
        <v>291</v>
      </c>
      <c r="M1" s="192" t="s">
        <v>292</v>
      </c>
      <c r="N1" s="192" t="s">
        <v>293</v>
      </c>
      <c r="O1" s="192" t="s">
        <v>294</v>
      </c>
      <c r="P1" s="192" t="s">
        <v>295</v>
      </c>
      <c r="Q1" s="192" t="s">
        <v>296</v>
      </c>
      <c r="R1" s="192" t="s">
        <v>297</v>
      </c>
      <c r="S1" s="192" t="s">
        <v>298</v>
      </c>
      <c r="T1" s="192" t="s">
        <v>299</v>
      </c>
      <c r="U1" s="192" t="s">
        <v>300</v>
      </c>
      <c r="V1" s="192" t="s">
        <v>278</v>
      </c>
      <c r="W1" s="192" t="s">
        <v>301</v>
      </c>
      <c r="X1" s="192" t="s">
        <v>302</v>
      </c>
      <c r="Y1" s="192" t="s">
        <v>303</v>
      </c>
      <c r="Z1" s="192" t="s">
        <v>304</v>
      </c>
      <c r="AA1" s="192" t="s">
        <v>305</v>
      </c>
      <c r="AB1" s="192" t="s">
        <v>306</v>
      </c>
      <c r="AC1" s="192" t="s">
        <v>307</v>
      </c>
      <c r="AD1" s="192" t="s">
        <v>308</v>
      </c>
      <c r="AE1" s="192" t="s">
        <v>309</v>
      </c>
      <c r="AF1" s="192" t="s">
        <v>310</v>
      </c>
      <c r="AG1" s="192" t="s">
        <v>311</v>
      </c>
      <c r="AH1" s="192" t="s">
        <v>312</v>
      </c>
      <c r="AI1" s="192" t="s">
        <v>313</v>
      </c>
      <c r="AJ1" s="192" t="s">
        <v>314</v>
      </c>
      <c r="AK1" s="192" t="s">
        <v>315</v>
      </c>
      <c r="AL1" s="192" t="s">
        <v>316</v>
      </c>
      <c r="AM1" s="192" t="s">
        <v>317</v>
      </c>
      <c r="AN1" s="192" t="s">
        <v>318</v>
      </c>
      <c r="AO1" s="192" t="s">
        <v>319</v>
      </c>
      <c r="AP1" s="192" t="s">
        <v>320</v>
      </c>
      <c r="AQ1" s="192" t="s">
        <v>321</v>
      </c>
      <c r="AR1" s="192" t="s">
        <v>322</v>
      </c>
      <c r="AS1" s="192" t="s">
        <v>324</v>
      </c>
      <c r="AT1" s="294" t="s">
        <v>372</v>
      </c>
      <c r="AU1" s="192" t="s">
        <v>409</v>
      </c>
      <c r="AV1" s="192" t="s">
        <v>21</v>
      </c>
      <c r="AW1" s="192" t="s">
        <v>410</v>
      </c>
      <c r="AX1" s="192" t="s">
        <v>425</v>
      </c>
      <c r="AY1" s="192" t="s">
        <v>426</v>
      </c>
      <c r="AZ1" s="192" t="s">
        <v>427</v>
      </c>
      <c r="BA1" s="192" t="s">
        <v>428</v>
      </c>
      <c r="BB1" s="192" t="s">
        <v>429</v>
      </c>
      <c r="BC1" s="192" t="s">
        <v>430</v>
      </c>
      <c r="BD1" s="192" t="s">
        <v>431</v>
      </c>
      <c r="BE1" s="192" t="s">
        <v>432</v>
      </c>
      <c r="BF1" s="192" t="s">
        <v>433</v>
      </c>
      <c r="BG1" s="192" t="s">
        <v>434</v>
      </c>
      <c r="BH1" s="192" t="s">
        <v>435</v>
      </c>
      <c r="BI1" s="192" t="s">
        <v>436</v>
      </c>
      <c r="BJ1" s="192" t="s">
        <v>437</v>
      </c>
      <c r="BK1" s="192" t="s">
        <v>438</v>
      </c>
      <c r="BL1" s="192" t="s">
        <v>439</v>
      </c>
      <c r="BM1" s="192" t="s">
        <v>440</v>
      </c>
      <c r="BN1" s="192" t="s">
        <v>441</v>
      </c>
      <c r="BO1" s="192" t="s">
        <v>442</v>
      </c>
      <c r="BP1" s="192" t="s">
        <v>443</v>
      </c>
      <c r="BQ1" s="192" t="s">
        <v>444</v>
      </c>
      <c r="BR1" s="192" t="s">
        <v>445</v>
      </c>
      <c r="BS1" s="192" t="s">
        <v>446</v>
      </c>
      <c r="BT1" s="192" t="s">
        <v>447</v>
      </c>
      <c r="BU1" s="192" t="s">
        <v>448</v>
      </c>
      <c r="BV1" s="192" t="s">
        <v>449</v>
      </c>
      <c r="BW1" s="192" t="s">
        <v>450</v>
      </c>
      <c r="BX1" s="192" t="s">
        <v>451</v>
      </c>
      <c r="BY1" s="192" t="s">
        <v>452</v>
      </c>
      <c r="BZ1" s="192" t="s">
        <v>453</v>
      </c>
      <c r="CA1" s="192" t="s">
        <v>454</v>
      </c>
      <c r="CB1" s="192" t="s">
        <v>455</v>
      </c>
    </row>
    <row r="2" spans="1:80" ht="15" x14ac:dyDescent="0.3">
      <c r="A2" s="128" t="s">
        <v>221</v>
      </c>
      <c r="B2" s="128"/>
      <c r="C2" s="128"/>
      <c r="D2" s="128"/>
      <c r="E2" s="128">
        <v>351.64870000000002</v>
      </c>
      <c r="F2" s="128"/>
      <c r="G2" s="128"/>
      <c r="H2" s="128"/>
      <c r="I2" s="128">
        <v>8813</v>
      </c>
      <c r="J2" s="128"/>
      <c r="K2" s="128"/>
      <c r="L2" s="128"/>
      <c r="M2" s="128"/>
      <c r="N2" s="128"/>
      <c r="O2" s="128">
        <v>6.7999999999999996E-3</v>
      </c>
      <c r="P2" s="128"/>
      <c r="Q2" s="128"/>
      <c r="R2" s="128"/>
      <c r="S2" s="128"/>
      <c r="T2" s="128"/>
      <c r="U2" s="128"/>
      <c r="V2" s="128"/>
      <c r="W2" s="128">
        <v>6.5</v>
      </c>
      <c r="X2" s="128">
        <v>4.0999999999999996</v>
      </c>
      <c r="Y2" s="128">
        <v>0.9</v>
      </c>
      <c r="Z2" s="128">
        <v>0.5</v>
      </c>
      <c r="AA2" s="128">
        <v>1</v>
      </c>
      <c r="AB2" s="128">
        <v>0.5</v>
      </c>
      <c r="AC2" s="130">
        <v>91.7</v>
      </c>
      <c r="AD2" s="130">
        <v>0.1</v>
      </c>
      <c r="AE2" s="130">
        <v>8.1999999999999993</v>
      </c>
      <c r="AF2" s="130">
        <v>0</v>
      </c>
      <c r="AG2" s="131">
        <v>0</v>
      </c>
      <c r="AH2" s="132">
        <v>0</v>
      </c>
      <c r="AI2" s="148">
        <v>84.7</v>
      </c>
      <c r="AJ2" s="130">
        <v>0</v>
      </c>
      <c r="AK2" s="130">
        <v>11.2</v>
      </c>
      <c r="AL2" s="130">
        <v>2.7</v>
      </c>
      <c r="AM2" s="131">
        <v>1.3</v>
      </c>
      <c r="AN2" s="132">
        <v>0.1</v>
      </c>
      <c r="AO2" s="161">
        <v>1.1000000000000001</v>
      </c>
      <c r="AP2" s="153">
        <v>3.6</v>
      </c>
      <c r="AQ2" s="177">
        <v>0.41</v>
      </c>
      <c r="AR2" s="187">
        <v>11</v>
      </c>
      <c r="AS2" s="128"/>
      <c r="AT2">
        <v>3</v>
      </c>
      <c r="AU2" s="128">
        <v>2.52204E-2</v>
      </c>
      <c r="AV2" s="128">
        <v>2.52204E-2</v>
      </c>
      <c r="AW2" s="128">
        <v>0.38188486999999999</v>
      </c>
      <c r="AX2" s="128">
        <v>0.1278675</v>
      </c>
      <c r="AY2" s="128">
        <v>0.31786103999999998</v>
      </c>
      <c r="AZ2" s="128">
        <v>0.97487502000000004</v>
      </c>
      <c r="BA2" s="128">
        <v>0.22155431</v>
      </c>
      <c r="BB2" s="128">
        <v>4.2041799999999997E-2</v>
      </c>
      <c r="BC2" s="128">
        <v>0.11372740000000001</v>
      </c>
      <c r="BD2" s="128">
        <v>0.43961367000000001</v>
      </c>
      <c r="BE2" s="128">
        <v>0.18161905</v>
      </c>
      <c r="BF2" s="128">
        <v>7.6148809999999997E-2</v>
      </c>
      <c r="BG2" s="128">
        <v>0.10984613</v>
      </c>
      <c r="BH2" s="128">
        <v>0.31120599999999998</v>
      </c>
      <c r="BI2" s="128">
        <v>4.3696000000000004E-3</v>
      </c>
      <c r="BJ2" s="128">
        <v>2.8895631000000001E-2</v>
      </c>
      <c r="BK2" s="128">
        <v>6.4473000000000004E-3</v>
      </c>
      <c r="BL2" s="128">
        <v>6.0249761999999998E-2</v>
      </c>
      <c r="BM2" s="128">
        <v>6.8303286000000005E-2</v>
      </c>
      <c r="BN2" s="128">
        <v>2.4242223E-2</v>
      </c>
      <c r="BO2" s="128">
        <v>3.3035929999999998E-2</v>
      </c>
      <c r="BP2" s="128">
        <v>6.7561499999999998E-3</v>
      </c>
      <c r="BQ2" s="128">
        <v>1.9213640000000001E-2</v>
      </c>
      <c r="BR2" s="128">
        <v>3.8278606999999999E-2</v>
      </c>
      <c r="BS2" s="128">
        <v>5.6202700000000001E-3</v>
      </c>
      <c r="BT2" s="128">
        <v>0.18307440999999999</v>
      </c>
      <c r="BU2" s="128">
        <v>0.58466468999999999</v>
      </c>
      <c r="BV2" s="128">
        <v>4.8838600000000003E-3</v>
      </c>
      <c r="BW2" s="128">
        <v>0.46896790999999999</v>
      </c>
      <c r="BX2" s="128">
        <v>2.0774397999999999E-2</v>
      </c>
      <c r="BY2" s="128">
        <v>3.3940600000000001E-2</v>
      </c>
      <c r="BZ2" s="128">
        <v>7.2294109999999995E-2</v>
      </c>
      <c r="CA2" s="128">
        <v>1.69796872</v>
      </c>
      <c r="CB2" s="128">
        <v>0.79634885</v>
      </c>
    </row>
    <row r="3" spans="1:80" ht="14.4" customHeight="1" x14ac:dyDescent="0.3">
      <c r="A3" s="128" t="s">
        <v>208</v>
      </c>
      <c r="B3" s="128">
        <v>27105</v>
      </c>
      <c r="C3" s="128">
        <v>2.8</v>
      </c>
      <c r="D3" s="128">
        <v>5114</v>
      </c>
      <c r="E3" s="128">
        <v>9005</v>
      </c>
      <c r="F3" s="128">
        <v>33.200000000000003</v>
      </c>
      <c r="G3" s="128">
        <v>0.9</v>
      </c>
      <c r="H3" s="128">
        <v>6</v>
      </c>
      <c r="I3" s="128">
        <v>1699</v>
      </c>
      <c r="J3" s="128">
        <v>17245</v>
      </c>
      <c r="K3" s="128">
        <v>63.6</v>
      </c>
      <c r="L3" s="128">
        <v>1.8</v>
      </c>
      <c r="M3" s="128">
        <v>11.5</v>
      </c>
      <c r="N3" s="128">
        <v>3254</v>
      </c>
      <c r="O3" s="128">
        <v>5.3</v>
      </c>
      <c r="P3" s="128" t="s">
        <v>222</v>
      </c>
      <c r="Q3" s="128" t="s">
        <v>223</v>
      </c>
      <c r="R3">
        <v>10.5</v>
      </c>
      <c r="S3" s="128">
        <v>9.9</v>
      </c>
      <c r="T3" s="128">
        <v>8</v>
      </c>
      <c r="U3" s="128">
        <v>7.5</v>
      </c>
      <c r="V3" s="128">
        <v>8</v>
      </c>
      <c r="W3" s="128">
        <v>7</v>
      </c>
      <c r="X3" s="128">
        <v>5.7</v>
      </c>
      <c r="Y3" s="128">
        <v>175.4</v>
      </c>
      <c r="Z3" s="128">
        <v>120.2</v>
      </c>
      <c r="AA3" s="128">
        <v>98.3</v>
      </c>
      <c r="AB3" s="128">
        <v>61.1</v>
      </c>
      <c r="AC3" s="133">
        <v>22.9</v>
      </c>
      <c r="AD3" s="133">
        <v>76.099999999999994</v>
      </c>
      <c r="AE3" s="133">
        <v>0.8</v>
      </c>
      <c r="AF3" s="134">
        <v>0.1</v>
      </c>
      <c r="AG3" s="135">
        <v>0</v>
      </c>
      <c r="AH3" s="136">
        <v>0.1</v>
      </c>
      <c r="AI3" s="149">
        <v>37.1</v>
      </c>
      <c r="AJ3" s="133">
        <v>55.9</v>
      </c>
      <c r="AK3" s="133">
        <v>3.9</v>
      </c>
      <c r="AL3" s="133">
        <v>1.9</v>
      </c>
      <c r="AM3" s="139">
        <v>1.1000000000000001</v>
      </c>
      <c r="AN3" s="137">
        <v>0</v>
      </c>
      <c r="AO3" s="171">
        <v>28.2</v>
      </c>
      <c r="AP3" s="167">
        <v>16</v>
      </c>
      <c r="AQ3" s="178">
        <v>374.07</v>
      </c>
      <c r="AR3" s="188">
        <v>12279</v>
      </c>
      <c r="AS3" s="128">
        <v>10960</v>
      </c>
      <c r="AT3">
        <v>455</v>
      </c>
      <c r="AU3" s="128">
        <v>0.38188486999999999</v>
      </c>
      <c r="AV3" s="128"/>
      <c r="AW3" s="128"/>
      <c r="AX3" s="128"/>
      <c r="AY3" s="128"/>
      <c r="AZ3" s="128"/>
      <c r="BA3" s="128"/>
      <c r="BB3" s="128"/>
      <c r="BC3" s="128"/>
      <c r="BD3" s="128"/>
      <c r="BE3" s="128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</row>
    <row r="4" spans="1:80" ht="15" customHeight="1" x14ac:dyDescent="0.3">
      <c r="A4" s="128" t="s">
        <v>207</v>
      </c>
      <c r="B4" s="128"/>
      <c r="C4" s="128"/>
      <c r="D4" s="128"/>
      <c r="E4" s="128">
        <v>5090</v>
      </c>
      <c r="F4" s="128"/>
      <c r="G4" s="128">
        <v>3.4</v>
      </c>
      <c r="H4" s="128">
        <v>6.4</v>
      </c>
      <c r="I4" s="128">
        <v>5090</v>
      </c>
      <c r="J4" s="128"/>
      <c r="K4" s="128"/>
      <c r="L4" s="128"/>
      <c r="M4" s="128"/>
      <c r="N4" s="128"/>
      <c r="O4" s="128">
        <v>0.2</v>
      </c>
      <c r="P4" s="128">
        <v>30034</v>
      </c>
      <c r="Q4" s="128">
        <v>15912</v>
      </c>
      <c r="S4" s="128"/>
      <c r="T4" s="128"/>
      <c r="U4" s="128"/>
      <c r="V4" s="128"/>
      <c r="W4" s="128">
        <v>6</v>
      </c>
      <c r="X4" s="128">
        <v>5.5</v>
      </c>
      <c r="Y4" s="128">
        <v>1.3</v>
      </c>
      <c r="Z4" s="128">
        <v>0.5</v>
      </c>
      <c r="AA4" s="128">
        <v>1.2</v>
      </c>
      <c r="AB4" s="128">
        <v>0.5</v>
      </c>
      <c r="AC4" s="136">
        <v>93.1</v>
      </c>
      <c r="AD4" s="136">
        <v>3.4</v>
      </c>
      <c r="AE4" s="136">
        <v>2.1</v>
      </c>
      <c r="AF4" s="137">
        <v>0</v>
      </c>
      <c r="AG4" s="136">
        <v>0.2</v>
      </c>
      <c r="AH4" s="136">
        <v>1.1000000000000001</v>
      </c>
      <c r="AI4" s="137">
        <v>91</v>
      </c>
      <c r="AJ4" s="136">
        <v>2.1</v>
      </c>
      <c r="AK4" s="136">
        <v>3.6</v>
      </c>
      <c r="AL4" s="136">
        <v>0.2</v>
      </c>
      <c r="AM4" s="136">
        <v>2.9</v>
      </c>
      <c r="AN4" s="136">
        <v>0.2</v>
      </c>
      <c r="AO4" s="171">
        <v>0.7</v>
      </c>
      <c r="AP4" s="167">
        <v>1</v>
      </c>
      <c r="AQ4" s="179"/>
      <c r="AR4" s="188">
        <v>36</v>
      </c>
      <c r="AS4" s="128">
        <v>2071</v>
      </c>
      <c r="AT4">
        <v>3.5</v>
      </c>
      <c r="AU4" s="128">
        <v>0.1278675</v>
      </c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</row>
    <row r="5" spans="1:80" ht="14.4" customHeight="1" x14ac:dyDescent="0.3">
      <c r="A5" s="128" t="s">
        <v>224</v>
      </c>
      <c r="B5" s="128">
        <v>10019</v>
      </c>
      <c r="C5" s="128">
        <v>1.1000000000000001</v>
      </c>
      <c r="D5" s="128">
        <v>2863</v>
      </c>
      <c r="E5" s="128">
        <v>5798</v>
      </c>
      <c r="F5" s="128">
        <v>57.9</v>
      </c>
      <c r="G5" s="128">
        <v>1.7</v>
      </c>
      <c r="H5" s="128">
        <v>18.7</v>
      </c>
      <c r="I5" s="128">
        <v>1657</v>
      </c>
      <c r="J5" s="128">
        <v>3494</v>
      </c>
      <c r="K5" s="128">
        <v>34.9</v>
      </c>
      <c r="L5" s="128">
        <v>1</v>
      </c>
      <c r="M5" s="128">
        <v>4.4000000000000004</v>
      </c>
      <c r="N5" s="128">
        <v>998</v>
      </c>
      <c r="O5" s="128">
        <v>3.5</v>
      </c>
      <c r="P5" s="128" t="s">
        <v>225</v>
      </c>
      <c r="Q5" s="128">
        <v>79003</v>
      </c>
      <c r="R5">
        <v>6.3</v>
      </c>
      <c r="S5" s="128">
        <v>5.8</v>
      </c>
      <c r="T5" s="128">
        <v>9</v>
      </c>
      <c r="U5" s="128">
        <v>7.5</v>
      </c>
      <c r="V5" s="128">
        <v>7.3</v>
      </c>
      <c r="W5" s="128">
        <v>6.7</v>
      </c>
      <c r="X5" s="128">
        <v>5.7</v>
      </c>
      <c r="Y5" s="128">
        <v>82.9</v>
      </c>
      <c r="Z5" s="128">
        <v>56.7</v>
      </c>
      <c r="AA5" s="128">
        <v>28.5</v>
      </c>
      <c r="AB5" s="128">
        <v>19</v>
      </c>
      <c r="AC5" s="133">
        <v>95.8</v>
      </c>
      <c r="AD5" s="133">
        <v>2.9</v>
      </c>
      <c r="AE5" s="133">
        <v>0.2</v>
      </c>
      <c r="AF5" s="138">
        <v>1</v>
      </c>
      <c r="AG5" s="135">
        <v>0</v>
      </c>
      <c r="AH5" s="137">
        <v>0</v>
      </c>
      <c r="AI5" s="149">
        <v>87.7</v>
      </c>
      <c r="AJ5" s="133">
        <v>2.2000000000000002</v>
      </c>
      <c r="AK5" s="133">
        <v>3.3</v>
      </c>
      <c r="AL5" s="133">
        <v>0.3</v>
      </c>
      <c r="AM5" s="139">
        <v>6.4</v>
      </c>
      <c r="AN5" s="137">
        <v>0</v>
      </c>
      <c r="AO5" s="171">
        <v>4.5999999999999996</v>
      </c>
      <c r="AP5" s="167">
        <v>3.2</v>
      </c>
      <c r="AQ5" s="178">
        <v>133.22999999999999</v>
      </c>
      <c r="AR5" s="188">
        <v>1544</v>
      </c>
      <c r="AS5" s="128">
        <v>2667</v>
      </c>
      <c r="AT5">
        <v>187.1</v>
      </c>
      <c r="AU5" s="128">
        <v>0.31786103999999998</v>
      </c>
      <c r="AV5" s="128"/>
      <c r="AW5" s="128"/>
      <c r="AX5" s="128"/>
      <c r="AY5" s="128"/>
      <c r="AZ5" s="128"/>
      <c r="BA5" s="128"/>
      <c r="BB5" s="128"/>
      <c r="BC5" s="128"/>
      <c r="BD5" s="128"/>
      <c r="BE5" s="128"/>
      <c r="BF5" s="128"/>
      <c r="BG5" s="128"/>
      <c r="BH5" s="128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</row>
    <row r="6" spans="1:80" ht="15" x14ac:dyDescent="0.3">
      <c r="A6" s="128" t="s">
        <v>226</v>
      </c>
      <c r="B6" s="128">
        <v>19218</v>
      </c>
      <c r="C6" s="128">
        <v>1.5</v>
      </c>
      <c r="D6" s="128">
        <v>1588</v>
      </c>
      <c r="E6" s="128">
        <v>8477</v>
      </c>
      <c r="F6" s="128">
        <v>44.1</v>
      </c>
      <c r="G6" s="128">
        <v>1.5</v>
      </c>
      <c r="H6" s="128">
        <v>8.6999999999999993</v>
      </c>
      <c r="I6" s="128">
        <v>701</v>
      </c>
      <c r="J6" s="128">
        <v>10444</v>
      </c>
      <c r="K6" s="128">
        <v>54.3</v>
      </c>
      <c r="L6" s="128">
        <v>1.8</v>
      </c>
      <c r="M6" s="128">
        <v>7.7</v>
      </c>
      <c r="N6" s="128">
        <v>863</v>
      </c>
      <c r="O6" s="128">
        <v>12.1</v>
      </c>
      <c r="P6" s="128" t="s">
        <v>227</v>
      </c>
      <c r="Q6" s="128" t="s">
        <v>228</v>
      </c>
      <c r="R6">
        <v>6</v>
      </c>
      <c r="S6" s="128">
        <v>5.9</v>
      </c>
      <c r="T6" s="128">
        <v>8.3000000000000007</v>
      </c>
      <c r="U6" s="128">
        <v>7.7</v>
      </c>
      <c r="V6" s="128">
        <v>6</v>
      </c>
      <c r="W6" s="128">
        <v>5.5</v>
      </c>
      <c r="X6" s="128">
        <v>5.6</v>
      </c>
      <c r="Y6" s="128">
        <v>210.7</v>
      </c>
      <c r="Z6" s="128">
        <v>129.19999999999999</v>
      </c>
      <c r="AA6" s="128">
        <v>52</v>
      </c>
      <c r="AB6" s="128">
        <v>33.1</v>
      </c>
      <c r="AC6" s="133">
        <v>99.8</v>
      </c>
      <c r="AD6" s="133">
        <v>0.1</v>
      </c>
      <c r="AE6" s="138">
        <v>0</v>
      </c>
      <c r="AF6" s="138">
        <v>0</v>
      </c>
      <c r="AG6" s="139">
        <v>0.1</v>
      </c>
      <c r="AH6" s="137">
        <v>0</v>
      </c>
      <c r="AI6" s="149">
        <v>98.2</v>
      </c>
      <c r="AJ6" s="133">
        <v>0.1</v>
      </c>
      <c r="AK6" s="133">
        <v>1.4</v>
      </c>
      <c r="AL6" s="138">
        <v>0</v>
      </c>
      <c r="AM6" s="139">
        <v>0.2</v>
      </c>
      <c r="AN6" s="137">
        <v>0</v>
      </c>
      <c r="AO6" s="166">
        <v>15.1</v>
      </c>
      <c r="AP6" s="167">
        <v>6.9</v>
      </c>
      <c r="AQ6" s="178">
        <v>82.49</v>
      </c>
      <c r="AR6" s="188">
        <v>5215</v>
      </c>
      <c r="AS6" s="128">
        <v>2817</v>
      </c>
      <c r="AT6">
        <v>425</v>
      </c>
      <c r="AU6" s="128">
        <v>0.97487502000000004</v>
      </c>
      <c r="AV6" s="128"/>
      <c r="AW6" s="128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</row>
    <row r="7" spans="1:80" ht="15" x14ac:dyDescent="0.3">
      <c r="A7" s="128" t="s">
        <v>218</v>
      </c>
      <c r="B7" s="128"/>
      <c r="C7" s="128"/>
      <c r="D7" s="128"/>
      <c r="E7" s="128">
        <v>580.07889999999998</v>
      </c>
      <c r="F7" s="128"/>
      <c r="G7" s="128"/>
      <c r="H7" s="128"/>
      <c r="I7" s="152">
        <v>4862</v>
      </c>
      <c r="J7" s="128"/>
      <c r="K7" s="128"/>
      <c r="L7" s="128"/>
      <c r="M7" s="128"/>
      <c r="N7" s="128"/>
      <c r="O7" s="128">
        <v>3.9899999999999998E-2</v>
      </c>
      <c r="P7" s="128"/>
      <c r="Q7" s="128"/>
      <c r="S7" s="128"/>
      <c r="T7" s="128"/>
      <c r="U7" s="128"/>
      <c r="V7" s="128"/>
      <c r="W7" s="128">
        <v>4.8</v>
      </c>
      <c r="X7" s="128">
        <v>3</v>
      </c>
      <c r="Y7" s="128">
        <v>0</v>
      </c>
      <c r="Z7" s="128">
        <v>0</v>
      </c>
      <c r="AA7" s="128">
        <v>11.6</v>
      </c>
      <c r="AB7" s="128">
        <v>6.8</v>
      </c>
      <c r="AC7" s="140">
        <v>99.9</v>
      </c>
      <c r="AD7" s="140">
        <v>0</v>
      </c>
      <c r="AE7" s="140">
        <v>0.1</v>
      </c>
      <c r="AF7" s="140">
        <v>0</v>
      </c>
      <c r="AG7" s="141">
        <v>0</v>
      </c>
      <c r="AH7" s="142">
        <v>0</v>
      </c>
      <c r="AI7" s="150">
        <v>66.3</v>
      </c>
      <c r="AJ7" s="140">
        <v>1.8</v>
      </c>
      <c r="AK7" s="140">
        <v>15</v>
      </c>
      <c r="AL7" s="140">
        <v>5.9</v>
      </c>
      <c r="AM7" s="141">
        <v>10.1</v>
      </c>
      <c r="AN7" s="142">
        <v>0.9</v>
      </c>
      <c r="AO7" s="157">
        <v>5.4</v>
      </c>
      <c r="AP7" s="153">
        <v>0.5</v>
      </c>
      <c r="AQ7" s="178">
        <v>3.82</v>
      </c>
      <c r="AR7" s="189">
        <v>113</v>
      </c>
      <c r="AS7" s="128"/>
      <c r="AT7">
        <v>18.399999999999999</v>
      </c>
      <c r="AU7" s="128"/>
      <c r="AV7" s="128"/>
      <c r="AW7" s="128"/>
      <c r="AX7" s="128"/>
      <c r="AY7" s="128"/>
      <c r="AZ7" s="128"/>
      <c r="BA7" s="128"/>
      <c r="BB7" s="128"/>
      <c r="BC7" s="128"/>
      <c r="BD7" s="128"/>
      <c r="BE7" s="128"/>
      <c r="BF7" s="128"/>
      <c r="BG7" s="128"/>
      <c r="BH7" s="128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</row>
    <row r="8" spans="1:80" ht="15" x14ac:dyDescent="0.3">
      <c r="A8" s="128" t="s">
        <v>229</v>
      </c>
      <c r="B8" s="128">
        <v>9906</v>
      </c>
      <c r="C8" s="128">
        <v>2.2000000000000002</v>
      </c>
      <c r="D8" s="128">
        <v>3416</v>
      </c>
      <c r="E8" s="128">
        <v>5190</v>
      </c>
      <c r="F8" s="128">
        <v>52.4</v>
      </c>
      <c r="G8" s="128">
        <v>1.5</v>
      </c>
      <c r="H8" s="128">
        <v>6.1</v>
      </c>
      <c r="I8" s="128">
        <v>1790</v>
      </c>
      <c r="J8" s="128">
        <v>3634</v>
      </c>
      <c r="K8" s="128">
        <v>36.700000000000003</v>
      </c>
      <c r="L8" s="128">
        <v>1.1000000000000001</v>
      </c>
      <c r="M8" s="128">
        <v>4.4000000000000004</v>
      </c>
      <c r="N8" s="128">
        <v>1253</v>
      </c>
      <c r="O8" s="128">
        <v>2.9</v>
      </c>
      <c r="P8" s="128" t="s">
        <v>230</v>
      </c>
      <c r="Q8" s="128">
        <v>82044</v>
      </c>
      <c r="R8">
        <v>6.7</v>
      </c>
      <c r="S8" s="128">
        <v>7.6</v>
      </c>
      <c r="T8" s="128">
        <v>5.7</v>
      </c>
      <c r="U8" s="128">
        <v>6.6</v>
      </c>
      <c r="V8" s="128">
        <v>7.6</v>
      </c>
      <c r="W8" s="128">
        <v>7.9</v>
      </c>
      <c r="X8" s="128">
        <v>6.8</v>
      </c>
      <c r="Y8" s="128">
        <v>66.599999999999994</v>
      </c>
      <c r="Z8" s="128">
        <v>49.2</v>
      </c>
      <c r="AA8" s="128">
        <v>47.3</v>
      </c>
      <c r="AB8" s="128">
        <v>28.7</v>
      </c>
      <c r="AC8" s="133">
        <v>33.1</v>
      </c>
      <c r="AD8" s="133">
        <v>66.400000000000006</v>
      </c>
      <c r="AE8" s="133">
        <v>0.3</v>
      </c>
      <c r="AF8" s="133">
        <v>0.1</v>
      </c>
      <c r="AG8" s="139">
        <v>0.1</v>
      </c>
      <c r="AH8" s="137">
        <v>0</v>
      </c>
      <c r="AI8" s="149">
        <v>47.3</v>
      </c>
      <c r="AJ8" s="133">
        <v>45.6</v>
      </c>
      <c r="AK8" s="133">
        <v>4.4000000000000004</v>
      </c>
      <c r="AL8" s="133">
        <v>1.3</v>
      </c>
      <c r="AM8" s="139">
        <v>1.4</v>
      </c>
      <c r="AN8" s="137">
        <v>0</v>
      </c>
      <c r="AO8">
        <v>6.4</v>
      </c>
      <c r="AP8" s="167">
        <v>9.4</v>
      </c>
      <c r="AQ8" s="178">
        <v>280.37</v>
      </c>
      <c r="AR8" s="188">
        <v>2168</v>
      </c>
      <c r="AS8" s="128">
        <v>3044</v>
      </c>
      <c r="AT8">
        <v>191.9</v>
      </c>
      <c r="AU8" s="152">
        <v>0.22155431</v>
      </c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</row>
    <row r="9" spans="1:80" ht="15" x14ac:dyDescent="0.3">
      <c r="A9" s="128" t="s">
        <v>220</v>
      </c>
      <c r="B9" s="128"/>
      <c r="C9" s="128"/>
      <c r="D9" s="128"/>
      <c r="E9" s="128">
        <v>246.98410000000001</v>
      </c>
      <c r="F9" s="128"/>
      <c r="G9" s="128"/>
      <c r="H9" s="128"/>
      <c r="I9" s="128">
        <v>2426</v>
      </c>
      <c r="J9" s="128"/>
      <c r="K9" s="128"/>
      <c r="L9" s="128"/>
      <c r="M9" s="128"/>
      <c r="N9" s="128"/>
      <c r="O9" s="128">
        <v>0.1018</v>
      </c>
      <c r="P9" s="128"/>
      <c r="Q9" s="128"/>
      <c r="S9" s="128"/>
      <c r="T9" s="128"/>
      <c r="U9" s="128"/>
      <c r="V9" s="128"/>
      <c r="W9" s="128">
        <v>3.8</v>
      </c>
      <c r="X9" s="128">
        <v>3.5</v>
      </c>
      <c r="Y9" s="128">
        <v>1.1000000000000001</v>
      </c>
      <c r="Z9" s="128">
        <v>0.7</v>
      </c>
      <c r="AA9" s="128">
        <v>1</v>
      </c>
      <c r="AB9" s="128">
        <v>0.6</v>
      </c>
      <c r="AC9" s="140">
        <v>33.700000000000003</v>
      </c>
      <c r="AD9" s="140">
        <v>66.3</v>
      </c>
      <c r="AE9" s="140">
        <v>0</v>
      </c>
      <c r="AF9" s="140">
        <v>0</v>
      </c>
      <c r="AG9" s="141">
        <v>0</v>
      </c>
      <c r="AH9" s="142">
        <v>0</v>
      </c>
      <c r="AI9" s="150">
        <v>52.7</v>
      </c>
      <c r="AJ9" s="140">
        <v>42</v>
      </c>
      <c r="AK9" s="140">
        <v>0.8</v>
      </c>
      <c r="AL9" s="140">
        <v>4.5</v>
      </c>
      <c r="AM9" s="141">
        <v>0</v>
      </c>
      <c r="AN9" s="142">
        <v>0</v>
      </c>
      <c r="AO9" s="161">
        <v>0</v>
      </c>
      <c r="AP9" s="153">
        <v>0.9</v>
      </c>
      <c r="AQ9" s="178">
        <v>2.02</v>
      </c>
      <c r="AR9" s="188">
        <v>19</v>
      </c>
      <c r="AS9" s="128"/>
      <c r="AT9">
        <v>3.4</v>
      </c>
      <c r="AU9" s="200">
        <v>4.2041799999999997E-2</v>
      </c>
      <c r="AV9" s="128"/>
      <c r="AW9" s="128"/>
      <c r="AX9" s="128"/>
      <c r="AY9" s="128"/>
      <c r="AZ9" s="128"/>
      <c r="BA9" s="128"/>
      <c r="BB9" s="128"/>
      <c r="BC9" s="128"/>
      <c r="BD9" s="128"/>
      <c r="BE9" s="128"/>
      <c r="BF9" s="128"/>
      <c r="BG9" s="128"/>
      <c r="BH9" s="128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</row>
    <row r="10" spans="1:80" ht="15" x14ac:dyDescent="0.3">
      <c r="A10" s="128" t="s">
        <v>216</v>
      </c>
      <c r="B10" s="128"/>
      <c r="C10" s="128"/>
      <c r="D10" s="128"/>
      <c r="E10" s="128">
        <v>8451</v>
      </c>
      <c r="F10" s="128"/>
      <c r="G10" s="128">
        <v>1.1000000000000001</v>
      </c>
      <c r="H10" s="128">
        <v>18.7</v>
      </c>
      <c r="I10" s="128">
        <v>4226</v>
      </c>
      <c r="J10" s="128"/>
      <c r="K10" s="128"/>
      <c r="L10" s="128"/>
      <c r="M10" s="128"/>
      <c r="N10" s="128"/>
      <c r="O10" s="128">
        <v>2</v>
      </c>
      <c r="P10" s="128" t="s">
        <v>231</v>
      </c>
      <c r="Q10" s="128">
        <v>45109</v>
      </c>
      <c r="R10">
        <v>5.5</v>
      </c>
      <c r="S10" s="128">
        <v>6.7</v>
      </c>
      <c r="T10" s="128">
        <v>6.1</v>
      </c>
      <c r="U10" s="128">
        <v>6.7</v>
      </c>
      <c r="V10" s="128">
        <v>5</v>
      </c>
      <c r="W10" s="128">
        <v>3.6</v>
      </c>
      <c r="X10" s="128">
        <v>2.8</v>
      </c>
      <c r="Y10" s="128">
        <v>13</v>
      </c>
      <c r="Z10" s="128">
        <v>7.6</v>
      </c>
      <c r="AA10" s="128">
        <v>75.5</v>
      </c>
      <c r="AB10" s="128">
        <v>46.7</v>
      </c>
      <c r="AC10" s="133">
        <v>86.5</v>
      </c>
      <c r="AD10" s="138">
        <v>0</v>
      </c>
      <c r="AE10" s="133">
        <v>13.5</v>
      </c>
      <c r="AF10" s="138">
        <v>0</v>
      </c>
      <c r="AG10" s="135">
        <v>0</v>
      </c>
      <c r="AH10" s="137">
        <v>0</v>
      </c>
      <c r="AI10" s="149">
        <v>81.8</v>
      </c>
      <c r="AJ10" s="133">
        <v>0.5</v>
      </c>
      <c r="AK10" s="133">
        <v>6.9</v>
      </c>
      <c r="AL10" s="133">
        <v>1.7</v>
      </c>
      <c r="AM10" s="139">
        <v>8.6</v>
      </c>
      <c r="AN10" s="136">
        <v>0.5</v>
      </c>
      <c r="AO10" s="173">
        <v>1</v>
      </c>
      <c r="AP10" s="167">
        <v>4.5999999999999996</v>
      </c>
      <c r="AQ10" s="180"/>
      <c r="AR10" s="188">
        <v>1394</v>
      </c>
      <c r="AS10" s="128">
        <v>12272</v>
      </c>
      <c r="AT10">
        <v>142.80000000000001</v>
      </c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  <c r="BE10" s="128"/>
      <c r="BF10" s="128"/>
      <c r="BG10" s="128"/>
      <c r="BH10" s="128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</row>
    <row r="11" spans="1:80" ht="15" x14ac:dyDescent="0.3">
      <c r="A11" s="128" t="s">
        <v>209</v>
      </c>
      <c r="B11" s="128"/>
      <c r="C11" s="128"/>
      <c r="D11" s="128"/>
      <c r="E11" s="128">
        <v>1148</v>
      </c>
      <c r="F11" s="128"/>
      <c r="G11" s="128">
        <v>1.5</v>
      </c>
      <c r="H11" s="128">
        <v>8.6999999999999993</v>
      </c>
      <c r="I11" s="128">
        <v>5740</v>
      </c>
      <c r="J11" s="128"/>
      <c r="K11" s="128"/>
      <c r="L11" s="128"/>
      <c r="M11" s="128"/>
      <c r="N11" s="128"/>
      <c r="O11" s="128">
        <v>0.2</v>
      </c>
      <c r="P11" s="128">
        <v>75032</v>
      </c>
      <c r="Q11" s="128">
        <v>13235</v>
      </c>
      <c r="S11" s="128"/>
      <c r="T11" s="128"/>
      <c r="U11" s="128"/>
      <c r="V11" s="128"/>
      <c r="W11" s="128">
        <v>6.5</v>
      </c>
      <c r="X11" s="128">
        <v>5.2</v>
      </c>
      <c r="Y11" s="128">
        <v>6.2</v>
      </c>
      <c r="Z11" s="128">
        <v>4.4000000000000004</v>
      </c>
      <c r="AA11" s="128">
        <v>2.4</v>
      </c>
      <c r="AB11" s="128">
        <v>1.5</v>
      </c>
      <c r="AC11" s="133">
        <v>43.6</v>
      </c>
      <c r="AD11" s="133">
        <v>43.3</v>
      </c>
      <c r="AE11" s="138">
        <v>2</v>
      </c>
      <c r="AF11" s="133">
        <v>0.1</v>
      </c>
      <c r="AG11" s="139">
        <v>0.5</v>
      </c>
      <c r="AH11" s="136">
        <v>10.5</v>
      </c>
      <c r="AI11" s="149">
        <v>57.3</v>
      </c>
      <c r="AJ11" s="133">
        <v>34.4</v>
      </c>
      <c r="AK11" s="133">
        <v>2.2999999999999998</v>
      </c>
      <c r="AL11" s="133">
        <v>1.2</v>
      </c>
      <c r="AM11" s="139">
        <v>2.1</v>
      </c>
      <c r="AN11" s="136">
        <v>2.7</v>
      </c>
      <c r="AO11" s="175">
        <v>0</v>
      </c>
      <c r="AP11" s="167">
        <v>1.3</v>
      </c>
      <c r="AQ11" s="178">
        <v>0.06</v>
      </c>
      <c r="AR11" s="189">
        <v>124</v>
      </c>
      <c r="AS11" s="128">
        <v>16414</v>
      </c>
      <c r="AT11">
        <v>14.6</v>
      </c>
      <c r="AU11" s="200">
        <v>0.11372740000000001</v>
      </c>
      <c r="AV11" s="128"/>
      <c r="AW11" s="128"/>
      <c r="AX11" s="128"/>
      <c r="AY11" s="128"/>
      <c r="AZ11" s="128"/>
      <c r="BA11" s="128"/>
      <c r="BB11" s="128"/>
      <c r="BC11" s="128"/>
      <c r="BD11" s="128"/>
      <c r="BE11" s="128"/>
      <c r="BF11" s="128"/>
      <c r="BG11" s="128"/>
      <c r="BH11" s="128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</row>
    <row r="12" spans="1:80" ht="15" x14ac:dyDescent="0.3">
      <c r="A12" s="128" t="s">
        <v>232</v>
      </c>
      <c r="B12" s="128">
        <v>28498</v>
      </c>
      <c r="C12" s="128">
        <v>3.4</v>
      </c>
      <c r="D12" s="128">
        <v>4130</v>
      </c>
      <c r="E12" s="128">
        <v>12843</v>
      </c>
      <c r="F12" s="128">
        <v>45.1</v>
      </c>
      <c r="G12" s="128">
        <v>0.8</v>
      </c>
      <c r="H12" s="128">
        <v>6.7</v>
      </c>
      <c r="I12" s="128">
        <v>1861</v>
      </c>
      <c r="J12" s="128">
        <v>11640</v>
      </c>
      <c r="K12" s="128">
        <v>40.799999999999997</v>
      </c>
      <c r="L12" s="128">
        <v>0.7</v>
      </c>
      <c r="M12" s="128">
        <v>7</v>
      </c>
      <c r="N12" s="128">
        <v>1687</v>
      </c>
      <c r="O12" s="128">
        <v>6.9</v>
      </c>
      <c r="P12" s="128" t="s">
        <v>233</v>
      </c>
      <c r="Q12" s="128" t="s">
        <v>234</v>
      </c>
      <c r="R12">
        <v>7.8</v>
      </c>
      <c r="S12" s="128">
        <v>9.6999999999999993</v>
      </c>
      <c r="T12" s="128">
        <v>7.2</v>
      </c>
      <c r="U12" s="128">
        <v>8.6</v>
      </c>
      <c r="V12" s="128">
        <v>6.6</v>
      </c>
      <c r="W12" s="128">
        <v>6.2</v>
      </c>
      <c r="X12" s="128">
        <v>5</v>
      </c>
      <c r="Y12" s="128">
        <v>159.1</v>
      </c>
      <c r="Z12" s="128">
        <v>106.3</v>
      </c>
      <c r="AA12" s="128">
        <v>157.5</v>
      </c>
      <c r="AB12" s="128">
        <v>101</v>
      </c>
      <c r="AC12" s="133">
        <v>87.3</v>
      </c>
      <c r="AD12" s="133">
        <v>11.2</v>
      </c>
      <c r="AE12" s="133">
        <v>0.6</v>
      </c>
      <c r="AF12" s="133">
        <v>0.1</v>
      </c>
      <c r="AG12" s="139">
        <v>0.8</v>
      </c>
      <c r="AH12" s="137">
        <v>0</v>
      </c>
      <c r="AI12" s="149">
        <v>85.3</v>
      </c>
      <c r="AJ12" s="133">
        <v>4.0999999999999996</v>
      </c>
      <c r="AK12" s="133">
        <v>1.7</v>
      </c>
      <c r="AL12" s="133">
        <v>1.8</v>
      </c>
      <c r="AM12" s="139">
        <v>7.1</v>
      </c>
      <c r="AN12" s="137">
        <v>0</v>
      </c>
      <c r="AO12">
        <v>4.2</v>
      </c>
      <c r="AP12" s="167">
        <v>5.2</v>
      </c>
      <c r="AQ12" s="177">
        <v>212.33</v>
      </c>
      <c r="AR12" s="188">
        <v>5068</v>
      </c>
      <c r="AS12" s="128">
        <v>7510</v>
      </c>
      <c r="AT12">
        <v>523.9</v>
      </c>
      <c r="AU12" s="200">
        <v>0.43961367000000001</v>
      </c>
      <c r="AV12" s="128"/>
      <c r="AW12" s="128"/>
      <c r="AX12" s="128"/>
      <c r="AY12" s="128"/>
      <c r="AZ12" s="128"/>
      <c r="BA12" s="128"/>
      <c r="BB12" s="128"/>
      <c r="BC12" s="128"/>
      <c r="BD12" s="128"/>
      <c r="BE12" s="128"/>
      <c r="BF12" s="128"/>
      <c r="BG12" s="128"/>
      <c r="BH12" s="128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</row>
    <row r="13" spans="1:80" ht="15" x14ac:dyDescent="0.3">
      <c r="A13" s="128" t="s">
        <v>235</v>
      </c>
      <c r="B13" s="128">
        <v>15017</v>
      </c>
      <c r="C13" s="128">
        <v>2.2999999999999998</v>
      </c>
      <c r="D13" s="128">
        <v>5178</v>
      </c>
      <c r="E13" s="128">
        <v>6107</v>
      </c>
      <c r="F13" s="128">
        <v>40.700000000000003</v>
      </c>
      <c r="G13" s="128">
        <v>0.8</v>
      </c>
      <c r="H13" s="128">
        <v>5.3</v>
      </c>
      <c r="I13" s="128">
        <v>2106</v>
      </c>
      <c r="J13" s="128">
        <v>6837</v>
      </c>
      <c r="K13" s="128">
        <v>45.5</v>
      </c>
      <c r="L13" s="128">
        <v>0.9</v>
      </c>
      <c r="M13" s="128">
        <v>6.7</v>
      </c>
      <c r="N13" s="128">
        <v>2358</v>
      </c>
      <c r="O13" s="128">
        <v>2.9</v>
      </c>
      <c r="P13" s="128" t="s">
        <v>236</v>
      </c>
      <c r="Q13" s="128" t="s">
        <v>237</v>
      </c>
      <c r="R13">
        <v>6.8</v>
      </c>
      <c r="S13" s="128">
        <v>7.9</v>
      </c>
      <c r="T13" s="128">
        <v>6.4</v>
      </c>
      <c r="U13" s="128">
        <v>7.4</v>
      </c>
      <c r="V13" s="128">
        <v>6.8</v>
      </c>
      <c r="W13" s="128">
        <v>6.9</v>
      </c>
      <c r="X13" s="128">
        <v>4.8</v>
      </c>
      <c r="Y13" s="128">
        <v>69.599999999999994</v>
      </c>
      <c r="Z13" s="128">
        <v>44.8</v>
      </c>
      <c r="AA13" s="128">
        <v>63.2</v>
      </c>
      <c r="AB13" s="128">
        <v>34.700000000000003</v>
      </c>
      <c r="AC13" s="138">
        <v>98</v>
      </c>
      <c r="AD13" s="133">
        <v>0.3</v>
      </c>
      <c r="AE13" s="138">
        <v>1</v>
      </c>
      <c r="AF13" s="133">
        <v>0.6</v>
      </c>
      <c r="AG13" s="139">
        <v>0.1</v>
      </c>
      <c r="AH13" s="137">
        <v>0</v>
      </c>
      <c r="AI13" s="149">
        <v>82.5</v>
      </c>
      <c r="AJ13" s="133">
        <v>0.3</v>
      </c>
      <c r="AK13" s="133">
        <v>3.6</v>
      </c>
      <c r="AL13" s="133">
        <v>6.4</v>
      </c>
      <c r="AM13" s="139">
        <v>7.1</v>
      </c>
      <c r="AN13" s="137">
        <v>0</v>
      </c>
      <c r="AO13">
        <v>14</v>
      </c>
      <c r="AP13" s="167">
        <v>9.1999999999999993</v>
      </c>
      <c r="AQ13" s="178">
        <v>58.69</v>
      </c>
      <c r="AR13" s="188">
        <v>2344</v>
      </c>
      <c r="AS13" s="128">
        <v>9730</v>
      </c>
      <c r="AT13">
        <v>212.2</v>
      </c>
      <c r="AU13" s="200">
        <v>0.18161905</v>
      </c>
      <c r="AV13" s="128"/>
      <c r="AW13" s="128"/>
      <c r="AX13" s="128"/>
      <c r="AY13" s="128"/>
      <c r="AZ13" s="128"/>
      <c r="BA13" s="128"/>
      <c r="BB13" s="128"/>
      <c r="BC13" s="128"/>
      <c r="BD13" s="128"/>
      <c r="BE13" s="128"/>
      <c r="BF13" s="128"/>
      <c r="BG13" s="128"/>
      <c r="BH13" s="128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</row>
    <row r="14" spans="1:80" ht="15" x14ac:dyDescent="0.3">
      <c r="A14" s="128" t="s">
        <v>238</v>
      </c>
      <c r="B14" s="128">
        <v>5170</v>
      </c>
      <c r="C14" s="128">
        <v>2.1</v>
      </c>
      <c r="D14" s="128">
        <v>7386</v>
      </c>
      <c r="E14" s="128">
        <v>2680</v>
      </c>
      <c r="F14" s="128">
        <v>51.8</v>
      </c>
      <c r="G14" s="128">
        <v>1.7</v>
      </c>
      <c r="H14" s="128">
        <v>10.5</v>
      </c>
      <c r="I14" s="128">
        <v>3829</v>
      </c>
      <c r="J14" s="128">
        <v>2378</v>
      </c>
      <c r="K14" s="128">
        <v>46</v>
      </c>
      <c r="L14" s="128">
        <v>1.5</v>
      </c>
      <c r="M14" s="128">
        <v>6.6</v>
      </c>
      <c r="N14" s="128">
        <v>3397</v>
      </c>
      <c r="O14" s="128">
        <v>0.7</v>
      </c>
      <c r="P14" s="128" t="s">
        <v>239</v>
      </c>
      <c r="Q14" s="128">
        <v>35904</v>
      </c>
      <c r="R14">
        <v>10.9</v>
      </c>
      <c r="S14" s="128">
        <v>11.4</v>
      </c>
      <c r="T14" s="128">
        <v>8.8000000000000007</v>
      </c>
      <c r="U14" s="128">
        <v>8.8000000000000007</v>
      </c>
      <c r="V14" s="128">
        <v>7.2</v>
      </c>
      <c r="W14" s="128">
        <v>8</v>
      </c>
      <c r="X14" s="128">
        <v>5.7</v>
      </c>
      <c r="Y14" s="128">
        <v>21.2</v>
      </c>
      <c r="Z14" s="128">
        <v>15.4</v>
      </c>
      <c r="AA14" s="128">
        <v>4.9000000000000004</v>
      </c>
      <c r="AB14" s="128">
        <v>2.9</v>
      </c>
      <c r="AC14" s="133">
        <v>88.7</v>
      </c>
      <c r="AD14" s="138">
        <v>3</v>
      </c>
      <c r="AE14" s="133">
        <v>5.8</v>
      </c>
      <c r="AF14" s="133">
        <v>2.1</v>
      </c>
      <c r="AG14" s="139">
        <v>0.3</v>
      </c>
      <c r="AH14" s="136">
        <v>0.1</v>
      </c>
      <c r="AI14" s="149">
        <v>79.099999999999994</v>
      </c>
      <c r="AJ14" s="133">
        <v>3.3</v>
      </c>
      <c r="AK14" s="133">
        <v>10.199999999999999</v>
      </c>
      <c r="AL14" s="133">
        <v>6.3</v>
      </c>
      <c r="AM14" s="139">
        <v>0.9</v>
      </c>
      <c r="AN14" s="137">
        <v>0</v>
      </c>
      <c r="AO14">
        <v>4.7</v>
      </c>
      <c r="AP14" s="167">
        <v>2.4</v>
      </c>
      <c r="AQ14" s="178">
        <v>19.12</v>
      </c>
      <c r="AR14" s="188">
        <v>354</v>
      </c>
      <c r="AS14" s="128">
        <v>9267</v>
      </c>
      <c r="AT14">
        <v>44.4</v>
      </c>
      <c r="AU14" s="200">
        <v>7.6148809999999997E-2</v>
      </c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  <c r="BH14" s="128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</row>
    <row r="15" spans="1:80" ht="15" x14ac:dyDescent="0.3">
      <c r="A15" s="128" t="s">
        <v>276</v>
      </c>
      <c r="B15" s="128">
        <v>4042</v>
      </c>
      <c r="C15" s="128">
        <v>2.5</v>
      </c>
      <c r="D15" s="128">
        <v>3109</v>
      </c>
      <c r="E15" s="128">
        <v>2020</v>
      </c>
      <c r="F15" s="128">
        <v>50</v>
      </c>
      <c r="G15" s="128">
        <v>1.2</v>
      </c>
      <c r="H15" s="128"/>
      <c r="I15" s="128">
        <v>1554</v>
      </c>
      <c r="J15" s="128">
        <v>1885</v>
      </c>
      <c r="K15" s="128">
        <v>46.6</v>
      </c>
      <c r="L15" s="128"/>
      <c r="M15" s="128">
        <v>3</v>
      </c>
      <c r="N15" s="128">
        <v>1450</v>
      </c>
      <c r="O15" s="128">
        <v>1.3</v>
      </c>
      <c r="P15" s="128" t="s">
        <v>277</v>
      </c>
      <c r="Q15" s="128">
        <v>62908</v>
      </c>
      <c r="R15">
        <v>8.5</v>
      </c>
      <c r="S15" s="128">
        <v>8.5</v>
      </c>
      <c r="T15" s="128">
        <v>10.8</v>
      </c>
      <c r="U15" s="128">
        <v>10</v>
      </c>
      <c r="V15" s="128">
        <v>5</v>
      </c>
      <c r="W15" s="128">
        <v>5.4</v>
      </c>
      <c r="X15" s="128">
        <v>3.8</v>
      </c>
      <c r="Y15" s="128">
        <v>22.4</v>
      </c>
      <c r="Z15" s="128">
        <v>14.2</v>
      </c>
      <c r="AA15" s="128">
        <v>10.3</v>
      </c>
      <c r="AB15" s="128">
        <v>6.1</v>
      </c>
      <c r="AC15" s="133">
        <v>97.6</v>
      </c>
      <c r="AD15" s="133">
        <v>0.4</v>
      </c>
      <c r="AE15" s="133">
        <v>1.7</v>
      </c>
      <c r="AF15" s="133">
        <v>0.1</v>
      </c>
      <c r="AG15" s="139">
        <v>0.1</v>
      </c>
      <c r="AH15" s="137">
        <v>0</v>
      </c>
      <c r="AI15" s="149">
        <v>94.6</v>
      </c>
      <c r="AJ15" s="133">
        <v>0.9</v>
      </c>
      <c r="AK15" s="133">
        <v>2.7</v>
      </c>
      <c r="AL15" s="133">
        <v>0.4</v>
      </c>
      <c r="AM15" s="139">
        <v>1.4</v>
      </c>
      <c r="AN15" s="137">
        <v>0</v>
      </c>
      <c r="AO15">
        <v>1.6</v>
      </c>
      <c r="AP15" s="167">
        <v>0.9</v>
      </c>
      <c r="AQ15" s="178">
        <v>33.44</v>
      </c>
      <c r="AR15" s="188">
        <v>294</v>
      </c>
      <c r="AS15" s="128">
        <v>2884</v>
      </c>
      <c r="AT15">
        <v>53.1</v>
      </c>
      <c r="AU15" s="200">
        <v>0.10984613</v>
      </c>
      <c r="AV15" s="128"/>
      <c r="AW15" s="128"/>
      <c r="AX15" s="128"/>
      <c r="AY15" s="128"/>
      <c r="AZ15" s="128"/>
      <c r="BA15" s="128"/>
      <c r="BB15" s="128"/>
      <c r="BC15" s="128"/>
      <c r="BD15" s="128"/>
      <c r="BE15" s="128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</row>
    <row r="16" spans="1:80" ht="15" x14ac:dyDescent="0.3">
      <c r="A16" s="128" t="s">
        <v>240</v>
      </c>
      <c r="B16" s="128">
        <v>11737</v>
      </c>
      <c r="C16" s="128">
        <v>1.4</v>
      </c>
      <c r="D16" s="128">
        <v>3089</v>
      </c>
      <c r="E16" s="128">
        <v>3853</v>
      </c>
      <c r="F16" s="128">
        <v>32.799999999999997</v>
      </c>
      <c r="G16" s="128">
        <v>1.2</v>
      </c>
      <c r="H16" s="128">
        <v>6.3</v>
      </c>
      <c r="I16" s="128">
        <v>1014</v>
      </c>
      <c r="J16" s="128">
        <v>7599</v>
      </c>
      <c r="K16" s="128">
        <v>64.7</v>
      </c>
      <c r="L16" s="128">
        <v>2.4</v>
      </c>
      <c r="M16" s="128">
        <v>11.5</v>
      </c>
      <c r="N16" s="128">
        <v>2000</v>
      </c>
      <c r="O16" s="128">
        <v>3.8</v>
      </c>
      <c r="P16" s="128" t="s">
        <v>241</v>
      </c>
      <c r="Q16" s="128">
        <v>66335</v>
      </c>
      <c r="R16">
        <v>5.8</v>
      </c>
      <c r="S16" s="128">
        <v>6.4</v>
      </c>
      <c r="T16" s="128">
        <v>6.8</v>
      </c>
      <c r="U16" s="128">
        <v>7.4</v>
      </c>
      <c r="V16" s="128">
        <v>6.1</v>
      </c>
      <c r="W16" s="128">
        <v>5</v>
      </c>
      <c r="X16" s="128">
        <v>5.7</v>
      </c>
      <c r="Y16" s="128">
        <v>45.8</v>
      </c>
      <c r="Z16" s="128">
        <v>24</v>
      </c>
      <c r="AA16" s="128">
        <v>30.5</v>
      </c>
      <c r="AB16" s="128">
        <v>18.8</v>
      </c>
      <c r="AC16" s="138">
        <v>100</v>
      </c>
      <c r="AD16" s="138">
        <v>0</v>
      </c>
      <c r="AE16" s="138">
        <v>0</v>
      </c>
      <c r="AF16" s="138">
        <v>0</v>
      </c>
      <c r="AG16" s="135">
        <v>0</v>
      </c>
      <c r="AH16" s="137">
        <v>0</v>
      </c>
      <c r="AI16" s="149">
        <v>97.8</v>
      </c>
      <c r="AJ16" s="138">
        <v>0</v>
      </c>
      <c r="AK16" s="133">
        <v>1.1000000000000001</v>
      </c>
      <c r="AL16" s="133">
        <v>0.5</v>
      </c>
      <c r="AM16" s="139">
        <v>0.5</v>
      </c>
      <c r="AN16" s="136">
        <v>0.2</v>
      </c>
      <c r="AO16" s="174">
        <v>10.8</v>
      </c>
      <c r="AP16" s="167">
        <v>5.8</v>
      </c>
      <c r="AQ16" s="181">
        <v>126.5</v>
      </c>
      <c r="AR16" s="188">
        <v>1130</v>
      </c>
      <c r="AS16" s="128">
        <v>2246</v>
      </c>
      <c r="AT16">
        <v>119</v>
      </c>
      <c r="AU16" s="200">
        <v>0.31120599999999998</v>
      </c>
      <c r="AV16" s="128"/>
      <c r="AW16" s="128"/>
      <c r="AX16" s="128"/>
      <c r="AY16" s="128"/>
      <c r="AZ16" s="128"/>
      <c r="BA16" s="128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</row>
    <row r="17" spans="1:80" ht="15" x14ac:dyDescent="0.3">
      <c r="A17" s="128" t="s">
        <v>242</v>
      </c>
      <c r="B17" s="128">
        <v>35761</v>
      </c>
      <c r="C17" s="128">
        <v>1.7</v>
      </c>
      <c r="D17" s="128">
        <v>5418</v>
      </c>
      <c r="E17" s="128">
        <v>10920</v>
      </c>
      <c r="F17" s="128">
        <v>30.5</v>
      </c>
      <c r="G17" s="128">
        <v>0.7</v>
      </c>
      <c r="H17" s="128">
        <v>6.5</v>
      </c>
      <c r="I17" s="128">
        <v>1655</v>
      </c>
      <c r="J17" s="128">
        <v>11368</v>
      </c>
      <c r="K17" s="128">
        <v>31.8</v>
      </c>
      <c r="L17" s="128">
        <v>0.7</v>
      </c>
      <c r="M17" s="128">
        <v>5.4</v>
      </c>
      <c r="N17" s="128">
        <v>1722</v>
      </c>
      <c r="O17" s="128">
        <v>6.6</v>
      </c>
      <c r="P17" s="128" t="s">
        <v>243</v>
      </c>
      <c r="Q17" s="128" t="s">
        <v>244</v>
      </c>
      <c r="R17">
        <v>7.9</v>
      </c>
      <c r="S17" s="128">
        <v>9.3000000000000007</v>
      </c>
      <c r="T17" s="128">
        <v>7.3</v>
      </c>
      <c r="U17" s="128">
        <v>7.5</v>
      </c>
      <c r="V17" s="128">
        <v>7.7</v>
      </c>
      <c r="W17" s="128">
        <v>6.9</v>
      </c>
      <c r="X17" s="128">
        <v>5.3</v>
      </c>
      <c r="Y17" s="128">
        <v>172.1</v>
      </c>
      <c r="Z17" s="128">
        <v>116</v>
      </c>
      <c r="AA17" s="128">
        <v>163.4</v>
      </c>
      <c r="AB17" s="128">
        <v>100.3</v>
      </c>
      <c r="AC17" s="133">
        <v>95.7</v>
      </c>
      <c r="AD17" s="133">
        <v>2.7</v>
      </c>
      <c r="AE17" s="133">
        <v>0.3</v>
      </c>
      <c r="AF17" s="133">
        <v>0.5</v>
      </c>
      <c r="AG17" s="139">
        <v>0.4</v>
      </c>
      <c r="AH17" s="136">
        <v>0.4</v>
      </c>
      <c r="AI17" s="149">
        <v>86.5</v>
      </c>
      <c r="AJ17" s="133">
        <v>0.8</v>
      </c>
      <c r="AK17" s="133">
        <v>1.5</v>
      </c>
      <c r="AL17" s="138">
        <v>6</v>
      </c>
      <c r="AM17" s="139">
        <v>4.3</v>
      </c>
      <c r="AN17" s="136">
        <v>0.8</v>
      </c>
      <c r="AO17" s="159">
        <v>23</v>
      </c>
      <c r="AP17" s="162">
        <v>8.4</v>
      </c>
      <c r="AQ17" s="178">
        <v>254.13</v>
      </c>
      <c r="AR17" s="188">
        <v>4797</v>
      </c>
      <c r="AS17" s="128">
        <v>8031</v>
      </c>
      <c r="AT17">
        <v>551.79999999999995</v>
      </c>
      <c r="AU17" s="200">
        <v>4.3696000000000004E-3</v>
      </c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</row>
    <row r="18" spans="1:80" ht="15" x14ac:dyDescent="0.3">
      <c r="A18" s="128" t="s">
        <v>245</v>
      </c>
      <c r="B18" s="128">
        <v>37124</v>
      </c>
      <c r="C18" s="128">
        <v>4.5</v>
      </c>
      <c r="D18" s="128">
        <v>10607</v>
      </c>
      <c r="E18" s="128">
        <v>9066</v>
      </c>
      <c r="F18" s="128">
        <v>24.4</v>
      </c>
      <c r="G18" s="128">
        <v>1.1000000000000001</v>
      </c>
      <c r="H18" s="128">
        <v>8</v>
      </c>
      <c r="I18" s="128">
        <v>2590</v>
      </c>
      <c r="J18" s="128">
        <v>25222</v>
      </c>
      <c r="K18" s="128">
        <v>67.900000000000006</v>
      </c>
      <c r="L18" s="128">
        <v>3.1</v>
      </c>
      <c r="M18" s="128">
        <v>22.3</v>
      </c>
      <c r="N18" s="128">
        <v>7206</v>
      </c>
      <c r="O18" s="128">
        <v>3.5</v>
      </c>
      <c r="P18" s="128" t="s">
        <v>246</v>
      </c>
      <c r="Q18" s="128" t="s">
        <v>247</v>
      </c>
      <c r="R18">
        <v>12.5</v>
      </c>
      <c r="S18" s="128">
        <v>14</v>
      </c>
      <c r="T18" s="128">
        <v>11.8</v>
      </c>
      <c r="U18" s="128">
        <v>13.4</v>
      </c>
      <c r="V18" s="128">
        <v>7.7</v>
      </c>
      <c r="W18" s="128">
        <v>8.5</v>
      </c>
      <c r="X18" s="128">
        <v>5.9</v>
      </c>
      <c r="Y18" s="128">
        <v>88.6</v>
      </c>
      <c r="Z18" s="128">
        <v>76.599999999999994</v>
      </c>
      <c r="AA18" s="128">
        <v>49.8</v>
      </c>
      <c r="AB18" s="128">
        <v>36</v>
      </c>
      <c r="AC18" s="143">
        <v>58.6</v>
      </c>
      <c r="AD18" s="143">
        <v>36.799999999999997</v>
      </c>
      <c r="AE18" s="143">
        <v>1.2</v>
      </c>
      <c r="AF18" s="143">
        <v>1.1000000000000001</v>
      </c>
      <c r="AG18" s="144">
        <v>2</v>
      </c>
      <c r="AH18" s="143">
        <v>0.4</v>
      </c>
      <c r="AI18" s="143">
        <v>61.9</v>
      </c>
      <c r="AJ18" s="143">
        <v>27.9</v>
      </c>
      <c r="AK18" s="143">
        <v>1.2</v>
      </c>
      <c r="AL18" s="143">
        <v>2.6</v>
      </c>
      <c r="AM18" s="143">
        <v>6.3</v>
      </c>
      <c r="AN18" s="143">
        <v>0.2</v>
      </c>
      <c r="AO18" s="165">
        <v>13.1</v>
      </c>
      <c r="AP18" s="165">
        <v>7.6</v>
      </c>
      <c r="AQ18" s="178">
        <v>97.56</v>
      </c>
      <c r="AR18" s="188">
        <v>7047</v>
      </c>
      <c r="AS18" s="185">
        <v>27656</v>
      </c>
      <c r="AT18">
        <v>251</v>
      </c>
      <c r="AU18" s="200">
        <v>2.8895631000000001E-2</v>
      </c>
      <c r="AV18" s="128"/>
      <c r="AW18" s="128"/>
      <c r="AX18" s="128"/>
      <c r="AY18" s="128"/>
      <c r="AZ18" s="128"/>
      <c r="BA18" s="128"/>
      <c r="BB18" s="128"/>
      <c r="BC18" s="128"/>
      <c r="BD18" s="128"/>
      <c r="BE18" s="128"/>
      <c r="BF18" s="128"/>
      <c r="BG18" s="128"/>
      <c r="BH18" s="128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</row>
    <row r="19" spans="1:80" ht="15" x14ac:dyDescent="0.3">
      <c r="A19" s="128" t="s">
        <v>219</v>
      </c>
      <c r="B19" s="128"/>
      <c r="C19" s="128"/>
      <c r="D19" s="128"/>
      <c r="E19" s="128">
        <v>85.998999999999995</v>
      </c>
      <c r="F19" s="128"/>
      <c r="G19" s="128"/>
      <c r="H19" s="128"/>
      <c r="I19" s="128" t="s">
        <v>279</v>
      </c>
      <c r="J19" s="128"/>
      <c r="K19" s="128"/>
      <c r="L19" s="128"/>
      <c r="M19" s="128"/>
      <c r="N19" s="128"/>
      <c r="O19" s="128">
        <v>0.1193</v>
      </c>
      <c r="P19" s="128"/>
      <c r="Q19" s="128"/>
      <c r="S19" s="128"/>
      <c r="T19" s="128"/>
      <c r="U19" s="128"/>
      <c r="V19" s="128"/>
      <c r="W19" s="128">
        <v>5.9</v>
      </c>
      <c r="X19" s="128">
        <v>5.3</v>
      </c>
      <c r="Y19" s="128">
        <v>0.2</v>
      </c>
      <c r="Z19" s="128">
        <v>0.2</v>
      </c>
      <c r="AA19" s="128">
        <v>0</v>
      </c>
      <c r="AB19" s="128">
        <v>0</v>
      </c>
      <c r="AC19" s="145">
        <v>87.7</v>
      </c>
      <c r="AD19" s="145">
        <v>9.4</v>
      </c>
      <c r="AE19" s="145">
        <v>2.9</v>
      </c>
      <c r="AF19" s="145">
        <v>0</v>
      </c>
      <c r="AG19" s="145">
        <v>0</v>
      </c>
      <c r="AH19" s="145">
        <v>0</v>
      </c>
      <c r="AI19" s="145">
        <v>82.1</v>
      </c>
      <c r="AJ19" s="145">
        <v>4.8</v>
      </c>
      <c r="AK19" s="145">
        <v>13.1</v>
      </c>
      <c r="AL19" s="145">
        <v>0</v>
      </c>
      <c r="AM19" s="145">
        <v>0</v>
      </c>
      <c r="AN19" s="145">
        <v>0</v>
      </c>
      <c r="AO19" s="163">
        <v>2</v>
      </c>
      <c r="AP19" s="154">
        <v>1.2</v>
      </c>
      <c r="AQ19" s="179"/>
      <c r="AR19" s="190" t="s">
        <v>323</v>
      </c>
      <c r="AS19" s="184"/>
      <c r="AT19">
        <v>0.3</v>
      </c>
      <c r="AU19" s="200">
        <v>6.4473000000000004E-3</v>
      </c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</row>
    <row r="20" spans="1:80" ht="15" x14ac:dyDescent="0.3">
      <c r="A20" s="128" t="s">
        <v>248</v>
      </c>
      <c r="B20" s="128">
        <v>23497</v>
      </c>
      <c r="C20" s="128">
        <v>2.5</v>
      </c>
      <c r="D20" s="128">
        <v>2831</v>
      </c>
      <c r="E20" s="128">
        <v>10364</v>
      </c>
      <c r="F20" s="128">
        <v>44.1</v>
      </c>
      <c r="G20" s="128">
        <v>1.1000000000000001</v>
      </c>
      <c r="H20" s="128">
        <v>5.8</v>
      </c>
      <c r="I20" s="128">
        <v>1249</v>
      </c>
      <c r="J20" s="128">
        <v>12450</v>
      </c>
      <c r="K20" s="128">
        <v>53</v>
      </c>
      <c r="L20" s="128">
        <v>1.3</v>
      </c>
      <c r="M20" s="128">
        <v>6.9</v>
      </c>
      <c r="N20" s="128">
        <v>1500</v>
      </c>
      <c r="O20" s="128">
        <v>8.3000000000000007</v>
      </c>
      <c r="P20" s="128" t="s">
        <v>249</v>
      </c>
      <c r="Q20" s="128" t="s">
        <v>250</v>
      </c>
      <c r="R20">
        <v>6.7</v>
      </c>
      <c r="S20" s="128">
        <v>7.5</v>
      </c>
      <c r="T20" s="128">
        <v>7</v>
      </c>
      <c r="U20" s="128">
        <v>7.6</v>
      </c>
      <c r="V20" s="128">
        <v>7.6</v>
      </c>
      <c r="W20" s="128">
        <v>7.2</v>
      </c>
      <c r="X20" s="128">
        <v>6</v>
      </c>
      <c r="Y20" s="128">
        <v>206.7</v>
      </c>
      <c r="Z20" s="128">
        <v>123.4</v>
      </c>
      <c r="AA20" s="128">
        <v>120.2</v>
      </c>
      <c r="AB20" s="128">
        <v>74.099999999999994</v>
      </c>
      <c r="AC20" s="146">
        <v>99.9</v>
      </c>
      <c r="AD20" s="144">
        <v>0</v>
      </c>
      <c r="AE20" s="144">
        <v>0</v>
      </c>
      <c r="AF20" s="147">
        <v>0.1</v>
      </c>
      <c r="AG20" s="144">
        <v>0</v>
      </c>
      <c r="AH20" s="144">
        <v>0</v>
      </c>
      <c r="AI20" s="143">
        <v>95.2</v>
      </c>
      <c r="AJ20" s="143">
        <v>0.2</v>
      </c>
      <c r="AK20" s="143">
        <v>1.7</v>
      </c>
      <c r="AL20" s="143">
        <v>1.1000000000000001</v>
      </c>
      <c r="AM20" s="147">
        <v>1.8</v>
      </c>
      <c r="AN20" s="151">
        <v>0</v>
      </c>
      <c r="AO20" s="164">
        <v>12.1</v>
      </c>
      <c r="AP20" s="155" t="s">
        <v>280</v>
      </c>
      <c r="AQ20" s="178">
        <v>118.46</v>
      </c>
      <c r="AR20" s="188">
        <v>6984</v>
      </c>
      <c r="AS20" s="185">
        <v>4914</v>
      </c>
      <c r="AT20">
        <v>524.5</v>
      </c>
      <c r="AU20" s="200">
        <v>6.0249761999999998E-2</v>
      </c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</row>
    <row r="21" spans="1:80" ht="15" x14ac:dyDescent="0.3">
      <c r="A21" s="128" t="s">
        <v>251</v>
      </c>
      <c r="B21" s="128">
        <v>77501</v>
      </c>
      <c r="C21" s="128">
        <v>2.8</v>
      </c>
      <c r="D21" s="128">
        <v>6301</v>
      </c>
      <c r="E21" s="128">
        <v>20606</v>
      </c>
      <c r="F21" s="128">
        <v>26.6</v>
      </c>
      <c r="G21" s="128">
        <v>0.8</v>
      </c>
      <c r="H21" s="128">
        <v>6.1</v>
      </c>
      <c r="I21" s="128">
        <v>1675</v>
      </c>
      <c r="J21" s="128">
        <v>34177</v>
      </c>
      <c r="K21" s="128">
        <v>44.1</v>
      </c>
      <c r="L21" s="128">
        <v>1.2</v>
      </c>
      <c r="M21" s="128">
        <v>10.1</v>
      </c>
      <c r="N21" s="128">
        <v>2779</v>
      </c>
      <c r="O21" s="128">
        <v>12.3</v>
      </c>
      <c r="P21" s="128" t="s">
        <v>252</v>
      </c>
      <c r="Q21" s="128" t="s">
        <v>253</v>
      </c>
      <c r="R21">
        <v>9.1999999999999993</v>
      </c>
      <c r="S21" s="128">
        <v>10.7</v>
      </c>
      <c r="T21" s="128">
        <v>7.7</v>
      </c>
      <c r="U21" s="128">
        <v>7.7</v>
      </c>
      <c r="V21" s="128">
        <v>7</v>
      </c>
      <c r="W21" s="128">
        <v>5.9</v>
      </c>
      <c r="X21" s="128">
        <v>4.8</v>
      </c>
      <c r="Y21" s="128">
        <v>179.2</v>
      </c>
      <c r="Z21" s="128">
        <v>131.80000000000001</v>
      </c>
      <c r="AA21" s="128">
        <v>303.7</v>
      </c>
      <c r="AB21" s="128">
        <v>194.1</v>
      </c>
      <c r="AC21" s="143">
        <v>97.6</v>
      </c>
      <c r="AD21" s="143">
        <v>0.3</v>
      </c>
      <c r="AE21" s="143">
        <v>0.7</v>
      </c>
      <c r="AF21" s="143">
        <v>0.5</v>
      </c>
      <c r="AG21" s="143">
        <v>0.6</v>
      </c>
      <c r="AH21" s="143">
        <v>0.2</v>
      </c>
      <c r="AI21" s="143">
        <v>85.6</v>
      </c>
      <c r="AJ21" s="143">
        <v>0.4</v>
      </c>
      <c r="AK21" s="143">
        <v>4.3</v>
      </c>
      <c r="AL21" s="143">
        <v>2.2999999999999998</v>
      </c>
      <c r="AM21" s="143">
        <v>7.1</v>
      </c>
      <c r="AN21" s="143">
        <v>0.3</v>
      </c>
      <c r="AO21" s="170">
        <v>8.8000000000000007</v>
      </c>
      <c r="AP21" s="156">
        <v>3.8</v>
      </c>
      <c r="AQ21" s="178">
        <v>241.88</v>
      </c>
      <c r="AR21" s="188">
        <v>15088</v>
      </c>
      <c r="AS21" s="185">
        <v>11632</v>
      </c>
      <c r="AT21">
        <v>808.8</v>
      </c>
      <c r="AU21" s="200">
        <v>6.8303286000000005E-2</v>
      </c>
      <c r="AV21" s="128"/>
      <c r="AW21" s="128"/>
      <c r="AX21" s="128"/>
      <c r="AY21" s="128"/>
      <c r="AZ21" s="128"/>
      <c r="BA21" s="128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</row>
    <row r="22" spans="1:80" ht="15" x14ac:dyDescent="0.3">
      <c r="A22" s="128" t="s">
        <v>210</v>
      </c>
      <c r="B22" s="128"/>
      <c r="C22" s="128"/>
      <c r="D22" s="128"/>
      <c r="E22" s="128">
        <v>690</v>
      </c>
      <c r="F22" s="128"/>
      <c r="G22" s="128">
        <v>2.2000000000000002</v>
      </c>
      <c r="H22" s="128">
        <v>6.1</v>
      </c>
      <c r="I22" s="128">
        <v>2300</v>
      </c>
      <c r="J22" s="128"/>
      <c r="K22" s="128"/>
      <c r="L22" s="128"/>
      <c r="M22" s="128"/>
      <c r="N22" s="128"/>
      <c r="O22" s="128">
        <v>0.3</v>
      </c>
      <c r="P22" s="128">
        <v>31297</v>
      </c>
      <c r="Q22" s="128">
        <v>11394</v>
      </c>
      <c r="S22" s="128"/>
      <c r="T22" s="128"/>
      <c r="U22" s="128"/>
      <c r="V22" s="128"/>
      <c r="W22" s="128">
        <v>4.9000000000000004</v>
      </c>
      <c r="X22" s="128">
        <v>3.8</v>
      </c>
      <c r="Y22" s="128">
        <v>0.8</v>
      </c>
      <c r="Z22" s="128">
        <v>0.2</v>
      </c>
      <c r="AA22" s="128">
        <v>0.8</v>
      </c>
      <c r="AB22" s="128">
        <v>0.5</v>
      </c>
      <c r="AC22" s="143">
        <v>98.9</v>
      </c>
      <c r="AD22" s="143">
        <v>0.2</v>
      </c>
      <c r="AE22" s="143">
        <v>0.8</v>
      </c>
      <c r="AF22" s="144">
        <v>0</v>
      </c>
      <c r="AG22" s="144">
        <v>0</v>
      </c>
      <c r="AH22" s="144">
        <v>0</v>
      </c>
      <c r="AI22" s="143">
        <v>97.7</v>
      </c>
      <c r="AJ22" s="143">
        <v>0.3</v>
      </c>
      <c r="AK22" s="144">
        <v>2</v>
      </c>
      <c r="AL22" s="144">
        <v>0</v>
      </c>
      <c r="AM22" s="144">
        <v>0</v>
      </c>
      <c r="AN22" s="144">
        <v>0</v>
      </c>
      <c r="AO22" s="172">
        <v>1.7</v>
      </c>
      <c r="AP22" s="160">
        <v>0.9</v>
      </c>
      <c r="AQ22" s="181">
        <v>17.100000000000001</v>
      </c>
      <c r="AR22" s="188">
        <v>96</v>
      </c>
      <c r="AS22" s="185">
        <v>2135</v>
      </c>
      <c r="AT22">
        <v>2.2000000000000002</v>
      </c>
      <c r="AU22" s="200">
        <v>2.4242223E-2</v>
      </c>
      <c r="AV22" s="128"/>
      <c r="AW22" s="128"/>
      <c r="AX22" s="128"/>
      <c r="AY22" s="128"/>
      <c r="AZ22" s="128"/>
      <c r="BA22" s="128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</row>
    <row r="23" spans="1:80" ht="15" x14ac:dyDescent="0.3">
      <c r="A23" s="128" t="s">
        <v>211</v>
      </c>
      <c r="B23" s="128"/>
      <c r="C23" s="128"/>
      <c r="D23" s="128"/>
      <c r="E23" s="128">
        <v>940</v>
      </c>
      <c r="F23" s="128"/>
      <c r="G23" s="128">
        <v>2.7</v>
      </c>
      <c r="H23" s="128">
        <v>8.9</v>
      </c>
      <c r="I23" s="128">
        <v>3133</v>
      </c>
      <c r="J23" s="128"/>
      <c r="K23" s="128"/>
      <c r="L23" s="128"/>
      <c r="M23" s="128"/>
      <c r="N23" s="128"/>
      <c r="O23" s="128">
        <v>0.3</v>
      </c>
      <c r="P23" s="128">
        <v>34770</v>
      </c>
      <c r="Q23" s="128">
        <v>10505</v>
      </c>
      <c r="S23" s="128"/>
      <c r="T23" s="128"/>
      <c r="U23" s="128"/>
      <c r="V23" s="128"/>
      <c r="W23" s="128">
        <v>6.2</v>
      </c>
      <c r="X23" s="128">
        <v>4.9000000000000004</v>
      </c>
      <c r="Y23" s="128">
        <v>9.1</v>
      </c>
      <c r="Z23" s="128">
        <v>6.3</v>
      </c>
      <c r="AA23" s="128">
        <v>2.2999999999999998</v>
      </c>
      <c r="AB23" s="128">
        <v>1.4</v>
      </c>
      <c r="AC23" s="143">
        <v>44.7</v>
      </c>
      <c r="AD23" s="143">
        <v>38.1</v>
      </c>
      <c r="AE23" s="143">
        <v>2.5</v>
      </c>
      <c r="AF23" s="144">
        <v>0</v>
      </c>
      <c r="AG23" s="143">
        <v>0.1</v>
      </c>
      <c r="AH23" s="143">
        <v>14.5</v>
      </c>
      <c r="AI23" s="143">
        <v>52.5</v>
      </c>
      <c r="AJ23" s="143">
        <v>28.5</v>
      </c>
      <c r="AK23" s="144">
        <v>17</v>
      </c>
      <c r="AL23" s="143">
        <v>0.1</v>
      </c>
      <c r="AM23" s="143">
        <v>0.4</v>
      </c>
      <c r="AN23" s="143">
        <v>1.5</v>
      </c>
      <c r="AO23">
        <v>1.7</v>
      </c>
      <c r="AP23">
        <v>0.9</v>
      </c>
      <c r="AQ23" s="178">
        <v>18.07</v>
      </c>
      <c r="AR23" s="188">
        <v>62</v>
      </c>
      <c r="AS23" s="185">
        <v>949</v>
      </c>
      <c r="AT23">
        <v>19.2</v>
      </c>
      <c r="AU23" s="200">
        <v>3.3035929999999998E-2</v>
      </c>
      <c r="AV23" s="128"/>
      <c r="AW23" s="128"/>
      <c r="AX23" s="128"/>
      <c r="AY23" s="128"/>
      <c r="AZ23" s="128"/>
      <c r="BA23" s="128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</row>
    <row r="24" spans="1:80" ht="15" x14ac:dyDescent="0.3">
      <c r="A24" s="128" t="s">
        <v>212</v>
      </c>
      <c r="B24" s="128"/>
      <c r="C24" s="128"/>
      <c r="D24" s="128"/>
      <c r="E24" s="128">
        <v>720</v>
      </c>
      <c r="F24" s="128"/>
      <c r="G24" s="128">
        <v>3.4</v>
      </c>
      <c r="H24" s="128">
        <v>6.7</v>
      </c>
      <c r="I24" s="128">
        <v>7200</v>
      </c>
      <c r="J24" s="128"/>
      <c r="K24" s="128"/>
      <c r="L24" s="128"/>
      <c r="M24" s="128"/>
      <c r="N24" s="128"/>
      <c r="O24" s="128">
        <v>0.1</v>
      </c>
      <c r="P24" s="128">
        <v>21128</v>
      </c>
      <c r="Q24" s="128">
        <v>10827</v>
      </c>
      <c r="S24" s="128"/>
      <c r="T24" s="128"/>
      <c r="U24" s="128"/>
      <c r="V24" s="128"/>
      <c r="W24" s="128">
        <v>4.5</v>
      </c>
      <c r="X24" s="128">
        <v>3.6</v>
      </c>
      <c r="Y24" s="128">
        <v>1.4</v>
      </c>
      <c r="Z24" s="128">
        <v>0.9</v>
      </c>
      <c r="AA24" s="128">
        <v>2.9</v>
      </c>
      <c r="AB24" s="128">
        <v>1.6</v>
      </c>
      <c r="AC24" s="145">
        <v>19.2</v>
      </c>
      <c r="AD24" s="145">
        <v>69</v>
      </c>
      <c r="AE24" s="145">
        <v>10.3</v>
      </c>
      <c r="AF24" s="145">
        <v>0</v>
      </c>
      <c r="AG24" s="145">
        <v>1.3</v>
      </c>
      <c r="AH24" s="145">
        <v>0.1</v>
      </c>
      <c r="AI24" s="145">
        <v>24.3</v>
      </c>
      <c r="AJ24" s="145">
        <v>54.2</v>
      </c>
      <c r="AK24" s="145">
        <v>17.8</v>
      </c>
      <c r="AL24" s="145">
        <v>1.3</v>
      </c>
      <c r="AM24" s="145">
        <v>1.5</v>
      </c>
      <c r="AN24" s="145">
        <v>0.9</v>
      </c>
      <c r="AO24" s="172">
        <v>0.6</v>
      </c>
      <c r="AP24" s="169">
        <v>0.9</v>
      </c>
      <c r="AQ24" s="178">
        <v>12.41</v>
      </c>
      <c r="AR24" s="188">
        <v>64</v>
      </c>
      <c r="AS24" s="185">
        <v>3242</v>
      </c>
      <c r="AT24">
        <v>6.7</v>
      </c>
      <c r="AU24" s="200">
        <v>6.7561499999999998E-3</v>
      </c>
      <c r="AV24" s="128"/>
      <c r="AW24" s="128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</row>
    <row r="25" spans="1:80" ht="15" x14ac:dyDescent="0.3">
      <c r="A25" s="128" t="s">
        <v>213</v>
      </c>
      <c r="B25" s="128"/>
      <c r="C25" s="128"/>
      <c r="D25" s="128"/>
      <c r="E25" s="128">
        <v>683</v>
      </c>
      <c r="F25" s="128"/>
      <c r="G25" s="128">
        <v>2.2999999999999998</v>
      </c>
      <c r="H25" s="128">
        <v>5.3</v>
      </c>
      <c r="I25" s="128">
        <v>3415</v>
      </c>
      <c r="J25" s="128"/>
      <c r="K25" s="128"/>
      <c r="L25" s="128"/>
      <c r="M25" s="128"/>
      <c r="N25" s="128"/>
      <c r="O25" s="128">
        <v>0.2</v>
      </c>
      <c r="P25" s="128">
        <v>29716</v>
      </c>
      <c r="Q25" s="128">
        <v>12843</v>
      </c>
      <c r="R25" s="128"/>
      <c r="S25" s="128"/>
      <c r="T25" s="128"/>
      <c r="U25" s="128"/>
      <c r="V25" s="128"/>
      <c r="W25" s="128">
        <v>3.7</v>
      </c>
      <c r="X25" s="128">
        <v>3.3</v>
      </c>
      <c r="Y25" s="128">
        <v>0.5</v>
      </c>
      <c r="Z25" s="128">
        <v>0.2</v>
      </c>
      <c r="AA25" s="128">
        <v>1.4</v>
      </c>
      <c r="AB25" s="128">
        <v>0.5</v>
      </c>
      <c r="AC25" s="145">
        <v>95.8</v>
      </c>
      <c r="AD25" s="145">
        <v>0</v>
      </c>
      <c r="AE25" s="145">
        <v>4</v>
      </c>
      <c r="AF25" s="145">
        <v>0</v>
      </c>
      <c r="AG25" s="145">
        <v>0</v>
      </c>
      <c r="AH25" s="145">
        <v>0.1</v>
      </c>
      <c r="AI25" s="145">
        <v>90.5</v>
      </c>
      <c r="AJ25" s="145">
        <v>1.3</v>
      </c>
      <c r="AK25" s="145">
        <v>5.4</v>
      </c>
      <c r="AL25" s="145">
        <v>2.5</v>
      </c>
      <c r="AM25" s="145">
        <v>0.2</v>
      </c>
      <c r="AN25" s="145">
        <v>0.1</v>
      </c>
      <c r="AO25" s="160">
        <v>8.5</v>
      </c>
      <c r="AP25" s="169">
        <v>4.2</v>
      </c>
      <c r="AQ25" s="178">
        <v>10.89</v>
      </c>
      <c r="AR25" s="189">
        <v>52</v>
      </c>
      <c r="AS25" s="185">
        <v>979</v>
      </c>
      <c r="AT25">
        <v>2.5</v>
      </c>
      <c r="AU25" s="200">
        <v>1.9213640000000001E-2</v>
      </c>
      <c r="AV25" s="128"/>
      <c r="AW25" s="128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</row>
    <row r="26" spans="1:80" ht="15" x14ac:dyDescent="0.3">
      <c r="A26" s="128" t="s">
        <v>254</v>
      </c>
      <c r="B26" s="128">
        <v>16214</v>
      </c>
      <c r="C26" s="128">
        <v>3</v>
      </c>
      <c r="D26" s="128">
        <v>3603</v>
      </c>
      <c r="E26" s="128">
        <v>6723</v>
      </c>
      <c r="F26" s="128">
        <v>41.5</v>
      </c>
      <c r="G26" s="128">
        <v>1.3</v>
      </c>
      <c r="H26" s="128">
        <v>5.6</v>
      </c>
      <c r="I26" s="128">
        <v>1494</v>
      </c>
      <c r="J26" s="128">
        <v>8666</v>
      </c>
      <c r="K26" s="128">
        <v>53.4</v>
      </c>
      <c r="L26" s="128">
        <v>1.6</v>
      </c>
      <c r="M26" s="128">
        <v>7.3</v>
      </c>
      <c r="N26" s="128">
        <v>1926</v>
      </c>
      <c r="O26" s="128">
        <v>4.5</v>
      </c>
      <c r="P26" s="128" t="s">
        <v>255</v>
      </c>
      <c r="Q26" s="128" t="s">
        <v>256</v>
      </c>
      <c r="R26" s="129">
        <v>10.9</v>
      </c>
      <c r="S26" s="128">
        <v>10.5</v>
      </c>
      <c r="T26" s="128">
        <v>8.5</v>
      </c>
      <c r="U26" s="128">
        <v>8</v>
      </c>
      <c r="V26" s="128">
        <v>8</v>
      </c>
      <c r="W26" s="128">
        <v>7.8</v>
      </c>
      <c r="X26" s="128">
        <v>6.6</v>
      </c>
      <c r="Y26" s="128">
        <v>151.4</v>
      </c>
      <c r="Z26" s="128">
        <v>116</v>
      </c>
      <c r="AA26" s="128">
        <v>59.7</v>
      </c>
      <c r="AB26" s="128">
        <v>35.799999999999997</v>
      </c>
      <c r="AC26" s="145">
        <v>82.6</v>
      </c>
      <c r="AD26" s="145">
        <v>16.899999999999999</v>
      </c>
      <c r="AE26" s="145">
        <v>0.4</v>
      </c>
      <c r="AF26" s="145">
        <v>0</v>
      </c>
      <c r="AG26" s="145">
        <v>0</v>
      </c>
      <c r="AH26" s="145">
        <v>0</v>
      </c>
      <c r="AI26" s="145">
        <v>93.6</v>
      </c>
      <c r="AJ26" s="145">
        <v>3.1</v>
      </c>
      <c r="AK26" s="145">
        <v>1.3</v>
      </c>
      <c r="AL26" s="145">
        <v>1.6</v>
      </c>
      <c r="AM26" s="145">
        <v>0.3</v>
      </c>
      <c r="AN26" s="145">
        <v>0</v>
      </c>
      <c r="AO26" s="172">
        <v>12.8</v>
      </c>
      <c r="AP26" s="169">
        <v>8.9</v>
      </c>
      <c r="AQ26" s="178"/>
      <c r="AR26" s="188">
        <v>4069</v>
      </c>
      <c r="AS26" s="185">
        <v>4172</v>
      </c>
      <c r="AT26">
        <v>363</v>
      </c>
      <c r="AU26" s="200">
        <v>3.8278606999999999E-2</v>
      </c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</row>
    <row r="27" spans="1:80" ht="15" x14ac:dyDescent="0.3">
      <c r="A27" s="128" t="s">
        <v>217</v>
      </c>
      <c r="B27" s="128"/>
      <c r="C27" s="128"/>
      <c r="D27" s="128"/>
      <c r="E27" s="128">
        <v>754</v>
      </c>
      <c r="F27" s="128"/>
      <c r="G27" s="128">
        <v>2.2000000000000002</v>
      </c>
      <c r="H27" s="128">
        <v>10.5</v>
      </c>
      <c r="I27" s="128">
        <v>3770</v>
      </c>
      <c r="J27" s="128"/>
      <c r="K27" s="128"/>
      <c r="L27" s="128"/>
      <c r="M27" s="128"/>
      <c r="N27" s="128"/>
      <c r="O27" s="128">
        <v>0.2</v>
      </c>
      <c r="P27" s="128">
        <v>36724</v>
      </c>
      <c r="Q27" s="128">
        <v>7162</v>
      </c>
      <c r="R27" s="128"/>
      <c r="S27" s="128"/>
      <c r="T27" s="128"/>
      <c r="U27" s="128"/>
      <c r="V27" s="128"/>
      <c r="W27" s="128">
        <v>8.1999999999999993</v>
      </c>
      <c r="X27" s="128">
        <v>5.5</v>
      </c>
      <c r="Y27" s="128">
        <v>1.9</v>
      </c>
      <c r="Z27" s="128">
        <v>1.4</v>
      </c>
      <c r="AA27" s="128">
        <v>6</v>
      </c>
      <c r="AB27" s="128">
        <v>3.7</v>
      </c>
      <c r="AC27" s="145">
        <v>98.5</v>
      </c>
      <c r="AD27" s="145">
        <v>0</v>
      </c>
      <c r="AE27" s="145">
        <v>0</v>
      </c>
      <c r="AF27" s="145">
        <v>1.4</v>
      </c>
      <c r="AG27" s="145">
        <v>0</v>
      </c>
      <c r="AH27" s="145">
        <v>0.1</v>
      </c>
      <c r="AI27" s="145">
        <v>93.1</v>
      </c>
      <c r="AJ27" s="145">
        <v>2.6</v>
      </c>
      <c r="AK27" s="145">
        <v>2.6</v>
      </c>
      <c r="AL27" s="145">
        <v>1.4</v>
      </c>
      <c r="AM27" s="145">
        <v>0.1</v>
      </c>
      <c r="AN27" s="145">
        <v>0.3</v>
      </c>
      <c r="AO27" s="160">
        <v>8.6999999999999993</v>
      </c>
      <c r="AP27" s="160">
        <v>15.9</v>
      </c>
      <c r="AQ27" s="179"/>
      <c r="AR27" s="189">
        <v>89</v>
      </c>
      <c r="AS27" s="183"/>
      <c r="AT27">
        <v>12.9</v>
      </c>
      <c r="AU27" s="200">
        <v>5.6202700000000001E-3</v>
      </c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</row>
    <row r="28" spans="1:80" ht="15" x14ac:dyDescent="0.3">
      <c r="A28" s="128" t="s">
        <v>257</v>
      </c>
      <c r="B28" s="128">
        <v>15353</v>
      </c>
      <c r="C28" s="128">
        <v>2.9</v>
      </c>
      <c r="D28" s="128">
        <v>5118</v>
      </c>
      <c r="E28" s="128">
        <v>4624</v>
      </c>
      <c r="F28" s="128">
        <v>30.1</v>
      </c>
      <c r="G28" s="128">
        <v>0.9</v>
      </c>
      <c r="H28" s="128">
        <v>4.9000000000000004</v>
      </c>
      <c r="I28" s="128">
        <v>1541</v>
      </c>
      <c r="J28" s="128">
        <v>9940</v>
      </c>
      <c r="K28" s="128">
        <v>64.7</v>
      </c>
      <c r="L28" s="128">
        <v>1.9</v>
      </c>
      <c r="M28" s="128">
        <v>10.6</v>
      </c>
      <c r="N28" s="128">
        <v>3313</v>
      </c>
      <c r="O28" s="128">
        <v>3</v>
      </c>
      <c r="P28" s="128" t="s">
        <v>258</v>
      </c>
      <c r="Q28" s="128">
        <v>93687</v>
      </c>
      <c r="R28" s="129">
        <v>10.3</v>
      </c>
      <c r="S28" s="128">
        <v>11.3</v>
      </c>
      <c r="T28" s="128">
        <v>8.5</v>
      </c>
      <c r="U28" s="128">
        <v>9.1999999999999993</v>
      </c>
      <c r="V28" s="128">
        <v>7.2</v>
      </c>
      <c r="W28" s="128">
        <v>7.2</v>
      </c>
      <c r="X28" s="128">
        <v>5.9</v>
      </c>
      <c r="Y28" s="128">
        <v>71.5</v>
      </c>
      <c r="Z28" s="128">
        <v>51.8</v>
      </c>
      <c r="AA28" s="128">
        <v>62.3</v>
      </c>
      <c r="AB28" s="128">
        <v>44.3</v>
      </c>
      <c r="AC28" s="145">
        <v>96.2</v>
      </c>
      <c r="AD28" s="145">
        <v>1.9</v>
      </c>
      <c r="AE28" s="145">
        <v>0.8</v>
      </c>
      <c r="AF28" s="145">
        <v>0.9</v>
      </c>
      <c r="AG28" s="145">
        <v>0.1</v>
      </c>
      <c r="AH28" s="145">
        <v>0.1</v>
      </c>
      <c r="AI28" s="145">
        <v>89.7</v>
      </c>
      <c r="AJ28" s="145">
        <v>1.9</v>
      </c>
      <c r="AK28" s="145">
        <v>3.2</v>
      </c>
      <c r="AL28" s="145">
        <v>3</v>
      </c>
      <c r="AM28" s="145">
        <v>2.2000000000000002</v>
      </c>
      <c r="AN28" s="145">
        <v>0</v>
      </c>
      <c r="AO28" s="160">
        <v>10</v>
      </c>
      <c r="AP28" s="158">
        <v>8.4</v>
      </c>
      <c r="AQ28" s="178">
        <v>55.55</v>
      </c>
      <c r="AR28" s="188">
        <v>2186</v>
      </c>
      <c r="AS28" s="185">
        <v>9385</v>
      </c>
      <c r="AT28">
        <v>229.8</v>
      </c>
      <c r="AU28" s="200">
        <v>0.18307440999999999</v>
      </c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  <c r="BH28" s="128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</row>
    <row r="29" spans="1:80" ht="15" x14ac:dyDescent="0.3">
      <c r="A29" s="128" t="s">
        <v>259</v>
      </c>
      <c r="B29" s="128">
        <v>30547</v>
      </c>
      <c r="C29" s="128">
        <v>3.1</v>
      </c>
      <c r="D29" s="128">
        <v>3916</v>
      </c>
      <c r="E29" s="128">
        <v>12963</v>
      </c>
      <c r="F29" s="128">
        <v>42.4</v>
      </c>
      <c r="G29" s="128">
        <v>1.3</v>
      </c>
      <c r="H29" s="128">
        <v>6.8</v>
      </c>
      <c r="I29" s="128">
        <v>1662</v>
      </c>
      <c r="J29" s="128">
        <v>14476</v>
      </c>
      <c r="K29" s="128">
        <v>47.4</v>
      </c>
      <c r="L29" s="128">
        <v>1.4</v>
      </c>
      <c r="M29" s="128">
        <v>7.6</v>
      </c>
      <c r="N29" s="128">
        <v>1856</v>
      </c>
      <c r="O29" s="128">
        <v>7.8</v>
      </c>
      <c r="P29" s="128" t="s">
        <v>260</v>
      </c>
      <c r="Q29" s="128" t="s">
        <v>261</v>
      </c>
      <c r="R29" s="129">
        <v>6.1</v>
      </c>
      <c r="S29" s="128">
        <v>8.1999999999999993</v>
      </c>
      <c r="T29" s="128">
        <v>6.7</v>
      </c>
      <c r="U29" s="128">
        <v>7.7</v>
      </c>
      <c r="V29" s="128">
        <v>7.7</v>
      </c>
      <c r="W29" s="128">
        <v>6.2</v>
      </c>
      <c r="X29" s="128">
        <v>5.0999999999999996</v>
      </c>
      <c r="Y29" s="128">
        <v>187.9</v>
      </c>
      <c r="Z29" s="128">
        <v>120.6</v>
      </c>
      <c r="AA29" s="128">
        <v>105.7</v>
      </c>
      <c r="AB29" s="128">
        <v>62.8</v>
      </c>
      <c r="AC29" s="145">
        <v>61.9</v>
      </c>
      <c r="AD29" s="145">
        <v>37</v>
      </c>
      <c r="AE29" s="145">
        <v>1</v>
      </c>
      <c r="AF29" s="145">
        <v>0.1</v>
      </c>
      <c r="AG29" s="145">
        <v>0</v>
      </c>
      <c r="AH29" s="145">
        <v>0</v>
      </c>
      <c r="AI29" s="145">
        <v>74.7</v>
      </c>
      <c r="AJ29" s="145">
        <v>19.7</v>
      </c>
      <c r="AK29" s="145">
        <v>3.6</v>
      </c>
      <c r="AL29" s="145">
        <v>0.9</v>
      </c>
      <c r="AM29" s="145">
        <v>1.1000000000000001</v>
      </c>
      <c r="AN29" s="145">
        <v>0</v>
      </c>
      <c r="AO29" s="160">
        <v>19.899999999999999</v>
      </c>
      <c r="AP29" s="176">
        <v>11</v>
      </c>
      <c r="AQ29" s="178">
        <v>200.07</v>
      </c>
      <c r="AR29" s="188">
        <v>3320</v>
      </c>
      <c r="AS29" s="185">
        <v>4028</v>
      </c>
      <c r="AT29">
        <v>477.2</v>
      </c>
      <c r="AU29" s="200">
        <v>0.58466468999999999</v>
      </c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</row>
    <row r="30" spans="1:80" ht="15" x14ac:dyDescent="0.3">
      <c r="A30" s="128" t="s">
        <v>214</v>
      </c>
      <c r="B30" s="128"/>
      <c r="C30" s="128"/>
      <c r="D30" s="128"/>
      <c r="E30" s="128">
        <v>436</v>
      </c>
      <c r="F30" s="128"/>
      <c r="G30" s="128">
        <v>1.4</v>
      </c>
      <c r="H30" s="128">
        <v>6.3</v>
      </c>
      <c r="I30" s="128">
        <v>4360</v>
      </c>
      <c r="J30" s="128"/>
      <c r="K30" s="128"/>
      <c r="L30" s="128"/>
      <c r="M30" s="128"/>
      <c r="N30" s="128"/>
      <c r="O30" s="128">
        <v>0.1</v>
      </c>
      <c r="P30" s="128">
        <v>31441</v>
      </c>
      <c r="Q30" s="128">
        <v>6906</v>
      </c>
      <c r="R30" s="128"/>
      <c r="S30" s="128"/>
      <c r="T30" s="128"/>
      <c r="U30" s="128"/>
      <c r="V30" s="128"/>
      <c r="W30" s="128">
        <v>4.8</v>
      </c>
      <c r="X30" s="128">
        <v>3.5</v>
      </c>
      <c r="Y30" s="128">
        <v>0.8</v>
      </c>
      <c r="Z30" s="128">
        <v>0.5</v>
      </c>
      <c r="AA30" s="128">
        <v>1.3</v>
      </c>
      <c r="AB30" s="128">
        <v>0.9</v>
      </c>
      <c r="AC30" s="145">
        <v>96.7</v>
      </c>
      <c r="AD30" s="145">
        <v>0</v>
      </c>
      <c r="AE30" s="145">
        <v>2.2999999999999998</v>
      </c>
      <c r="AF30" s="145">
        <v>0</v>
      </c>
      <c r="AG30" s="145">
        <v>0.9</v>
      </c>
      <c r="AH30" s="145">
        <v>0.1</v>
      </c>
      <c r="AI30" s="145">
        <v>98.8</v>
      </c>
      <c r="AJ30" s="145">
        <v>0</v>
      </c>
      <c r="AK30" s="145">
        <v>0.1</v>
      </c>
      <c r="AL30" s="145">
        <v>0.1</v>
      </c>
      <c r="AM30" s="145">
        <v>0.7</v>
      </c>
      <c r="AN30" s="145">
        <v>0.3</v>
      </c>
      <c r="AO30" s="168">
        <v>2.2000000000000002</v>
      </c>
      <c r="AP30" s="168">
        <v>0</v>
      </c>
      <c r="AQ30" s="178">
        <v>0.09</v>
      </c>
      <c r="AR30" s="188">
        <v>16</v>
      </c>
      <c r="AS30" s="185">
        <v>1949</v>
      </c>
      <c r="AT30">
        <v>3.5</v>
      </c>
      <c r="AU30" s="200">
        <v>4.8838600000000003E-3</v>
      </c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</row>
    <row r="31" spans="1:80" ht="15" x14ac:dyDescent="0.3">
      <c r="A31" s="128" t="s">
        <v>262</v>
      </c>
      <c r="B31" s="128">
        <v>35001</v>
      </c>
      <c r="C31" s="128">
        <v>2</v>
      </c>
      <c r="D31" s="128">
        <v>4605</v>
      </c>
      <c r="E31" s="128">
        <v>15494</v>
      </c>
      <c r="F31" s="128">
        <v>44.3</v>
      </c>
      <c r="G31" s="128">
        <v>0.9</v>
      </c>
      <c r="H31" s="128">
        <v>6.6</v>
      </c>
      <c r="I31" s="128">
        <v>2039</v>
      </c>
      <c r="J31" s="128">
        <v>15455</v>
      </c>
      <c r="K31" s="128">
        <v>44.2</v>
      </c>
      <c r="L31" s="128">
        <v>0.9</v>
      </c>
      <c r="M31" s="128">
        <v>6.5</v>
      </c>
      <c r="N31" s="128">
        <v>2034</v>
      </c>
      <c r="O31" s="128">
        <v>7.6</v>
      </c>
      <c r="P31" s="128" t="s">
        <v>263</v>
      </c>
      <c r="Q31" s="128" t="s">
        <v>264</v>
      </c>
      <c r="R31" s="129">
        <v>10.199999999999999</v>
      </c>
      <c r="S31" s="128">
        <v>10.7</v>
      </c>
      <c r="T31" s="128">
        <v>12.2</v>
      </c>
      <c r="U31" s="128">
        <v>12</v>
      </c>
      <c r="V31" s="128">
        <v>8</v>
      </c>
      <c r="W31" s="128">
        <v>7.1</v>
      </c>
      <c r="X31" s="128">
        <v>5</v>
      </c>
      <c r="Y31" s="128">
        <v>198.7</v>
      </c>
      <c r="Z31" s="128">
        <v>143.30000000000001</v>
      </c>
      <c r="AA31" s="128">
        <v>209.8</v>
      </c>
      <c r="AB31" s="128">
        <v>135.4</v>
      </c>
      <c r="AC31" s="145">
        <v>83.6</v>
      </c>
      <c r="AD31" s="145">
        <v>14.3</v>
      </c>
      <c r="AE31" s="145">
        <v>0.7</v>
      </c>
      <c r="AF31" s="145">
        <v>0.6</v>
      </c>
      <c r="AG31" s="145">
        <v>0.8</v>
      </c>
      <c r="AH31" s="145">
        <v>0</v>
      </c>
      <c r="AI31" s="145">
        <v>78.3</v>
      </c>
      <c r="AJ31" s="145">
        <v>8.5</v>
      </c>
      <c r="AK31" s="145">
        <v>4.9000000000000004</v>
      </c>
      <c r="AL31" s="145">
        <v>6.3</v>
      </c>
      <c r="AM31" s="145">
        <v>1.8</v>
      </c>
      <c r="AN31" s="145">
        <v>0.1</v>
      </c>
      <c r="AO31" s="160">
        <v>19</v>
      </c>
      <c r="AP31" s="158">
        <v>16.899999999999999</v>
      </c>
      <c r="AQ31" s="178">
        <v>441.77</v>
      </c>
      <c r="AR31" s="188">
        <v>9656</v>
      </c>
      <c r="AS31" s="185">
        <v>9471</v>
      </c>
      <c r="AT31">
        <v>687.2</v>
      </c>
      <c r="AU31" s="200">
        <v>0.46896790999999999</v>
      </c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</row>
    <row r="32" spans="1:80" ht="15" x14ac:dyDescent="0.3">
      <c r="A32" s="128" t="s">
        <v>273</v>
      </c>
      <c r="B32" s="128">
        <v>18908</v>
      </c>
      <c r="C32" s="128">
        <v>2</v>
      </c>
      <c r="D32" s="128">
        <v>5110</v>
      </c>
      <c r="E32" s="128">
        <v>8374</v>
      </c>
      <c r="F32" s="128">
        <v>44.3</v>
      </c>
      <c r="G32" s="128">
        <v>0.9</v>
      </c>
      <c r="H32" s="128">
        <v>6.7</v>
      </c>
      <c r="I32" s="128">
        <v>2263</v>
      </c>
      <c r="J32" s="128">
        <v>7861</v>
      </c>
      <c r="K32" s="128">
        <v>41.6</v>
      </c>
      <c r="L32" s="128">
        <v>0.8</v>
      </c>
      <c r="M32" s="128">
        <v>6.3</v>
      </c>
      <c r="N32" s="128">
        <v>2125</v>
      </c>
      <c r="O32" s="128">
        <v>3.7</v>
      </c>
      <c r="P32" s="128" t="s">
        <v>274</v>
      </c>
      <c r="Q32" s="128" t="s">
        <v>275</v>
      </c>
      <c r="R32" s="129">
        <v>9.6</v>
      </c>
      <c r="S32" s="128">
        <v>9.6</v>
      </c>
      <c r="T32" s="128">
        <v>6</v>
      </c>
      <c r="U32" s="128">
        <v>5.8</v>
      </c>
      <c r="V32" s="128">
        <v>7.5</v>
      </c>
      <c r="W32" s="128">
        <v>6.7</v>
      </c>
      <c r="X32" s="128">
        <v>5.4</v>
      </c>
      <c r="Y32" s="128">
        <v>61</v>
      </c>
      <c r="Z32" s="128">
        <v>45.6</v>
      </c>
      <c r="AA32" s="128">
        <v>54.5</v>
      </c>
      <c r="AB32" s="128">
        <v>42.1</v>
      </c>
      <c r="AC32" s="145">
        <v>29</v>
      </c>
      <c r="AD32" s="145">
        <v>70.3</v>
      </c>
      <c r="AE32" s="145">
        <v>0.3</v>
      </c>
      <c r="AF32" s="145">
        <v>0.4</v>
      </c>
      <c r="AG32" s="145">
        <v>0</v>
      </c>
      <c r="AH32" s="145">
        <v>0</v>
      </c>
      <c r="AI32" s="145">
        <v>50.3</v>
      </c>
      <c r="AJ32" s="145">
        <v>37.299999999999997</v>
      </c>
      <c r="AK32" s="145">
        <v>3.5</v>
      </c>
      <c r="AL32" s="145">
        <v>5.4</v>
      </c>
      <c r="AM32" s="145">
        <v>3.2</v>
      </c>
      <c r="AN32" s="145">
        <v>0.3</v>
      </c>
      <c r="AO32" s="160">
        <v>16.3</v>
      </c>
      <c r="AP32" s="158">
        <v>14.4</v>
      </c>
      <c r="AQ32" s="179"/>
      <c r="AR32" s="188"/>
      <c r="AS32" s="183"/>
      <c r="AT32">
        <v>203.1</v>
      </c>
      <c r="AU32" s="200">
        <v>2.0774397999999999E-2</v>
      </c>
      <c r="AV32" s="128"/>
      <c r="AW32" s="128"/>
      <c r="AX32" s="128"/>
      <c r="AY32" s="128"/>
      <c r="AZ32" s="128"/>
      <c r="BA32" s="128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</row>
    <row r="33" spans="1:80" ht="15" x14ac:dyDescent="0.3">
      <c r="A33" s="128" t="s">
        <v>215</v>
      </c>
      <c r="B33" s="128"/>
      <c r="C33" s="128"/>
      <c r="D33" s="128"/>
      <c r="E33" s="128">
        <v>934</v>
      </c>
      <c r="F33" s="128"/>
      <c r="G33" s="128">
        <v>1.7</v>
      </c>
      <c r="H33" s="128">
        <v>6.5</v>
      </c>
      <c r="I33" s="128">
        <v>2335</v>
      </c>
      <c r="J33" s="128"/>
      <c r="K33" s="128"/>
      <c r="L33" s="128"/>
      <c r="M33" s="128"/>
      <c r="N33" s="128"/>
      <c r="O33" s="128">
        <v>0.4</v>
      </c>
      <c r="P33" s="128">
        <v>54151</v>
      </c>
      <c r="Q33" s="128">
        <v>14260</v>
      </c>
      <c r="R33" s="128"/>
      <c r="S33" s="128"/>
      <c r="T33" s="128"/>
      <c r="U33" s="128"/>
      <c r="V33" s="128"/>
      <c r="W33" s="128">
        <v>6.1</v>
      </c>
      <c r="X33" s="128">
        <v>4.9000000000000004</v>
      </c>
      <c r="Y33" s="128">
        <v>12.3</v>
      </c>
      <c r="Z33" s="128">
        <v>8.5</v>
      </c>
      <c r="AA33" s="128">
        <v>6.7</v>
      </c>
      <c r="AB33" s="128">
        <v>4.2</v>
      </c>
      <c r="AC33" s="145">
        <v>82.5</v>
      </c>
      <c r="AD33" s="145">
        <v>17</v>
      </c>
      <c r="AE33" s="145">
        <v>0</v>
      </c>
      <c r="AF33" s="145">
        <v>0</v>
      </c>
      <c r="AG33" s="145">
        <v>0.5</v>
      </c>
      <c r="AH33" s="145">
        <v>0</v>
      </c>
      <c r="AI33" s="145">
        <v>94</v>
      </c>
      <c r="AJ33" s="145">
        <v>6</v>
      </c>
      <c r="AK33" s="145">
        <v>0</v>
      </c>
      <c r="AL33" s="145">
        <v>0</v>
      </c>
      <c r="AM33" s="145">
        <v>0</v>
      </c>
      <c r="AN33" s="145">
        <v>0</v>
      </c>
      <c r="AO33" s="158">
        <v>7.2</v>
      </c>
      <c r="AP33" s="168">
        <v>4.7</v>
      </c>
      <c r="AQ33" s="178">
        <v>20.18</v>
      </c>
      <c r="AR33" s="187">
        <v>171</v>
      </c>
      <c r="AS33" s="185">
        <v>2694</v>
      </c>
      <c r="AT33">
        <v>31.6</v>
      </c>
      <c r="AU33" s="200">
        <v>3.3940600000000001E-2</v>
      </c>
      <c r="AV33" s="128"/>
      <c r="AW33" s="128"/>
      <c r="AX33" s="128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</row>
    <row r="34" spans="1:80" ht="15" x14ac:dyDescent="0.3">
      <c r="A34" s="128" t="s">
        <v>268</v>
      </c>
      <c r="B34" s="128">
        <v>4046</v>
      </c>
      <c r="C34" s="128">
        <v>1.7</v>
      </c>
      <c r="D34" s="128">
        <v>3678</v>
      </c>
      <c r="E34" s="128">
        <v>2500</v>
      </c>
      <c r="F34" s="128">
        <v>61.8</v>
      </c>
      <c r="G34" s="128">
        <v>1.1000000000000001</v>
      </c>
      <c r="H34" s="128">
        <v>6.5</v>
      </c>
      <c r="I34" s="128">
        <v>2273</v>
      </c>
      <c r="J34" s="128">
        <v>1449</v>
      </c>
      <c r="K34" s="128">
        <v>35.799999999999997</v>
      </c>
      <c r="L34" s="128">
        <v>0.6</v>
      </c>
      <c r="M34" s="128">
        <v>3.8</v>
      </c>
      <c r="N34" s="128">
        <v>1317</v>
      </c>
      <c r="O34" s="128">
        <v>1.1000000000000001</v>
      </c>
      <c r="P34" s="128" t="s">
        <v>269</v>
      </c>
      <c r="Q34" s="128">
        <v>38273</v>
      </c>
      <c r="R34" s="129">
        <v>8.1999999999999993</v>
      </c>
      <c r="S34" s="128">
        <v>9.9</v>
      </c>
      <c r="T34" s="128">
        <v>6.4</v>
      </c>
      <c r="U34" s="128">
        <v>7.3</v>
      </c>
      <c r="V34" s="128">
        <v>6.3</v>
      </c>
      <c r="W34" s="128">
        <v>6.9</v>
      </c>
      <c r="X34" s="128">
        <v>5.0999999999999996</v>
      </c>
      <c r="Y34" s="128">
        <v>19.3</v>
      </c>
      <c r="Z34" s="128">
        <v>14.9</v>
      </c>
      <c r="AA34" s="128">
        <v>17.600000000000001</v>
      </c>
      <c r="AB34" s="128">
        <v>10.4</v>
      </c>
      <c r="AC34" s="145">
        <v>96</v>
      </c>
      <c r="AD34" s="145">
        <v>1</v>
      </c>
      <c r="AE34" s="145">
        <v>1.4</v>
      </c>
      <c r="AF34" s="145">
        <v>0.8</v>
      </c>
      <c r="AG34" s="145">
        <v>0.1</v>
      </c>
      <c r="AH34" s="145">
        <v>0.7</v>
      </c>
      <c r="AI34" s="145">
        <v>88</v>
      </c>
      <c r="AJ34" s="145">
        <v>0.2</v>
      </c>
      <c r="AK34" s="145">
        <v>7.3</v>
      </c>
      <c r="AL34" s="145">
        <v>1.3</v>
      </c>
      <c r="AM34" s="145">
        <v>2.2999999999999998</v>
      </c>
      <c r="AN34" s="145">
        <v>0.8</v>
      </c>
      <c r="AO34" s="160">
        <v>13.9</v>
      </c>
      <c r="AP34" s="158">
        <v>10.1</v>
      </c>
      <c r="AQ34" s="178">
        <v>30.73</v>
      </c>
      <c r="AR34" s="188">
        <v>14692</v>
      </c>
      <c r="AS34" s="185">
        <v>2063</v>
      </c>
      <c r="AT34">
        <v>62.2</v>
      </c>
      <c r="AU34" s="200">
        <v>7.2294109999999995E-2</v>
      </c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</row>
    <row r="35" spans="1:80" ht="15" x14ac:dyDescent="0.3">
      <c r="A35" s="128" t="s">
        <v>265</v>
      </c>
      <c r="B35" s="128">
        <v>84841</v>
      </c>
      <c r="C35" s="128">
        <v>5</v>
      </c>
      <c r="D35" s="128">
        <v>3721</v>
      </c>
      <c r="E35" s="128">
        <v>21688</v>
      </c>
      <c r="F35" s="128">
        <v>25.6</v>
      </c>
      <c r="G35" s="128">
        <v>1.3</v>
      </c>
      <c r="H35" s="128">
        <v>6</v>
      </c>
      <c r="I35" s="128">
        <v>951</v>
      </c>
      <c r="J35" s="128">
        <v>60883</v>
      </c>
      <c r="K35" s="128">
        <v>71.8</v>
      </c>
      <c r="L35" s="128">
        <v>3.6</v>
      </c>
      <c r="M35" s="128">
        <v>17</v>
      </c>
      <c r="N35" s="128">
        <v>2670</v>
      </c>
      <c r="O35" s="128">
        <v>22.8</v>
      </c>
      <c r="P35" s="128" t="s">
        <v>266</v>
      </c>
      <c r="Q35" s="128" t="s">
        <v>267</v>
      </c>
      <c r="R35" s="129">
        <v>6.5</v>
      </c>
      <c r="S35" s="128">
        <v>7.3</v>
      </c>
      <c r="T35" s="128">
        <v>6.6</v>
      </c>
      <c r="U35" s="128">
        <v>7</v>
      </c>
      <c r="V35" s="128">
        <v>7.6</v>
      </c>
      <c r="W35" s="128">
        <v>6.7</v>
      </c>
      <c r="X35" s="128">
        <v>6.2</v>
      </c>
      <c r="Y35" s="128">
        <v>334.9</v>
      </c>
      <c r="Z35" s="128">
        <v>215</v>
      </c>
      <c r="AA35" s="128">
        <v>194.4</v>
      </c>
      <c r="AB35" s="128">
        <v>129.1</v>
      </c>
      <c r="AC35" s="145">
        <v>99.5</v>
      </c>
      <c r="AD35" s="145">
        <v>0</v>
      </c>
      <c r="AE35" s="145">
        <v>0.3</v>
      </c>
      <c r="AF35" s="145">
        <v>0.1</v>
      </c>
      <c r="AG35" s="145">
        <v>0</v>
      </c>
      <c r="AH35" s="145">
        <v>0.1</v>
      </c>
      <c r="AI35" s="145">
        <v>94.9</v>
      </c>
      <c r="AJ35" s="145">
        <v>0.4</v>
      </c>
      <c r="AK35" s="145">
        <v>1.5</v>
      </c>
      <c r="AL35" s="145">
        <v>1.2</v>
      </c>
      <c r="AM35" s="145">
        <v>1.8</v>
      </c>
      <c r="AN35" s="145">
        <v>0.1</v>
      </c>
      <c r="AO35" s="160">
        <v>7.6</v>
      </c>
      <c r="AP35" s="158">
        <v>4.5999999999999996</v>
      </c>
      <c r="AQ35" s="178">
        <v>147.49</v>
      </c>
      <c r="AR35" s="187">
        <v>180</v>
      </c>
      <c r="AS35" s="185">
        <v>7077</v>
      </c>
      <c r="AT35">
        <v>873.4</v>
      </c>
      <c r="AU35" s="200">
        <v>1.69796872</v>
      </c>
      <c r="AV35" s="128"/>
      <c r="AW35" s="128"/>
      <c r="AX35" s="128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</row>
    <row r="36" spans="1:80" ht="15" x14ac:dyDescent="0.3">
      <c r="A36" s="128" t="s">
        <v>270</v>
      </c>
      <c r="B36" s="128">
        <v>50005</v>
      </c>
      <c r="C36" s="128">
        <v>4.0999999999999996</v>
      </c>
      <c r="D36" s="128">
        <v>5103</v>
      </c>
      <c r="E36" s="128">
        <v>13191</v>
      </c>
      <c r="F36" s="128">
        <v>26.4</v>
      </c>
      <c r="G36" s="128">
        <v>1.1000000000000001</v>
      </c>
      <c r="H36" s="128">
        <v>7.4</v>
      </c>
      <c r="I36" s="128">
        <v>1346</v>
      </c>
      <c r="J36" s="128">
        <v>33561</v>
      </c>
      <c r="K36" s="128">
        <v>67.099999999999994</v>
      </c>
      <c r="L36" s="128">
        <v>2.8</v>
      </c>
      <c r="M36" s="128">
        <v>18.8</v>
      </c>
      <c r="N36" s="128">
        <v>3425</v>
      </c>
      <c r="O36" s="128">
        <v>9.8000000000000007</v>
      </c>
      <c r="P36" s="128" t="s">
        <v>271</v>
      </c>
      <c r="Q36" s="128" t="s">
        <v>272</v>
      </c>
      <c r="R36" s="129">
        <v>7.1</v>
      </c>
      <c r="S36" s="128">
        <v>8</v>
      </c>
      <c r="T36" s="128">
        <v>11.6</v>
      </c>
      <c r="U36" s="128">
        <v>10</v>
      </c>
      <c r="V36" s="128">
        <v>6.9</v>
      </c>
      <c r="W36" s="128">
        <v>5.9</v>
      </c>
      <c r="X36" s="128">
        <v>4.5999999999999996</v>
      </c>
      <c r="Y36" s="128">
        <v>216.1</v>
      </c>
      <c r="Z36" s="128">
        <v>149.69999999999999</v>
      </c>
      <c r="AA36" s="128">
        <v>144.19999999999999</v>
      </c>
      <c r="AB36" s="128">
        <v>96.8</v>
      </c>
      <c r="AC36" s="145">
        <v>88.6</v>
      </c>
      <c r="AD36" s="145">
        <v>9.8000000000000007</v>
      </c>
      <c r="AE36" s="145">
        <v>1</v>
      </c>
      <c r="AF36" s="145">
        <v>0.3</v>
      </c>
      <c r="AG36" s="145">
        <v>0.3</v>
      </c>
      <c r="AH36" s="145">
        <v>0</v>
      </c>
      <c r="AI36" s="145">
        <v>82.3</v>
      </c>
      <c r="AJ36" s="145">
        <v>3.6</v>
      </c>
      <c r="AK36" s="145">
        <v>4.9000000000000004</v>
      </c>
      <c r="AL36" s="145">
        <v>4.8</v>
      </c>
      <c r="AM36" s="145">
        <v>4.3</v>
      </c>
      <c r="AN36" s="145">
        <v>0.2</v>
      </c>
      <c r="AO36" s="160">
        <v>7.2</v>
      </c>
      <c r="AP36" s="158">
        <v>5.4</v>
      </c>
      <c r="AQ36" s="182"/>
      <c r="AR36" s="191">
        <v>11574</v>
      </c>
      <c r="AS36" s="186">
        <v>6936</v>
      </c>
      <c r="AT36">
        <v>606.70000000000005</v>
      </c>
      <c r="AU36" s="200">
        <v>0.79634885</v>
      </c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</row>
    <row r="37" spans="1:80" ht="15.6" customHeight="1" thickBot="1" x14ac:dyDescent="0.35"/>
    <row r="38" spans="1:80" ht="43.8" thickBot="1" x14ac:dyDescent="0.35">
      <c r="A38" s="311" t="s">
        <v>221</v>
      </c>
      <c r="B38" s="199" t="s">
        <v>221</v>
      </c>
      <c r="D38" s="311" t="s">
        <v>221</v>
      </c>
    </row>
    <row r="39" spans="1:80" ht="29.4" thickBot="1" x14ac:dyDescent="0.35">
      <c r="A39" s="312" t="s">
        <v>208</v>
      </c>
      <c r="B39" s="212" t="s">
        <v>208</v>
      </c>
      <c r="D39" s="312" t="s">
        <v>208</v>
      </c>
    </row>
    <row r="40" spans="1:80" ht="29.4" thickBot="1" x14ac:dyDescent="0.35">
      <c r="A40" s="311" t="s">
        <v>381</v>
      </c>
      <c r="B40" s="199" t="s">
        <v>207</v>
      </c>
      <c r="D40" s="311" t="s">
        <v>381</v>
      </c>
    </row>
    <row r="41" spans="1:80" ht="15" thickBot="1" x14ac:dyDescent="0.35">
      <c r="A41" s="312" t="s">
        <v>382</v>
      </c>
      <c r="B41" s="212" t="s">
        <v>224</v>
      </c>
      <c r="D41" s="312" t="s">
        <v>382</v>
      </c>
    </row>
    <row r="42" spans="1:80" ht="15" thickBot="1" x14ac:dyDescent="0.35">
      <c r="A42" s="311" t="s">
        <v>383</v>
      </c>
      <c r="B42" s="199" t="s">
        <v>226</v>
      </c>
      <c r="D42" s="311" t="s">
        <v>383</v>
      </c>
    </row>
    <row r="43" spans="1:80" ht="29.4" thickBot="1" x14ac:dyDescent="0.35">
      <c r="A43" s="312" t="s">
        <v>384</v>
      </c>
      <c r="B43" s="212" t="s">
        <v>218</v>
      </c>
      <c r="D43" s="312" t="s">
        <v>218</v>
      </c>
    </row>
    <row r="44" spans="1:80" ht="29.4" thickBot="1" x14ac:dyDescent="0.35">
      <c r="A44" s="311" t="s">
        <v>385</v>
      </c>
      <c r="B44" s="199" t="s">
        <v>229</v>
      </c>
      <c r="D44" s="312" t="s">
        <v>384</v>
      </c>
    </row>
    <row r="45" spans="1:80" ht="72.599999999999994" thickBot="1" x14ac:dyDescent="0.35">
      <c r="A45" s="312" t="s">
        <v>209</v>
      </c>
      <c r="B45" s="212" t="s">
        <v>220</v>
      </c>
      <c r="D45" s="311" t="s">
        <v>385</v>
      </c>
    </row>
    <row r="46" spans="1:80" ht="15" thickBot="1" x14ac:dyDescent="0.35">
      <c r="A46" s="311" t="s">
        <v>386</v>
      </c>
      <c r="B46" s="199" t="s">
        <v>216</v>
      </c>
      <c r="D46" s="312" t="s">
        <v>216</v>
      </c>
    </row>
    <row r="47" spans="1:80" ht="15" thickBot="1" x14ac:dyDescent="0.35">
      <c r="A47" s="312" t="s">
        <v>387</v>
      </c>
      <c r="B47" s="212" t="s">
        <v>209</v>
      </c>
      <c r="D47" s="312" t="s">
        <v>209</v>
      </c>
    </row>
    <row r="48" spans="1:80" ht="15" thickBot="1" x14ac:dyDescent="0.35">
      <c r="A48" s="311" t="s">
        <v>388</v>
      </c>
      <c r="B48" s="199" t="s">
        <v>232</v>
      </c>
      <c r="D48" s="311" t="s">
        <v>386</v>
      </c>
    </row>
    <row r="49" spans="1:4" ht="15" thickBot="1" x14ac:dyDescent="0.35">
      <c r="A49" s="312" t="s">
        <v>389</v>
      </c>
      <c r="B49" s="212" t="s">
        <v>235</v>
      </c>
      <c r="D49" s="312" t="s">
        <v>387</v>
      </c>
    </row>
    <row r="50" spans="1:4" ht="29.4" thickBot="1" x14ac:dyDescent="0.35">
      <c r="A50" s="311" t="s">
        <v>390</v>
      </c>
      <c r="B50" s="199" t="s">
        <v>238</v>
      </c>
      <c r="D50" s="311" t="s">
        <v>388</v>
      </c>
    </row>
    <row r="51" spans="1:4" ht="29.4" thickBot="1" x14ac:dyDescent="0.35">
      <c r="A51" s="312" t="s">
        <v>391</v>
      </c>
      <c r="B51" s="212" t="s">
        <v>276</v>
      </c>
      <c r="D51" s="312" t="s">
        <v>389</v>
      </c>
    </row>
    <row r="52" spans="1:4" ht="15" thickBot="1" x14ac:dyDescent="0.35">
      <c r="A52" s="311" t="s">
        <v>392</v>
      </c>
      <c r="B52" s="199" t="s">
        <v>240</v>
      </c>
      <c r="D52" s="311" t="s">
        <v>390</v>
      </c>
    </row>
    <row r="53" spans="1:4" ht="15" thickBot="1" x14ac:dyDescent="0.35">
      <c r="A53" s="312" t="s">
        <v>393</v>
      </c>
      <c r="B53" s="212" t="s">
        <v>242</v>
      </c>
      <c r="D53" s="312" t="s">
        <v>391</v>
      </c>
    </row>
    <row r="54" spans="1:4" ht="15" thickBot="1" x14ac:dyDescent="0.35">
      <c r="A54" s="311" t="s">
        <v>219</v>
      </c>
      <c r="B54" s="199" t="s">
        <v>245</v>
      </c>
      <c r="D54" s="311" t="s">
        <v>392</v>
      </c>
    </row>
    <row r="55" spans="1:4" ht="29.4" thickBot="1" x14ac:dyDescent="0.35">
      <c r="A55" s="312" t="s">
        <v>394</v>
      </c>
      <c r="B55" s="212" t="s">
        <v>219</v>
      </c>
      <c r="D55" s="311" t="s">
        <v>219</v>
      </c>
    </row>
    <row r="56" spans="1:4" ht="29.4" thickBot="1" x14ac:dyDescent="0.35">
      <c r="A56" s="311" t="s">
        <v>395</v>
      </c>
      <c r="B56" s="199" t="s">
        <v>248</v>
      </c>
      <c r="D56" s="312" t="s">
        <v>394</v>
      </c>
    </row>
    <row r="57" spans="1:4" ht="29.4" thickBot="1" x14ac:dyDescent="0.35">
      <c r="A57" s="312" t="s">
        <v>210</v>
      </c>
      <c r="B57" s="212" t="s">
        <v>251</v>
      </c>
      <c r="D57" s="311" t="s">
        <v>395</v>
      </c>
    </row>
    <row r="58" spans="1:4" ht="15" thickBot="1" x14ac:dyDescent="0.35">
      <c r="A58" s="311" t="s">
        <v>211</v>
      </c>
      <c r="B58" s="199" t="s">
        <v>210</v>
      </c>
      <c r="D58" s="312" t="s">
        <v>210</v>
      </c>
    </row>
    <row r="59" spans="1:4" ht="29.4" thickBot="1" x14ac:dyDescent="0.35">
      <c r="A59" s="312" t="s">
        <v>212</v>
      </c>
      <c r="B59" s="212" t="s">
        <v>211</v>
      </c>
      <c r="D59" s="311" t="s">
        <v>211</v>
      </c>
    </row>
    <row r="60" spans="1:4" ht="15" thickBot="1" x14ac:dyDescent="0.35">
      <c r="A60" s="311" t="s">
        <v>213</v>
      </c>
      <c r="B60" s="199" t="s">
        <v>212</v>
      </c>
      <c r="D60" s="312" t="s">
        <v>212</v>
      </c>
    </row>
    <row r="61" spans="1:4" ht="15" thickBot="1" x14ac:dyDescent="0.35">
      <c r="A61" s="312" t="s">
        <v>396</v>
      </c>
      <c r="B61" s="212" t="s">
        <v>213</v>
      </c>
      <c r="D61" s="311" t="s">
        <v>213</v>
      </c>
    </row>
    <row r="62" spans="1:4" ht="15" thickBot="1" x14ac:dyDescent="0.35">
      <c r="A62" s="311" t="s">
        <v>217</v>
      </c>
      <c r="B62" s="199" t="s">
        <v>254</v>
      </c>
      <c r="D62" s="312" t="s">
        <v>396</v>
      </c>
    </row>
    <row r="63" spans="1:4" ht="29.4" thickBot="1" x14ac:dyDescent="0.35">
      <c r="A63" s="312" t="s">
        <v>397</v>
      </c>
      <c r="B63" s="212" t="s">
        <v>217</v>
      </c>
      <c r="D63" s="311" t="s">
        <v>217</v>
      </c>
    </row>
    <row r="64" spans="1:4" ht="15" thickBot="1" x14ac:dyDescent="0.35">
      <c r="A64" s="311" t="s">
        <v>398</v>
      </c>
      <c r="B64" s="199" t="s">
        <v>257</v>
      </c>
      <c r="D64" s="312" t="s">
        <v>397</v>
      </c>
    </row>
    <row r="65" spans="1:4" ht="15" thickBot="1" x14ac:dyDescent="0.35">
      <c r="A65" s="312" t="s">
        <v>214</v>
      </c>
      <c r="B65" s="212" t="s">
        <v>259</v>
      </c>
      <c r="D65" s="311" t="s">
        <v>398</v>
      </c>
    </row>
    <row r="66" spans="1:4" ht="15" thickBot="1" x14ac:dyDescent="0.35">
      <c r="A66" s="311" t="s">
        <v>399</v>
      </c>
      <c r="B66" s="199" t="s">
        <v>214</v>
      </c>
      <c r="D66" s="312" t="s">
        <v>214</v>
      </c>
    </row>
    <row r="67" spans="1:4" ht="29.4" thickBot="1" x14ac:dyDescent="0.35">
      <c r="A67" s="312" t="s">
        <v>400</v>
      </c>
      <c r="B67" s="212" t="s">
        <v>262</v>
      </c>
      <c r="D67" s="311" t="s">
        <v>399</v>
      </c>
    </row>
    <row r="68" spans="1:4" ht="15" thickBot="1" x14ac:dyDescent="0.35">
      <c r="A68" s="313" t="s">
        <v>215</v>
      </c>
      <c r="B68" s="199" t="s">
        <v>273</v>
      </c>
      <c r="D68" s="312" t="s">
        <v>400</v>
      </c>
    </row>
    <row r="69" spans="1:4" x14ac:dyDescent="0.3">
      <c r="A69" s="314" t="s">
        <v>401</v>
      </c>
      <c r="B69" s="212" t="s">
        <v>215</v>
      </c>
      <c r="D69" s="314" t="s">
        <v>215</v>
      </c>
    </row>
    <row r="70" spans="1:4" x14ac:dyDescent="0.3">
      <c r="A70" s="313" t="s">
        <v>402</v>
      </c>
      <c r="B70" s="199" t="s">
        <v>268</v>
      </c>
      <c r="D70" s="313" t="s">
        <v>401</v>
      </c>
    </row>
    <row r="71" spans="1:4" ht="15" thickBot="1" x14ac:dyDescent="0.35">
      <c r="A71" s="315" t="s">
        <v>403</v>
      </c>
      <c r="B71" s="212" t="s">
        <v>265</v>
      </c>
      <c r="D71" s="314" t="s">
        <v>402</v>
      </c>
    </row>
    <row r="72" spans="1:4" ht="15" thickBot="1" x14ac:dyDescent="0.35">
      <c r="B72" s="199" t="s">
        <v>270</v>
      </c>
      <c r="D72" s="316" t="s">
        <v>403</v>
      </c>
    </row>
  </sheetData>
  <phoneticPr fontId="19" type="noConversion"/>
  <hyperlinks>
    <hyperlink ref="A38" r:id="rId1" display="javascript:__doPostBack('ctl00$CPHPage$rpt$ctl01$lnkName','')" xr:uid="{E9B0A489-F1DC-45C6-B5BC-FA9FB9E4EC2E}"/>
    <hyperlink ref="A39" r:id="rId2" display="javascript:__doPostBack('ctl00$CPHPage$rpt$ctl02$lnkName','')" xr:uid="{83B787A7-1772-4732-B9BC-740CB6F92E76}"/>
    <hyperlink ref="A40" r:id="rId3" display="javascript:__doPostBack('ctl00$CPHPage$rpt$ctl03$lnkName','')" xr:uid="{2A330E40-5EC9-4261-BB83-3FB0337DC217}"/>
    <hyperlink ref="A41" r:id="rId4" display="javascript:__doPostBack('ctl00$CPHPage$rpt$ctl04$lnkName','')" xr:uid="{D3B6708C-2A74-4609-BBA7-412CD9F2331E}"/>
    <hyperlink ref="A42" r:id="rId5" display="javascript:__doPostBack('ctl00$CPHPage$rpt$ctl05$lnkName','')" xr:uid="{F82BE7A2-4B8F-483A-826C-8AF9A9A204C4}"/>
    <hyperlink ref="A43" r:id="rId6" display="javascript:__doPostBack('ctl00$CPHPage$rpt$ctl06$lnkName','')" xr:uid="{F30B9659-57FB-426F-A68B-1983DB2C8820}"/>
    <hyperlink ref="A44" r:id="rId7" display="javascript:__doPostBack('ctl00$CPHPage$rpt$ctl07$lnkName','')" xr:uid="{9986A45B-C5C6-40A0-AF92-BFA8CDE26DDA}"/>
    <hyperlink ref="A45" r:id="rId8" display="javascript:__doPostBack('ctl00$CPHPage$rpt$ctl08$lnkName','')" xr:uid="{E8685441-514E-42FD-B723-242DC4A9C527}"/>
    <hyperlink ref="A46" r:id="rId9" display="javascript:__doPostBack('ctl00$CPHPage$rpt$ctl09$lnkName','')" xr:uid="{4AFE60FF-2F43-47EA-B293-75FF76C23437}"/>
    <hyperlink ref="A47" r:id="rId10" display="javascript:__doPostBack('ctl00$CPHPage$rpt$ctl10$lnkName','')" xr:uid="{446BACC2-8A15-463E-AFA4-93BA211C4D95}"/>
    <hyperlink ref="A48" r:id="rId11" display="javascript:__doPostBack('ctl00$CPHPage$rpt$ctl11$lnkName','')" xr:uid="{DB7DABD7-EB90-43E2-A6A8-D6364AE9BF4D}"/>
    <hyperlink ref="A49" r:id="rId12" display="javascript:__doPostBack('ctl00$CPHPage$rpt$ctl12$lnkName','')" xr:uid="{7902E50C-A897-4FA8-B9A5-05605F6CF5C9}"/>
    <hyperlink ref="A50" r:id="rId13" display="javascript:__doPostBack('ctl00$CPHPage$rpt$ctl13$lnkName','')" xr:uid="{F90C5CCA-FAA1-45D2-B296-E136E6C64739}"/>
    <hyperlink ref="A51" r:id="rId14" display="javascript:__doPostBack('ctl00$CPHPage$rpt$ctl14$lnkName','')" xr:uid="{AC9261E1-EA1B-4E62-9395-BA99739CF89A}"/>
    <hyperlink ref="A52" r:id="rId15" display="javascript:__doPostBack('ctl00$CPHPage$rpt$ctl15$lnkName','')" xr:uid="{2B939188-1415-4DE9-A8A3-7060D76E1461}"/>
    <hyperlink ref="A53" r:id="rId16" display="javascript:__doPostBack('ctl00$CPHPage$rpt$ctl16$lnkName','')" xr:uid="{DE374BB8-B56E-43F9-8BB5-68FA349CB4A8}"/>
    <hyperlink ref="A54" r:id="rId17" display="javascript:__doPostBack('ctl00$CPHPage$rpt$ctl17$lnkName','')" xr:uid="{39D073A0-845D-4417-933D-39C0AC317CA8}"/>
    <hyperlink ref="A55" r:id="rId18" display="javascript:__doPostBack('ctl00$CPHPage$rpt$ctl18$lnkName','')" xr:uid="{A159DB99-AA39-481A-8EB8-D04A88F6FE64}"/>
    <hyperlink ref="A56" r:id="rId19" display="javascript:__doPostBack('ctl00$CPHPage$rpt$ctl19$lnkName','')" xr:uid="{511060EA-7B09-4231-802E-8784E31C2779}"/>
    <hyperlink ref="A57" r:id="rId20" display="javascript:__doPostBack('ctl00$CPHPage$rpt$ctl20$lnkName','')" xr:uid="{72305ABD-8ED9-44EC-A84A-80B164BC38E2}"/>
    <hyperlink ref="A58" r:id="rId21" display="javascript:__doPostBack('ctl00$CPHPage$rpt$ctl21$lnkName','')" xr:uid="{DDD56093-504E-4B38-8D92-F581A99AFC21}"/>
    <hyperlink ref="A59" r:id="rId22" display="javascript:__doPostBack('ctl00$CPHPage$rpt$ctl22$lnkName','')" xr:uid="{23BB2B45-F09D-4891-9752-9D3A8CD2DDFE}"/>
    <hyperlink ref="A60" r:id="rId23" display="javascript:__doPostBack('ctl00$CPHPage$rpt$ctl23$lnkName','')" xr:uid="{F24F39C7-A097-427C-B558-789CB23A710D}"/>
    <hyperlink ref="A61" r:id="rId24" display="javascript:__doPostBack('ctl00$CPHPage$rpt$ctl24$lnkName','')" xr:uid="{CB90CE9A-E5F9-4D0B-95F2-5FB5D0012F40}"/>
    <hyperlink ref="A62" r:id="rId25" display="javascript:__doPostBack('ctl00$CPHPage$rpt$ctl25$lnkName','')" xr:uid="{22F46AEC-1A14-4669-8FF8-45230C4283C4}"/>
    <hyperlink ref="A63" r:id="rId26" display="javascript:__doPostBack('ctl00$CPHPage$rpt$ctl26$lnkName','')" xr:uid="{67DAB033-CA4B-49FC-99DE-9301F652F110}"/>
    <hyperlink ref="A64" r:id="rId27" display="javascript:__doPostBack('ctl00$CPHPage$rpt$ctl27$lnkName','')" xr:uid="{D1C17634-9D64-44F4-962F-17DACCE9E3E8}"/>
    <hyperlink ref="A65" r:id="rId28" display="javascript:__doPostBack('ctl00$CPHPage$rpt$ctl28$lnkName','')" xr:uid="{17E686A1-5CB2-44A8-9351-98C6C83108CC}"/>
    <hyperlink ref="A66" r:id="rId29" display="javascript:__doPostBack('ctl00$CPHPage$rpt$ctl29$lnkName','')" xr:uid="{213A40FF-AC46-41F0-AF13-5A48F2FD81BE}"/>
    <hyperlink ref="A67" r:id="rId30" display="javascript:__doPostBack('ctl00$CPHPage$rpt$ctl30$lnkName','')" xr:uid="{76986B9F-2626-40C5-9D08-CAA5AD1C635B}"/>
    <hyperlink ref="D38" r:id="rId31" display="javascript:__doPostBack('ctl00$CPHPage$rpt$ctl01$lnkName','')" xr:uid="{F7F13B7E-F8DF-4ECA-A6CC-48324371C790}"/>
    <hyperlink ref="D39" r:id="rId32" display="javascript:__doPostBack('ctl00$CPHPage$rpt$ctl02$lnkName','')" xr:uid="{9EAC3FDA-8762-4EBB-819B-8E089874B013}"/>
    <hyperlink ref="D40" r:id="rId33" display="javascript:__doPostBack('ctl00$CPHPage$rpt$ctl03$lnkName','')" xr:uid="{07917C25-CD7E-42A5-9291-5230FE995A5C}"/>
    <hyperlink ref="D41" r:id="rId34" display="javascript:__doPostBack('ctl00$CPHPage$rpt$ctl04$lnkName','')" xr:uid="{E0E93487-6777-4327-8283-40312128B10D}"/>
    <hyperlink ref="D42" r:id="rId35" display="javascript:__doPostBack('ctl00$CPHPage$rpt$ctl05$lnkName','')" xr:uid="{CCE9CB5E-4604-46B3-959C-18248DAF43E6}"/>
    <hyperlink ref="D44" r:id="rId36" display="javascript:__doPostBack('ctl00$CPHPage$rpt$ctl06$lnkName','')" xr:uid="{57B62131-CF65-4A67-ACC6-57A6237851E1}"/>
    <hyperlink ref="D45" r:id="rId37" display="javascript:__doPostBack('ctl00$CPHPage$rpt$ctl07$lnkName','')" xr:uid="{2C23CC46-843D-4E8D-BD15-159AC0AD67AD}"/>
    <hyperlink ref="D47" r:id="rId38" display="javascript:__doPostBack('ctl00$CPHPage$rpt$ctl08$lnkName','')" xr:uid="{8D72DB9F-9A84-44AF-ADEA-59B7D97494ED}"/>
    <hyperlink ref="D48" r:id="rId39" display="javascript:__doPostBack('ctl00$CPHPage$rpt$ctl09$lnkName','')" xr:uid="{536D95CA-CA58-4660-A03D-C54AA15138ED}"/>
    <hyperlink ref="D49" r:id="rId40" display="javascript:__doPostBack('ctl00$CPHPage$rpt$ctl10$lnkName','')" xr:uid="{94DAA488-BF58-4E63-8FBF-99A7D62C9532}"/>
    <hyperlink ref="D50" r:id="rId41" display="javascript:__doPostBack('ctl00$CPHPage$rpt$ctl11$lnkName','')" xr:uid="{7B9F7747-2B22-4E44-B753-98F170496A0E}"/>
    <hyperlink ref="D51" r:id="rId42" display="javascript:__doPostBack('ctl00$CPHPage$rpt$ctl12$lnkName','')" xr:uid="{CF237542-258C-48A3-A194-1DB294C7DBD9}"/>
    <hyperlink ref="D52" r:id="rId43" display="javascript:__doPostBack('ctl00$CPHPage$rpt$ctl13$lnkName','')" xr:uid="{CAEBFF70-6F1D-4609-91A8-A9E52D324B6C}"/>
    <hyperlink ref="D53" r:id="rId44" display="javascript:__doPostBack('ctl00$CPHPage$rpt$ctl14$lnkName','')" xr:uid="{D1AC97DB-B7EE-4849-BD68-19F2EBFAAA25}"/>
    <hyperlink ref="D54" r:id="rId45" display="javascript:__doPostBack('ctl00$CPHPage$rpt$ctl15$lnkName','')" xr:uid="{A96B313E-9897-47BD-945F-63E48F2CC44D}"/>
    <hyperlink ref="D55" r:id="rId46" display="javascript:__doPostBack('ctl00$CPHPage$rpt$ctl17$lnkName','')" xr:uid="{05071149-AF53-486D-A4E3-CFFDAC31A788}"/>
    <hyperlink ref="D56" r:id="rId47" display="javascript:__doPostBack('ctl00$CPHPage$rpt$ctl18$lnkName','')" xr:uid="{970E45CF-5E51-4B58-A504-E50F046CA250}"/>
    <hyperlink ref="D57" r:id="rId48" display="javascript:__doPostBack('ctl00$CPHPage$rpt$ctl19$lnkName','')" xr:uid="{A8A8A7E1-EA79-4FED-8D04-59AFD623D862}"/>
    <hyperlink ref="D58" r:id="rId49" display="javascript:__doPostBack('ctl00$CPHPage$rpt$ctl20$lnkName','')" xr:uid="{8B980298-22A3-482F-8134-F4A25D6563D4}"/>
    <hyperlink ref="D59" r:id="rId50" display="javascript:__doPostBack('ctl00$CPHPage$rpt$ctl21$lnkName','')" xr:uid="{53B1CB4C-A0B6-43AA-B74E-A4D5D98452C1}"/>
    <hyperlink ref="D60" r:id="rId51" display="javascript:__doPostBack('ctl00$CPHPage$rpt$ctl22$lnkName','')" xr:uid="{4281F9FE-2E97-4902-990E-F820B10426E5}"/>
    <hyperlink ref="D61" r:id="rId52" display="javascript:__doPostBack('ctl00$CPHPage$rpt$ctl23$lnkName','')" xr:uid="{8534ABEA-19F0-4FE2-A20D-37A46CD76A5A}"/>
    <hyperlink ref="D62" r:id="rId53" display="javascript:__doPostBack('ctl00$CPHPage$rpt$ctl24$lnkName','')" xr:uid="{29FE97D3-4F6E-41FD-8E15-B28134426016}"/>
    <hyperlink ref="D63" r:id="rId54" display="javascript:__doPostBack('ctl00$CPHPage$rpt$ctl25$lnkName','')" xr:uid="{82B7B57C-DD23-4C92-97C3-B014F883855E}"/>
    <hyperlink ref="D64" r:id="rId55" display="javascript:__doPostBack('ctl00$CPHPage$rpt$ctl26$lnkName','')" xr:uid="{2254ECFA-AF2B-4A61-B089-8392DB7E93E0}"/>
    <hyperlink ref="D65" r:id="rId56" display="javascript:__doPostBack('ctl00$CPHPage$rpt$ctl27$lnkName','')" xr:uid="{C44BCE89-A095-463C-8057-E890D8100A21}"/>
    <hyperlink ref="D66" r:id="rId57" display="javascript:__doPostBack('ctl00$CPHPage$rpt$ctl28$lnkName','')" xr:uid="{09005A23-2B1B-4954-A765-524A5DD30F11}"/>
    <hyperlink ref="D67" r:id="rId58" display="javascript:__doPostBack('ctl00$CPHPage$rpt$ctl29$lnkName','')" xr:uid="{A366183E-AD45-430D-B0C3-E864A6DFAE3A}"/>
    <hyperlink ref="D68" r:id="rId59" display="javascript:__doPostBack('ctl00$CPHPage$rpt$ctl30$lnkName','')" xr:uid="{07EB3972-3DF7-4941-8840-9F6CEA02F085}"/>
  </hyperlinks>
  <pageMargins left="0.7" right="0.7" top="0.75" bottom="0.75" header="0.3" footer="0.3"/>
  <drawing r:id="rId60"/>
  <tableParts count="1">
    <tablePart r:id="rId6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B86E-EA5F-4E74-8F3F-B882BF9DEE76}">
  <dimension ref="A1:BW73"/>
  <sheetViews>
    <sheetView workbookViewId="0">
      <pane xSplit="1" topLeftCell="AO1" activePane="topRight" state="frozen"/>
      <selection pane="topRight" activeCell="B14" sqref="B14"/>
    </sheetView>
  </sheetViews>
  <sheetFormatPr defaultRowHeight="14.4" x14ac:dyDescent="0.3"/>
  <cols>
    <col min="1" max="1" width="33.6640625" bestFit="1" customWidth="1"/>
    <col min="17" max="17" width="10.5546875" style="194" bestFit="1" customWidth="1"/>
  </cols>
  <sheetData>
    <row r="1" spans="1:75" x14ac:dyDescent="0.3">
      <c r="A1" s="192" t="s">
        <v>281</v>
      </c>
      <c r="B1" s="192" t="s">
        <v>21</v>
      </c>
      <c r="C1" s="192" t="s">
        <v>282</v>
      </c>
      <c r="D1" s="192" t="s">
        <v>283</v>
      </c>
      <c r="E1" s="192" t="s">
        <v>284</v>
      </c>
      <c r="F1" s="192" t="s">
        <v>285</v>
      </c>
      <c r="G1" s="192" t="s">
        <v>286</v>
      </c>
      <c r="H1" s="192" t="s">
        <v>287</v>
      </c>
      <c r="I1" s="192" t="s">
        <v>288</v>
      </c>
      <c r="J1" s="192" t="s">
        <v>289</v>
      </c>
      <c r="K1" s="192" t="s">
        <v>206</v>
      </c>
      <c r="L1" s="192" t="s">
        <v>290</v>
      </c>
      <c r="M1" s="192" t="s">
        <v>291</v>
      </c>
      <c r="N1" s="192" t="s">
        <v>292</v>
      </c>
      <c r="O1" s="192" t="s">
        <v>293</v>
      </c>
      <c r="P1" s="192" t="s">
        <v>294</v>
      </c>
      <c r="Q1" s="193" t="s">
        <v>295</v>
      </c>
      <c r="R1" s="192" t="s">
        <v>296</v>
      </c>
      <c r="S1" s="192" t="s">
        <v>297</v>
      </c>
      <c r="T1" s="192" t="s">
        <v>298</v>
      </c>
      <c r="U1" s="192" t="s">
        <v>299</v>
      </c>
      <c r="V1" s="192" t="s">
        <v>300</v>
      </c>
      <c r="W1" s="192" t="s">
        <v>278</v>
      </c>
      <c r="X1" s="192" t="s">
        <v>301</v>
      </c>
      <c r="Y1" s="192" t="s">
        <v>302</v>
      </c>
      <c r="Z1" s="192" t="s">
        <v>303</v>
      </c>
      <c r="AA1" s="192" t="s">
        <v>304</v>
      </c>
      <c r="AB1" s="192" t="s">
        <v>305</v>
      </c>
      <c r="AC1" s="192" t="s">
        <v>306</v>
      </c>
      <c r="AD1" s="192" t="s">
        <v>307</v>
      </c>
      <c r="AE1" s="192" t="s">
        <v>308</v>
      </c>
      <c r="AF1" s="192" t="s">
        <v>309</v>
      </c>
      <c r="AG1" s="192" t="s">
        <v>310</v>
      </c>
      <c r="AH1" s="192" t="s">
        <v>311</v>
      </c>
      <c r="AI1" s="192" t="s">
        <v>312</v>
      </c>
      <c r="AJ1" s="192" t="s">
        <v>313</v>
      </c>
      <c r="AK1" s="192" t="s">
        <v>314</v>
      </c>
      <c r="AL1" s="192" t="s">
        <v>315</v>
      </c>
      <c r="AM1" s="192" t="s">
        <v>316</v>
      </c>
      <c r="AN1" s="192" t="s">
        <v>317</v>
      </c>
      <c r="AO1" s="192" t="s">
        <v>318</v>
      </c>
      <c r="AP1" s="192" t="s">
        <v>319</v>
      </c>
      <c r="AQ1" s="192" t="s">
        <v>320</v>
      </c>
      <c r="AR1" s="192" t="s">
        <v>321</v>
      </c>
      <c r="AS1" s="192" t="s">
        <v>322</v>
      </c>
      <c r="AT1" s="192" t="s">
        <v>324</v>
      </c>
      <c r="AU1" s="192" t="s">
        <v>370</v>
      </c>
      <c r="AV1" s="192" t="s">
        <v>371</v>
      </c>
      <c r="AW1" s="294" t="s">
        <v>372</v>
      </c>
      <c r="AX1" s="192" t="s">
        <v>409</v>
      </c>
      <c r="AY1" s="192" t="s">
        <v>411</v>
      </c>
    </row>
    <row r="2" spans="1:75" ht="15" hidden="1" x14ac:dyDescent="0.3">
      <c r="A2" s="128" t="s">
        <v>221</v>
      </c>
      <c r="B2" s="212" t="s">
        <v>219</v>
      </c>
      <c r="C2" s="128"/>
      <c r="D2" s="128"/>
      <c r="E2" s="128"/>
      <c r="F2" s="128">
        <v>351.64870000000002</v>
      </c>
      <c r="G2" s="128"/>
      <c r="H2" s="128"/>
      <c r="I2" s="128"/>
      <c r="J2" s="128">
        <v>8813</v>
      </c>
      <c r="K2" s="128"/>
      <c r="L2" s="128"/>
      <c r="M2" s="128"/>
      <c r="N2" s="128"/>
      <c r="O2" s="128"/>
      <c r="P2" s="128">
        <v>6.7999999999999996E-3</v>
      </c>
      <c r="Q2" s="196">
        <v>9765</v>
      </c>
      <c r="R2" s="128"/>
      <c r="S2" s="128"/>
      <c r="T2" s="128"/>
      <c r="U2" s="128"/>
      <c r="V2" s="128"/>
      <c r="W2" s="128"/>
      <c r="X2" s="128">
        <v>6.5</v>
      </c>
      <c r="Y2" s="128">
        <v>4.0999999999999996</v>
      </c>
      <c r="Z2" s="128">
        <v>0.9</v>
      </c>
      <c r="AA2" s="128">
        <v>0.5</v>
      </c>
      <c r="AB2" s="128">
        <v>1</v>
      </c>
      <c r="AC2" s="128">
        <v>0.5</v>
      </c>
      <c r="AD2" s="130">
        <v>91.7</v>
      </c>
      <c r="AE2" s="130">
        <v>0.1</v>
      </c>
      <c r="AF2" s="130">
        <v>8.1999999999999993</v>
      </c>
      <c r="AG2" s="130">
        <v>0</v>
      </c>
      <c r="AH2" s="131">
        <v>0</v>
      </c>
      <c r="AI2" s="132">
        <v>0</v>
      </c>
      <c r="AJ2" s="148">
        <v>84.7</v>
      </c>
      <c r="AK2" s="130">
        <v>0</v>
      </c>
      <c r="AL2" s="130">
        <v>11.2</v>
      </c>
      <c r="AM2" s="130">
        <v>2.7</v>
      </c>
      <c r="AN2" s="131">
        <v>1.3</v>
      </c>
      <c r="AO2" s="132">
        <v>0.1</v>
      </c>
      <c r="AP2" s="161">
        <v>1.1000000000000001</v>
      </c>
      <c r="AQ2" s="153">
        <v>3.6</v>
      </c>
      <c r="AR2" s="177">
        <v>0.41</v>
      </c>
      <c r="AS2" s="187">
        <v>11</v>
      </c>
      <c r="AT2" s="128"/>
      <c r="AU2" s="290">
        <v>102672</v>
      </c>
      <c r="AV2" s="128">
        <v>21390</v>
      </c>
      <c r="AW2">
        <v>3</v>
      </c>
      <c r="AX2" s="128">
        <v>252204</v>
      </c>
      <c r="AY2" s="128">
        <v>2.52204E-2</v>
      </c>
    </row>
    <row r="3" spans="1:75" ht="15" x14ac:dyDescent="0.3">
      <c r="A3" s="128" t="s">
        <v>208</v>
      </c>
      <c r="B3" s="199" t="s">
        <v>217</v>
      </c>
      <c r="C3" s="128">
        <v>27105</v>
      </c>
      <c r="D3" s="128">
        <v>2.8</v>
      </c>
      <c r="E3" s="128">
        <v>5114</v>
      </c>
      <c r="F3" s="128">
        <v>9005</v>
      </c>
      <c r="G3" s="128">
        <v>33.200000000000003</v>
      </c>
      <c r="H3" s="128">
        <v>0.9</v>
      </c>
      <c r="I3" s="128">
        <v>6</v>
      </c>
      <c r="J3" s="128">
        <v>1699</v>
      </c>
      <c r="K3" s="128">
        <v>17245</v>
      </c>
      <c r="L3" s="128">
        <v>63.6</v>
      </c>
      <c r="M3" s="128">
        <v>1.8</v>
      </c>
      <c r="N3" s="128">
        <v>11.5</v>
      </c>
      <c r="O3" s="128">
        <v>3254</v>
      </c>
      <c r="P3" s="128">
        <v>5.3</v>
      </c>
      <c r="Q3" s="195">
        <v>966099</v>
      </c>
      <c r="R3" s="128" t="s">
        <v>223</v>
      </c>
      <c r="S3">
        <v>10.5</v>
      </c>
      <c r="T3" s="128">
        <v>9.9</v>
      </c>
      <c r="U3" s="128">
        <v>8</v>
      </c>
      <c r="V3" s="128">
        <v>7.5</v>
      </c>
      <c r="W3" s="128">
        <v>8</v>
      </c>
      <c r="X3" s="128">
        <v>7</v>
      </c>
      <c r="Y3" s="128">
        <v>5.7</v>
      </c>
      <c r="Z3" s="128">
        <v>175.4</v>
      </c>
      <c r="AA3" s="128">
        <v>120.2</v>
      </c>
      <c r="AB3" s="128">
        <v>98.3</v>
      </c>
      <c r="AC3" s="128">
        <v>61.1</v>
      </c>
      <c r="AD3" s="133">
        <v>22.9</v>
      </c>
      <c r="AE3" s="133">
        <v>76.099999999999994</v>
      </c>
      <c r="AF3" s="133">
        <v>0.8</v>
      </c>
      <c r="AG3" s="134">
        <v>0.1</v>
      </c>
      <c r="AH3" s="135">
        <v>0</v>
      </c>
      <c r="AI3" s="136">
        <v>0.1</v>
      </c>
      <c r="AJ3" s="149">
        <v>37.1</v>
      </c>
      <c r="AK3" s="133">
        <v>55.9</v>
      </c>
      <c r="AL3" s="133">
        <v>3.9</v>
      </c>
      <c r="AM3" s="133">
        <v>1.9</v>
      </c>
      <c r="AN3" s="139">
        <v>1.1000000000000001</v>
      </c>
      <c r="AO3" s="137">
        <v>0</v>
      </c>
      <c r="AP3" s="171">
        <v>28.2</v>
      </c>
      <c r="AQ3" s="167">
        <v>16</v>
      </c>
      <c r="AR3" s="178">
        <v>374.07</v>
      </c>
      <c r="AS3" s="188">
        <v>12279</v>
      </c>
      <c r="AT3" s="128">
        <v>10960</v>
      </c>
      <c r="AU3" s="290">
        <v>40710000</v>
      </c>
      <c r="AV3" s="128">
        <v>8142000</v>
      </c>
      <c r="AW3">
        <v>455</v>
      </c>
      <c r="AX3" s="128">
        <v>38188487</v>
      </c>
      <c r="AY3">
        <v>3.8188487000000002</v>
      </c>
      <c r="BA3">
        <v>3.8188487000000002</v>
      </c>
      <c r="BB3">
        <v>3.1786104000000002</v>
      </c>
      <c r="BC3">
        <v>9.7487501999999999</v>
      </c>
      <c r="BD3">
        <v>2.2155431000000001</v>
      </c>
      <c r="BE3">
        <v>0.11372740000000001</v>
      </c>
      <c r="BF3">
        <v>4.3961366999999996</v>
      </c>
      <c r="BG3">
        <v>1.8161905</v>
      </c>
      <c r="BH3">
        <v>0.7614881</v>
      </c>
      <c r="BI3">
        <v>1.0984613000000001</v>
      </c>
      <c r="BJ3">
        <v>3.11206</v>
      </c>
      <c r="BK3">
        <v>4.3696199</v>
      </c>
      <c r="BL3">
        <v>2.8895631000000002</v>
      </c>
      <c r="BM3">
        <v>6.0249762000000002</v>
      </c>
      <c r="BN3">
        <v>6.8303285999999996</v>
      </c>
      <c r="BO3">
        <v>0.24242230000000001</v>
      </c>
      <c r="BP3">
        <v>0.33035930000000002</v>
      </c>
      <c r="BQ3">
        <v>6.7561499999999997E-2</v>
      </c>
      <c r="BR3">
        <v>0.19213640000000001</v>
      </c>
      <c r="BS3">
        <v>1.8307441</v>
      </c>
      <c r="BT3">
        <v>5.8466468999999996</v>
      </c>
      <c r="BU3">
        <v>4.6896791000000002</v>
      </c>
      <c r="BV3">
        <v>0.7229411</v>
      </c>
      <c r="BW3">
        <v>16.979687200000001</v>
      </c>
    </row>
    <row r="4" spans="1:75" ht="15" hidden="1" x14ac:dyDescent="0.3">
      <c r="A4" s="128" t="s">
        <v>207</v>
      </c>
      <c r="B4" s="212" t="s">
        <v>273</v>
      </c>
      <c r="C4" s="128"/>
      <c r="D4" s="128"/>
      <c r="E4" s="128"/>
      <c r="F4" s="128">
        <v>5090</v>
      </c>
      <c r="G4" s="128"/>
      <c r="H4" s="128">
        <v>3.4</v>
      </c>
      <c r="I4" s="128">
        <v>6.4</v>
      </c>
      <c r="J4" s="128">
        <v>5090</v>
      </c>
      <c r="K4" s="128"/>
      <c r="L4" s="128"/>
      <c r="M4" s="128"/>
      <c r="N4" s="128"/>
      <c r="O4" s="128">
        <v>2700</v>
      </c>
      <c r="P4" s="128">
        <v>0.2</v>
      </c>
      <c r="Q4" s="196">
        <v>30034</v>
      </c>
      <c r="R4" s="128">
        <v>15912</v>
      </c>
      <c r="T4" s="128"/>
      <c r="U4" s="128"/>
      <c r="V4" s="128"/>
      <c r="W4" s="128">
        <v>5.8</v>
      </c>
      <c r="X4" s="128">
        <v>6</v>
      </c>
      <c r="Y4" s="128">
        <v>5.5</v>
      </c>
      <c r="Z4" s="128">
        <v>1.3</v>
      </c>
      <c r="AA4" s="128">
        <v>0.5</v>
      </c>
      <c r="AB4" s="128">
        <v>1.2</v>
      </c>
      <c r="AC4" s="128">
        <v>0.5</v>
      </c>
      <c r="AD4" s="136">
        <v>93.1</v>
      </c>
      <c r="AE4" s="136">
        <v>3.4</v>
      </c>
      <c r="AF4" s="136">
        <v>2.1</v>
      </c>
      <c r="AG4" s="137">
        <v>0</v>
      </c>
      <c r="AH4" s="136">
        <v>0.2</v>
      </c>
      <c r="AI4" s="136">
        <v>1.1000000000000001</v>
      </c>
      <c r="AJ4" s="137">
        <v>91</v>
      </c>
      <c r="AK4" s="136">
        <v>2.1</v>
      </c>
      <c r="AL4" s="136">
        <v>3.6</v>
      </c>
      <c r="AM4" s="136">
        <v>0.2</v>
      </c>
      <c r="AN4" s="136">
        <v>2.9</v>
      </c>
      <c r="AO4" s="136">
        <v>0.2</v>
      </c>
      <c r="AP4" s="171">
        <v>0.7</v>
      </c>
      <c r="AQ4" s="167">
        <v>1</v>
      </c>
      <c r="AR4" s="179"/>
      <c r="AS4" s="188">
        <v>36</v>
      </c>
      <c r="AT4" s="128">
        <v>2071</v>
      </c>
      <c r="AU4" s="290">
        <v>489060</v>
      </c>
      <c r="AV4" s="128">
        <v>88920</v>
      </c>
      <c r="AW4">
        <v>3.5</v>
      </c>
      <c r="AX4" s="128">
        <v>1278675</v>
      </c>
      <c r="AY4" s="128">
        <v>0.1278675</v>
      </c>
    </row>
    <row r="5" spans="1:75" ht="15" x14ac:dyDescent="0.3">
      <c r="A5" s="128" t="s">
        <v>224</v>
      </c>
      <c r="B5" s="199" t="s">
        <v>221</v>
      </c>
      <c r="C5" s="128">
        <v>10019</v>
      </c>
      <c r="D5" s="128">
        <v>1.1000000000000001</v>
      </c>
      <c r="E5" s="128">
        <v>2863</v>
      </c>
      <c r="F5" s="128">
        <v>5798</v>
      </c>
      <c r="G5" s="128">
        <v>57.9</v>
      </c>
      <c r="H5" s="128">
        <v>1.7</v>
      </c>
      <c r="I5" s="128">
        <v>18.7</v>
      </c>
      <c r="J5" s="128">
        <v>1657</v>
      </c>
      <c r="K5" s="128">
        <v>3494</v>
      </c>
      <c r="L5" s="128">
        <v>34.9</v>
      </c>
      <c r="M5" s="128">
        <v>1</v>
      </c>
      <c r="N5" s="128">
        <v>4.4000000000000004</v>
      </c>
      <c r="O5" s="128">
        <v>998</v>
      </c>
      <c r="P5" s="128">
        <v>3.5</v>
      </c>
      <c r="Q5" s="195">
        <v>346851</v>
      </c>
      <c r="R5" s="128">
        <v>79003</v>
      </c>
      <c r="S5">
        <v>6.3</v>
      </c>
      <c r="T5" s="128">
        <v>5.8</v>
      </c>
      <c r="U5" s="128">
        <v>9</v>
      </c>
      <c r="V5" s="128">
        <v>7.5</v>
      </c>
      <c r="W5" s="128">
        <v>7.3</v>
      </c>
      <c r="X5" s="128">
        <v>6.7</v>
      </c>
      <c r="Y5" s="128">
        <v>5.7</v>
      </c>
      <c r="Z5" s="128">
        <v>82.9</v>
      </c>
      <c r="AA5" s="128">
        <v>56.7</v>
      </c>
      <c r="AB5" s="128">
        <v>28.5</v>
      </c>
      <c r="AC5" s="128">
        <v>19</v>
      </c>
      <c r="AD5" s="133">
        <v>95.8</v>
      </c>
      <c r="AE5" s="133">
        <v>2.9</v>
      </c>
      <c r="AF5" s="133">
        <v>0.2</v>
      </c>
      <c r="AG5" s="138">
        <v>1</v>
      </c>
      <c r="AH5" s="135">
        <v>0</v>
      </c>
      <c r="AI5" s="137">
        <v>0</v>
      </c>
      <c r="AJ5" s="149">
        <v>87.7</v>
      </c>
      <c r="AK5" s="133">
        <v>2.2000000000000002</v>
      </c>
      <c r="AL5" s="133">
        <v>3.3</v>
      </c>
      <c r="AM5" s="133">
        <v>0.3</v>
      </c>
      <c r="AN5" s="139">
        <v>6.4</v>
      </c>
      <c r="AO5" s="137">
        <v>0</v>
      </c>
      <c r="AP5" s="171">
        <v>4.5999999999999996</v>
      </c>
      <c r="AQ5" s="167">
        <v>3.2</v>
      </c>
      <c r="AR5" s="178">
        <v>133.22999999999999</v>
      </c>
      <c r="AS5" s="188">
        <v>1544</v>
      </c>
      <c r="AT5" s="128">
        <v>2667</v>
      </c>
      <c r="AU5" s="290">
        <v>14315300</v>
      </c>
      <c r="AV5" s="128">
        <v>2701000</v>
      </c>
      <c r="AW5">
        <v>187.1</v>
      </c>
      <c r="AX5" s="128">
        <v>31786104</v>
      </c>
      <c r="AY5">
        <v>3.1786104000000002</v>
      </c>
    </row>
    <row r="6" spans="1:75" ht="15" x14ac:dyDescent="0.3">
      <c r="A6" s="128" t="s">
        <v>226</v>
      </c>
      <c r="B6" s="212" t="s">
        <v>218</v>
      </c>
      <c r="C6" s="128">
        <v>19218</v>
      </c>
      <c r="D6" s="128">
        <v>1.5</v>
      </c>
      <c r="E6" s="128">
        <v>1588</v>
      </c>
      <c r="F6" s="128">
        <v>8477</v>
      </c>
      <c r="G6" s="128">
        <v>44.1</v>
      </c>
      <c r="H6" s="128">
        <v>1.5</v>
      </c>
      <c r="I6" s="128">
        <v>8.6999999999999993</v>
      </c>
      <c r="J6" s="128">
        <v>701</v>
      </c>
      <c r="K6" s="128">
        <v>10444</v>
      </c>
      <c r="L6" s="128">
        <v>54.3</v>
      </c>
      <c r="M6" s="128">
        <v>1.8</v>
      </c>
      <c r="N6" s="128">
        <v>7.7</v>
      </c>
      <c r="O6" s="128">
        <v>863</v>
      </c>
      <c r="P6" s="128">
        <v>12.1</v>
      </c>
      <c r="Q6" s="196">
        <v>582516</v>
      </c>
      <c r="R6" s="128" t="s">
        <v>228</v>
      </c>
      <c r="S6">
        <v>6</v>
      </c>
      <c r="T6" s="128">
        <v>5.9</v>
      </c>
      <c r="U6" s="128">
        <v>8.3000000000000007</v>
      </c>
      <c r="V6" s="128">
        <v>7.7</v>
      </c>
      <c r="W6" s="128">
        <v>6</v>
      </c>
      <c r="X6" s="128">
        <v>5.5</v>
      </c>
      <c r="Y6" s="128">
        <v>5.6</v>
      </c>
      <c r="Z6" s="128">
        <v>210.7</v>
      </c>
      <c r="AA6" s="128">
        <v>129.19999999999999</v>
      </c>
      <c r="AB6" s="128">
        <v>52</v>
      </c>
      <c r="AC6" s="128">
        <v>33.1</v>
      </c>
      <c r="AD6" s="133">
        <v>99.8</v>
      </c>
      <c r="AE6" s="133">
        <v>0.1</v>
      </c>
      <c r="AF6" s="138">
        <v>0</v>
      </c>
      <c r="AG6" s="138">
        <v>0</v>
      </c>
      <c r="AH6" s="139">
        <v>0.1</v>
      </c>
      <c r="AI6" s="137">
        <v>0</v>
      </c>
      <c r="AJ6" s="149">
        <v>98.2</v>
      </c>
      <c r="AK6" s="133">
        <v>0.1</v>
      </c>
      <c r="AL6" s="133">
        <v>1.4</v>
      </c>
      <c r="AM6" s="138">
        <v>0</v>
      </c>
      <c r="AN6" s="139">
        <v>0.2</v>
      </c>
      <c r="AO6" s="137">
        <v>0</v>
      </c>
      <c r="AP6" s="166">
        <v>15.1</v>
      </c>
      <c r="AQ6" s="167">
        <v>6.9</v>
      </c>
      <c r="AR6" s="178">
        <v>82.49</v>
      </c>
      <c r="AS6" s="188">
        <v>5215</v>
      </c>
      <c r="AT6" s="128">
        <v>2817</v>
      </c>
      <c r="AU6" s="290">
        <v>63720000</v>
      </c>
      <c r="AV6" s="128">
        <v>10800000</v>
      </c>
      <c r="AW6">
        <v>425</v>
      </c>
      <c r="AX6" s="128">
        <v>97487502</v>
      </c>
      <c r="AY6">
        <v>9.7487501999999999</v>
      </c>
    </row>
    <row r="7" spans="1:75" ht="15" hidden="1" x14ac:dyDescent="0.3">
      <c r="A7" s="128" t="s">
        <v>218</v>
      </c>
      <c r="B7" s="199" t="s">
        <v>220</v>
      </c>
      <c r="C7" s="128"/>
      <c r="D7" s="128"/>
      <c r="E7" s="128"/>
      <c r="F7" s="128">
        <v>580.07889999999998</v>
      </c>
      <c r="G7" s="128"/>
      <c r="H7" s="128"/>
      <c r="I7" s="128"/>
      <c r="J7" s="152">
        <v>4862</v>
      </c>
      <c r="K7" s="128"/>
      <c r="L7" s="128"/>
      <c r="M7" s="128"/>
      <c r="N7" s="128"/>
      <c r="O7" s="128"/>
      <c r="P7" s="128">
        <v>3.9899999999999998E-2</v>
      </c>
      <c r="Q7" s="195">
        <v>344648</v>
      </c>
      <c r="R7" s="128"/>
      <c r="T7" s="128"/>
      <c r="U7" s="128"/>
      <c r="V7" s="128"/>
      <c r="W7" s="128">
        <v>4</v>
      </c>
      <c r="X7" s="128">
        <v>4.8</v>
      </c>
      <c r="Y7" s="128">
        <v>3</v>
      </c>
      <c r="Z7" s="128">
        <v>0</v>
      </c>
      <c r="AA7" s="128">
        <v>0</v>
      </c>
      <c r="AB7" s="128">
        <v>11.6</v>
      </c>
      <c r="AC7" s="128">
        <v>6.8</v>
      </c>
      <c r="AD7" s="140">
        <v>99.9</v>
      </c>
      <c r="AE7" s="140">
        <v>0</v>
      </c>
      <c r="AF7" s="140">
        <v>0.1</v>
      </c>
      <c r="AG7" s="140">
        <v>0</v>
      </c>
      <c r="AH7" s="141">
        <v>0</v>
      </c>
      <c r="AI7" s="142">
        <v>0</v>
      </c>
      <c r="AJ7" s="150">
        <v>66.3</v>
      </c>
      <c r="AK7" s="140">
        <v>1.8</v>
      </c>
      <c r="AL7" s="140">
        <v>15</v>
      </c>
      <c r="AM7" s="140">
        <v>5.9</v>
      </c>
      <c r="AN7" s="141">
        <v>10.1</v>
      </c>
      <c r="AO7" s="142">
        <v>0.9</v>
      </c>
      <c r="AP7" s="157">
        <v>5.4</v>
      </c>
      <c r="AQ7" s="153">
        <v>0.5</v>
      </c>
      <c r="AR7" s="178">
        <v>3.82</v>
      </c>
      <c r="AS7" s="189">
        <v>113</v>
      </c>
      <c r="AT7" s="128"/>
      <c r="AU7" s="290">
        <v>349223</v>
      </c>
      <c r="AV7" s="128">
        <v>71270</v>
      </c>
      <c r="AW7">
        <v>18.399999999999999</v>
      </c>
      <c r="AX7" s="128"/>
      <c r="AY7" s="128"/>
    </row>
    <row r="8" spans="1:75" ht="15" x14ac:dyDescent="0.3">
      <c r="A8" s="128" t="s">
        <v>229</v>
      </c>
      <c r="B8" s="276" t="s">
        <v>207</v>
      </c>
      <c r="C8" s="128">
        <v>9906</v>
      </c>
      <c r="D8" s="128">
        <v>2.2000000000000002</v>
      </c>
      <c r="E8" s="128">
        <v>3416</v>
      </c>
      <c r="F8" s="128">
        <v>5190</v>
      </c>
      <c r="G8" s="128">
        <v>52.4</v>
      </c>
      <c r="H8" s="128">
        <v>1.5</v>
      </c>
      <c r="I8" s="128">
        <v>6.1</v>
      </c>
      <c r="J8" s="128">
        <v>1790</v>
      </c>
      <c r="K8" s="128">
        <v>3634</v>
      </c>
      <c r="L8" s="128">
        <v>36.700000000000003</v>
      </c>
      <c r="M8" s="128">
        <v>1.1000000000000001</v>
      </c>
      <c r="N8" s="128">
        <v>4.4000000000000004</v>
      </c>
      <c r="O8" s="128">
        <v>1253</v>
      </c>
      <c r="P8" s="128">
        <v>2.9</v>
      </c>
      <c r="Q8" s="196">
        <v>344955</v>
      </c>
      <c r="R8" s="128">
        <v>82044</v>
      </c>
      <c r="S8">
        <v>6.7</v>
      </c>
      <c r="T8" s="128">
        <v>7.6</v>
      </c>
      <c r="U8" s="128">
        <v>5.7</v>
      </c>
      <c r="V8" s="128">
        <v>6.6</v>
      </c>
      <c r="W8" s="128">
        <v>7.6</v>
      </c>
      <c r="X8" s="128">
        <v>7.9</v>
      </c>
      <c r="Y8" s="128">
        <v>6.8</v>
      </c>
      <c r="Z8" s="128">
        <v>66.599999999999994</v>
      </c>
      <c r="AA8" s="128">
        <v>49.2</v>
      </c>
      <c r="AB8" s="128">
        <v>47.3</v>
      </c>
      <c r="AC8" s="128">
        <v>28.7</v>
      </c>
      <c r="AD8" s="133">
        <v>33.1</v>
      </c>
      <c r="AE8" s="133">
        <v>66.400000000000006</v>
      </c>
      <c r="AF8" s="133">
        <v>0.3</v>
      </c>
      <c r="AG8" s="133">
        <v>0.1</v>
      </c>
      <c r="AH8" s="139">
        <v>0.1</v>
      </c>
      <c r="AI8" s="137">
        <v>0</v>
      </c>
      <c r="AJ8" s="149">
        <v>47.3</v>
      </c>
      <c r="AK8" s="133">
        <v>45.6</v>
      </c>
      <c r="AL8" s="133">
        <v>4.4000000000000004</v>
      </c>
      <c r="AM8" s="133">
        <v>1.3</v>
      </c>
      <c r="AN8" s="139">
        <v>1.4</v>
      </c>
      <c r="AO8" s="137">
        <v>0</v>
      </c>
      <c r="AP8">
        <v>6.4</v>
      </c>
      <c r="AQ8" s="167">
        <v>9.4</v>
      </c>
      <c r="AR8" s="178">
        <v>280.37</v>
      </c>
      <c r="AS8" s="188">
        <v>2168</v>
      </c>
      <c r="AT8" s="128">
        <v>3044</v>
      </c>
      <c r="AU8" s="290">
        <v>17153400</v>
      </c>
      <c r="AV8" s="128">
        <v>3729000</v>
      </c>
      <c r="AW8">
        <v>191.9</v>
      </c>
      <c r="AX8" s="128">
        <v>22155431</v>
      </c>
      <c r="AY8">
        <v>2.2155431000000001</v>
      </c>
    </row>
    <row r="9" spans="1:75" ht="15" hidden="1" x14ac:dyDescent="0.3">
      <c r="A9" s="128" t="s">
        <v>220</v>
      </c>
      <c r="B9" s="277" t="s">
        <v>216</v>
      </c>
      <c r="C9" s="128"/>
      <c r="D9" s="128"/>
      <c r="E9" s="128"/>
      <c r="F9" s="128">
        <v>246.98410000000001</v>
      </c>
      <c r="G9" s="128"/>
      <c r="H9" s="128"/>
      <c r="I9" s="128"/>
      <c r="J9" s="128">
        <v>2426</v>
      </c>
      <c r="K9" s="128"/>
      <c r="L9" s="128"/>
      <c r="M9" s="128"/>
      <c r="N9" s="128"/>
      <c r="O9" s="128"/>
      <c r="P9" s="128">
        <v>0.1018</v>
      </c>
      <c r="Q9" s="195"/>
      <c r="R9" s="128"/>
      <c r="T9" s="128"/>
      <c r="U9" s="128"/>
      <c r="V9" s="128"/>
      <c r="W9" s="128"/>
      <c r="X9" s="128">
        <v>3.8</v>
      </c>
      <c r="Y9" s="128">
        <v>3.5</v>
      </c>
      <c r="Z9" s="128">
        <v>1.1000000000000001</v>
      </c>
      <c r="AA9" s="128">
        <v>0.7</v>
      </c>
      <c r="AB9" s="128">
        <v>1</v>
      </c>
      <c r="AC9" s="128">
        <v>0.6</v>
      </c>
      <c r="AD9" s="140">
        <v>33.700000000000003</v>
      </c>
      <c r="AE9" s="140">
        <v>66.3</v>
      </c>
      <c r="AF9" s="140">
        <v>0</v>
      </c>
      <c r="AG9" s="140">
        <v>0</v>
      </c>
      <c r="AH9" s="141">
        <v>0</v>
      </c>
      <c r="AI9" s="142">
        <v>0</v>
      </c>
      <c r="AJ9" s="150">
        <v>52.7</v>
      </c>
      <c r="AK9" s="140">
        <v>42</v>
      </c>
      <c r="AL9" s="140">
        <v>0.8</v>
      </c>
      <c r="AM9" s="140">
        <v>4.5</v>
      </c>
      <c r="AN9" s="141">
        <v>0</v>
      </c>
      <c r="AO9" s="142">
        <v>0</v>
      </c>
      <c r="AP9" s="161">
        <v>0</v>
      </c>
      <c r="AQ9" s="153">
        <v>0.9</v>
      </c>
      <c r="AR9" s="178">
        <v>2.02</v>
      </c>
      <c r="AS9" s="188">
        <v>19</v>
      </c>
      <c r="AT9" s="128"/>
      <c r="AU9" s="290">
        <v>192399</v>
      </c>
      <c r="AV9" s="128">
        <v>32610</v>
      </c>
      <c r="AW9">
        <v>3.4</v>
      </c>
      <c r="AX9" s="128">
        <v>420418</v>
      </c>
      <c r="AY9" s="200">
        <v>4.2041799999999997E-2</v>
      </c>
    </row>
    <row r="10" spans="1:75" ht="15" hidden="1" x14ac:dyDescent="0.3">
      <c r="A10" s="128" t="s">
        <v>216</v>
      </c>
      <c r="B10" s="276" t="s">
        <v>254</v>
      </c>
      <c r="C10" s="128"/>
      <c r="D10" s="128"/>
      <c r="E10" s="128"/>
      <c r="F10" s="128">
        <v>8451</v>
      </c>
      <c r="G10" s="128"/>
      <c r="H10" s="128">
        <v>1.1000000000000001</v>
      </c>
      <c r="I10" s="128">
        <v>18.7</v>
      </c>
      <c r="J10" s="128">
        <v>4226</v>
      </c>
      <c r="K10" s="128"/>
      <c r="L10" s="128"/>
      <c r="M10" s="128"/>
      <c r="N10" s="128"/>
      <c r="O10" s="128"/>
      <c r="P10" s="128">
        <v>2</v>
      </c>
      <c r="Q10" s="196">
        <v>794030</v>
      </c>
      <c r="R10" s="128">
        <v>45109</v>
      </c>
      <c r="S10">
        <v>5.5</v>
      </c>
      <c r="T10" s="128">
        <v>6.7</v>
      </c>
      <c r="U10" s="128">
        <v>6.1</v>
      </c>
      <c r="V10" s="128">
        <v>6.7</v>
      </c>
      <c r="W10" s="128">
        <v>5</v>
      </c>
      <c r="X10" s="128">
        <v>3.6</v>
      </c>
      <c r="Y10" s="128">
        <v>2.8</v>
      </c>
      <c r="Z10" s="128">
        <v>13</v>
      </c>
      <c r="AA10" s="128">
        <v>7.6</v>
      </c>
      <c r="AB10" s="128">
        <v>75.5</v>
      </c>
      <c r="AC10" s="128">
        <v>46.7</v>
      </c>
      <c r="AD10" s="133">
        <v>86.5</v>
      </c>
      <c r="AE10" s="138">
        <v>0</v>
      </c>
      <c r="AF10" s="133">
        <v>13.5</v>
      </c>
      <c r="AG10" s="138">
        <v>0</v>
      </c>
      <c r="AH10" s="135">
        <v>0</v>
      </c>
      <c r="AI10" s="137">
        <v>0</v>
      </c>
      <c r="AJ10" s="149">
        <v>81.8</v>
      </c>
      <c r="AK10" s="133">
        <v>0.5</v>
      </c>
      <c r="AL10" s="133">
        <v>6.9</v>
      </c>
      <c r="AM10" s="133">
        <v>1.7</v>
      </c>
      <c r="AN10" s="139">
        <v>8.6</v>
      </c>
      <c r="AO10" s="136">
        <v>0.5</v>
      </c>
      <c r="AP10" s="173">
        <v>1</v>
      </c>
      <c r="AQ10" s="167">
        <v>4.5999999999999996</v>
      </c>
      <c r="AR10" s="180"/>
      <c r="AS10" s="188">
        <v>1394</v>
      </c>
      <c r="AT10" s="128">
        <v>12272</v>
      </c>
      <c r="AU10" s="290">
        <v>3586800</v>
      </c>
      <c r="AV10" s="128">
        <v>588000</v>
      </c>
      <c r="AW10">
        <v>142.80000000000001</v>
      </c>
      <c r="AX10" s="128"/>
      <c r="AY10" s="128"/>
    </row>
    <row r="11" spans="1:75" ht="15" x14ac:dyDescent="0.3">
      <c r="A11" s="128" t="s">
        <v>209</v>
      </c>
      <c r="B11" s="276" t="s">
        <v>270</v>
      </c>
      <c r="C11" s="128"/>
      <c r="D11" s="128"/>
      <c r="E11" s="128"/>
      <c r="F11" s="128">
        <v>1148</v>
      </c>
      <c r="G11" s="128"/>
      <c r="H11" s="128">
        <v>1.5</v>
      </c>
      <c r="I11" s="128">
        <v>8.6999999999999993</v>
      </c>
      <c r="J11" s="128">
        <v>5740</v>
      </c>
      <c r="K11" s="128"/>
      <c r="L11" s="128"/>
      <c r="M11" s="128"/>
      <c r="N11" s="128"/>
      <c r="O11" s="128">
        <v>598</v>
      </c>
      <c r="P11" s="128">
        <v>0.2</v>
      </c>
      <c r="Q11" s="195">
        <v>75032</v>
      </c>
      <c r="R11" s="128">
        <v>13235</v>
      </c>
      <c r="T11" s="128"/>
      <c r="U11" s="128"/>
      <c r="V11" s="128"/>
      <c r="W11" s="128">
        <v>5.9</v>
      </c>
      <c r="X11" s="128">
        <v>6.5</v>
      </c>
      <c r="Y11" s="128">
        <v>5.2</v>
      </c>
      <c r="Z11" s="128">
        <v>6.2</v>
      </c>
      <c r="AA11" s="128">
        <v>4.4000000000000004</v>
      </c>
      <c r="AB11" s="128">
        <v>2.4</v>
      </c>
      <c r="AC11" s="128">
        <v>1.5</v>
      </c>
      <c r="AD11" s="133">
        <v>43.6</v>
      </c>
      <c r="AE11" s="133">
        <v>43.3</v>
      </c>
      <c r="AF11" s="138">
        <v>2</v>
      </c>
      <c r="AG11" s="133">
        <v>0.1</v>
      </c>
      <c r="AH11" s="139">
        <v>0.5</v>
      </c>
      <c r="AI11" s="136">
        <v>10.5</v>
      </c>
      <c r="AJ11" s="149">
        <v>57.3</v>
      </c>
      <c r="AK11" s="133">
        <v>34.4</v>
      </c>
      <c r="AL11" s="133">
        <v>2.2999999999999998</v>
      </c>
      <c r="AM11" s="133">
        <v>1.2</v>
      </c>
      <c r="AN11" s="139">
        <v>2.1</v>
      </c>
      <c r="AO11" s="136">
        <v>2.7</v>
      </c>
      <c r="AP11" s="175">
        <v>0</v>
      </c>
      <c r="AQ11" s="167">
        <v>1.3</v>
      </c>
      <c r="AR11" s="178">
        <v>0.06</v>
      </c>
      <c r="AS11" s="189">
        <v>124</v>
      </c>
      <c r="AT11" s="128">
        <v>16414</v>
      </c>
      <c r="AU11" s="290">
        <v>195941</v>
      </c>
      <c r="AV11" s="290">
        <v>36970</v>
      </c>
      <c r="AW11">
        <v>14.6</v>
      </c>
      <c r="AX11" s="128">
        <v>1137274</v>
      </c>
      <c r="AY11">
        <v>0.11372740000000001</v>
      </c>
    </row>
    <row r="12" spans="1:75" ht="15" x14ac:dyDescent="0.3">
      <c r="A12" s="128" t="s">
        <v>232</v>
      </c>
      <c r="C12" s="128">
        <v>28498</v>
      </c>
      <c r="D12" s="128">
        <v>3.4</v>
      </c>
      <c r="E12" s="128">
        <v>4130</v>
      </c>
      <c r="F12" s="128">
        <v>12843</v>
      </c>
      <c r="G12" s="128">
        <v>45.1</v>
      </c>
      <c r="H12" s="128">
        <v>0.8</v>
      </c>
      <c r="I12" s="128">
        <v>6.7</v>
      </c>
      <c r="J12" s="128">
        <v>1861</v>
      </c>
      <c r="K12" s="128">
        <v>11640</v>
      </c>
      <c r="L12" s="128">
        <v>40.799999999999997</v>
      </c>
      <c r="M12" s="128">
        <v>0.7</v>
      </c>
      <c r="N12" s="128">
        <v>7</v>
      </c>
      <c r="O12" s="128">
        <v>1687</v>
      </c>
      <c r="P12" s="128">
        <v>6.9</v>
      </c>
      <c r="Q12" s="196">
        <v>1617143</v>
      </c>
      <c r="R12" s="128" t="s">
        <v>234</v>
      </c>
      <c r="S12">
        <v>7.8</v>
      </c>
      <c r="T12" s="128">
        <v>9.6999999999999993</v>
      </c>
      <c r="U12" s="128">
        <v>7.2</v>
      </c>
      <c r="V12" s="128">
        <v>8.6</v>
      </c>
      <c r="W12" s="128">
        <v>6.6</v>
      </c>
      <c r="X12" s="128">
        <v>6.2</v>
      </c>
      <c r="Y12" s="128">
        <v>5</v>
      </c>
      <c r="Z12" s="128">
        <v>159.1</v>
      </c>
      <c r="AA12" s="128">
        <v>106.3</v>
      </c>
      <c r="AB12" s="128">
        <v>157.5</v>
      </c>
      <c r="AC12" s="128">
        <v>101</v>
      </c>
      <c r="AD12" s="133">
        <v>87.3</v>
      </c>
      <c r="AE12" s="133">
        <v>11.2</v>
      </c>
      <c r="AF12" s="133">
        <v>0.6</v>
      </c>
      <c r="AG12" s="133">
        <v>0.1</v>
      </c>
      <c r="AH12" s="139">
        <v>0.8</v>
      </c>
      <c r="AI12" s="137">
        <v>0</v>
      </c>
      <c r="AJ12" s="149">
        <v>85.3</v>
      </c>
      <c r="AK12" s="133">
        <v>4.0999999999999996</v>
      </c>
      <c r="AL12" s="133">
        <v>1.7</v>
      </c>
      <c r="AM12" s="133">
        <v>1.8</v>
      </c>
      <c r="AN12" s="139">
        <v>7.1</v>
      </c>
      <c r="AO12" s="137">
        <v>0</v>
      </c>
      <c r="AP12">
        <v>4.2</v>
      </c>
      <c r="AQ12" s="167">
        <v>5.2</v>
      </c>
      <c r="AR12" s="177">
        <v>212.33</v>
      </c>
      <c r="AS12" s="188">
        <v>5068</v>
      </c>
      <c r="AT12" s="128">
        <v>7510</v>
      </c>
      <c r="AU12" s="290">
        <v>25564500</v>
      </c>
      <c r="AV12" s="290">
        <v>4485000</v>
      </c>
      <c r="AW12">
        <v>523.9</v>
      </c>
      <c r="AX12" s="128">
        <v>43961367</v>
      </c>
      <c r="AY12">
        <v>4.3961366999999996</v>
      </c>
      <c r="BA12">
        <v>3.8188487000000002</v>
      </c>
      <c r="BC12">
        <v>3.8188487000000002</v>
      </c>
    </row>
    <row r="13" spans="1:75" ht="15" x14ac:dyDescent="0.3">
      <c r="A13" s="128" t="s">
        <v>235</v>
      </c>
      <c r="C13" s="128">
        <v>15017</v>
      </c>
      <c r="D13" s="128">
        <v>2.2999999999999998</v>
      </c>
      <c r="E13" s="128">
        <v>5178</v>
      </c>
      <c r="F13" s="128">
        <v>6107</v>
      </c>
      <c r="G13" s="128">
        <v>40.700000000000003</v>
      </c>
      <c r="H13" s="128">
        <v>0.8</v>
      </c>
      <c r="I13" s="128">
        <v>5.3</v>
      </c>
      <c r="J13" s="128">
        <v>2106</v>
      </c>
      <c r="K13" s="128">
        <v>6837</v>
      </c>
      <c r="L13" s="128">
        <v>45.5</v>
      </c>
      <c r="M13" s="128">
        <v>0.9</v>
      </c>
      <c r="N13" s="128">
        <v>6.7</v>
      </c>
      <c r="O13" s="128">
        <v>2358</v>
      </c>
      <c r="P13" s="128">
        <v>2.9</v>
      </c>
      <c r="Q13" s="195">
        <v>762044</v>
      </c>
      <c r="R13" s="128" t="s">
        <v>237</v>
      </c>
      <c r="S13">
        <v>6.8</v>
      </c>
      <c r="T13" s="128">
        <v>7.9</v>
      </c>
      <c r="U13" s="128">
        <v>6.4</v>
      </c>
      <c r="V13" s="128">
        <v>7.4</v>
      </c>
      <c r="W13" s="128">
        <v>6.8</v>
      </c>
      <c r="X13" s="128">
        <v>6.9</v>
      </c>
      <c r="Y13" s="128">
        <v>4.8</v>
      </c>
      <c r="Z13" s="128">
        <v>69.599999999999994</v>
      </c>
      <c r="AA13" s="128">
        <v>44.8</v>
      </c>
      <c r="AB13" s="128">
        <v>63.2</v>
      </c>
      <c r="AC13" s="128">
        <v>34.700000000000003</v>
      </c>
      <c r="AD13" s="138">
        <v>98</v>
      </c>
      <c r="AE13" s="133">
        <v>0.3</v>
      </c>
      <c r="AF13" s="138">
        <v>1</v>
      </c>
      <c r="AG13" s="133">
        <v>0.6</v>
      </c>
      <c r="AH13" s="139">
        <v>0.1</v>
      </c>
      <c r="AI13" s="137">
        <v>0</v>
      </c>
      <c r="AJ13" s="149">
        <v>82.5</v>
      </c>
      <c r="AK13" s="133">
        <v>0.3</v>
      </c>
      <c r="AL13" s="133">
        <v>3.6</v>
      </c>
      <c r="AM13" s="133">
        <v>6.4</v>
      </c>
      <c r="AN13" s="139">
        <v>7.1</v>
      </c>
      <c r="AO13" s="137">
        <v>0</v>
      </c>
      <c r="AP13">
        <v>14</v>
      </c>
      <c r="AQ13" s="167">
        <v>9.1999999999999993</v>
      </c>
      <c r="AR13" s="178">
        <v>58.69</v>
      </c>
      <c r="AS13" s="188">
        <v>2344</v>
      </c>
      <c r="AT13" s="128">
        <v>9730</v>
      </c>
      <c r="AU13" s="290">
        <v>9150900</v>
      </c>
      <c r="AV13" s="290">
        <v>1551000</v>
      </c>
      <c r="AW13">
        <v>212.2</v>
      </c>
      <c r="AX13" s="128">
        <v>18161905</v>
      </c>
      <c r="AY13">
        <v>1.8161905</v>
      </c>
    </row>
    <row r="14" spans="1:75" ht="15" x14ac:dyDescent="0.3">
      <c r="A14" s="128" t="s">
        <v>238</v>
      </c>
      <c r="C14" s="128">
        <v>5170</v>
      </c>
      <c r="D14" s="128">
        <v>2.1</v>
      </c>
      <c r="E14" s="128">
        <v>7386</v>
      </c>
      <c r="F14" s="128">
        <v>2680</v>
      </c>
      <c r="G14" s="128">
        <v>51.8</v>
      </c>
      <c r="H14" s="128">
        <v>1.7</v>
      </c>
      <c r="I14" s="128">
        <v>10.5</v>
      </c>
      <c r="J14" s="128">
        <v>3829</v>
      </c>
      <c r="K14" s="128">
        <v>2378</v>
      </c>
      <c r="L14" s="128">
        <v>46</v>
      </c>
      <c r="M14" s="128">
        <v>1.5</v>
      </c>
      <c r="N14" s="128">
        <v>6.6</v>
      </c>
      <c r="O14" s="128">
        <v>3397</v>
      </c>
      <c r="P14" s="128">
        <v>0.7</v>
      </c>
      <c r="Q14" s="196">
        <v>159162</v>
      </c>
      <c r="R14" s="128">
        <v>35904</v>
      </c>
      <c r="S14">
        <v>10.9</v>
      </c>
      <c r="T14" s="128">
        <v>11.4</v>
      </c>
      <c r="U14" s="128">
        <v>8.8000000000000007</v>
      </c>
      <c r="V14" s="128">
        <v>8.8000000000000007</v>
      </c>
      <c r="W14" s="128">
        <v>7.2</v>
      </c>
      <c r="X14" s="128">
        <v>8</v>
      </c>
      <c r="Y14" s="128">
        <v>5.7</v>
      </c>
      <c r="Z14" s="128">
        <v>21.2</v>
      </c>
      <c r="AA14" s="128">
        <v>15.4</v>
      </c>
      <c r="AB14" s="128">
        <v>4.9000000000000004</v>
      </c>
      <c r="AC14" s="128">
        <v>2.9</v>
      </c>
      <c r="AD14" s="133">
        <v>88.7</v>
      </c>
      <c r="AE14" s="138">
        <v>3</v>
      </c>
      <c r="AF14" s="133">
        <v>5.8</v>
      </c>
      <c r="AG14" s="133">
        <v>2.1</v>
      </c>
      <c r="AH14" s="139">
        <v>0.3</v>
      </c>
      <c r="AI14" s="136">
        <v>0.1</v>
      </c>
      <c r="AJ14" s="149">
        <v>79.099999999999994</v>
      </c>
      <c r="AK14" s="133">
        <v>3.3</v>
      </c>
      <c r="AL14" s="133">
        <v>10.199999999999999</v>
      </c>
      <c r="AM14" s="133">
        <v>6.3</v>
      </c>
      <c r="AN14" s="139">
        <v>0.9</v>
      </c>
      <c r="AO14" s="137">
        <v>0</v>
      </c>
      <c r="AP14">
        <v>4.7</v>
      </c>
      <c r="AQ14" s="167">
        <v>2.4</v>
      </c>
      <c r="AR14" s="178">
        <v>19.12</v>
      </c>
      <c r="AS14" s="188">
        <v>354</v>
      </c>
      <c r="AT14" s="128">
        <v>9267</v>
      </c>
      <c r="AU14" s="290">
        <v>1495800</v>
      </c>
      <c r="AV14" s="290">
        <v>277000</v>
      </c>
      <c r="AW14">
        <v>44.4</v>
      </c>
      <c r="AX14" s="128">
        <v>7614881</v>
      </c>
      <c r="AY14">
        <v>0.7614881</v>
      </c>
      <c r="BA14">
        <v>3.1786104000000002</v>
      </c>
      <c r="BC14">
        <v>3.1786104000000002</v>
      </c>
    </row>
    <row r="15" spans="1:75" ht="15" x14ac:dyDescent="0.3">
      <c r="A15" s="128" t="s">
        <v>276</v>
      </c>
      <c r="C15" s="128">
        <v>4042</v>
      </c>
      <c r="D15" s="128">
        <v>2.5</v>
      </c>
      <c r="E15" s="128">
        <v>3109</v>
      </c>
      <c r="F15" s="128">
        <v>2020</v>
      </c>
      <c r="G15" s="128">
        <v>50</v>
      </c>
      <c r="H15" s="128">
        <v>1.2</v>
      </c>
      <c r="I15" s="128"/>
      <c r="J15" s="128">
        <v>1554</v>
      </c>
      <c r="K15" s="128">
        <v>1885</v>
      </c>
      <c r="L15" s="128">
        <v>46.6</v>
      </c>
      <c r="M15" s="128"/>
      <c r="N15" s="128">
        <v>3</v>
      </c>
      <c r="O15" s="128">
        <v>1450</v>
      </c>
      <c r="P15" s="128">
        <v>1.3</v>
      </c>
      <c r="Q15" s="195">
        <v>164135</v>
      </c>
      <c r="R15" s="128">
        <v>62908</v>
      </c>
      <c r="S15">
        <v>8.5</v>
      </c>
      <c r="T15" s="128">
        <v>8.5</v>
      </c>
      <c r="U15" s="128">
        <v>10.8</v>
      </c>
      <c r="V15" s="128">
        <v>10</v>
      </c>
      <c r="W15" s="128">
        <v>5</v>
      </c>
      <c r="X15" s="128">
        <v>5.4</v>
      </c>
      <c r="Y15" s="128">
        <v>3.8</v>
      </c>
      <c r="Z15" s="128">
        <v>22.4</v>
      </c>
      <c r="AA15" s="128">
        <v>14.2</v>
      </c>
      <c r="AB15" s="128">
        <v>10.3</v>
      </c>
      <c r="AC15" s="128">
        <v>6.1</v>
      </c>
      <c r="AD15" s="133">
        <v>97.6</v>
      </c>
      <c r="AE15" s="133">
        <v>0.4</v>
      </c>
      <c r="AF15" s="133">
        <v>1.7</v>
      </c>
      <c r="AG15" s="133">
        <v>0.1</v>
      </c>
      <c r="AH15" s="139">
        <v>0.1</v>
      </c>
      <c r="AI15" s="137">
        <v>0</v>
      </c>
      <c r="AJ15" s="149">
        <v>94.6</v>
      </c>
      <c r="AK15" s="133">
        <v>0.9</v>
      </c>
      <c r="AL15" s="133">
        <v>2.7</v>
      </c>
      <c r="AM15" s="133">
        <v>0.4</v>
      </c>
      <c r="AN15" s="139">
        <v>1.4</v>
      </c>
      <c r="AO15" s="137">
        <v>0</v>
      </c>
      <c r="AP15">
        <v>1.6</v>
      </c>
      <c r="AQ15" s="167">
        <v>0.9</v>
      </c>
      <c r="AR15" s="178">
        <v>33.44</v>
      </c>
      <c r="AS15" s="188">
        <v>294</v>
      </c>
      <c r="AT15" s="128">
        <v>2884</v>
      </c>
      <c r="AU15" s="290">
        <v>3678000</v>
      </c>
      <c r="AV15" s="290">
        <v>613000</v>
      </c>
      <c r="AW15">
        <v>53.1</v>
      </c>
      <c r="AX15" s="128">
        <v>10984613</v>
      </c>
      <c r="AY15">
        <v>1.0984613000000001</v>
      </c>
    </row>
    <row r="16" spans="1:75" ht="15.6" thickBot="1" x14ac:dyDescent="0.35">
      <c r="A16" s="128" t="s">
        <v>240</v>
      </c>
      <c r="C16" s="128">
        <v>11737</v>
      </c>
      <c r="D16" s="128">
        <v>1.4</v>
      </c>
      <c r="E16" s="128">
        <v>3089</v>
      </c>
      <c r="F16" s="128">
        <v>3853</v>
      </c>
      <c r="G16" s="128">
        <v>32.799999999999997</v>
      </c>
      <c r="H16" s="128">
        <v>1.2</v>
      </c>
      <c r="I16" s="128">
        <v>6.3</v>
      </c>
      <c r="J16" s="128">
        <v>1014</v>
      </c>
      <c r="K16" s="128">
        <v>7599</v>
      </c>
      <c r="L16" s="128">
        <v>64.7</v>
      </c>
      <c r="M16" s="128">
        <v>2.4</v>
      </c>
      <c r="N16" s="128">
        <v>11.5</v>
      </c>
      <c r="O16" s="128">
        <v>2000</v>
      </c>
      <c r="P16" s="128">
        <v>3.8</v>
      </c>
      <c r="Q16" s="196">
        <v>310305</v>
      </c>
      <c r="R16" s="128">
        <v>66335</v>
      </c>
      <c r="S16">
        <v>5.8</v>
      </c>
      <c r="T16" s="128">
        <v>6.4</v>
      </c>
      <c r="U16" s="128">
        <v>6.8</v>
      </c>
      <c r="V16" s="128">
        <v>7.4</v>
      </c>
      <c r="W16" s="128">
        <v>6.1</v>
      </c>
      <c r="X16" s="128">
        <v>5</v>
      </c>
      <c r="Y16" s="128">
        <v>5.7</v>
      </c>
      <c r="Z16" s="128">
        <v>45.8</v>
      </c>
      <c r="AA16" s="128">
        <v>24</v>
      </c>
      <c r="AB16" s="128">
        <v>30.5</v>
      </c>
      <c r="AC16" s="128">
        <v>18.8</v>
      </c>
      <c r="AD16" s="138">
        <v>100</v>
      </c>
      <c r="AE16" s="138">
        <v>0</v>
      </c>
      <c r="AF16" s="138">
        <v>0</v>
      </c>
      <c r="AG16" s="138">
        <v>0</v>
      </c>
      <c r="AH16" s="135">
        <v>0</v>
      </c>
      <c r="AI16" s="137">
        <v>0</v>
      </c>
      <c r="AJ16" s="149">
        <v>97.8</v>
      </c>
      <c r="AK16" s="138">
        <v>0</v>
      </c>
      <c r="AL16" s="133">
        <v>1.1000000000000001</v>
      </c>
      <c r="AM16" s="133">
        <v>0.5</v>
      </c>
      <c r="AN16" s="139">
        <v>0.5</v>
      </c>
      <c r="AO16" s="136">
        <v>0.2</v>
      </c>
      <c r="AP16" s="174">
        <v>10.8</v>
      </c>
      <c r="AQ16" s="167">
        <v>5.8</v>
      </c>
      <c r="AR16" s="181">
        <v>126.5</v>
      </c>
      <c r="AS16" s="188">
        <v>1130</v>
      </c>
      <c r="AT16" s="128">
        <v>2246</v>
      </c>
      <c r="AU16" s="290">
        <v>15427500</v>
      </c>
      <c r="AV16" s="290">
        <v>2805000</v>
      </c>
      <c r="AW16">
        <v>119</v>
      </c>
      <c r="AX16" s="128">
        <v>31120600</v>
      </c>
      <c r="AY16">
        <v>3.11206</v>
      </c>
      <c r="BA16">
        <v>9.7487501999999999</v>
      </c>
      <c r="BC16">
        <v>9.7487501999999999</v>
      </c>
    </row>
    <row r="17" spans="1:55" ht="15.6" thickBot="1" x14ac:dyDescent="0.35">
      <c r="A17" s="128" t="s">
        <v>242</v>
      </c>
      <c r="C17" s="128">
        <v>35761</v>
      </c>
      <c r="D17" s="128">
        <v>1.7</v>
      </c>
      <c r="E17" s="128">
        <v>5418</v>
      </c>
      <c r="F17" s="128">
        <v>10920</v>
      </c>
      <c r="G17" s="128">
        <v>30.5</v>
      </c>
      <c r="H17" s="128">
        <v>0.7</v>
      </c>
      <c r="I17" s="128">
        <v>6.5</v>
      </c>
      <c r="J17" s="128">
        <v>1655</v>
      </c>
      <c r="K17" s="128">
        <v>11368</v>
      </c>
      <c r="L17" s="128">
        <v>31.8</v>
      </c>
      <c r="M17" s="128">
        <v>0.7</v>
      </c>
      <c r="N17" s="128">
        <v>5.4</v>
      </c>
      <c r="O17" s="128">
        <v>1722</v>
      </c>
      <c r="P17" s="128">
        <v>6.6</v>
      </c>
      <c r="Q17" s="195">
        <v>1615457</v>
      </c>
      <c r="R17" s="128" t="s">
        <v>244</v>
      </c>
      <c r="S17">
        <v>7.9</v>
      </c>
      <c r="T17" s="128">
        <v>9.3000000000000007</v>
      </c>
      <c r="U17" s="128">
        <v>7.3</v>
      </c>
      <c r="V17" s="128">
        <v>7.5</v>
      </c>
      <c r="W17" s="128">
        <v>7.7</v>
      </c>
      <c r="X17" s="128">
        <v>6.9</v>
      </c>
      <c r="Y17" s="128">
        <v>5.3</v>
      </c>
      <c r="Z17" s="128">
        <v>172.1</v>
      </c>
      <c r="AA17" s="128">
        <v>116</v>
      </c>
      <c r="AB17" s="128">
        <v>163.4</v>
      </c>
      <c r="AC17" s="128">
        <v>100.3</v>
      </c>
      <c r="AD17" s="133">
        <v>95.7</v>
      </c>
      <c r="AE17" s="133">
        <v>2.7</v>
      </c>
      <c r="AF17" s="133">
        <v>0.3</v>
      </c>
      <c r="AG17" s="133">
        <v>0.5</v>
      </c>
      <c r="AH17" s="139">
        <v>0.4</v>
      </c>
      <c r="AI17" s="136">
        <v>0.4</v>
      </c>
      <c r="AJ17" s="149">
        <v>86.5</v>
      </c>
      <c r="AK17" s="133">
        <v>0.8</v>
      </c>
      <c r="AL17" s="133">
        <v>1.5</v>
      </c>
      <c r="AM17" s="138">
        <v>6</v>
      </c>
      <c r="AN17" s="139">
        <v>4.3</v>
      </c>
      <c r="AO17" s="136">
        <v>0.8</v>
      </c>
      <c r="AP17" s="159">
        <v>23</v>
      </c>
      <c r="AQ17" s="162">
        <v>8.4</v>
      </c>
      <c r="AR17" s="178">
        <v>254.13</v>
      </c>
      <c r="AS17" s="188">
        <v>4797</v>
      </c>
      <c r="AT17" s="128">
        <v>8031</v>
      </c>
      <c r="AU17" s="290">
        <v>21068100</v>
      </c>
      <c r="AV17" s="290">
        <v>4131000</v>
      </c>
      <c r="AW17">
        <v>551.79999999999995</v>
      </c>
      <c r="AX17" s="317">
        <v>43696199</v>
      </c>
      <c r="AY17">
        <v>4.3696199</v>
      </c>
    </row>
    <row r="18" spans="1:55" ht="15.6" thickBot="1" x14ac:dyDescent="0.35">
      <c r="A18" s="128" t="s">
        <v>245</v>
      </c>
      <c r="C18" s="128">
        <v>37124</v>
      </c>
      <c r="D18" s="128">
        <v>4.5</v>
      </c>
      <c r="E18" s="128">
        <v>10607</v>
      </c>
      <c r="F18" s="128">
        <v>9066</v>
      </c>
      <c r="G18" s="128">
        <v>24.4</v>
      </c>
      <c r="H18" s="128">
        <v>1.1000000000000001</v>
      </c>
      <c r="I18" s="128">
        <v>8</v>
      </c>
      <c r="J18" s="128">
        <v>2590</v>
      </c>
      <c r="K18" s="128">
        <v>25222</v>
      </c>
      <c r="L18" s="128">
        <v>67.900000000000006</v>
      </c>
      <c r="M18" s="128">
        <v>3.1</v>
      </c>
      <c r="N18" s="128">
        <v>22.3</v>
      </c>
      <c r="O18" s="128">
        <v>7206</v>
      </c>
      <c r="P18" s="128">
        <v>3.5</v>
      </c>
      <c r="Q18" s="196">
        <v>824374</v>
      </c>
      <c r="R18" s="128" t="s">
        <v>247</v>
      </c>
      <c r="S18">
        <v>12.5</v>
      </c>
      <c r="T18" s="128">
        <v>14</v>
      </c>
      <c r="U18" s="128">
        <v>11.8</v>
      </c>
      <c r="V18" s="128">
        <v>13.4</v>
      </c>
      <c r="W18" s="128">
        <v>7.7</v>
      </c>
      <c r="X18" s="128">
        <v>8.5</v>
      </c>
      <c r="Y18" s="128">
        <v>5.9</v>
      </c>
      <c r="Z18" s="128">
        <v>88.6</v>
      </c>
      <c r="AA18" s="128">
        <v>76.599999999999994</v>
      </c>
      <c r="AB18" s="128">
        <v>49.8</v>
      </c>
      <c r="AC18" s="128">
        <v>36</v>
      </c>
      <c r="AD18" s="143">
        <v>58.6</v>
      </c>
      <c r="AE18" s="143">
        <v>36.799999999999997</v>
      </c>
      <c r="AF18" s="143">
        <v>1.2</v>
      </c>
      <c r="AG18" s="143">
        <v>1.1000000000000001</v>
      </c>
      <c r="AH18" s="144">
        <v>2</v>
      </c>
      <c r="AI18" s="143">
        <v>0.4</v>
      </c>
      <c r="AJ18" s="143">
        <v>61.9</v>
      </c>
      <c r="AK18" s="143">
        <v>27.9</v>
      </c>
      <c r="AL18" s="143">
        <v>1.2</v>
      </c>
      <c r="AM18" s="143">
        <v>2.6</v>
      </c>
      <c r="AN18" s="143">
        <v>6.3</v>
      </c>
      <c r="AO18" s="143">
        <v>0.2</v>
      </c>
      <c r="AP18" s="165">
        <v>13.1</v>
      </c>
      <c r="AQ18" s="165">
        <v>7.6</v>
      </c>
      <c r="AR18" s="178">
        <v>97.56</v>
      </c>
      <c r="AS18" s="188">
        <v>7047</v>
      </c>
      <c r="AT18" s="185">
        <v>27656</v>
      </c>
      <c r="AU18" s="290">
        <v>9661600</v>
      </c>
      <c r="AV18" s="290">
        <v>1858000</v>
      </c>
      <c r="AW18">
        <v>251</v>
      </c>
      <c r="AX18" s="318">
        <v>28895631</v>
      </c>
      <c r="AY18">
        <v>2.8895631000000002</v>
      </c>
      <c r="BA18">
        <v>2.2155431000000001</v>
      </c>
      <c r="BC18">
        <v>2.2155431000000001</v>
      </c>
    </row>
    <row r="19" spans="1:55" ht="15.6" hidden="1" thickBot="1" x14ac:dyDescent="0.35">
      <c r="A19" s="128" t="s">
        <v>219</v>
      </c>
      <c r="B19" s="128"/>
      <c r="C19" s="128"/>
      <c r="D19" s="128"/>
      <c r="E19" s="128"/>
      <c r="F19" s="128">
        <v>85.998999999999995</v>
      </c>
      <c r="G19" s="128"/>
      <c r="H19" s="128"/>
      <c r="I19" s="128"/>
      <c r="J19" s="128" t="s">
        <v>279</v>
      </c>
      <c r="K19" s="128"/>
      <c r="L19" s="128"/>
      <c r="M19" s="128"/>
      <c r="N19" s="128"/>
      <c r="O19" s="128"/>
      <c r="P19" s="128">
        <v>0.1193</v>
      </c>
      <c r="Q19" s="195"/>
      <c r="R19" s="128"/>
      <c r="T19" s="128"/>
      <c r="U19" s="128"/>
      <c r="V19" s="128"/>
      <c r="W19" s="128"/>
      <c r="X19" s="128">
        <v>5.9</v>
      </c>
      <c r="Y19" s="128">
        <v>5.3</v>
      </c>
      <c r="Z19" s="128">
        <v>0.2</v>
      </c>
      <c r="AA19" s="128">
        <v>0.2</v>
      </c>
      <c r="AB19" s="128">
        <v>0</v>
      </c>
      <c r="AC19" s="128">
        <v>0</v>
      </c>
      <c r="AD19" s="145">
        <v>87.7</v>
      </c>
      <c r="AE19" s="145">
        <v>9.4</v>
      </c>
      <c r="AF19" s="145">
        <v>2.9</v>
      </c>
      <c r="AG19" s="145">
        <v>0</v>
      </c>
      <c r="AH19" s="145">
        <v>0</v>
      </c>
      <c r="AI19" s="145">
        <v>0</v>
      </c>
      <c r="AJ19" s="145">
        <v>82.1</v>
      </c>
      <c r="AK19" s="145">
        <v>4.8</v>
      </c>
      <c r="AL19" s="145">
        <v>13.1</v>
      </c>
      <c r="AM19" s="145">
        <v>0</v>
      </c>
      <c r="AN19" s="145">
        <v>0</v>
      </c>
      <c r="AO19" s="145">
        <v>0</v>
      </c>
      <c r="AP19" s="163">
        <v>2</v>
      </c>
      <c r="AQ19" s="154">
        <v>1.2</v>
      </c>
      <c r="AR19" s="179"/>
      <c r="AS19" s="190" t="s">
        <v>323</v>
      </c>
      <c r="AT19" s="184"/>
      <c r="AU19" s="290">
        <v>9052</v>
      </c>
      <c r="AV19" s="290">
        <v>1460</v>
      </c>
      <c r="AW19">
        <v>0.3</v>
      </c>
      <c r="AX19" s="302">
        <v>64473</v>
      </c>
      <c r="AY19" s="200">
        <v>6.4473000000000004E-3</v>
      </c>
    </row>
    <row r="20" spans="1:55" ht="15.6" thickBot="1" x14ac:dyDescent="0.35">
      <c r="A20" s="128" t="s">
        <v>248</v>
      </c>
      <c r="B20" s="128"/>
      <c r="C20" s="128">
        <v>23497</v>
      </c>
      <c r="D20" s="128">
        <v>2.5</v>
      </c>
      <c r="E20" s="128">
        <v>2831</v>
      </c>
      <c r="F20" s="128">
        <v>10364</v>
      </c>
      <c r="G20" s="128">
        <v>44.1</v>
      </c>
      <c r="H20" s="128">
        <v>1.1000000000000001</v>
      </c>
      <c r="I20" s="128">
        <v>5.8</v>
      </c>
      <c r="J20" s="128">
        <v>1249</v>
      </c>
      <c r="K20" s="128">
        <v>12450</v>
      </c>
      <c r="L20" s="128">
        <v>53</v>
      </c>
      <c r="M20" s="128">
        <v>1.3</v>
      </c>
      <c r="N20" s="128">
        <v>6.9</v>
      </c>
      <c r="O20" s="128">
        <v>1500</v>
      </c>
      <c r="P20" s="128">
        <v>8.3000000000000007</v>
      </c>
      <c r="Q20" s="196">
        <v>938602</v>
      </c>
      <c r="R20" s="128" t="s">
        <v>250</v>
      </c>
      <c r="S20">
        <v>6.7</v>
      </c>
      <c r="T20" s="128">
        <v>7.5</v>
      </c>
      <c r="U20" s="128">
        <v>7</v>
      </c>
      <c r="V20" s="128">
        <v>7.6</v>
      </c>
      <c r="W20" s="128">
        <v>7.6</v>
      </c>
      <c r="X20" s="128">
        <v>7.2</v>
      </c>
      <c r="Y20" s="128">
        <v>6</v>
      </c>
      <c r="Z20" s="128">
        <v>206.7</v>
      </c>
      <c r="AA20" s="128">
        <v>123.4</v>
      </c>
      <c r="AB20" s="128">
        <v>120.2</v>
      </c>
      <c r="AC20" s="128">
        <v>74.099999999999994</v>
      </c>
      <c r="AD20" s="146">
        <v>99.9</v>
      </c>
      <c r="AE20" s="144">
        <v>0</v>
      </c>
      <c r="AF20" s="144">
        <v>0</v>
      </c>
      <c r="AG20" s="147">
        <v>0.1</v>
      </c>
      <c r="AH20" s="144">
        <v>0</v>
      </c>
      <c r="AI20" s="144">
        <v>0</v>
      </c>
      <c r="AJ20" s="143">
        <v>95.2</v>
      </c>
      <c r="AK20" s="143">
        <v>0.2</v>
      </c>
      <c r="AL20" s="143">
        <v>1.7</v>
      </c>
      <c r="AM20" s="143">
        <v>1.1000000000000001</v>
      </c>
      <c r="AN20" s="147">
        <v>1.8</v>
      </c>
      <c r="AO20" s="151">
        <v>0</v>
      </c>
      <c r="AP20" s="164">
        <v>12.1</v>
      </c>
      <c r="AQ20" s="155" t="s">
        <v>280</v>
      </c>
      <c r="AR20" s="178">
        <v>118.46</v>
      </c>
      <c r="AS20" s="188">
        <v>6984</v>
      </c>
      <c r="AT20" s="185">
        <v>4914</v>
      </c>
      <c r="AU20" s="290">
        <v>41905000</v>
      </c>
      <c r="AV20" s="290">
        <v>8381000</v>
      </c>
      <c r="AW20">
        <v>524.5</v>
      </c>
      <c r="AX20" s="317">
        <v>60249762</v>
      </c>
      <c r="AY20">
        <v>6.0249762000000002</v>
      </c>
      <c r="BA20">
        <v>0.11372740000000001</v>
      </c>
      <c r="BC20">
        <v>0.11372740000000001</v>
      </c>
    </row>
    <row r="21" spans="1:55" ht="15.6" thickBot="1" x14ac:dyDescent="0.35">
      <c r="A21" s="128" t="s">
        <v>251</v>
      </c>
      <c r="B21" s="128"/>
      <c r="C21" s="128">
        <v>77501</v>
      </c>
      <c r="D21" s="128">
        <v>2.8</v>
      </c>
      <c r="E21" s="128">
        <v>6301</v>
      </c>
      <c r="F21" s="128">
        <v>20606</v>
      </c>
      <c r="G21" s="128">
        <v>26.6</v>
      </c>
      <c r="H21" s="128">
        <v>0.8</v>
      </c>
      <c r="I21" s="128">
        <v>6.1</v>
      </c>
      <c r="J21" s="128">
        <v>1675</v>
      </c>
      <c r="K21" s="128">
        <v>34177</v>
      </c>
      <c r="L21" s="128">
        <v>44.1</v>
      </c>
      <c r="M21" s="128">
        <v>1.2</v>
      </c>
      <c r="N21" s="128">
        <v>10.1</v>
      </c>
      <c r="O21" s="128">
        <v>2779</v>
      </c>
      <c r="P21" s="128">
        <v>12.3</v>
      </c>
      <c r="Q21" s="195">
        <v>2734552</v>
      </c>
      <c r="R21" s="128" t="s">
        <v>253</v>
      </c>
      <c r="S21">
        <v>9.1999999999999993</v>
      </c>
      <c r="T21" s="128">
        <v>10.7</v>
      </c>
      <c r="U21" s="128">
        <v>7.7</v>
      </c>
      <c r="V21" s="128">
        <v>7.7</v>
      </c>
      <c r="W21" s="128">
        <v>7</v>
      </c>
      <c r="X21" s="128">
        <v>5.9</v>
      </c>
      <c r="Y21" s="128">
        <v>4.8</v>
      </c>
      <c r="Z21" s="128">
        <v>179.2</v>
      </c>
      <c r="AA21" s="128">
        <v>131.80000000000001</v>
      </c>
      <c r="AB21" s="128">
        <v>303.7</v>
      </c>
      <c r="AC21" s="128">
        <v>194.1</v>
      </c>
      <c r="AD21" s="143">
        <v>97.6</v>
      </c>
      <c r="AE21" s="143">
        <v>0.3</v>
      </c>
      <c r="AF21" s="143">
        <v>0.7</v>
      </c>
      <c r="AG21" s="143">
        <v>0.5</v>
      </c>
      <c r="AH21" s="143">
        <v>0.6</v>
      </c>
      <c r="AI21" s="143">
        <v>0.2</v>
      </c>
      <c r="AJ21" s="143">
        <v>85.6</v>
      </c>
      <c r="AK21" s="143">
        <v>0.4</v>
      </c>
      <c r="AL21" s="143">
        <v>4.3</v>
      </c>
      <c r="AM21" s="143">
        <v>2.2999999999999998</v>
      </c>
      <c r="AN21" s="143">
        <v>7.1</v>
      </c>
      <c r="AO21" s="143">
        <v>0.3</v>
      </c>
      <c r="AP21" s="170">
        <v>8.8000000000000007</v>
      </c>
      <c r="AQ21" s="156">
        <v>3.8</v>
      </c>
      <c r="AR21" s="178">
        <v>241.88</v>
      </c>
      <c r="AS21" s="188">
        <v>15088</v>
      </c>
      <c r="AT21" s="185">
        <v>11632</v>
      </c>
      <c r="AU21" s="290">
        <v>41815000</v>
      </c>
      <c r="AV21" s="290">
        <v>8363000</v>
      </c>
      <c r="AW21">
        <v>808.8</v>
      </c>
      <c r="AX21" s="318">
        <v>68303286</v>
      </c>
      <c r="AY21">
        <v>6.8303285999999996</v>
      </c>
    </row>
    <row r="22" spans="1:55" ht="15.6" thickBot="1" x14ac:dyDescent="0.35">
      <c r="A22" s="128" t="s">
        <v>210</v>
      </c>
      <c r="B22" s="128"/>
      <c r="C22" s="128"/>
      <c r="D22" s="128"/>
      <c r="E22" s="128"/>
      <c r="F22" s="128">
        <v>690</v>
      </c>
      <c r="G22" s="128"/>
      <c r="H22" s="128">
        <v>2.2000000000000002</v>
      </c>
      <c r="I22" s="128">
        <v>6.1</v>
      </c>
      <c r="J22" s="128">
        <v>2300</v>
      </c>
      <c r="K22" s="128"/>
      <c r="L22" s="128"/>
      <c r="M22" s="128"/>
      <c r="N22" s="128"/>
      <c r="O22" s="128">
        <v>1395</v>
      </c>
      <c r="P22" s="128">
        <v>0.3</v>
      </c>
      <c r="Q22" s="196">
        <v>31297</v>
      </c>
      <c r="R22" s="128">
        <v>11394</v>
      </c>
      <c r="T22" s="128"/>
      <c r="U22" s="128"/>
      <c r="V22" s="128"/>
      <c r="W22" s="128">
        <v>4.3</v>
      </c>
      <c r="X22" s="128">
        <v>4.9000000000000004</v>
      </c>
      <c r="Y22" s="128">
        <v>3.8</v>
      </c>
      <c r="Z22" s="128">
        <v>0.8</v>
      </c>
      <c r="AA22" s="128">
        <v>0.2</v>
      </c>
      <c r="AB22" s="128">
        <v>0.8</v>
      </c>
      <c r="AC22" s="128">
        <v>0.5</v>
      </c>
      <c r="AD22" s="143">
        <v>98.9</v>
      </c>
      <c r="AE22" s="143">
        <v>0.2</v>
      </c>
      <c r="AF22" s="143">
        <v>0.8</v>
      </c>
      <c r="AG22" s="144">
        <v>0</v>
      </c>
      <c r="AH22" s="144">
        <v>0</v>
      </c>
      <c r="AI22" s="144">
        <v>0</v>
      </c>
      <c r="AJ22" s="143">
        <v>97.7</v>
      </c>
      <c r="AK22" s="143">
        <v>0.3</v>
      </c>
      <c r="AL22" s="144">
        <v>2</v>
      </c>
      <c r="AM22" s="144">
        <v>0</v>
      </c>
      <c r="AN22" s="144">
        <v>0</v>
      </c>
      <c r="AO22" s="144">
        <v>0</v>
      </c>
      <c r="AP22" s="172">
        <v>1.7</v>
      </c>
      <c r="AQ22" s="160">
        <v>0.9</v>
      </c>
      <c r="AR22" s="181">
        <v>17.100000000000001</v>
      </c>
      <c r="AS22" s="188">
        <v>96</v>
      </c>
      <c r="AT22" s="185">
        <v>2135</v>
      </c>
      <c r="AU22" s="290">
        <v>1385000</v>
      </c>
      <c r="AV22" s="290">
        <v>277000</v>
      </c>
      <c r="AW22">
        <v>2.2000000000000002</v>
      </c>
      <c r="AX22" s="317">
        <v>2424223</v>
      </c>
      <c r="AY22">
        <v>0.24242230000000001</v>
      </c>
      <c r="BA22">
        <v>4.3961366999999996</v>
      </c>
      <c r="BC22">
        <v>4.3961366999999996</v>
      </c>
    </row>
    <row r="23" spans="1:55" ht="15.6" thickBot="1" x14ac:dyDescent="0.35">
      <c r="A23" s="128" t="s">
        <v>211</v>
      </c>
      <c r="B23" s="128"/>
      <c r="C23" s="128"/>
      <c r="D23" s="128"/>
      <c r="E23" s="128"/>
      <c r="F23" s="128">
        <v>940</v>
      </c>
      <c r="G23" s="128"/>
      <c r="H23" s="128">
        <v>2.7</v>
      </c>
      <c r="I23" s="128">
        <v>8.9</v>
      </c>
      <c r="J23" s="128">
        <v>3133</v>
      </c>
      <c r="K23" s="128"/>
      <c r="L23" s="128"/>
      <c r="M23" s="128"/>
      <c r="N23" s="128"/>
      <c r="O23" s="128">
        <v>2989</v>
      </c>
      <c r="P23" s="128">
        <v>0.3</v>
      </c>
      <c r="Q23" s="195">
        <v>34770</v>
      </c>
      <c r="R23" s="128">
        <v>10505</v>
      </c>
      <c r="T23" s="128"/>
      <c r="U23" s="128"/>
      <c r="V23" s="128"/>
      <c r="W23" s="128">
        <v>5.6</v>
      </c>
      <c r="X23" s="128">
        <v>6.2</v>
      </c>
      <c r="Y23" s="128">
        <v>4.9000000000000004</v>
      </c>
      <c r="Z23" s="128">
        <v>9.1</v>
      </c>
      <c r="AA23" s="128">
        <v>6.3</v>
      </c>
      <c r="AB23" s="128">
        <v>2.2999999999999998</v>
      </c>
      <c r="AC23" s="128">
        <v>1.4</v>
      </c>
      <c r="AD23" s="143">
        <v>44.7</v>
      </c>
      <c r="AE23" s="143">
        <v>38.1</v>
      </c>
      <c r="AF23" s="143">
        <v>2.5</v>
      </c>
      <c r="AG23" s="144">
        <v>0</v>
      </c>
      <c r="AH23" s="143">
        <v>0.1</v>
      </c>
      <c r="AI23" s="143">
        <v>14.5</v>
      </c>
      <c r="AJ23" s="143">
        <v>52.5</v>
      </c>
      <c r="AK23" s="143">
        <v>28.5</v>
      </c>
      <c r="AL23" s="144">
        <v>17</v>
      </c>
      <c r="AM23" s="143">
        <v>0.1</v>
      </c>
      <c r="AN23" s="143">
        <v>0.4</v>
      </c>
      <c r="AO23" s="143">
        <v>1.5</v>
      </c>
      <c r="AP23">
        <v>1.7</v>
      </c>
      <c r="AQ23">
        <v>0.9</v>
      </c>
      <c r="AR23" s="178">
        <v>18.07</v>
      </c>
      <c r="AS23" s="188">
        <v>62</v>
      </c>
      <c r="AT23" s="185">
        <v>949</v>
      </c>
      <c r="AU23" s="290">
        <v>1977900</v>
      </c>
      <c r="AV23" s="290">
        <v>347000</v>
      </c>
      <c r="AW23">
        <v>19.2</v>
      </c>
      <c r="AX23" s="318">
        <v>3303593</v>
      </c>
      <c r="AY23">
        <v>0.33035930000000002</v>
      </c>
    </row>
    <row r="24" spans="1:55" ht="15.6" thickBot="1" x14ac:dyDescent="0.35">
      <c r="A24" s="128" t="s">
        <v>212</v>
      </c>
      <c r="B24" s="128"/>
      <c r="C24" s="128"/>
      <c r="D24" s="128"/>
      <c r="E24" s="128"/>
      <c r="F24" s="128">
        <v>720</v>
      </c>
      <c r="G24" s="128"/>
      <c r="H24" s="128">
        <v>3.4</v>
      </c>
      <c r="I24" s="128">
        <v>6.7</v>
      </c>
      <c r="J24" s="128">
        <v>7200</v>
      </c>
      <c r="K24" s="128"/>
      <c r="L24" s="128"/>
      <c r="M24" s="128"/>
      <c r="N24" s="128"/>
      <c r="O24" s="128">
        <v>1200</v>
      </c>
      <c r="P24" s="128">
        <v>0.1</v>
      </c>
      <c r="Q24" s="196">
        <v>21128</v>
      </c>
      <c r="R24" s="128">
        <v>10827</v>
      </c>
      <c r="T24" s="128"/>
      <c r="U24" s="128"/>
      <c r="V24" s="128"/>
      <c r="W24" s="128">
        <v>4</v>
      </c>
      <c r="X24" s="128">
        <v>4.5</v>
      </c>
      <c r="Y24" s="128">
        <v>3.6</v>
      </c>
      <c r="Z24" s="128">
        <v>1.4</v>
      </c>
      <c r="AA24" s="128">
        <v>0.9</v>
      </c>
      <c r="AB24" s="128">
        <v>2.9</v>
      </c>
      <c r="AC24" s="128">
        <v>1.6</v>
      </c>
      <c r="AD24" s="145">
        <v>19.2</v>
      </c>
      <c r="AE24" s="145">
        <v>69</v>
      </c>
      <c r="AF24" s="145">
        <v>10.3</v>
      </c>
      <c r="AG24" s="145">
        <v>0</v>
      </c>
      <c r="AH24" s="145">
        <v>1.3</v>
      </c>
      <c r="AI24" s="145">
        <v>0.1</v>
      </c>
      <c r="AJ24" s="145">
        <v>24.3</v>
      </c>
      <c r="AK24" s="145">
        <v>54.2</v>
      </c>
      <c r="AL24" s="145">
        <v>17.8</v>
      </c>
      <c r="AM24" s="145">
        <v>1.3</v>
      </c>
      <c r="AN24" s="145">
        <v>1.5</v>
      </c>
      <c r="AO24" s="145">
        <v>0.9</v>
      </c>
      <c r="AP24" s="172">
        <v>0.6</v>
      </c>
      <c r="AQ24" s="169">
        <v>0.9</v>
      </c>
      <c r="AR24" s="178">
        <v>12.41</v>
      </c>
      <c r="AS24" s="188">
        <v>64</v>
      </c>
      <c r="AT24" s="185">
        <v>3242</v>
      </c>
      <c r="AU24" s="290">
        <v>515100</v>
      </c>
      <c r="AV24" s="290">
        <v>101000</v>
      </c>
      <c r="AW24">
        <v>6.7</v>
      </c>
      <c r="AX24" s="317">
        <v>675615</v>
      </c>
      <c r="AY24">
        <v>6.7561499999999997E-2</v>
      </c>
      <c r="BA24">
        <v>1.8161905</v>
      </c>
      <c r="BC24">
        <v>1.8161905</v>
      </c>
    </row>
    <row r="25" spans="1:55" ht="15.6" thickBot="1" x14ac:dyDescent="0.35">
      <c r="A25" s="128" t="s">
        <v>213</v>
      </c>
      <c r="B25" s="128"/>
      <c r="C25" s="128"/>
      <c r="D25" s="128"/>
      <c r="E25" s="128"/>
      <c r="F25" s="128">
        <v>683</v>
      </c>
      <c r="G25" s="128"/>
      <c r="H25" s="128">
        <v>2.2999999999999998</v>
      </c>
      <c r="I25" s="128">
        <v>5.3</v>
      </c>
      <c r="J25" s="128">
        <v>3415</v>
      </c>
      <c r="K25" s="128"/>
      <c r="L25" s="128"/>
      <c r="M25" s="128"/>
      <c r="N25" s="128"/>
      <c r="O25" s="128">
        <v>1387</v>
      </c>
      <c r="P25" s="128">
        <v>0.2</v>
      </c>
      <c r="Q25" s="195">
        <v>29716</v>
      </c>
      <c r="R25" s="128">
        <v>12843</v>
      </c>
      <c r="S25" s="128"/>
      <c r="T25" s="128"/>
      <c r="U25" s="128"/>
      <c r="V25" s="128"/>
      <c r="W25" s="128">
        <v>3.5</v>
      </c>
      <c r="X25" s="128">
        <v>3.7</v>
      </c>
      <c r="Y25" s="128">
        <v>3.3</v>
      </c>
      <c r="Z25" s="128">
        <v>0.5</v>
      </c>
      <c r="AA25" s="128">
        <v>0.2</v>
      </c>
      <c r="AB25" s="128">
        <v>1.4</v>
      </c>
      <c r="AC25" s="128">
        <v>0.5</v>
      </c>
      <c r="AD25" s="145">
        <v>95.8</v>
      </c>
      <c r="AE25" s="145">
        <v>0</v>
      </c>
      <c r="AF25" s="145">
        <v>4</v>
      </c>
      <c r="AG25" s="145">
        <v>0</v>
      </c>
      <c r="AH25" s="145">
        <v>0</v>
      </c>
      <c r="AI25" s="145">
        <v>0.1</v>
      </c>
      <c r="AJ25" s="145">
        <v>90.5</v>
      </c>
      <c r="AK25" s="145">
        <v>1.3</v>
      </c>
      <c r="AL25" s="145">
        <v>5.4</v>
      </c>
      <c r="AM25" s="145">
        <v>2.5</v>
      </c>
      <c r="AN25" s="145">
        <v>0.2</v>
      </c>
      <c r="AO25" s="145">
        <v>0.1</v>
      </c>
      <c r="AP25" s="160">
        <v>8.5</v>
      </c>
      <c r="AQ25" s="169">
        <v>4.2</v>
      </c>
      <c r="AR25" s="178">
        <v>10.89</v>
      </c>
      <c r="AS25" s="189">
        <v>52</v>
      </c>
      <c r="AT25" s="185">
        <v>979</v>
      </c>
      <c r="AU25" s="290">
        <v>1030200</v>
      </c>
      <c r="AV25" s="290">
        <v>202000</v>
      </c>
      <c r="AW25">
        <v>2.5</v>
      </c>
      <c r="AX25" s="318">
        <v>1921364</v>
      </c>
      <c r="AY25">
        <v>0.19213640000000001</v>
      </c>
    </row>
    <row r="26" spans="1:55" ht="15.6" hidden="1" thickBot="1" x14ac:dyDescent="0.35">
      <c r="A26" s="128" t="s">
        <v>254</v>
      </c>
      <c r="B26" s="128"/>
      <c r="C26" s="128">
        <v>16214</v>
      </c>
      <c r="D26" s="128">
        <v>3</v>
      </c>
      <c r="E26" s="128">
        <v>3603</v>
      </c>
      <c r="F26" s="128">
        <v>6723</v>
      </c>
      <c r="G26" s="128">
        <v>41.5</v>
      </c>
      <c r="H26" s="128">
        <v>1.3</v>
      </c>
      <c r="I26" s="128">
        <v>5.6</v>
      </c>
      <c r="J26" s="128">
        <v>1494</v>
      </c>
      <c r="K26" s="128">
        <v>8666</v>
      </c>
      <c r="L26" s="128">
        <v>53.4</v>
      </c>
      <c r="M26" s="128">
        <v>1.6</v>
      </c>
      <c r="N26" s="128">
        <v>7.3</v>
      </c>
      <c r="O26" s="128">
        <v>1926</v>
      </c>
      <c r="P26" s="128">
        <v>4.5</v>
      </c>
      <c r="Q26" s="196">
        <v>532432</v>
      </c>
      <c r="R26" s="128" t="s">
        <v>256</v>
      </c>
      <c r="S26" s="129">
        <v>10.9</v>
      </c>
      <c r="T26" s="128">
        <v>10.5</v>
      </c>
      <c r="U26" s="128">
        <v>8.5</v>
      </c>
      <c r="V26" s="128">
        <v>8</v>
      </c>
      <c r="W26" s="128">
        <v>8</v>
      </c>
      <c r="X26" s="128">
        <v>7.8</v>
      </c>
      <c r="Y26" s="128">
        <v>6.6</v>
      </c>
      <c r="Z26" s="128">
        <v>151.4</v>
      </c>
      <c r="AA26" s="128">
        <v>116</v>
      </c>
      <c r="AB26" s="128">
        <v>59.7</v>
      </c>
      <c r="AC26" s="128">
        <v>35.799999999999997</v>
      </c>
      <c r="AD26" s="145">
        <v>82.6</v>
      </c>
      <c r="AE26" s="145">
        <v>16.899999999999999</v>
      </c>
      <c r="AF26" s="145">
        <v>0.4</v>
      </c>
      <c r="AG26" s="145">
        <v>0</v>
      </c>
      <c r="AH26" s="145">
        <v>0</v>
      </c>
      <c r="AI26" s="145">
        <v>0</v>
      </c>
      <c r="AJ26" s="145">
        <v>93.6</v>
      </c>
      <c r="AK26" s="145">
        <v>3.1</v>
      </c>
      <c r="AL26" s="145">
        <v>1.3</v>
      </c>
      <c r="AM26" s="145">
        <v>1.6</v>
      </c>
      <c r="AN26" s="145">
        <v>0.3</v>
      </c>
      <c r="AO26" s="145">
        <v>0</v>
      </c>
      <c r="AP26" s="172">
        <v>12.8</v>
      </c>
      <c r="AQ26" s="169">
        <v>8.9</v>
      </c>
      <c r="AR26" s="178"/>
      <c r="AS26" s="188">
        <v>4069</v>
      </c>
      <c r="AT26" s="185">
        <v>4172</v>
      </c>
      <c r="AU26" s="290">
        <v>28060000</v>
      </c>
      <c r="AV26" s="290">
        <v>6100000</v>
      </c>
      <c r="AW26">
        <v>363</v>
      </c>
      <c r="AX26" s="303">
        <v>38278607</v>
      </c>
      <c r="AY26" s="200">
        <v>3.8278606999999999E-2</v>
      </c>
      <c r="BA26">
        <v>0.7614881</v>
      </c>
      <c r="BC26">
        <v>0.7614881</v>
      </c>
    </row>
    <row r="27" spans="1:55" ht="15.6" hidden="1" thickBot="1" x14ac:dyDescent="0.35">
      <c r="A27" s="128" t="s">
        <v>217</v>
      </c>
      <c r="B27" s="128"/>
      <c r="C27" s="128"/>
      <c r="D27" s="128"/>
      <c r="E27" s="128"/>
      <c r="F27" s="128">
        <v>754</v>
      </c>
      <c r="G27" s="128"/>
      <c r="H27" s="128">
        <v>2.2000000000000002</v>
      </c>
      <c r="I27" s="128">
        <v>10.5</v>
      </c>
      <c r="J27" s="128">
        <v>3770</v>
      </c>
      <c r="K27" s="128"/>
      <c r="L27" s="128"/>
      <c r="M27" s="128"/>
      <c r="N27" s="128"/>
      <c r="O27" s="128"/>
      <c r="P27" s="128">
        <v>0.2</v>
      </c>
      <c r="Q27" s="195">
        <v>36724</v>
      </c>
      <c r="R27" s="128">
        <v>7162</v>
      </c>
      <c r="S27" s="128"/>
      <c r="T27" s="128"/>
      <c r="U27" s="128"/>
      <c r="V27" s="128"/>
      <c r="W27" s="128"/>
      <c r="X27" s="128">
        <v>8.1999999999999993</v>
      </c>
      <c r="Y27" s="128">
        <v>5.5</v>
      </c>
      <c r="Z27" s="128">
        <v>1.9</v>
      </c>
      <c r="AA27" s="128">
        <v>1.4</v>
      </c>
      <c r="AB27" s="128">
        <v>6</v>
      </c>
      <c r="AC27" s="128">
        <v>3.7</v>
      </c>
      <c r="AD27" s="145">
        <v>98.5</v>
      </c>
      <c r="AE27" s="145">
        <v>0</v>
      </c>
      <c r="AF27" s="145">
        <v>0</v>
      </c>
      <c r="AG27" s="145">
        <v>1.4</v>
      </c>
      <c r="AH27" s="145">
        <v>0</v>
      </c>
      <c r="AI27" s="145">
        <v>0.1</v>
      </c>
      <c r="AJ27" s="145">
        <v>93.1</v>
      </c>
      <c r="AK27" s="145">
        <v>2.6</v>
      </c>
      <c r="AL27" s="145">
        <v>2.6</v>
      </c>
      <c r="AM27" s="145">
        <v>1.4</v>
      </c>
      <c r="AN27" s="145">
        <v>0.1</v>
      </c>
      <c r="AO27" s="145">
        <v>0.3</v>
      </c>
      <c r="AP27" s="160">
        <v>8.6999999999999993</v>
      </c>
      <c r="AQ27" s="160">
        <v>15.9</v>
      </c>
      <c r="AR27" s="179"/>
      <c r="AS27" s="189">
        <v>89</v>
      </c>
      <c r="AT27" s="183"/>
      <c r="AU27" s="290">
        <v>525300</v>
      </c>
      <c r="AV27" s="290">
        <v>103000</v>
      </c>
      <c r="AW27">
        <v>12.9</v>
      </c>
      <c r="AX27" s="302">
        <v>562027</v>
      </c>
      <c r="AY27" s="200">
        <v>5.6202700000000001E-3</v>
      </c>
    </row>
    <row r="28" spans="1:55" ht="15.6" thickBot="1" x14ac:dyDescent="0.35">
      <c r="A28" s="128" t="s">
        <v>257</v>
      </c>
      <c r="B28" s="128"/>
      <c r="C28" s="128">
        <v>15353</v>
      </c>
      <c r="D28" s="128">
        <v>2.9</v>
      </c>
      <c r="E28" s="128">
        <v>5118</v>
      </c>
      <c r="F28" s="128">
        <v>4624</v>
      </c>
      <c r="G28" s="128">
        <v>30.1</v>
      </c>
      <c r="H28" s="128">
        <v>0.9</v>
      </c>
      <c r="I28" s="128">
        <v>4.9000000000000004</v>
      </c>
      <c r="J28" s="128">
        <v>1541</v>
      </c>
      <c r="K28" s="128">
        <v>9940</v>
      </c>
      <c r="L28" s="128">
        <v>64.7</v>
      </c>
      <c r="M28" s="128">
        <v>1.9</v>
      </c>
      <c r="N28" s="128">
        <v>10.6</v>
      </c>
      <c r="O28" s="128">
        <v>3313</v>
      </c>
      <c r="P28" s="128">
        <v>3</v>
      </c>
      <c r="Q28" s="196">
        <v>537031</v>
      </c>
      <c r="R28" s="128">
        <v>93687</v>
      </c>
      <c r="S28" s="129">
        <v>10.3</v>
      </c>
      <c r="T28" s="128">
        <v>11.3</v>
      </c>
      <c r="U28" s="128">
        <v>8.5</v>
      </c>
      <c r="V28" s="128">
        <v>9.1999999999999993</v>
      </c>
      <c r="W28" s="128">
        <v>7.2</v>
      </c>
      <c r="X28" s="128">
        <v>7.2</v>
      </c>
      <c r="Y28" s="128">
        <v>5.9</v>
      </c>
      <c r="Z28" s="128">
        <v>71.5</v>
      </c>
      <c r="AA28" s="128">
        <v>51.8</v>
      </c>
      <c r="AB28" s="128">
        <v>62.3</v>
      </c>
      <c r="AC28" s="128">
        <v>44.3</v>
      </c>
      <c r="AD28" s="145">
        <v>96.2</v>
      </c>
      <c r="AE28" s="145">
        <v>1.9</v>
      </c>
      <c r="AF28" s="145">
        <v>0.8</v>
      </c>
      <c r="AG28" s="145">
        <v>0.9</v>
      </c>
      <c r="AH28" s="145">
        <v>0.1</v>
      </c>
      <c r="AI28" s="145">
        <v>0.1</v>
      </c>
      <c r="AJ28" s="145">
        <v>89.7</v>
      </c>
      <c r="AK28" s="145">
        <v>1.9</v>
      </c>
      <c r="AL28" s="145">
        <v>3.2</v>
      </c>
      <c r="AM28" s="145">
        <v>3</v>
      </c>
      <c r="AN28" s="145">
        <v>2.2000000000000002</v>
      </c>
      <c r="AO28" s="145">
        <v>0</v>
      </c>
      <c r="AP28" s="160">
        <v>10</v>
      </c>
      <c r="AQ28" s="158">
        <v>8.4</v>
      </c>
      <c r="AR28" s="178">
        <v>55.55</v>
      </c>
      <c r="AS28" s="188">
        <v>2186</v>
      </c>
      <c r="AT28" s="185">
        <v>9385</v>
      </c>
      <c r="AU28" s="290">
        <v>8377600</v>
      </c>
      <c r="AV28" s="290">
        <v>1496000</v>
      </c>
      <c r="AW28">
        <v>229.8</v>
      </c>
      <c r="AX28" s="317">
        <v>18307441</v>
      </c>
      <c r="AY28">
        <v>1.8307441</v>
      </c>
      <c r="BA28">
        <v>1.0984613000000001</v>
      </c>
      <c r="BC28">
        <v>1.0984613000000001</v>
      </c>
    </row>
    <row r="29" spans="1:55" ht="15.6" thickBot="1" x14ac:dyDescent="0.35">
      <c r="A29" s="128" t="s">
        <v>259</v>
      </c>
      <c r="B29" s="128"/>
      <c r="C29" s="128">
        <v>30547</v>
      </c>
      <c r="D29" s="128">
        <v>3.1</v>
      </c>
      <c r="E29" s="128">
        <v>3916</v>
      </c>
      <c r="F29" s="128">
        <v>12963</v>
      </c>
      <c r="G29" s="128">
        <v>42.4</v>
      </c>
      <c r="H29" s="128">
        <v>1.3</v>
      </c>
      <c r="I29" s="128">
        <v>6.8</v>
      </c>
      <c r="J29" s="128">
        <v>1662</v>
      </c>
      <c r="K29" s="128">
        <v>14476</v>
      </c>
      <c r="L29" s="128">
        <v>47.4</v>
      </c>
      <c r="M29" s="128">
        <v>1.4</v>
      </c>
      <c r="N29" s="128">
        <v>7.6</v>
      </c>
      <c r="O29" s="128">
        <v>1856</v>
      </c>
      <c r="P29" s="128">
        <v>7.8</v>
      </c>
      <c r="Q29" s="195">
        <v>999050</v>
      </c>
      <c r="R29" s="128" t="s">
        <v>261</v>
      </c>
      <c r="S29" s="129">
        <v>6.1</v>
      </c>
      <c r="T29" s="128">
        <v>8.1999999999999993</v>
      </c>
      <c r="U29" s="128">
        <v>6.7</v>
      </c>
      <c r="V29" s="128">
        <v>7.7</v>
      </c>
      <c r="W29" s="128">
        <v>7.7</v>
      </c>
      <c r="X29" s="128">
        <v>6.2</v>
      </c>
      <c r="Y29" s="128">
        <v>5.0999999999999996</v>
      </c>
      <c r="Z29" s="128">
        <v>187.9</v>
      </c>
      <c r="AA29" s="128">
        <v>120.6</v>
      </c>
      <c r="AB29" s="128">
        <v>105.7</v>
      </c>
      <c r="AC29" s="128">
        <v>62.8</v>
      </c>
      <c r="AD29" s="145">
        <v>61.9</v>
      </c>
      <c r="AE29" s="145">
        <v>37</v>
      </c>
      <c r="AF29" s="145">
        <v>1</v>
      </c>
      <c r="AG29" s="145">
        <v>0.1</v>
      </c>
      <c r="AH29" s="145">
        <v>0</v>
      </c>
      <c r="AI29" s="145">
        <v>0</v>
      </c>
      <c r="AJ29" s="145">
        <v>74.7</v>
      </c>
      <c r="AK29" s="145">
        <v>19.7</v>
      </c>
      <c r="AL29" s="145">
        <v>3.6</v>
      </c>
      <c r="AM29" s="145">
        <v>0.9</v>
      </c>
      <c r="AN29" s="145">
        <v>1.1000000000000001</v>
      </c>
      <c r="AO29" s="145">
        <v>0</v>
      </c>
      <c r="AP29" s="160">
        <v>19.899999999999999</v>
      </c>
      <c r="AQ29" s="176">
        <v>11</v>
      </c>
      <c r="AR29" s="178">
        <v>200.07</v>
      </c>
      <c r="AS29" s="188">
        <v>3320</v>
      </c>
      <c r="AT29" s="185">
        <v>4028</v>
      </c>
      <c r="AU29" s="290">
        <v>35826000</v>
      </c>
      <c r="AV29" s="290">
        <v>5971000</v>
      </c>
      <c r="AW29">
        <v>477.2</v>
      </c>
      <c r="AX29" s="318">
        <v>58466469</v>
      </c>
      <c r="AY29">
        <v>5.8466468999999996</v>
      </c>
    </row>
    <row r="30" spans="1:55" ht="15.6" hidden="1" thickBot="1" x14ac:dyDescent="0.35">
      <c r="A30" s="128" t="s">
        <v>214</v>
      </c>
      <c r="B30" s="128"/>
      <c r="C30" s="128"/>
      <c r="D30" s="128"/>
      <c r="E30" s="128"/>
      <c r="F30" s="128">
        <v>436</v>
      </c>
      <c r="G30" s="128"/>
      <c r="H30" s="128">
        <v>1.4</v>
      </c>
      <c r="I30" s="128">
        <v>6.3</v>
      </c>
      <c r="J30" s="128">
        <v>4360</v>
      </c>
      <c r="K30" s="128"/>
      <c r="L30" s="128"/>
      <c r="M30" s="128"/>
      <c r="N30" s="128"/>
      <c r="O30" s="128"/>
      <c r="P30" s="128">
        <v>0.1</v>
      </c>
      <c r="Q30" s="196">
        <v>31441</v>
      </c>
      <c r="R30" s="128">
        <v>6906</v>
      </c>
      <c r="S30" s="128"/>
      <c r="T30" s="128"/>
      <c r="U30" s="128"/>
      <c r="V30" s="128"/>
      <c r="W30" s="128"/>
      <c r="X30" s="128">
        <v>4.8</v>
      </c>
      <c r="Y30" s="128">
        <v>3.5</v>
      </c>
      <c r="Z30" s="128">
        <v>0.8</v>
      </c>
      <c r="AA30" s="128">
        <v>0.5</v>
      </c>
      <c r="AB30" s="128">
        <v>1.3</v>
      </c>
      <c r="AC30" s="128">
        <v>0.9</v>
      </c>
      <c r="AD30" s="145">
        <v>96.7</v>
      </c>
      <c r="AE30" s="145">
        <v>0</v>
      </c>
      <c r="AF30" s="145">
        <v>2.2999999999999998</v>
      </c>
      <c r="AG30" s="145">
        <v>0</v>
      </c>
      <c r="AH30" s="145">
        <v>0.9</v>
      </c>
      <c r="AI30" s="145">
        <v>0.1</v>
      </c>
      <c r="AJ30" s="145">
        <v>98.8</v>
      </c>
      <c r="AK30" s="145">
        <v>0</v>
      </c>
      <c r="AL30" s="145">
        <v>0.1</v>
      </c>
      <c r="AM30" s="145">
        <v>0.1</v>
      </c>
      <c r="AN30" s="145">
        <v>0.7</v>
      </c>
      <c r="AO30" s="145">
        <v>0.3</v>
      </c>
      <c r="AP30" s="168">
        <v>2.2000000000000002</v>
      </c>
      <c r="AQ30" s="168">
        <v>0</v>
      </c>
      <c r="AR30" s="178">
        <v>0.09</v>
      </c>
      <c r="AS30" s="188">
        <v>16</v>
      </c>
      <c r="AT30" s="185">
        <v>1949</v>
      </c>
      <c r="AU30" s="290">
        <v>222824</v>
      </c>
      <c r="AV30" s="290">
        <v>39790</v>
      </c>
      <c r="AW30">
        <v>3.5</v>
      </c>
      <c r="AX30" s="303">
        <v>488386</v>
      </c>
      <c r="AY30" s="200">
        <v>4.8838600000000003E-3</v>
      </c>
      <c r="BA30">
        <v>3.11206</v>
      </c>
      <c r="BC30">
        <v>3.11206</v>
      </c>
    </row>
    <row r="31" spans="1:55" ht="15.6" thickBot="1" x14ac:dyDescent="0.35">
      <c r="A31" s="128" t="s">
        <v>262</v>
      </c>
      <c r="B31" s="128"/>
      <c r="C31" s="128">
        <v>35001</v>
      </c>
      <c r="D31" s="128">
        <v>2</v>
      </c>
      <c r="E31" s="128">
        <v>4605</v>
      </c>
      <c r="F31" s="128">
        <v>15494</v>
      </c>
      <c r="G31" s="128">
        <v>44.3</v>
      </c>
      <c r="H31" s="128">
        <v>0.9</v>
      </c>
      <c r="I31" s="128">
        <v>6.6</v>
      </c>
      <c r="J31" s="128">
        <v>2039</v>
      </c>
      <c r="K31" s="128">
        <v>15455</v>
      </c>
      <c r="L31" s="128">
        <v>44.2</v>
      </c>
      <c r="M31" s="128">
        <v>0.9</v>
      </c>
      <c r="N31" s="128">
        <v>6.5</v>
      </c>
      <c r="O31" s="128">
        <v>2034</v>
      </c>
      <c r="P31" s="128">
        <v>7.6</v>
      </c>
      <c r="Q31" s="195">
        <v>1743144</v>
      </c>
      <c r="R31" s="128" t="s">
        <v>264</v>
      </c>
      <c r="S31" s="129">
        <v>10.199999999999999</v>
      </c>
      <c r="T31" s="128">
        <v>10.7</v>
      </c>
      <c r="U31" s="128">
        <v>12.2</v>
      </c>
      <c r="V31" s="128">
        <v>12</v>
      </c>
      <c r="W31" s="128">
        <v>8</v>
      </c>
      <c r="X31" s="128">
        <v>7.1</v>
      </c>
      <c r="Y31" s="128">
        <v>5</v>
      </c>
      <c r="Z31" s="128">
        <v>198.7</v>
      </c>
      <c r="AA31" s="128">
        <v>143.30000000000001</v>
      </c>
      <c r="AB31" s="128">
        <v>209.8</v>
      </c>
      <c r="AC31" s="128">
        <v>135.4</v>
      </c>
      <c r="AD31" s="145">
        <v>83.6</v>
      </c>
      <c r="AE31" s="145">
        <v>14.3</v>
      </c>
      <c r="AF31" s="145">
        <v>0.7</v>
      </c>
      <c r="AG31" s="145">
        <v>0.6</v>
      </c>
      <c r="AH31" s="145">
        <v>0.8</v>
      </c>
      <c r="AI31" s="145">
        <v>0</v>
      </c>
      <c r="AJ31" s="145">
        <v>78.3</v>
      </c>
      <c r="AK31" s="145">
        <v>8.5</v>
      </c>
      <c r="AL31" s="145">
        <v>4.9000000000000004</v>
      </c>
      <c r="AM31" s="145">
        <v>6.3</v>
      </c>
      <c r="AN31" s="145">
        <v>1.8</v>
      </c>
      <c r="AO31" s="145">
        <v>0.1</v>
      </c>
      <c r="AP31" s="160">
        <v>19</v>
      </c>
      <c r="AQ31" s="158">
        <v>16.899999999999999</v>
      </c>
      <c r="AR31" s="178">
        <v>441.77</v>
      </c>
      <c r="AS31" s="188">
        <v>9656</v>
      </c>
      <c r="AT31" s="185">
        <v>9471</v>
      </c>
      <c r="AU31" s="290">
        <v>35746600</v>
      </c>
      <c r="AV31" s="290">
        <v>7771000</v>
      </c>
      <c r="AW31">
        <v>687.2</v>
      </c>
      <c r="AX31" s="318">
        <v>46896791</v>
      </c>
      <c r="AY31">
        <v>4.6896791000000002</v>
      </c>
    </row>
    <row r="32" spans="1:55" ht="15.6" hidden="1" thickBot="1" x14ac:dyDescent="0.35">
      <c r="A32" s="128" t="s">
        <v>273</v>
      </c>
      <c r="B32" s="128"/>
      <c r="C32" s="128">
        <v>18908</v>
      </c>
      <c r="D32" s="128">
        <v>2</v>
      </c>
      <c r="E32" s="128">
        <v>5110</v>
      </c>
      <c r="F32" s="128">
        <v>8374</v>
      </c>
      <c r="G32" s="128">
        <v>44.3</v>
      </c>
      <c r="H32" s="128">
        <v>0.9</v>
      </c>
      <c r="I32" s="128">
        <v>6.7</v>
      </c>
      <c r="J32" s="128">
        <v>2263</v>
      </c>
      <c r="K32" s="128">
        <v>7861</v>
      </c>
      <c r="L32" s="128">
        <v>41.6</v>
      </c>
      <c r="M32" s="128">
        <v>0.8</v>
      </c>
      <c r="N32" s="128">
        <v>6.3</v>
      </c>
      <c r="O32" s="128">
        <v>2125</v>
      </c>
      <c r="P32" s="128">
        <v>3.7</v>
      </c>
      <c r="Q32" s="196">
        <v>950287</v>
      </c>
      <c r="R32" s="128" t="s">
        <v>275</v>
      </c>
      <c r="S32" s="129">
        <v>9.6</v>
      </c>
      <c r="T32" s="128">
        <v>9.6</v>
      </c>
      <c r="U32" s="128">
        <v>6</v>
      </c>
      <c r="V32" s="128">
        <v>5.8</v>
      </c>
      <c r="W32" s="128">
        <v>7.5</v>
      </c>
      <c r="X32" s="128">
        <v>6.7</v>
      </c>
      <c r="Y32" s="128">
        <v>5.4</v>
      </c>
      <c r="Z32" s="128">
        <v>61</v>
      </c>
      <c r="AA32" s="128">
        <v>45.6</v>
      </c>
      <c r="AB32" s="128">
        <v>54.5</v>
      </c>
      <c r="AC32" s="128">
        <v>42.1</v>
      </c>
      <c r="AD32" s="145">
        <v>29</v>
      </c>
      <c r="AE32" s="145">
        <v>70.3</v>
      </c>
      <c r="AF32" s="145">
        <v>0.3</v>
      </c>
      <c r="AG32" s="145">
        <v>0.4</v>
      </c>
      <c r="AH32" s="145">
        <v>0</v>
      </c>
      <c r="AI32" s="145">
        <v>0</v>
      </c>
      <c r="AJ32" s="145">
        <v>50.3</v>
      </c>
      <c r="AK32" s="145">
        <v>37.299999999999997</v>
      </c>
      <c r="AL32" s="145">
        <v>3.5</v>
      </c>
      <c r="AM32" s="145">
        <v>5.4</v>
      </c>
      <c r="AN32" s="145">
        <v>3.2</v>
      </c>
      <c r="AO32" s="145">
        <v>0.3</v>
      </c>
      <c r="AP32" s="160">
        <v>16.3</v>
      </c>
      <c r="AQ32" s="158">
        <v>14.4</v>
      </c>
      <c r="AR32" s="179"/>
      <c r="AS32" s="188"/>
      <c r="AT32" s="183"/>
      <c r="AU32" s="290"/>
      <c r="AV32" s="290"/>
      <c r="AW32">
        <v>203.1</v>
      </c>
      <c r="AX32" s="303">
        <v>20774398</v>
      </c>
      <c r="AY32" s="200">
        <v>2.0774397999999999E-2</v>
      </c>
      <c r="BA32">
        <v>4.3696199</v>
      </c>
      <c r="BC32">
        <v>4.3696199</v>
      </c>
    </row>
    <row r="33" spans="1:55" ht="15.6" hidden="1" thickBot="1" x14ac:dyDescent="0.35">
      <c r="A33" s="128" t="s">
        <v>215</v>
      </c>
      <c r="B33" s="128"/>
      <c r="C33" s="128"/>
      <c r="D33" s="128"/>
      <c r="E33" s="128"/>
      <c r="F33" s="128">
        <v>934</v>
      </c>
      <c r="G33" s="128"/>
      <c r="H33" s="128">
        <v>1.7</v>
      </c>
      <c r="I33" s="128">
        <v>6.5</v>
      </c>
      <c r="J33" s="128">
        <v>2335</v>
      </c>
      <c r="K33" s="128"/>
      <c r="L33" s="128"/>
      <c r="M33" s="128"/>
      <c r="N33" s="128"/>
      <c r="O33" s="128"/>
      <c r="P33" s="128">
        <v>0.4</v>
      </c>
      <c r="Q33" s="195">
        <v>54151</v>
      </c>
      <c r="R33" s="128">
        <v>14260</v>
      </c>
      <c r="S33" s="128"/>
      <c r="T33" s="128"/>
      <c r="U33" s="128"/>
      <c r="V33" s="128"/>
      <c r="W33" s="128"/>
      <c r="X33" s="128">
        <v>6.1</v>
      </c>
      <c r="Y33" s="128">
        <v>4.9000000000000004</v>
      </c>
      <c r="Z33" s="128">
        <v>12.3</v>
      </c>
      <c r="AA33" s="128">
        <v>8.5</v>
      </c>
      <c r="AB33" s="128">
        <v>6.7</v>
      </c>
      <c r="AC33" s="128">
        <v>4.2</v>
      </c>
      <c r="AD33" s="145">
        <v>82.5</v>
      </c>
      <c r="AE33" s="145">
        <v>17</v>
      </c>
      <c r="AF33" s="145">
        <v>0</v>
      </c>
      <c r="AG33" s="145">
        <v>0</v>
      </c>
      <c r="AH33" s="145">
        <v>0.5</v>
      </c>
      <c r="AI33" s="145">
        <v>0</v>
      </c>
      <c r="AJ33" s="145">
        <v>94</v>
      </c>
      <c r="AK33" s="145">
        <v>6</v>
      </c>
      <c r="AL33" s="145">
        <v>0</v>
      </c>
      <c r="AM33" s="145">
        <v>0</v>
      </c>
      <c r="AN33" s="145">
        <v>0</v>
      </c>
      <c r="AO33" s="145">
        <v>0</v>
      </c>
      <c r="AP33" s="158">
        <v>7.2</v>
      </c>
      <c r="AQ33" s="168">
        <v>4.7</v>
      </c>
      <c r="AR33" s="178">
        <v>20.18</v>
      </c>
      <c r="AS33" s="187">
        <v>171</v>
      </c>
      <c r="AT33" s="185">
        <v>2694</v>
      </c>
      <c r="AU33" s="290">
        <v>2420600</v>
      </c>
      <c r="AV33" s="290">
        <v>494000</v>
      </c>
      <c r="AW33">
        <v>31.6</v>
      </c>
      <c r="AX33" s="302">
        <v>3394060</v>
      </c>
      <c r="AY33" s="200">
        <v>3.3940600000000001E-2</v>
      </c>
    </row>
    <row r="34" spans="1:55" ht="15.6" thickBot="1" x14ac:dyDescent="0.35">
      <c r="A34" s="128" t="s">
        <v>268</v>
      </c>
      <c r="B34" s="128"/>
      <c r="C34" s="128">
        <v>4046</v>
      </c>
      <c r="D34" s="128">
        <v>1.7</v>
      </c>
      <c r="E34" s="128">
        <v>3678</v>
      </c>
      <c r="F34" s="128">
        <v>2500</v>
      </c>
      <c r="G34" s="128">
        <v>61.8</v>
      </c>
      <c r="H34" s="128">
        <v>1.1000000000000001</v>
      </c>
      <c r="I34" s="128">
        <v>6.5</v>
      </c>
      <c r="J34" s="128">
        <v>2273</v>
      </c>
      <c r="K34" s="128">
        <v>1449</v>
      </c>
      <c r="L34" s="128">
        <v>35.799999999999997</v>
      </c>
      <c r="M34" s="128">
        <v>0.6</v>
      </c>
      <c r="N34" s="128">
        <v>3.8</v>
      </c>
      <c r="O34" s="128">
        <v>1317</v>
      </c>
      <c r="P34" s="128">
        <v>1.1000000000000001</v>
      </c>
      <c r="Q34" s="196">
        <v>236988</v>
      </c>
      <c r="R34" s="128">
        <v>38273</v>
      </c>
      <c r="S34" s="129">
        <v>8.1999999999999993</v>
      </c>
      <c r="T34" s="128">
        <v>9.9</v>
      </c>
      <c r="U34" s="128">
        <v>6.4</v>
      </c>
      <c r="V34" s="128">
        <v>7.3</v>
      </c>
      <c r="W34" s="128">
        <v>6.3</v>
      </c>
      <c r="X34" s="128">
        <v>6.9</v>
      </c>
      <c r="Y34" s="128">
        <v>5.0999999999999996</v>
      </c>
      <c r="Z34" s="128">
        <v>19.3</v>
      </c>
      <c r="AA34" s="128">
        <v>14.9</v>
      </c>
      <c r="AB34" s="128">
        <v>17.600000000000001</v>
      </c>
      <c r="AC34" s="128">
        <v>10.4</v>
      </c>
      <c r="AD34" s="145">
        <v>96</v>
      </c>
      <c r="AE34" s="145">
        <v>1</v>
      </c>
      <c r="AF34" s="145">
        <v>1.4</v>
      </c>
      <c r="AG34" s="145">
        <v>0.8</v>
      </c>
      <c r="AH34" s="145">
        <v>0.1</v>
      </c>
      <c r="AI34" s="145">
        <v>0.7</v>
      </c>
      <c r="AJ34" s="145">
        <v>88</v>
      </c>
      <c r="AK34" s="145">
        <v>0.2</v>
      </c>
      <c r="AL34" s="145">
        <v>7.3</v>
      </c>
      <c r="AM34" s="145">
        <v>1.3</v>
      </c>
      <c r="AN34" s="145">
        <v>2.2999999999999998</v>
      </c>
      <c r="AO34" s="145">
        <v>0.8</v>
      </c>
      <c r="AP34" s="160">
        <v>13.9</v>
      </c>
      <c r="AQ34" s="158">
        <v>10.1</v>
      </c>
      <c r="AR34" s="178">
        <v>30.73</v>
      </c>
      <c r="AS34" s="188">
        <v>14692</v>
      </c>
      <c r="AT34" s="185">
        <v>2063</v>
      </c>
      <c r="AU34" s="290">
        <v>2899800</v>
      </c>
      <c r="AV34" s="290">
        <v>11800000</v>
      </c>
      <c r="AW34">
        <v>62.2</v>
      </c>
      <c r="AX34" s="318">
        <v>7229411</v>
      </c>
      <c r="AY34">
        <v>0.7229411</v>
      </c>
      <c r="BA34">
        <v>2.8895631000000002</v>
      </c>
      <c r="BC34">
        <v>2.8895631000000002</v>
      </c>
    </row>
    <row r="35" spans="1:55" ht="15.6" thickBot="1" x14ac:dyDescent="0.35">
      <c r="A35" s="128" t="s">
        <v>265</v>
      </c>
      <c r="B35" s="128"/>
      <c r="C35" s="128">
        <v>84841</v>
      </c>
      <c r="D35" s="128">
        <v>5</v>
      </c>
      <c r="E35" s="128">
        <v>3721</v>
      </c>
      <c r="F35" s="128">
        <v>21688</v>
      </c>
      <c r="G35" s="128">
        <v>25.6</v>
      </c>
      <c r="H35" s="128">
        <v>1.3</v>
      </c>
      <c r="I35" s="128">
        <v>6</v>
      </c>
      <c r="J35" s="128">
        <v>951</v>
      </c>
      <c r="K35" s="128">
        <v>60883</v>
      </c>
      <c r="L35" s="128">
        <v>71.8</v>
      </c>
      <c r="M35" s="128">
        <v>3.6</v>
      </c>
      <c r="N35" s="128">
        <v>17</v>
      </c>
      <c r="O35" s="128">
        <v>2670</v>
      </c>
      <c r="P35" s="128">
        <v>22.8</v>
      </c>
      <c r="Q35" s="195">
        <v>1700273</v>
      </c>
      <c r="R35" s="128" t="s">
        <v>267</v>
      </c>
      <c r="S35" s="129">
        <v>6.5</v>
      </c>
      <c r="T35" s="128">
        <v>7.3</v>
      </c>
      <c r="U35" s="128">
        <v>6.6</v>
      </c>
      <c r="V35" s="128">
        <v>7</v>
      </c>
      <c r="W35" s="128">
        <v>7.6</v>
      </c>
      <c r="X35" s="128">
        <v>6.7</v>
      </c>
      <c r="Y35" s="128">
        <v>6.2</v>
      </c>
      <c r="Z35" s="128">
        <v>334.9</v>
      </c>
      <c r="AA35" s="128">
        <v>215</v>
      </c>
      <c r="AB35" s="128">
        <v>194.4</v>
      </c>
      <c r="AC35" s="128">
        <v>129.1</v>
      </c>
      <c r="AD35" s="145">
        <v>99.5</v>
      </c>
      <c r="AE35" s="145">
        <v>0</v>
      </c>
      <c r="AF35" s="145">
        <v>0.3</v>
      </c>
      <c r="AG35" s="145">
        <v>0.1</v>
      </c>
      <c r="AH35" s="145">
        <v>0</v>
      </c>
      <c r="AI35" s="145">
        <v>0.1</v>
      </c>
      <c r="AJ35" s="145">
        <v>94.9</v>
      </c>
      <c r="AK35" s="145">
        <v>0.4</v>
      </c>
      <c r="AL35" s="145">
        <v>1.5</v>
      </c>
      <c r="AM35" s="145">
        <v>1.2</v>
      </c>
      <c r="AN35" s="145">
        <v>1.8</v>
      </c>
      <c r="AO35" s="145">
        <v>0.1</v>
      </c>
      <c r="AP35" s="160">
        <v>7.6</v>
      </c>
      <c r="AQ35" s="158">
        <v>4.5999999999999996</v>
      </c>
      <c r="AR35" s="178">
        <v>147.49</v>
      </c>
      <c r="AS35" s="187">
        <v>180</v>
      </c>
      <c r="AT35" s="185">
        <v>7077</v>
      </c>
      <c r="AU35" s="292">
        <v>76700000</v>
      </c>
      <c r="AV35" s="290">
        <v>537000</v>
      </c>
      <c r="AW35">
        <v>873.4</v>
      </c>
      <c r="AX35" s="319">
        <v>169796872</v>
      </c>
      <c r="AY35">
        <v>16.979687200000001</v>
      </c>
    </row>
    <row r="36" spans="1:55" ht="15" hidden="1" x14ac:dyDescent="0.3">
      <c r="A36" s="128" t="s">
        <v>270</v>
      </c>
      <c r="B36" s="128"/>
      <c r="C36" s="128">
        <v>50005</v>
      </c>
      <c r="D36" s="128">
        <v>4.0999999999999996</v>
      </c>
      <c r="E36" s="128">
        <v>5103</v>
      </c>
      <c r="F36" s="128">
        <v>13191</v>
      </c>
      <c r="G36" s="128">
        <v>26.4</v>
      </c>
      <c r="H36" s="128">
        <v>1.1000000000000001</v>
      </c>
      <c r="I36" s="128">
        <v>7.4</v>
      </c>
      <c r="J36" s="128">
        <v>1346</v>
      </c>
      <c r="K36" s="128">
        <v>33561</v>
      </c>
      <c r="L36" s="128">
        <v>67.099999999999994</v>
      </c>
      <c r="M36" s="128">
        <v>2.8</v>
      </c>
      <c r="N36" s="128">
        <v>18.8</v>
      </c>
      <c r="O36" s="128">
        <v>3425</v>
      </c>
      <c r="P36" s="128">
        <v>9.8000000000000007</v>
      </c>
      <c r="Q36" s="196">
        <v>1207823</v>
      </c>
      <c r="R36" s="128" t="s">
        <v>272</v>
      </c>
      <c r="S36" s="129">
        <v>7.1</v>
      </c>
      <c r="T36" s="128">
        <v>8</v>
      </c>
      <c r="U36" s="128">
        <v>11.6</v>
      </c>
      <c r="V36" s="128">
        <v>10</v>
      </c>
      <c r="W36" s="128">
        <v>6.9</v>
      </c>
      <c r="X36" s="128">
        <v>5.9</v>
      </c>
      <c r="Y36" s="128">
        <v>4.5999999999999996</v>
      </c>
      <c r="Z36" s="128">
        <v>216.1</v>
      </c>
      <c r="AA36" s="128">
        <v>149.69999999999999</v>
      </c>
      <c r="AB36" s="128">
        <v>144.19999999999999</v>
      </c>
      <c r="AC36" s="128">
        <v>96.8</v>
      </c>
      <c r="AD36" s="145">
        <v>88.6</v>
      </c>
      <c r="AE36" s="145">
        <v>9.8000000000000007</v>
      </c>
      <c r="AF36" s="145">
        <v>1</v>
      </c>
      <c r="AG36" s="145">
        <v>0.3</v>
      </c>
      <c r="AH36" s="145">
        <v>0.3</v>
      </c>
      <c r="AI36" s="145">
        <v>0</v>
      </c>
      <c r="AJ36" s="145">
        <v>82.3</v>
      </c>
      <c r="AK36" s="145">
        <v>3.6</v>
      </c>
      <c r="AL36" s="145">
        <v>4.9000000000000004</v>
      </c>
      <c r="AM36" s="145">
        <v>4.8</v>
      </c>
      <c r="AN36" s="145">
        <v>4.3</v>
      </c>
      <c r="AO36" s="145">
        <v>0.2</v>
      </c>
      <c r="AP36" s="160">
        <v>7.2</v>
      </c>
      <c r="AQ36" s="158">
        <v>5.4</v>
      </c>
      <c r="AR36" s="182"/>
      <c r="AS36" s="191">
        <v>11574</v>
      </c>
      <c r="AT36" s="186">
        <v>6936</v>
      </c>
      <c r="AU36" s="291">
        <v>56000000</v>
      </c>
      <c r="AV36" s="291">
        <v>11200000</v>
      </c>
      <c r="AW36">
        <v>606.70000000000005</v>
      </c>
      <c r="AX36" s="307">
        <v>79634885</v>
      </c>
      <c r="AY36" s="200">
        <v>0.79634885</v>
      </c>
      <c r="BA36">
        <v>6.0249762000000002</v>
      </c>
      <c r="BC36">
        <v>6.0249762000000002</v>
      </c>
    </row>
    <row r="38" spans="1:55" x14ac:dyDescent="0.3">
      <c r="N38" s="278"/>
      <c r="Q38" s="275"/>
      <c r="BA38">
        <v>6.8303285999999996</v>
      </c>
      <c r="BC38">
        <v>6.8303285999999996</v>
      </c>
    </row>
    <row r="39" spans="1:55" x14ac:dyDescent="0.3">
      <c r="A39" s="288" t="s">
        <v>335</v>
      </c>
      <c r="B39" s="199" t="s">
        <v>221</v>
      </c>
    </row>
    <row r="40" spans="1:55" x14ac:dyDescent="0.3">
      <c r="A40" s="289" t="s">
        <v>336</v>
      </c>
      <c r="B40" s="212" t="s">
        <v>208</v>
      </c>
      <c r="BA40">
        <v>0.24242230000000001</v>
      </c>
      <c r="BC40">
        <v>0.24242230000000001</v>
      </c>
    </row>
    <row r="41" spans="1:55" x14ac:dyDescent="0.3">
      <c r="A41" s="288" t="s">
        <v>337</v>
      </c>
      <c r="B41" s="199" t="s">
        <v>207</v>
      </c>
    </row>
    <row r="42" spans="1:55" x14ac:dyDescent="0.3">
      <c r="A42" s="289" t="s">
        <v>338</v>
      </c>
      <c r="B42" s="212" t="s">
        <v>224</v>
      </c>
      <c r="BA42">
        <v>0.33035930000000002</v>
      </c>
      <c r="BC42">
        <v>0.33035930000000002</v>
      </c>
    </row>
    <row r="43" spans="1:55" x14ac:dyDescent="0.3">
      <c r="A43" s="288" t="s">
        <v>339</v>
      </c>
      <c r="B43" s="199" t="s">
        <v>226</v>
      </c>
    </row>
    <row r="44" spans="1:55" x14ac:dyDescent="0.3">
      <c r="A44" s="289" t="s">
        <v>340</v>
      </c>
      <c r="B44" s="212" t="s">
        <v>218</v>
      </c>
      <c r="BA44">
        <v>6.7561499999999997E-2</v>
      </c>
      <c r="BC44">
        <v>6.7561499999999997E-2</v>
      </c>
    </row>
    <row r="45" spans="1:55" x14ac:dyDescent="0.3">
      <c r="A45" s="288" t="s">
        <v>341</v>
      </c>
      <c r="B45" s="199" t="s">
        <v>229</v>
      </c>
    </row>
    <row r="46" spans="1:55" x14ac:dyDescent="0.3">
      <c r="A46" s="289" t="s">
        <v>342</v>
      </c>
      <c r="B46" s="212" t="s">
        <v>220</v>
      </c>
      <c r="BA46">
        <v>0.19213640000000001</v>
      </c>
      <c r="BC46">
        <v>0.19213640000000001</v>
      </c>
    </row>
    <row r="47" spans="1:55" x14ac:dyDescent="0.3">
      <c r="A47" s="288" t="s">
        <v>343</v>
      </c>
      <c r="B47" s="199" t="s">
        <v>216</v>
      </c>
    </row>
    <row r="48" spans="1:55" x14ac:dyDescent="0.3">
      <c r="A48" s="289" t="s">
        <v>344</v>
      </c>
      <c r="B48" s="212" t="s">
        <v>209</v>
      </c>
      <c r="BA48">
        <v>1.8307441</v>
      </c>
      <c r="BC48">
        <v>1.8307441</v>
      </c>
    </row>
    <row r="49" spans="1:55" x14ac:dyDescent="0.3">
      <c r="A49" s="288" t="s">
        <v>345</v>
      </c>
      <c r="B49" s="199" t="s">
        <v>232</v>
      </c>
    </row>
    <row r="50" spans="1:55" x14ac:dyDescent="0.3">
      <c r="A50" s="289" t="s">
        <v>346</v>
      </c>
      <c r="B50" s="212" t="s">
        <v>235</v>
      </c>
      <c r="BA50">
        <v>5.8466468999999996</v>
      </c>
      <c r="BC50">
        <v>5.8466468999999996</v>
      </c>
    </row>
    <row r="51" spans="1:55" x14ac:dyDescent="0.3">
      <c r="A51" s="288" t="s">
        <v>347</v>
      </c>
      <c r="B51" s="199" t="s">
        <v>238</v>
      </c>
    </row>
    <row r="52" spans="1:55" x14ac:dyDescent="0.3">
      <c r="A52" s="289" t="s">
        <v>348</v>
      </c>
      <c r="B52" s="212" t="s">
        <v>276</v>
      </c>
      <c r="BA52">
        <v>4.6896791000000002</v>
      </c>
      <c r="BC52">
        <v>4.6896791000000002</v>
      </c>
    </row>
    <row r="53" spans="1:55" x14ac:dyDescent="0.3">
      <c r="A53" s="288" t="s">
        <v>349</v>
      </c>
      <c r="B53" s="199" t="s">
        <v>240</v>
      </c>
    </row>
    <row r="54" spans="1:55" x14ac:dyDescent="0.3">
      <c r="A54" s="289" t="s">
        <v>350</v>
      </c>
      <c r="B54" s="212" t="s">
        <v>242</v>
      </c>
      <c r="BA54">
        <v>0.7229411</v>
      </c>
      <c r="BC54">
        <v>0.7229411</v>
      </c>
    </row>
    <row r="55" spans="1:55" x14ac:dyDescent="0.3">
      <c r="A55" s="288" t="s">
        <v>351</v>
      </c>
      <c r="B55" s="199" t="s">
        <v>245</v>
      </c>
    </row>
    <row r="56" spans="1:55" x14ac:dyDescent="0.3">
      <c r="A56" s="289" t="s">
        <v>352</v>
      </c>
      <c r="B56" s="212" t="s">
        <v>219</v>
      </c>
      <c r="BA56">
        <v>16.979687200000001</v>
      </c>
      <c r="BC56">
        <v>16.979687200000001</v>
      </c>
    </row>
    <row r="57" spans="1:55" x14ac:dyDescent="0.3">
      <c r="A57" s="288" t="s">
        <v>353</v>
      </c>
      <c r="B57" s="199" t="s">
        <v>248</v>
      </c>
    </row>
    <row r="58" spans="1:55" x14ac:dyDescent="0.3">
      <c r="A58" s="289" t="s">
        <v>354</v>
      </c>
      <c r="B58" s="212" t="s">
        <v>251</v>
      </c>
    </row>
    <row r="59" spans="1:55" x14ac:dyDescent="0.3">
      <c r="A59" s="288" t="s">
        <v>355</v>
      </c>
      <c r="B59" s="199" t="s">
        <v>210</v>
      </c>
    </row>
    <row r="60" spans="1:55" x14ac:dyDescent="0.3">
      <c r="A60" s="289" t="s">
        <v>356</v>
      </c>
      <c r="B60" s="212" t="s">
        <v>211</v>
      </c>
    </row>
    <row r="61" spans="1:55" x14ac:dyDescent="0.3">
      <c r="A61" s="288" t="s">
        <v>357</v>
      </c>
      <c r="B61" s="199" t="s">
        <v>212</v>
      </c>
    </row>
    <row r="62" spans="1:55" x14ac:dyDescent="0.3">
      <c r="A62" s="289" t="s">
        <v>358</v>
      </c>
      <c r="B62" s="212" t="s">
        <v>213</v>
      </c>
    </row>
    <row r="63" spans="1:55" x14ac:dyDescent="0.3">
      <c r="A63" s="288" t="s">
        <v>359</v>
      </c>
      <c r="B63" s="199" t="s">
        <v>254</v>
      </c>
    </row>
    <row r="64" spans="1:55" x14ac:dyDescent="0.3">
      <c r="A64" s="289" t="s">
        <v>360</v>
      </c>
      <c r="B64" s="212" t="s">
        <v>217</v>
      </c>
    </row>
    <row r="65" spans="1:2" x14ac:dyDescent="0.3">
      <c r="A65" s="288" t="s">
        <v>361</v>
      </c>
      <c r="B65" s="199" t="s">
        <v>257</v>
      </c>
    </row>
    <row r="66" spans="1:2" x14ac:dyDescent="0.3">
      <c r="A66" s="289" t="s">
        <v>362</v>
      </c>
      <c r="B66" s="212" t="s">
        <v>259</v>
      </c>
    </row>
    <row r="67" spans="1:2" x14ac:dyDescent="0.3">
      <c r="A67" s="288" t="s">
        <v>363</v>
      </c>
      <c r="B67" s="199" t="s">
        <v>214</v>
      </c>
    </row>
    <row r="68" spans="1:2" x14ac:dyDescent="0.3">
      <c r="A68" s="289" t="s">
        <v>364</v>
      </c>
      <c r="B68" s="212" t="s">
        <v>262</v>
      </c>
    </row>
    <row r="69" spans="1:2" x14ac:dyDescent="0.3">
      <c r="A69" s="288" t="s">
        <v>369</v>
      </c>
      <c r="B69" s="199" t="s">
        <v>273</v>
      </c>
    </row>
    <row r="70" spans="1:2" x14ac:dyDescent="0.3">
      <c r="A70" s="289" t="s">
        <v>365</v>
      </c>
      <c r="B70" s="212" t="s">
        <v>215</v>
      </c>
    </row>
    <row r="71" spans="1:2" x14ac:dyDescent="0.3">
      <c r="A71" s="288" t="s">
        <v>366</v>
      </c>
      <c r="B71" s="199" t="s">
        <v>268</v>
      </c>
    </row>
    <row r="72" spans="1:2" x14ac:dyDescent="0.3">
      <c r="A72" s="289" t="s">
        <v>367</v>
      </c>
      <c r="B72" s="212" t="s">
        <v>265</v>
      </c>
    </row>
    <row r="73" spans="1:2" x14ac:dyDescent="0.3">
      <c r="A73" s="288" t="s">
        <v>368</v>
      </c>
      <c r="B73" s="199" t="s">
        <v>270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05A4-5BCA-46E8-AFA2-6A1E57996974}">
  <dimension ref="A1:BO26"/>
  <sheetViews>
    <sheetView workbookViewId="0">
      <pane xSplit="1" topLeftCell="G1" activePane="topRight" state="frozen"/>
      <selection pane="topRight" activeCell="J1" sqref="J1:J24"/>
    </sheetView>
  </sheetViews>
  <sheetFormatPr defaultRowHeight="14.4" x14ac:dyDescent="0.3"/>
  <cols>
    <col min="3" max="3" width="12.77734375" customWidth="1"/>
    <col min="4" max="4" width="9.5546875" customWidth="1"/>
    <col min="6" max="6" width="11.88671875" customWidth="1"/>
    <col min="7" max="7" width="13.21875" customWidth="1"/>
    <col min="8" max="9" width="12.44140625" customWidth="1"/>
    <col min="10" max="10" width="10" customWidth="1"/>
    <col min="12" max="12" width="13" customWidth="1"/>
    <col min="13" max="13" width="14.33203125" customWidth="1"/>
    <col min="14" max="14" width="13.5546875" customWidth="1"/>
    <col min="15" max="15" width="11.109375" customWidth="1"/>
    <col min="17" max="17" width="10.5546875" bestFit="1" customWidth="1"/>
    <col min="19" max="19" width="9" customWidth="1"/>
    <col min="21" max="21" width="9" customWidth="1"/>
    <col min="44" max="44" width="12.88671875" customWidth="1"/>
    <col min="45" max="45" width="14" customWidth="1"/>
    <col min="46" max="46" width="18.5546875" customWidth="1"/>
  </cols>
  <sheetData>
    <row r="1" spans="1:67" x14ac:dyDescent="0.3">
      <c r="A1" s="241" t="s">
        <v>281</v>
      </c>
      <c r="B1" s="241" t="s">
        <v>282</v>
      </c>
      <c r="C1" s="241" t="s">
        <v>283</v>
      </c>
      <c r="D1" s="241" t="s">
        <v>284</v>
      </c>
      <c r="E1" s="241" t="s">
        <v>285</v>
      </c>
      <c r="F1" s="241" t="s">
        <v>286</v>
      </c>
      <c r="G1" s="241" t="s">
        <v>287</v>
      </c>
      <c r="H1" s="241" t="s">
        <v>288</v>
      </c>
      <c r="I1" s="241" t="s">
        <v>375</v>
      </c>
      <c r="J1" s="241" t="s">
        <v>289</v>
      </c>
      <c r="K1" s="241" t="s">
        <v>206</v>
      </c>
      <c r="L1" s="241" t="s">
        <v>290</v>
      </c>
      <c r="M1" s="241" t="s">
        <v>291</v>
      </c>
      <c r="N1" s="241" t="s">
        <v>292</v>
      </c>
      <c r="O1" s="241" t="s">
        <v>293</v>
      </c>
      <c r="P1" s="241" t="s">
        <v>294</v>
      </c>
      <c r="Q1" s="242" t="s">
        <v>295</v>
      </c>
      <c r="R1" s="241" t="s">
        <v>296</v>
      </c>
      <c r="S1" s="241" t="s">
        <v>297</v>
      </c>
      <c r="T1" s="241" t="s">
        <v>298</v>
      </c>
      <c r="U1" s="241" t="s">
        <v>299</v>
      </c>
      <c r="V1" s="241" t="s">
        <v>300</v>
      </c>
      <c r="W1" s="241" t="s">
        <v>278</v>
      </c>
      <c r="X1" s="241" t="s">
        <v>301</v>
      </c>
      <c r="Y1" s="241" t="s">
        <v>302</v>
      </c>
      <c r="Z1" s="241" t="s">
        <v>303</v>
      </c>
      <c r="AA1" s="241" t="s">
        <v>304</v>
      </c>
      <c r="AB1" s="241" t="s">
        <v>305</v>
      </c>
      <c r="AC1" s="241" t="s">
        <v>306</v>
      </c>
      <c r="AD1" s="241" t="s">
        <v>307</v>
      </c>
      <c r="AE1" s="241" t="s">
        <v>308</v>
      </c>
      <c r="AF1" s="241" t="s">
        <v>309</v>
      </c>
      <c r="AG1" s="241" t="s">
        <v>310</v>
      </c>
      <c r="AH1" s="241" t="s">
        <v>311</v>
      </c>
      <c r="AI1" s="241" t="s">
        <v>312</v>
      </c>
      <c r="AJ1" s="241" t="s">
        <v>313</v>
      </c>
      <c r="AK1" s="241" t="s">
        <v>314</v>
      </c>
      <c r="AL1" s="241" t="s">
        <v>315</v>
      </c>
      <c r="AM1" s="241" t="s">
        <v>316</v>
      </c>
      <c r="AN1" s="241" t="s">
        <v>317</v>
      </c>
      <c r="AO1" s="241" t="s">
        <v>318</v>
      </c>
      <c r="AP1" s="241" t="s">
        <v>319</v>
      </c>
      <c r="AQ1" s="241" t="s">
        <v>320</v>
      </c>
      <c r="AR1" s="241" t="s">
        <v>321</v>
      </c>
      <c r="AS1" s="241" t="s">
        <v>322</v>
      </c>
      <c r="AT1" s="243" t="s">
        <v>324</v>
      </c>
      <c r="AU1" s="241" t="s">
        <v>370</v>
      </c>
      <c r="AV1" s="241" t="s">
        <v>371</v>
      </c>
      <c r="AW1" s="241" t="s">
        <v>372</v>
      </c>
      <c r="AX1" s="241" t="s">
        <v>374</v>
      </c>
      <c r="AY1" s="241" t="s">
        <v>373</v>
      </c>
      <c r="AZ1" s="241" t="s">
        <v>378</v>
      </c>
      <c r="BA1" s="241" t="s">
        <v>379</v>
      </c>
      <c r="BB1" s="241" t="s">
        <v>412</v>
      </c>
      <c r="BC1" s="241" t="s">
        <v>409</v>
      </c>
      <c r="BD1" s="241" t="s">
        <v>413</v>
      </c>
      <c r="BE1" s="241" t="s">
        <v>414</v>
      </c>
      <c r="BF1" s="241" t="s">
        <v>416</v>
      </c>
      <c r="BG1" s="241" t="s">
        <v>415</v>
      </c>
      <c r="BH1" s="241" t="s">
        <v>417</v>
      </c>
      <c r="BI1" s="241" t="s">
        <v>418</v>
      </c>
      <c r="BJ1" s="241" t="s">
        <v>419</v>
      </c>
      <c r="BK1" s="241" t="s">
        <v>420</v>
      </c>
      <c r="BL1" s="241" t="s">
        <v>421</v>
      </c>
      <c r="BM1" s="241" t="s">
        <v>422</v>
      </c>
      <c r="BN1" s="241" t="s">
        <v>423</v>
      </c>
      <c r="BO1" s="241" t="s">
        <v>424</v>
      </c>
    </row>
    <row r="2" spans="1:67" ht="15" x14ac:dyDescent="0.3">
      <c r="A2" s="200" t="s">
        <v>208</v>
      </c>
      <c r="B2" s="200">
        <v>27105</v>
      </c>
      <c r="C2" s="200">
        <v>2.8</v>
      </c>
      <c r="D2" s="200">
        <v>5114</v>
      </c>
      <c r="E2" s="200">
        <v>9005</v>
      </c>
      <c r="F2" s="200">
        <v>33.200000000000003</v>
      </c>
      <c r="G2" s="200">
        <v>0.9</v>
      </c>
      <c r="H2">
        <v>6</v>
      </c>
      <c r="I2">
        <f>(Table12[[#This Row],[GHE_GGE]]/100)*Table12[[#This Row],[GGE]]</f>
        <v>8983.02</v>
      </c>
      <c r="J2" s="200">
        <v>1699</v>
      </c>
      <c r="K2" s="200">
        <v>17245</v>
      </c>
      <c r="L2" s="200">
        <v>63.6</v>
      </c>
      <c r="M2" s="200">
        <v>1.8</v>
      </c>
      <c r="N2" s="200">
        <v>11.5</v>
      </c>
      <c r="O2" s="200">
        <v>3254</v>
      </c>
      <c r="P2" s="200">
        <v>5.3</v>
      </c>
      <c r="Q2">
        <v>966099</v>
      </c>
      <c r="R2">
        <v>149717</v>
      </c>
      <c r="S2" s="198">
        <v>10.5</v>
      </c>
      <c r="T2" s="200">
        <v>9.9</v>
      </c>
      <c r="U2" s="200">
        <v>8</v>
      </c>
      <c r="V2" s="200">
        <v>7.5</v>
      </c>
      <c r="W2" s="200">
        <v>8</v>
      </c>
      <c r="X2" s="200">
        <v>7</v>
      </c>
      <c r="Y2" s="200">
        <v>5.7</v>
      </c>
      <c r="Z2" s="200">
        <v>175.4</v>
      </c>
      <c r="AA2" s="200">
        <v>120.2</v>
      </c>
      <c r="AB2" s="200">
        <v>98.3</v>
      </c>
      <c r="AC2" s="200">
        <v>61.1</v>
      </c>
      <c r="AD2" s="279">
        <v>22.9</v>
      </c>
      <c r="AE2" s="279">
        <v>76.099999999999994</v>
      </c>
      <c r="AF2" s="279">
        <v>0.8</v>
      </c>
      <c r="AG2" s="280">
        <v>0.1</v>
      </c>
      <c r="AH2" s="281">
        <v>0</v>
      </c>
      <c r="AI2" s="282">
        <v>0.1</v>
      </c>
      <c r="AJ2" s="283">
        <v>37.1</v>
      </c>
      <c r="AK2" s="279">
        <v>55.9</v>
      </c>
      <c r="AL2" s="279">
        <v>3.9</v>
      </c>
      <c r="AM2" s="279">
        <v>1.9</v>
      </c>
      <c r="AN2" s="284">
        <v>1.1000000000000001</v>
      </c>
      <c r="AO2" s="285">
        <v>0</v>
      </c>
      <c r="AP2" s="286">
        <v>28.2</v>
      </c>
      <c r="AQ2" s="208">
        <v>16</v>
      </c>
      <c r="AR2" s="250">
        <v>374.07</v>
      </c>
      <c r="AS2" s="210">
        <v>12279</v>
      </c>
      <c r="AT2" s="211">
        <v>10960</v>
      </c>
      <c r="AU2" s="290">
        <v>40710000</v>
      </c>
      <c r="AV2" s="128">
        <v>8142000</v>
      </c>
      <c r="AW2">
        <v>455</v>
      </c>
      <c r="AX2">
        <v>9.4</v>
      </c>
      <c r="AY2">
        <f>(Table12[[#This Row],[TPP_60]]/100)*Table12[[#This Row],[popn]]</f>
        <v>0.49819999999999998</v>
      </c>
      <c r="AZ2">
        <f>(Table12[[#This Row],[GHE]]/Table12[[#This Row],[THE]])*100</f>
        <v>33.22265264711308</v>
      </c>
      <c r="BA2" t="str">
        <f>IF(Table12[[#This Row],[GHE_THE2]]&gt;50, "High", IF(Table12[[#This Row],[GHE_THE2]]&gt;25, "Middle", IF(Table12[[#This Row],[GHE_THE2]]&gt;10, "Low", "Out of Range")))</f>
        <v>Middle</v>
      </c>
      <c r="BB2">
        <v>3.8188487000000002</v>
      </c>
      <c r="BC2">
        <f>Table12[[#This Row],[popn]]-Table12[[#This Row],[rural_popn]]</f>
        <v>1.4811512999999996</v>
      </c>
      <c r="BD2">
        <f>(Table12[[#This Row],[RU]]/100)*Table12[[#This Row],[rural_popn]]</f>
        <v>0.87451635230000002</v>
      </c>
      <c r="BE2">
        <f>(Table12[[#This Row],[RGI]]/100)*Table12[[#This Row],[rural_popn]]</f>
        <v>2.9061438606999999</v>
      </c>
      <c r="BF2">
        <f>(Table12[[#This Row],[RGESI]]/100)*Table12[[#This Row],[rural_popn]]</f>
        <v>3.0550789600000003E-2</v>
      </c>
      <c r="BG2">
        <f>(Table12[[#This Row],[RPESI]]/100)*Table12[[#This Row],[rural_popn]]</f>
        <v>3.8188487000000004E-3</v>
      </c>
      <c r="BH2">
        <f>(Table12[[#This Row],[RO]]/100)*Table12[[#This Row],[rural_popn]]</f>
        <v>3.8188487000000004E-3</v>
      </c>
      <c r="BI2">
        <f>Table12[[#This Row],[UU]]/100*Table12[[#This Row],[urban_popn]]</f>
        <v>0.54950713229999981</v>
      </c>
      <c r="BJ2">
        <f>(Table12[[#This Row],[UGI]]/100)*Table12[[#This Row],[urban_popn]]</f>
        <v>0.82796357669999965</v>
      </c>
      <c r="BK2">
        <f>(Table12[[#This Row],[RGESI]]/100)*Table12[[#This Row],[urban_popn]]</f>
        <v>1.1849210399999997E-2</v>
      </c>
      <c r="BL2">
        <f>(Table12[[#This Row],[UPESI]]/100)*Table12[[#This Row],[urban_popn]]</f>
        <v>2.8141874699999993E-2</v>
      </c>
      <c r="BM2">
        <f>(Table12[[#This Row],[UO]]/100)*Table12[[#This Row],[urban_popn]]</f>
        <v>0</v>
      </c>
      <c r="BN2">
        <f>(Table12[[#This Row],[RB]]/100)*Table12[[#This Row],[rural_popn]]</f>
        <v>1.0769153333999999</v>
      </c>
      <c r="BO2">
        <f>(Table12[[#This Row],[UB]]/100)*Table12[[#This Row],[urban_popn]]</f>
        <v>0.23698420799999995</v>
      </c>
    </row>
    <row r="3" spans="1:67" ht="15" x14ac:dyDescent="0.3">
      <c r="A3" s="152" t="s">
        <v>224</v>
      </c>
      <c r="B3" s="152">
        <v>10019</v>
      </c>
      <c r="C3" s="152">
        <v>1.1000000000000001</v>
      </c>
      <c r="D3" s="152">
        <v>2863</v>
      </c>
      <c r="E3" s="152">
        <v>5798</v>
      </c>
      <c r="F3" s="152">
        <v>57.9</v>
      </c>
      <c r="G3" s="152">
        <v>1.7</v>
      </c>
      <c r="H3">
        <v>7.3</v>
      </c>
      <c r="I3">
        <f>(Table12[[#This Row],[GHE_GGE]]/100)*Table12[[#This Row],[GGE]]</f>
        <v>5767.2190000000001</v>
      </c>
      <c r="J3" s="152">
        <v>1657</v>
      </c>
      <c r="K3" s="152">
        <v>3494</v>
      </c>
      <c r="L3" s="152">
        <v>34.9</v>
      </c>
      <c r="M3" s="152">
        <v>1</v>
      </c>
      <c r="N3" s="152">
        <v>4.4000000000000004</v>
      </c>
      <c r="O3" s="152">
        <v>998</v>
      </c>
      <c r="P3" s="152">
        <v>3.5</v>
      </c>
      <c r="Q3">
        <v>346851</v>
      </c>
      <c r="R3">
        <v>79003</v>
      </c>
      <c r="S3" s="197">
        <v>6.3</v>
      </c>
      <c r="T3" s="152">
        <v>5.8</v>
      </c>
      <c r="U3" s="152">
        <v>9</v>
      </c>
      <c r="V3" s="152">
        <v>7.5</v>
      </c>
      <c r="W3" s="152">
        <v>7.3</v>
      </c>
      <c r="X3" s="152">
        <v>6.7</v>
      </c>
      <c r="Y3" s="152">
        <v>5.7</v>
      </c>
      <c r="Z3" s="152">
        <v>82.9</v>
      </c>
      <c r="AA3" s="152">
        <v>56.7</v>
      </c>
      <c r="AB3" s="152">
        <v>28.5</v>
      </c>
      <c r="AC3" s="152">
        <v>19</v>
      </c>
      <c r="AD3" s="133">
        <v>95.8</v>
      </c>
      <c r="AE3" s="133">
        <v>2.9</v>
      </c>
      <c r="AF3" s="133">
        <v>0.2</v>
      </c>
      <c r="AG3" s="138">
        <v>1</v>
      </c>
      <c r="AH3" s="135">
        <v>0</v>
      </c>
      <c r="AI3" s="137">
        <v>0</v>
      </c>
      <c r="AJ3" s="149">
        <v>87.7</v>
      </c>
      <c r="AK3" s="133">
        <v>2.2000000000000002</v>
      </c>
      <c r="AL3" s="133">
        <v>3.3</v>
      </c>
      <c r="AM3" s="133">
        <v>0.3</v>
      </c>
      <c r="AN3" s="139">
        <v>6.4</v>
      </c>
      <c r="AO3" s="137">
        <v>0</v>
      </c>
      <c r="AP3" s="171">
        <v>4.5999999999999996</v>
      </c>
      <c r="AQ3" s="167">
        <v>3.2</v>
      </c>
      <c r="AR3" s="178">
        <v>133.22999999999999</v>
      </c>
      <c r="AS3" s="188">
        <v>1544</v>
      </c>
      <c r="AT3" s="213">
        <v>2667</v>
      </c>
      <c r="AU3" s="290">
        <v>14315300</v>
      </c>
      <c r="AV3" s="128">
        <v>2701000</v>
      </c>
      <c r="AW3">
        <v>187.1</v>
      </c>
      <c r="AX3">
        <v>6.4</v>
      </c>
      <c r="AY3">
        <f>(Table12[[#This Row],[TPP_60]]/100)*Table12[[#This Row],[popn]]</f>
        <v>0.224</v>
      </c>
      <c r="AZ3">
        <f>(Table12[[#This Row],[GHE]]/Table12[[#This Row],[THE]])*100</f>
        <v>57.870046910869341</v>
      </c>
      <c r="BA3" t="str">
        <f>IF(Table12[[#This Row],[GHE_THE2]]&gt;50, "High", IF(Table12[[#This Row],[GHE_THE2]]&gt;25, "Middle", IF(Table12[[#This Row],[GHE_THE2]]&gt;10, "Low", "Out of Range")))</f>
        <v>High</v>
      </c>
      <c r="BB3">
        <v>3.1786104000000002</v>
      </c>
      <c r="BC3">
        <f>Table12[[#This Row],[popn]]-Table12[[#This Row],[rural_popn]]</f>
        <v>0.32138959999999983</v>
      </c>
      <c r="BD3">
        <f>(Table12[[#This Row],[RU]]/100)*Table12[[#This Row],[rural_popn]]</f>
        <v>3.0451087632</v>
      </c>
      <c r="BE3">
        <f>(Table12[[#This Row],[RGI]]/100)*Table12[[#This Row],[rural_popn]]</f>
        <v>9.2179701599999997E-2</v>
      </c>
      <c r="BF3">
        <f>(Table12[[#This Row],[RGESI]]/100)*Table12[[#This Row],[rural_popn]]</f>
        <v>6.3572208000000005E-3</v>
      </c>
      <c r="BG3">
        <f>(Table12[[#This Row],[RPESI]]/100)*Table12[[#This Row],[rural_popn]]</f>
        <v>3.1786104000000003E-2</v>
      </c>
      <c r="BH3">
        <f>(Table12[[#This Row],[RO]]/100)*Table12[[#This Row],[rural_popn]]</f>
        <v>0</v>
      </c>
      <c r="BI3">
        <f>Table12[[#This Row],[UU]]/100*Table12[[#This Row],[urban_popn]]</f>
        <v>0.28185867919999985</v>
      </c>
      <c r="BJ3">
        <f>(Table12[[#This Row],[UGI]]/100)*Table12[[#This Row],[urban_popn]]</f>
        <v>7.0705711999999969E-3</v>
      </c>
      <c r="BK3">
        <f>(Table12[[#This Row],[RGESI]]/100)*Table12[[#This Row],[urban_popn]]</f>
        <v>6.4277919999999964E-4</v>
      </c>
      <c r="BL3">
        <f>(Table12[[#This Row],[UPESI]]/100)*Table12[[#This Row],[urban_popn]]</f>
        <v>9.6416879999999946E-4</v>
      </c>
      <c r="BM3">
        <f>(Table12[[#This Row],[UO]]/100)*Table12[[#This Row],[urban_popn]]</f>
        <v>0</v>
      </c>
      <c r="BN3">
        <f>(Table12[[#This Row],[RB]]/100)*Table12[[#This Row],[rural_popn]]</f>
        <v>0.1462160784</v>
      </c>
      <c r="BO3">
        <f>(Table12[[#This Row],[UB]]/100)*Table12[[#This Row],[urban_popn]]</f>
        <v>1.0284467199999994E-2</v>
      </c>
    </row>
    <row r="4" spans="1:67" ht="15" x14ac:dyDescent="0.3">
      <c r="A4" s="200" t="s">
        <v>226</v>
      </c>
      <c r="B4" s="200">
        <v>19218</v>
      </c>
      <c r="C4" s="200">
        <v>1.5</v>
      </c>
      <c r="D4" s="200">
        <v>1588</v>
      </c>
      <c r="E4" s="200">
        <v>8477</v>
      </c>
      <c r="F4" s="200">
        <v>44.1</v>
      </c>
      <c r="G4" s="200">
        <v>1.5</v>
      </c>
      <c r="H4">
        <v>6.2</v>
      </c>
      <c r="I4">
        <f>(Table12[[#This Row],[GHE_GGE]]/100)*Table12[[#This Row],[GGE]]</f>
        <v>8421.9560000000001</v>
      </c>
      <c r="J4" s="200">
        <v>701</v>
      </c>
      <c r="K4" s="200">
        <v>10444</v>
      </c>
      <c r="L4" s="200">
        <v>54.3</v>
      </c>
      <c r="M4" s="200">
        <v>1.8</v>
      </c>
      <c r="N4" s="200">
        <v>7.7</v>
      </c>
      <c r="O4" s="200">
        <v>863</v>
      </c>
      <c r="P4" s="200">
        <v>12.1</v>
      </c>
      <c r="Q4">
        <v>582516</v>
      </c>
      <c r="R4">
        <v>135838</v>
      </c>
      <c r="S4" s="198">
        <v>6</v>
      </c>
      <c r="T4" s="200">
        <v>5.9</v>
      </c>
      <c r="U4" s="200">
        <v>8.3000000000000007</v>
      </c>
      <c r="V4" s="200">
        <v>7.7</v>
      </c>
      <c r="W4" s="200">
        <v>6</v>
      </c>
      <c r="X4" s="200">
        <v>5.5</v>
      </c>
      <c r="Y4" s="200">
        <v>5.6</v>
      </c>
      <c r="Z4" s="200">
        <v>210.7</v>
      </c>
      <c r="AA4" s="200">
        <v>129.19999999999999</v>
      </c>
      <c r="AB4" s="200">
        <v>52</v>
      </c>
      <c r="AC4" s="200">
        <v>33.1</v>
      </c>
      <c r="AD4" s="216">
        <v>99.8</v>
      </c>
      <c r="AE4" s="216">
        <v>0.1</v>
      </c>
      <c r="AF4" s="204">
        <v>0</v>
      </c>
      <c r="AG4" s="204">
        <v>0</v>
      </c>
      <c r="AH4" s="216">
        <v>0.1</v>
      </c>
      <c r="AI4" s="204">
        <v>0</v>
      </c>
      <c r="AJ4" s="216">
        <v>98.2</v>
      </c>
      <c r="AK4" s="216">
        <v>0.1</v>
      </c>
      <c r="AL4" s="216">
        <v>1.4</v>
      </c>
      <c r="AM4" s="204">
        <v>0</v>
      </c>
      <c r="AN4" s="216">
        <v>0.2</v>
      </c>
      <c r="AO4" s="204">
        <v>0</v>
      </c>
      <c r="AP4" s="207">
        <v>15.1</v>
      </c>
      <c r="AQ4" s="208">
        <v>6.9</v>
      </c>
      <c r="AR4" s="209">
        <v>82.49</v>
      </c>
      <c r="AS4" s="210">
        <v>5215</v>
      </c>
      <c r="AT4" s="211">
        <v>2817</v>
      </c>
      <c r="AU4" s="290">
        <v>63720000</v>
      </c>
      <c r="AV4" s="128">
        <v>10800000</v>
      </c>
      <c r="AW4">
        <v>425</v>
      </c>
      <c r="AX4">
        <v>6.3</v>
      </c>
      <c r="AY4">
        <f>(Table12[[#This Row],[TPP_60]]/100)*Table12[[#This Row],[popn]]</f>
        <v>0.76229999999999998</v>
      </c>
      <c r="AZ4">
        <f>(Table12[[#This Row],[GHE]]/Table12[[#This Row],[THE]])*100</f>
        <v>44.10968883338537</v>
      </c>
      <c r="BA4" t="str">
        <f>IF(Table12[[#This Row],[GHE_THE2]]&gt;50, "High", IF(Table12[[#This Row],[GHE_THE2]]&gt;25, "Middle", IF(Table12[[#This Row],[GHE_THE2]]&gt;10, "Low", "Out of Range")))</f>
        <v>Middle</v>
      </c>
      <c r="BB4">
        <v>9.7487501999999999</v>
      </c>
      <c r="BC4">
        <f>Table12[[#This Row],[popn]]-Table12[[#This Row],[rural_popn]]</f>
        <v>2.3512497999999997</v>
      </c>
      <c r="BD4">
        <f>(Table12[[#This Row],[RU]]/100)*Table12[[#This Row],[rural_popn]]</f>
        <v>9.7292526995999999</v>
      </c>
      <c r="BE4">
        <f>(Table12[[#This Row],[RGI]]/100)*Table12[[#This Row],[rural_popn]]</f>
        <v>9.7487501999999997E-3</v>
      </c>
      <c r="BF4">
        <f>(Table12[[#This Row],[RGESI]]/100)*Table12[[#This Row],[rural_popn]]</f>
        <v>0</v>
      </c>
      <c r="BG4">
        <f>(Table12[[#This Row],[RPESI]]/100)*Table12[[#This Row],[rural_popn]]</f>
        <v>0</v>
      </c>
      <c r="BH4">
        <f>(Table12[[#This Row],[RO]]/100)*Table12[[#This Row],[rural_popn]]</f>
        <v>0</v>
      </c>
      <c r="BI4">
        <f>Table12[[#This Row],[UU]]/100*Table12[[#This Row],[urban_popn]]</f>
        <v>2.3089273035999995</v>
      </c>
      <c r="BJ4">
        <f>(Table12[[#This Row],[UGI]]/100)*Table12[[#This Row],[urban_popn]]</f>
        <v>2.3512498E-3</v>
      </c>
      <c r="BK4">
        <f>(Table12[[#This Row],[RGESI]]/100)*Table12[[#This Row],[urban_popn]]</f>
        <v>0</v>
      </c>
      <c r="BL4">
        <f>(Table12[[#This Row],[UPESI]]/100)*Table12[[#This Row],[urban_popn]]</f>
        <v>0</v>
      </c>
      <c r="BM4">
        <f>(Table12[[#This Row],[UO]]/100)*Table12[[#This Row],[urban_popn]]</f>
        <v>0</v>
      </c>
      <c r="BN4">
        <f>(Table12[[#This Row],[RB]]/100)*Table12[[#This Row],[rural_popn]]</f>
        <v>1.4720612801999999</v>
      </c>
      <c r="BO4">
        <f>(Table12[[#This Row],[UB]]/100)*Table12[[#This Row],[urban_popn]]</f>
        <v>0.16223623619999999</v>
      </c>
    </row>
    <row r="5" spans="1:67" ht="15" x14ac:dyDescent="0.3">
      <c r="A5" s="152" t="s">
        <v>229</v>
      </c>
      <c r="B5" s="152">
        <v>9906</v>
      </c>
      <c r="C5" s="152">
        <v>2.2000000000000002</v>
      </c>
      <c r="D5" s="152">
        <v>3416</v>
      </c>
      <c r="E5" s="152">
        <v>5190</v>
      </c>
      <c r="F5" s="152">
        <v>52.4</v>
      </c>
      <c r="G5" s="152">
        <v>1.5</v>
      </c>
      <c r="H5">
        <v>6.3</v>
      </c>
      <c r="I5">
        <f>(Table12[[#This Row],[GHE_GGE]]/100)*Table12[[#This Row],[GGE]]</f>
        <v>5168.7719999999999</v>
      </c>
      <c r="J5" s="152">
        <v>1790</v>
      </c>
      <c r="K5" s="152">
        <v>3634</v>
      </c>
      <c r="L5" s="152">
        <v>36.700000000000003</v>
      </c>
      <c r="M5" s="152">
        <v>1.1000000000000001</v>
      </c>
      <c r="N5" s="152">
        <v>4.4000000000000004</v>
      </c>
      <c r="O5" s="152">
        <v>1253</v>
      </c>
      <c r="P5" s="152">
        <v>2.9</v>
      </c>
      <c r="Q5">
        <v>344955</v>
      </c>
      <c r="R5">
        <v>82044</v>
      </c>
      <c r="S5" s="197">
        <v>6.7</v>
      </c>
      <c r="T5" s="152">
        <v>7.6</v>
      </c>
      <c r="U5" s="152">
        <v>5.7</v>
      </c>
      <c r="V5" s="152">
        <v>6.6</v>
      </c>
      <c r="W5" s="152">
        <v>7.6</v>
      </c>
      <c r="X5" s="152">
        <v>7.9</v>
      </c>
      <c r="Y5" s="152">
        <v>6.8</v>
      </c>
      <c r="Z5" s="152">
        <v>66.599999999999994</v>
      </c>
      <c r="AA5" s="152">
        <v>49.2</v>
      </c>
      <c r="AB5" s="152">
        <v>47.3</v>
      </c>
      <c r="AC5" s="152">
        <v>28.7</v>
      </c>
      <c r="AD5" s="133">
        <v>33.1</v>
      </c>
      <c r="AE5" s="133">
        <v>66.400000000000006</v>
      </c>
      <c r="AF5" s="133">
        <v>0.3</v>
      </c>
      <c r="AG5" s="133">
        <v>0.1</v>
      </c>
      <c r="AH5" s="139">
        <v>0.1</v>
      </c>
      <c r="AI5" s="137">
        <v>0</v>
      </c>
      <c r="AJ5" s="149">
        <v>47.3</v>
      </c>
      <c r="AK5" s="133">
        <v>45.6</v>
      </c>
      <c r="AL5" s="133">
        <v>4.4000000000000004</v>
      </c>
      <c r="AM5" s="133">
        <v>1.3</v>
      </c>
      <c r="AN5" s="139">
        <v>1.4</v>
      </c>
      <c r="AO5" s="137">
        <v>0</v>
      </c>
      <c r="AP5" s="287">
        <v>6.4</v>
      </c>
      <c r="AQ5" s="167">
        <v>9.4</v>
      </c>
      <c r="AR5" s="178">
        <v>280.37</v>
      </c>
      <c r="AS5" s="188">
        <v>2168</v>
      </c>
      <c r="AT5" s="213">
        <v>3044</v>
      </c>
      <c r="AU5" s="290">
        <v>17153400</v>
      </c>
      <c r="AV5" s="128">
        <v>3729000</v>
      </c>
      <c r="AW5">
        <v>191.9</v>
      </c>
      <c r="AX5">
        <v>6.9</v>
      </c>
      <c r="AY5">
        <f>(Table12[[#This Row],[TPP_60]]/100)*Table12[[#This Row],[popn]]</f>
        <v>0.2001</v>
      </c>
      <c r="AZ5">
        <f>(Table12[[#This Row],[GHE]]/Table12[[#This Row],[THE]])*100</f>
        <v>52.392489400363417</v>
      </c>
      <c r="BA5" t="str">
        <f>IF(Table12[[#This Row],[GHE_THE2]]&gt;50, "High", IF(Table12[[#This Row],[GHE_THE2]]&gt;25, "Middle", IF(Table12[[#This Row],[GHE_THE2]]&gt;10, "Low", "Out of Range")))</f>
        <v>High</v>
      </c>
      <c r="BB5">
        <v>2.2155431000000001</v>
      </c>
      <c r="BC5">
        <f>Table12[[#This Row],[popn]]-Table12[[#This Row],[rural_popn]]</f>
        <v>0.68445689999999981</v>
      </c>
      <c r="BD5">
        <f>(Table12[[#This Row],[RU]]/100)*Table12[[#This Row],[rural_popn]]</f>
        <v>0.7333447661000001</v>
      </c>
      <c r="BE5">
        <f>(Table12[[#This Row],[RGI]]/100)*Table12[[#This Row],[rural_popn]]</f>
        <v>1.4711206184000001</v>
      </c>
      <c r="BF5">
        <f>(Table12[[#This Row],[RGESI]]/100)*Table12[[#This Row],[rural_popn]]</f>
        <v>6.6466293000000008E-3</v>
      </c>
      <c r="BG5">
        <f>(Table12[[#This Row],[RPESI]]/100)*Table12[[#This Row],[rural_popn]]</f>
        <v>2.2155431E-3</v>
      </c>
      <c r="BH5">
        <f>(Table12[[#This Row],[RO]]/100)*Table12[[#This Row],[rural_popn]]</f>
        <v>0</v>
      </c>
      <c r="BI5">
        <f>Table12[[#This Row],[UU]]/100*Table12[[#This Row],[urban_popn]]</f>
        <v>0.3237481136999999</v>
      </c>
      <c r="BJ5">
        <f>(Table12[[#This Row],[UGI]]/100)*Table12[[#This Row],[urban_popn]]</f>
        <v>0.31211234639999991</v>
      </c>
      <c r="BK5">
        <f>(Table12[[#This Row],[RGESI]]/100)*Table12[[#This Row],[urban_popn]]</f>
        <v>2.0533706999999995E-3</v>
      </c>
      <c r="BL5">
        <f>(Table12[[#This Row],[UPESI]]/100)*Table12[[#This Row],[urban_popn]]</f>
        <v>8.8979396999999977E-3</v>
      </c>
      <c r="BM5">
        <f>(Table12[[#This Row],[UO]]/100)*Table12[[#This Row],[urban_popn]]</f>
        <v>0</v>
      </c>
      <c r="BN5">
        <f>(Table12[[#This Row],[RB]]/100)*Table12[[#This Row],[rural_popn]]</f>
        <v>0.1417947584</v>
      </c>
      <c r="BO5">
        <f>(Table12[[#This Row],[UB]]/100)*Table12[[#This Row],[urban_popn]]</f>
        <v>6.4338948599999987E-2</v>
      </c>
    </row>
    <row r="6" spans="1:67" ht="15" x14ac:dyDescent="0.3">
      <c r="A6" s="200" t="s">
        <v>209</v>
      </c>
      <c r="B6" s="200">
        <f>Table12[[#This Row],[OOPE]]+Table12[[#This Row],[GHE]]</f>
        <v>2059.6</v>
      </c>
      <c r="C6" s="200"/>
      <c r="D6" s="200"/>
      <c r="E6" s="200">
        <v>1148</v>
      </c>
      <c r="F6" s="200"/>
      <c r="G6" s="200">
        <v>1.5</v>
      </c>
      <c r="H6">
        <v>8.6999999999999993</v>
      </c>
      <c r="I6">
        <f>(Table12[[#This Row],[GHE_GGE]]/100)*Table12[[#This Row],[GGE]]</f>
        <v>1151.4449999999999</v>
      </c>
      <c r="J6" s="200">
        <v>5740</v>
      </c>
      <c r="K6" s="200">
        <f xml:space="preserve"> (Table12[[#This Row],[popn]]*Table12[[#This Row],[OOPE_pc]])</f>
        <v>911.6</v>
      </c>
      <c r="L6" s="200"/>
      <c r="M6" s="200"/>
      <c r="N6" s="200"/>
      <c r="O6" s="200">
        <v>4558</v>
      </c>
      <c r="P6" s="200">
        <v>0.2</v>
      </c>
      <c r="Q6">
        <v>75032</v>
      </c>
      <c r="R6">
        <v>13235</v>
      </c>
      <c r="S6" s="198"/>
      <c r="T6" s="200"/>
      <c r="U6" s="200"/>
      <c r="V6" s="200"/>
      <c r="W6" s="200">
        <v>5.9</v>
      </c>
      <c r="X6" s="200">
        <v>6.5</v>
      </c>
      <c r="Y6" s="200">
        <v>5.2</v>
      </c>
      <c r="Z6" s="200">
        <v>6.2</v>
      </c>
      <c r="AA6" s="200">
        <v>4.4000000000000004</v>
      </c>
      <c r="AB6" s="200">
        <v>2.4</v>
      </c>
      <c r="AC6" s="200">
        <v>1.5</v>
      </c>
      <c r="AD6" s="201">
        <v>43.6</v>
      </c>
      <c r="AE6" s="201">
        <v>43.3</v>
      </c>
      <c r="AF6" s="202">
        <v>2</v>
      </c>
      <c r="AG6" s="201">
        <v>0.1</v>
      </c>
      <c r="AH6" s="206">
        <v>0.5</v>
      </c>
      <c r="AI6" s="216">
        <v>10.5</v>
      </c>
      <c r="AJ6" s="205">
        <v>57.3</v>
      </c>
      <c r="AK6" s="201">
        <v>34.4</v>
      </c>
      <c r="AL6" s="201">
        <v>2.2999999999999998</v>
      </c>
      <c r="AM6" s="201">
        <v>1.2</v>
      </c>
      <c r="AN6" s="206">
        <v>2.1</v>
      </c>
      <c r="AO6" s="216">
        <v>2.7</v>
      </c>
      <c r="AP6" s="258">
        <v>0</v>
      </c>
      <c r="AQ6" s="208">
        <v>1.3</v>
      </c>
      <c r="AR6" s="209">
        <v>0.06</v>
      </c>
      <c r="AS6" s="259">
        <v>124</v>
      </c>
      <c r="AT6" s="211">
        <v>16414</v>
      </c>
      <c r="AU6" s="290">
        <v>195941</v>
      </c>
      <c r="AV6" s="290">
        <v>36970</v>
      </c>
      <c r="AW6">
        <v>14.6</v>
      </c>
      <c r="AZ6">
        <f>(Table12[[#This Row],[GHE]]/Table12[[#This Row],[THE]])*100</f>
        <v>55.738978442416013</v>
      </c>
      <c r="BA6" t="str">
        <f>IF(Table12[[#This Row],[GHE_THE2]]&gt;50, "High", IF(Table12[[#This Row],[GHE_THE2]]&gt;25, "Middle", IF(Table12[[#This Row],[GHE_THE2]]&gt;10, "Low", "Out of Range")))</f>
        <v>High</v>
      </c>
      <c r="BB6">
        <v>0.11372740000000001</v>
      </c>
      <c r="BC6">
        <f>Table12[[#This Row],[popn]]-Table12[[#This Row],[rural_popn]]</f>
        <v>8.6272600000000005E-2</v>
      </c>
      <c r="BD6">
        <f>(Table12[[#This Row],[RU]]/100)*Table12[[#This Row],[rural_popn]]</f>
        <v>4.9585146400000002E-2</v>
      </c>
      <c r="BE6">
        <f>(Table12[[#This Row],[RGI]]/100)*Table12[[#This Row],[rural_popn]]</f>
        <v>4.9243964200000004E-2</v>
      </c>
      <c r="BF6">
        <f>(Table12[[#This Row],[RGESI]]/100)*Table12[[#This Row],[rural_popn]]</f>
        <v>2.2745480000000004E-3</v>
      </c>
      <c r="BG6">
        <f>(Table12[[#This Row],[RPESI]]/100)*Table12[[#This Row],[rural_popn]]</f>
        <v>1.137274E-4</v>
      </c>
      <c r="BH6">
        <f>(Table12[[#This Row],[RO]]/100)*Table12[[#This Row],[rural_popn]]</f>
        <v>1.1941377E-2</v>
      </c>
      <c r="BI6">
        <f>Table12[[#This Row],[UU]]/100*Table12[[#This Row],[urban_popn]]</f>
        <v>4.9434199800000002E-2</v>
      </c>
      <c r="BJ6">
        <f>(Table12[[#This Row],[UGI]]/100)*Table12[[#This Row],[urban_popn]]</f>
        <v>2.9677774399999999E-2</v>
      </c>
      <c r="BK6">
        <f>(Table12[[#This Row],[RGESI]]/100)*Table12[[#This Row],[urban_popn]]</f>
        <v>1.7254520000000001E-3</v>
      </c>
      <c r="BL6">
        <f>(Table12[[#This Row],[UPESI]]/100)*Table12[[#This Row],[urban_popn]]</f>
        <v>1.0352712E-3</v>
      </c>
      <c r="BM6">
        <f>(Table12[[#This Row],[UO]]/100)*Table12[[#This Row],[urban_popn]]</f>
        <v>2.3293602000000004E-3</v>
      </c>
      <c r="BN6">
        <f>(Table12[[#This Row],[RB]]/100)*Table12[[#This Row],[rural_popn]]</f>
        <v>0</v>
      </c>
      <c r="BO6">
        <f>(Table12[[#This Row],[UB]]/100)*Table12[[#This Row],[urban_popn]]</f>
        <v>1.1215438000000001E-3</v>
      </c>
    </row>
    <row r="7" spans="1:67" ht="15" x14ac:dyDescent="0.3">
      <c r="A7" s="152" t="s">
        <v>232</v>
      </c>
      <c r="B7" s="152">
        <v>28498</v>
      </c>
      <c r="C7" s="152">
        <v>3.4</v>
      </c>
      <c r="D7" s="152">
        <v>4130</v>
      </c>
      <c r="E7" s="152">
        <v>12843</v>
      </c>
      <c r="F7" s="152">
        <v>45.1</v>
      </c>
      <c r="G7" s="152">
        <v>0.8</v>
      </c>
      <c r="H7">
        <v>7.7</v>
      </c>
      <c r="I7">
        <f>(Table12[[#This Row],[GHE_GGE]]/100)*Table12[[#This Row],[GGE]]</f>
        <v>12824.35</v>
      </c>
      <c r="J7" s="152">
        <v>1861</v>
      </c>
      <c r="K7" s="152">
        <v>11640</v>
      </c>
      <c r="L7" s="152">
        <v>40.799999999999997</v>
      </c>
      <c r="M7" s="152">
        <v>0.7</v>
      </c>
      <c r="N7" s="152">
        <v>7</v>
      </c>
      <c r="O7" s="152">
        <v>1687</v>
      </c>
      <c r="P7" s="152">
        <v>6.9</v>
      </c>
      <c r="Q7">
        <v>1617143</v>
      </c>
      <c r="R7">
        <v>166550</v>
      </c>
      <c r="S7" s="197">
        <v>7.8</v>
      </c>
      <c r="T7" s="152">
        <v>9.6999999999999993</v>
      </c>
      <c r="U7" s="152">
        <v>7.2</v>
      </c>
      <c r="V7" s="152">
        <v>8.6</v>
      </c>
      <c r="W7" s="152">
        <v>6.6</v>
      </c>
      <c r="X7" s="152">
        <v>6.2</v>
      </c>
      <c r="Y7" s="152">
        <v>5</v>
      </c>
      <c r="Z7" s="152">
        <v>159.1</v>
      </c>
      <c r="AA7" s="152">
        <v>106.3</v>
      </c>
      <c r="AB7" s="152">
        <v>157.5</v>
      </c>
      <c r="AC7" s="152">
        <v>101</v>
      </c>
      <c r="AD7" s="133">
        <v>87.3</v>
      </c>
      <c r="AE7" s="133">
        <v>11.2</v>
      </c>
      <c r="AF7" s="133">
        <v>0.6</v>
      </c>
      <c r="AG7" s="133">
        <v>0.1</v>
      </c>
      <c r="AH7" s="139">
        <v>0.8</v>
      </c>
      <c r="AI7" s="137">
        <v>0</v>
      </c>
      <c r="AJ7" s="149">
        <v>85.3</v>
      </c>
      <c r="AK7" s="133">
        <v>4.0999999999999996</v>
      </c>
      <c r="AL7" s="133">
        <v>1.7</v>
      </c>
      <c r="AM7" s="133">
        <v>1.8</v>
      </c>
      <c r="AN7" s="139">
        <v>7.1</v>
      </c>
      <c r="AO7" s="137">
        <v>0</v>
      </c>
      <c r="AP7" s="197">
        <v>4.2</v>
      </c>
      <c r="AQ7" s="167">
        <v>5.2</v>
      </c>
      <c r="AR7" s="214">
        <v>212.33</v>
      </c>
      <c r="AS7" s="188">
        <v>5068</v>
      </c>
      <c r="AT7" s="213">
        <v>7510</v>
      </c>
      <c r="AU7" s="290">
        <v>25564500</v>
      </c>
      <c r="AV7" s="290">
        <v>4485000</v>
      </c>
      <c r="AW7">
        <v>523.9</v>
      </c>
      <c r="AX7">
        <v>8.3000000000000007</v>
      </c>
      <c r="AY7">
        <f>(Table12[[#This Row],[TPP_60]]/100)*Table12[[#This Row],[popn]]</f>
        <v>0.5727000000000001</v>
      </c>
      <c r="AZ7">
        <f>(Table12[[#This Row],[GHE]]/Table12[[#This Row],[THE]])*100</f>
        <v>45.066320443539901</v>
      </c>
      <c r="BA7" t="str">
        <f>IF(Table12[[#This Row],[GHE_THE2]]&gt;50, "High", IF(Table12[[#This Row],[GHE_THE2]]&gt;25, "Middle", IF(Table12[[#This Row],[GHE_THE2]]&gt;10, "Low", "Out of Range")))</f>
        <v>Middle</v>
      </c>
      <c r="BB7">
        <v>4.3961366999999996</v>
      </c>
      <c r="BC7">
        <f>Table12[[#This Row],[popn]]-Table12[[#This Row],[rural_popn]]</f>
        <v>2.5038633000000008</v>
      </c>
      <c r="BD7">
        <f>(Table12[[#This Row],[RU]]/100)*Table12[[#This Row],[rural_popn]]</f>
        <v>3.8378273390999995</v>
      </c>
      <c r="BE7">
        <f>(Table12[[#This Row],[RGI]]/100)*Table12[[#This Row],[rural_popn]]</f>
        <v>0.49236731039999992</v>
      </c>
      <c r="BF7">
        <f>(Table12[[#This Row],[RGESI]]/100)*Table12[[#This Row],[rural_popn]]</f>
        <v>2.6376820199999998E-2</v>
      </c>
      <c r="BG7">
        <f>(Table12[[#This Row],[RPESI]]/100)*Table12[[#This Row],[rural_popn]]</f>
        <v>4.3961366999999999E-3</v>
      </c>
      <c r="BH7">
        <f>(Table12[[#This Row],[RO]]/100)*Table12[[#This Row],[rural_popn]]</f>
        <v>0</v>
      </c>
      <c r="BI7">
        <f>Table12[[#This Row],[UU]]/100*Table12[[#This Row],[urban_popn]]</f>
        <v>2.1357953949000006</v>
      </c>
      <c r="BJ7">
        <f>(Table12[[#This Row],[UGI]]/100)*Table12[[#This Row],[urban_popn]]</f>
        <v>0.10265839530000002</v>
      </c>
      <c r="BK7">
        <f>(Table12[[#This Row],[RGESI]]/100)*Table12[[#This Row],[urban_popn]]</f>
        <v>1.5023179800000005E-2</v>
      </c>
      <c r="BL7">
        <f>(Table12[[#This Row],[UPESI]]/100)*Table12[[#This Row],[urban_popn]]</f>
        <v>4.5069539400000018E-2</v>
      </c>
      <c r="BM7">
        <f>(Table12[[#This Row],[UO]]/100)*Table12[[#This Row],[urban_popn]]</f>
        <v>0</v>
      </c>
      <c r="BN7">
        <f>(Table12[[#This Row],[RB]]/100)*Table12[[#This Row],[rural_popn]]</f>
        <v>0.1846377414</v>
      </c>
      <c r="BO7">
        <f>(Table12[[#This Row],[UB]]/100)*Table12[[#This Row],[urban_popn]]</f>
        <v>0.13020089160000006</v>
      </c>
    </row>
    <row r="8" spans="1:67" ht="15" x14ac:dyDescent="0.3">
      <c r="A8" s="200" t="s">
        <v>235</v>
      </c>
      <c r="B8" s="200">
        <v>15017</v>
      </c>
      <c r="C8" s="200">
        <v>2.2999999999999998</v>
      </c>
      <c r="D8" s="200">
        <v>5178</v>
      </c>
      <c r="E8" s="200">
        <v>6107</v>
      </c>
      <c r="F8" s="200">
        <v>40.700000000000003</v>
      </c>
      <c r="G8" s="200">
        <v>0.8</v>
      </c>
      <c r="H8">
        <v>6</v>
      </c>
      <c r="I8">
        <f>(Table12[[#This Row],[GHE_GGE]]/100)*Table12[[#This Row],[GGE]]</f>
        <v>6150.84</v>
      </c>
      <c r="J8" s="200">
        <v>2106</v>
      </c>
      <c r="K8" s="200">
        <v>6837</v>
      </c>
      <c r="L8" s="200">
        <v>45.5</v>
      </c>
      <c r="M8" s="200">
        <v>0.9</v>
      </c>
      <c r="N8" s="200">
        <v>6.7</v>
      </c>
      <c r="O8" s="200">
        <v>2358</v>
      </c>
      <c r="P8" s="200">
        <v>2.9</v>
      </c>
      <c r="Q8">
        <v>762044</v>
      </c>
      <c r="R8">
        <v>102514</v>
      </c>
      <c r="S8" s="198">
        <v>6.8</v>
      </c>
      <c r="T8" s="200">
        <v>7.9</v>
      </c>
      <c r="U8" s="200">
        <v>6.4</v>
      </c>
      <c r="V8" s="200">
        <v>7.4</v>
      </c>
      <c r="W8" s="200">
        <v>6.8</v>
      </c>
      <c r="X8" s="200">
        <v>6.9</v>
      </c>
      <c r="Y8" s="200">
        <v>4.8</v>
      </c>
      <c r="Z8" s="200">
        <v>69.599999999999994</v>
      </c>
      <c r="AA8" s="200">
        <v>44.8</v>
      </c>
      <c r="AB8" s="200">
        <v>63.2</v>
      </c>
      <c r="AC8" s="200">
        <v>34.700000000000003</v>
      </c>
      <c r="AD8" s="202">
        <v>98</v>
      </c>
      <c r="AE8" s="201">
        <v>0.3</v>
      </c>
      <c r="AF8" s="202">
        <v>1</v>
      </c>
      <c r="AG8" s="201">
        <v>0.6</v>
      </c>
      <c r="AH8" s="206">
        <v>0.1</v>
      </c>
      <c r="AI8" s="204">
        <v>0</v>
      </c>
      <c r="AJ8" s="205">
        <v>82.5</v>
      </c>
      <c r="AK8" s="201">
        <v>0.3</v>
      </c>
      <c r="AL8" s="201">
        <v>3.6</v>
      </c>
      <c r="AM8" s="201">
        <v>6.4</v>
      </c>
      <c r="AN8" s="206">
        <v>7.1</v>
      </c>
      <c r="AO8" s="204">
        <v>0</v>
      </c>
      <c r="AP8" s="198">
        <v>14</v>
      </c>
      <c r="AQ8" s="208">
        <v>9.1999999999999993</v>
      </c>
      <c r="AR8" s="209">
        <v>58.69</v>
      </c>
      <c r="AS8" s="210">
        <v>2344</v>
      </c>
      <c r="AT8" s="211">
        <v>9730</v>
      </c>
      <c r="AU8" s="290">
        <v>9150900</v>
      </c>
      <c r="AV8" s="290">
        <v>1551000</v>
      </c>
      <c r="AW8">
        <v>212.2</v>
      </c>
      <c r="AX8">
        <v>7.2</v>
      </c>
      <c r="AY8">
        <f>(Table12[[#This Row],[TPP_60]]/100)*Table12[[#This Row],[popn]]</f>
        <v>0.20880000000000001</v>
      </c>
      <c r="AZ8">
        <f>(Table12[[#This Row],[GHE]]/Table12[[#This Row],[THE]])*100</f>
        <v>40.667243790370911</v>
      </c>
      <c r="BA8" t="str">
        <f>IF(Table12[[#This Row],[GHE_THE2]]&gt;50, "High", IF(Table12[[#This Row],[GHE_THE2]]&gt;25, "Middle", IF(Table12[[#This Row],[GHE_THE2]]&gt;10, "Low", "Out of Range")))</f>
        <v>Middle</v>
      </c>
      <c r="BB8">
        <v>1.8161905</v>
      </c>
      <c r="BC8">
        <f>Table12[[#This Row],[popn]]-Table12[[#This Row],[rural_popn]]</f>
        <v>1.0838094999999999</v>
      </c>
      <c r="BD8">
        <f>(Table12[[#This Row],[RU]]/100)*Table12[[#This Row],[rural_popn]]</f>
        <v>1.77986669</v>
      </c>
      <c r="BE8">
        <f>(Table12[[#This Row],[RGI]]/100)*Table12[[#This Row],[rural_popn]]</f>
        <v>5.4485714999999999E-3</v>
      </c>
      <c r="BF8">
        <f>(Table12[[#This Row],[RGESI]]/100)*Table12[[#This Row],[rural_popn]]</f>
        <v>1.8161905000000002E-2</v>
      </c>
      <c r="BG8">
        <f>(Table12[[#This Row],[RPESI]]/100)*Table12[[#This Row],[rural_popn]]</f>
        <v>1.0897143E-2</v>
      </c>
      <c r="BH8">
        <f>(Table12[[#This Row],[RO]]/100)*Table12[[#This Row],[rural_popn]]</f>
        <v>0</v>
      </c>
      <c r="BI8">
        <f>Table12[[#This Row],[UU]]/100*Table12[[#This Row],[urban_popn]]</f>
        <v>0.8941428374999999</v>
      </c>
      <c r="BJ8">
        <f>(Table12[[#This Row],[UGI]]/100)*Table12[[#This Row],[urban_popn]]</f>
        <v>3.2514284999999995E-3</v>
      </c>
      <c r="BK8">
        <f>(Table12[[#This Row],[RGESI]]/100)*Table12[[#This Row],[urban_popn]]</f>
        <v>1.0838094999999999E-2</v>
      </c>
      <c r="BL8">
        <f>(Table12[[#This Row],[UPESI]]/100)*Table12[[#This Row],[urban_popn]]</f>
        <v>6.9363807999999999E-2</v>
      </c>
      <c r="BM8">
        <f>(Table12[[#This Row],[UO]]/100)*Table12[[#This Row],[urban_popn]]</f>
        <v>0</v>
      </c>
      <c r="BN8">
        <f>(Table12[[#This Row],[RB]]/100)*Table12[[#This Row],[rural_popn]]</f>
        <v>0.25426667000000003</v>
      </c>
      <c r="BO8">
        <f>(Table12[[#This Row],[UB]]/100)*Table12[[#This Row],[urban_popn]]</f>
        <v>9.971047399999998E-2</v>
      </c>
    </row>
    <row r="9" spans="1:67" ht="15" x14ac:dyDescent="0.3">
      <c r="A9" s="152" t="s">
        <v>238</v>
      </c>
      <c r="B9" s="152">
        <v>5170</v>
      </c>
      <c r="C9" s="152">
        <v>2.1</v>
      </c>
      <c r="D9" s="152">
        <v>7386</v>
      </c>
      <c r="E9" s="152">
        <v>2680</v>
      </c>
      <c r="F9" s="152">
        <v>51.8</v>
      </c>
      <c r="G9" s="152">
        <v>1.7</v>
      </c>
      <c r="H9">
        <v>7.5</v>
      </c>
      <c r="I9">
        <f>(Table12[[#This Row],[GHE_GGE]]/100)*Table12[[#This Row],[GGE]]</f>
        <v>2692.7999999999997</v>
      </c>
      <c r="J9" s="152">
        <v>3829</v>
      </c>
      <c r="K9" s="152">
        <v>2378</v>
      </c>
      <c r="L9" s="152">
        <v>46</v>
      </c>
      <c r="M9" s="152">
        <v>1.5</v>
      </c>
      <c r="N9" s="152">
        <v>6.6</v>
      </c>
      <c r="O9" s="152">
        <v>3397</v>
      </c>
      <c r="P9" s="152">
        <v>0.7</v>
      </c>
      <c r="Q9">
        <v>159162</v>
      </c>
      <c r="R9">
        <v>35904</v>
      </c>
      <c r="S9" s="197">
        <v>10.9</v>
      </c>
      <c r="T9" s="152">
        <v>11.4</v>
      </c>
      <c r="U9" s="152">
        <v>8.8000000000000007</v>
      </c>
      <c r="V9" s="152">
        <v>8.8000000000000007</v>
      </c>
      <c r="W9" s="152">
        <v>7.2</v>
      </c>
      <c r="X9" s="152">
        <v>8</v>
      </c>
      <c r="Y9" s="152">
        <v>5.7</v>
      </c>
      <c r="Z9" s="152">
        <v>21.2</v>
      </c>
      <c r="AA9" s="152">
        <v>15.4</v>
      </c>
      <c r="AB9" s="152">
        <v>4.9000000000000004</v>
      </c>
      <c r="AC9" s="152">
        <v>2.9</v>
      </c>
      <c r="AD9" s="133">
        <v>88.7</v>
      </c>
      <c r="AE9" s="138">
        <v>3</v>
      </c>
      <c r="AF9" s="133">
        <v>5.8</v>
      </c>
      <c r="AG9" s="133">
        <v>2.1</v>
      </c>
      <c r="AH9" s="139">
        <v>0.3</v>
      </c>
      <c r="AI9" s="136">
        <v>0.1</v>
      </c>
      <c r="AJ9" s="149">
        <v>79.099999999999994</v>
      </c>
      <c r="AK9" s="133">
        <v>3.3</v>
      </c>
      <c r="AL9" s="133">
        <v>10.199999999999999</v>
      </c>
      <c r="AM9" s="133">
        <v>6.3</v>
      </c>
      <c r="AN9" s="139">
        <v>0.9</v>
      </c>
      <c r="AO9" s="137">
        <v>0</v>
      </c>
      <c r="AP9" s="197">
        <v>4.7</v>
      </c>
      <c r="AQ9" s="167">
        <v>2.4</v>
      </c>
      <c r="AR9" s="178">
        <v>19.12</v>
      </c>
      <c r="AS9" s="188">
        <v>354</v>
      </c>
      <c r="AT9" s="213">
        <v>9267</v>
      </c>
      <c r="AU9" s="290">
        <v>1495800</v>
      </c>
      <c r="AV9" s="290">
        <v>277000</v>
      </c>
      <c r="AW9">
        <v>44.4</v>
      </c>
      <c r="AX9">
        <v>10.9</v>
      </c>
      <c r="AY9">
        <f>(Table12[[#This Row],[TPP_60]]/100)*Table12[[#This Row],[popn]]</f>
        <v>7.6299999999999993E-2</v>
      </c>
      <c r="AZ9">
        <f>(Table12[[#This Row],[GHE]]/Table12[[#This Row],[THE]])*100</f>
        <v>51.83752417794971</v>
      </c>
      <c r="BA9" t="str">
        <f>IF(Table12[[#This Row],[GHE_THE2]]&gt;50, "High", IF(Table12[[#This Row],[GHE_THE2]]&gt;25, "Middle", IF(Table12[[#This Row],[GHE_THE2]]&gt;10, "Low", "Out of Range")))</f>
        <v>High</v>
      </c>
      <c r="BB9">
        <v>0.7614881</v>
      </c>
      <c r="BC9">
        <f>10.04/100*Table12[[#This Row],[popn]]</f>
        <v>7.0279999999999981E-2</v>
      </c>
      <c r="BD9">
        <f>(Table12[[#This Row],[RU]]/100)*Table12[[#This Row],[rural_popn]]</f>
        <v>0.67543994470000002</v>
      </c>
      <c r="BE9">
        <f>(Table12[[#This Row],[RGI]]/100)*Table12[[#This Row],[rural_popn]]</f>
        <v>2.2844642999999998E-2</v>
      </c>
      <c r="BF9">
        <f>(Table12[[#This Row],[RGESI]]/100)*Table12[[#This Row],[rural_popn]]</f>
        <v>4.4166309799999998E-2</v>
      </c>
      <c r="BG9">
        <f>(Table12[[#This Row],[RPESI]]/100)*Table12[[#This Row],[rural_popn]]</f>
        <v>1.59912501E-2</v>
      </c>
      <c r="BH9">
        <f>(Table12[[#This Row],[RO]]/100)*Table12[[#This Row],[rural_popn]]</f>
        <v>7.6148809999999998E-4</v>
      </c>
      <c r="BI9">
        <f>Table12[[#This Row],[UU]]/100*Table12[[#This Row],[urban_popn]]</f>
        <v>5.5591479999999978E-2</v>
      </c>
      <c r="BJ9">
        <f>(Table12[[#This Row],[UGI]]/100)*Table12[[#This Row],[urban_popn]]</f>
        <v>2.3192399999999993E-3</v>
      </c>
      <c r="BK9">
        <f>(Table12[[#This Row],[RGESI]]/100)*Table12[[#This Row],[urban_popn]]</f>
        <v>4.0762399999999983E-3</v>
      </c>
      <c r="BL9">
        <f>(Table12[[#This Row],[UPESI]]/100)*Table12[[#This Row],[urban_popn]]</f>
        <v>4.4276399999999992E-3</v>
      </c>
      <c r="BM9">
        <f>(Table12[[#This Row],[UO]]/100)*Table12[[#This Row],[urban_popn]]</f>
        <v>0</v>
      </c>
      <c r="BN9">
        <f>(Table12[[#This Row],[RB]]/100)*Table12[[#This Row],[rural_popn]]</f>
        <v>3.5789940700000002E-2</v>
      </c>
      <c r="BO9">
        <f>(Table12[[#This Row],[UB]]/100)*Table12[[#This Row],[urban_popn]]</f>
        <v>1.6867199999999996E-3</v>
      </c>
    </row>
    <row r="10" spans="1:67" ht="15" x14ac:dyDescent="0.3">
      <c r="A10" s="200" t="s">
        <v>276</v>
      </c>
      <c r="B10" s="200">
        <v>4042</v>
      </c>
      <c r="C10" s="200">
        <v>2.5</v>
      </c>
      <c r="D10" s="200">
        <v>3109</v>
      </c>
      <c r="E10" s="200">
        <v>2020</v>
      </c>
      <c r="F10" s="200">
        <v>50</v>
      </c>
      <c r="G10" s="200">
        <v>1.2</v>
      </c>
      <c r="H10">
        <v>3.2</v>
      </c>
      <c r="I10">
        <f>(Table12[[#This Row],[GHE_GGE]]/100)*Table12[[#This Row],[GGE]]</f>
        <v>2013.056</v>
      </c>
      <c r="J10" s="200">
        <v>1554</v>
      </c>
      <c r="K10" s="200">
        <v>1885</v>
      </c>
      <c r="L10" s="200">
        <v>46.6</v>
      </c>
      <c r="M10" s="200"/>
      <c r="N10" s="200">
        <v>3</v>
      </c>
      <c r="O10" s="200">
        <v>1450</v>
      </c>
      <c r="P10" s="200">
        <v>1.3</v>
      </c>
      <c r="Q10">
        <v>164135</v>
      </c>
      <c r="R10">
        <v>62908</v>
      </c>
      <c r="S10" s="198">
        <v>8.5</v>
      </c>
      <c r="T10" s="200">
        <v>8.5</v>
      </c>
      <c r="U10" s="200">
        <v>10.8</v>
      </c>
      <c r="V10" s="200">
        <v>10</v>
      </c>
      <c r="W10" s="200">
        <v>5</v>
      </c>
      <c r="X10" s="200">
        <v>5.4</v>
      </c>
      <c r="Y10" s="200">
        <v>3.8</v>
      </c>
      <c r="Z10" s="200">
        <v>22.4</v>
      </c>
      <c r="AA10" s="200">
        <v>14.2</v>
      </c>
      <c r="AB10" s="200">
        <v>10.3</v>
      </c>
      <c r="AC10" s="200">
        <v>6.1</v>
      </c>
      <c r="AD10" s="201">
        <v>97.6</v>
      </c>
      <c r="AE10" s="201">
        <v>0.4</v>
      </c>
      <c r="AF10" s="201">
        <v>1.7</v>
      </c>
      <c r="AG10" s="201">
        <v>0.1</v>
      </c>
      <c r="AH10" s="206">
        <v>0.1</v>
      </c>
      <c r="AI10" s="204">
        <v>0</v>
      </c>
      <c r="AJ10" s="205">
        <v>94.6</v>
      </c>
      <c r="AK10" s="201">
        <v>0.9</v>
      </c>
      <c r="AL10" s="201">
        <v>2.7</v>
      </c>
      <c r="AM10" s="201">
        <v>0.4</v>
      </c>
      <c r="AN10" s="206">
        <v>1.4</v>
      </c>
      <c r="AO10" s="204">
        <v>0</v>
      </c>
      <c r="AP10" s="198">
        <v>1.6</v>
      </c>
      <c r="AQ10" s="208">
        <v>0.9</v>
      </c>
      <c r="AR10" s="209">
        <v>33.44</v>
      </c>
      <c r="AS10" s="210">
        <v>294</v>
      </c>
      <c r="AT10" s="211">
        <v>2884</v>
      </c>
      <c r="AU10" s="290">
        <v>3678000</v>
      </c>
      <c r="AV10" s="290">
        <v>613000</v>
      </c>
      <c r="AW10">
        <v>53.1</v>
      </c>
      <c r="AX10">
        <v>9</v>
      </c>
      <c r="AY10">
        <f>(Table12[[#This Row],[TPP_60]]/100)*Table12[[#This Row],[popn]]</f>
        <v>0.11699999999999999</v>
      </c>
      <c r="AZ10">
        <f>(Table12[[#This Row],[GHE]]/Table12[[#This Row],[THE]])*100</f>
        <v>49.975259772389904</v>
      </c>
      <c r="BA10" t="str">
        <f>IF(Table12[[#This Row],[GHE_THE2]]&gt;50, "High", IF(Table12[[#This Row],[GHE_THE2]]&gt;25, "Middle", IF(Table12[[#This Row],[GHE_THE2]]&gt;10, "Low", "Out of Range")))</f>
        <v>Middle</v>
      </c>
      <c r="BB10">
        <v>1.0984613000000001</v>
      </c>
      <c r="BC10">
        <f>Table12[[#This Row],[popn]]-Table12[[#This Row],[rural_popn]]</f>
        <v>0.20153869999999996</v>
      </c>
      <c r="BD10">
        <f>(Table12[[#This Row],[RU]]/100)*Table12[[#This Row],[rural_popn]]</f>
        <v>1.0720982288000001</v>
      </c>
      <c r="BE10">
        <f>(Table12[[#This Row],[RGI]]/100)*Table12[[#This Row],[rural_popn]]</f>
        <v>4.3938452000000005E-3</v>
      </c>
      <c r="BF10">
        <f>(Table12[[#This Row],[RGESI]]/100)*Table12[[#This Row],[rural_popn]]</f>
        <v>1.8673842100000004E-2</v>
      </c>
      <c r="BG10">
        <f>(Table12[[#This Row],[RPESI]]/100)*Table12[[#This Row],[rural_popn]]</f>
        <v>1.0984613000000001E-3</v>
      </c>
      <c r="BH10">
        <f>(Table12[[#This Row],[RO]]/100)*Table12[[#This Row],[rural_popn]]</f>
        <v>0</v>
      </c>
      <c r="BI10">
        <f>Table12[[#This Row],[UU]]/100*Table12[[#This Row],[urban_popn]]</f>
        <v>0.19065561019999996</v>
      </c>
      <c r="BJ10">
        <f>(Table12[[#This Row],[UGI]]/100)*Table12[[#This Row],[urban_popn]]</f>
        <v>1.8138483E-3</v>
      </c>
      <c r="BK10">
        <f>(Table12[[#This Row],[RGESI]]/100)*Table12[[#This Row],[urban_popn]]</f>
        <v>3.4261578999999994E-3</v>
      </c>
      <c r="BL10">
        <f>(Table12[[#This Row],[UPESI]]/100)*Table12[[#This Row],[urban_popn]]</f>
        <v>8.0615479999999985E-4</v>
      </c>
      <c r="BM10">
        <f>(Table12[[#This Row],[UO]]/100)*Table12[[#This Row],[urban_popn]]</f>
        <v>0</v>
      </c>
      <c r="BN10">
        <f>(Table12[[#This Row],[RB]]/100)*Table12[[#This Row],[rural_popn]]</f>
        <v>1.7575380800000002E-2</v>
      </c>
      <c r="BO10">
        <f>(Table12[[#This Row],[UB]]/100)*Table12[[#This Row],[urban_popn]]</f>
        <v>1.8138483E-3</v>
      </c>
    </row>
    <row r="11" spans="1:67" ht="15" x14ac:dyDescent="0.3">
      <c r="A11" s="152" t="s">
        <v>240</v>
      </c>
      <c r="B11" s="152">
        <v>11737</v>
      </c>
      <c r="C11" s="152">
        <v>1.4</v>
      </c>
      <c r="D11" s="152">
        <v>3089</v>
      </c>
      <c r="E11" s="152">
        <v>3853</v>
      </c>
      <c r="F11" s="152">
        <v>32.799999999999997</v>
      </c>
      <c r="G11" s="152">
        <v>1.2</v>
      </c>
      <c r="H11">
        <v>5.8</v>
      </c>
      <c r="I11">
        <f>(Table12[[#This Row],[GHE_GGE]]/100)*Table12[[#This Row],[GGE]]</f>
        <v>3847.43</v>
      </c>
      <c r="J11" s="152">
        <v>1014</v>
      </c>
      <c r="K11" s="152">
        <v>7599</v>
      </c>
      <c r="L11" s="152">
        <v>64.7</v>
      </c>
      <c r="M11" s="152">
        <v>2.4</v>
      </c>
      <c r="N11" s="152">
        <v>11.5</v>
      </c>
      <c r="O11" s="152">
        <v>2000</v>
      </c>
      <c r="P11" s="152">
        <v>3.8</v>
      </c>
      <c r="Q11">
        <v>310305</v>
      </c>
      <c r="R11">
        <v>66335</v>
      </c>
      <c r="S11" s="197">
        <v>5.8</v>
      </c>
      <c r="T11" s="152">
        <v>6.4</v>
      </c>
      <c r="U11" s="152">
        <v>6.8</v>
      </c>
      <c r="V11" s="152">
        <v>7.4</v>
      </c>
      <c r="W11" s="152">
        <v>6.1</v>
      </c>
      <c r="X11" s="152">
        <v>5</v>
      </c>
      <c r="Y11" s="152">
        <v>5.7</v>
      </c>
      <c r="Z11" s="152">
        <v>45.8</v>
      </c>
      <c r="AA11" s="152">
        <v>24</v>
      </c>
      <c r="AB11" s="152">
        <v>30.5</v>
      </c>
      <c r="AC11" s="152">
        <v>18.8</v>
      </c>
      <c r="AD11" s="138">
        <v>100</v>
      </c>
      <c r="AE11" s="138">
        <v>0</v>
      </c>
      <c r="AF11" s="138">
        <v>0</v>
      </c>
      <c r="AG11" s="138">
        <v>0</v>
      </c>
      <c r="AH11" s="135">
        <v>0</v>
      </c>
      <c r="AI11" s="137">
        <v>0</v>
      </c>
      <c r="AJ11" s="149">
        <v>97.8</v>
      </c>
      <c r="AK11" s="138">
        <v>0</v>
      </c>
      <c r="AL11" s="133">
        <v>1.1000000000000001</v>
      </c>
      <c r="AM11" s="133">
        <v>0.5</v>
      </c>
      <c r="AN11" s="139">
        <v>0.5</v>
      </c>
      <c r="AO11" s="136">
        <v>0.2</v>
      </c>
      <c r="AP11" s="215">
        <v>10.8</v>
      </c>
      <c r="AQ11" s="167">
        <v>5.8</v>
      </c>
      <c r="AR11" s="181">
        <v>126.5</v>
      </c>
      <c r="AS11" s="188">
        <v>1130</v>
      </c>
      <c r="AT11" s="213">
        <v>2246</v>
      </c>
      <c r="AU11" s="290">
        <v>15427500</v>
      </c>
      <c r="AV11" s="290">
        <v>2805000</v>
      </c>
      <c r="AW11">
        <v>119</v>
      </c>
      <c r="AX11">
        <v>6.3</v>
      </c>
      <c r="AY11">
        <f>(Table12[[#This Row],[TPP_60]]/100)*Table12[[#This Row],[popn]]</f>
        <v>0.2394</v>
      </c>
      <c r="AZ11">
        <f>(Table12[[#This Row],[GHE]]/Table12[[#This Row],[THE]])*100</f>
        <v>32.827809491352134</v>
      </c>
      <c r="BA11" t="str">
        <f>IF(Table12[[#This Row],[GHE_THE2]]&gt;50, "High", IF(Table12[[#This Row],[GHE_THE2]]&gt;25, "Middle", IF(Table12[[#This Row],[GHE_THE2]]&gt;10, "Low", "Out of Range")))</f>
        <v>Middle</v>
      </c>
      <c r="BB11">
        <v>3.11206</v>
      </c>
      <c r="BC11">
        <f>Table12[[#This Row],[popn]]-Table12[[#This Row],[rural_popn]]</f>
        <v>0.68793999999999977</v>
      </c>
      <c r="BD11">
        <f>(Table12[[#This Row],[RU]]/100)*Table12[[#This Row],[rural_popn]]</f>
        <v>3.11206</v>
      </c>
      <c r="BE11">
        <f>(Table12[[#This Row],[RGI]]/100)*Table12[[#This Row],[rural_popn]]</f>
        <v>0</v>
      </c>
      <c r="BF11">
        <f>(Table12[[#This Row],[RGESI]]/100)*Table12[[#This Row],[rural_popn]]</f>
        <v>0</v>
      </c>
      <c r="BG11">
        <f>(Table12[[#This Row],[RPESI]]/100)*Table12[[#This Row],[rural_popn]]</f>
        <v>0</v>
      </c>
      <c r="BH11">
        <f>(Table12[[#This Row],[RO]]/100)*Table12[[#This Row],[rural_popn]]</f>
        <v>0</v>
      </c>
      <c r="BI11">
        <f>Table12[[#This Row],[UU]]/100*Table12[[#This Row],[urban_popn]]</f>
        <v>0.67280531999999982</v>
      </c>
      <c r="BJ11">
        <f>(Table12[[#This Row],[UGI]]/100)*Table12[[#This Row],[urban_popn]]</f>
        <v>0</v>
      </c>
      <c r="BK11">
        <f>(Table12[[#This Row],[RGESI]]/100)*Table12[[#This Row],[urban_popn]]</f>
        <v>0</v>
      </c>
      <c r="BL11">
        <f>(Table12[[#This Row],[UPESI]]/100)*Table12[[#This Row],[urban_popn]]</f>
        <v>3.4396999999999991E-3</v>
      </c>
      <c r="BM11">
        <f>(Table12[[#This Row],[UO]]/100)*Table12[[#This Row],[urban_popn]]</f>
        <v>1.3758799999999997E-3</v>
      </c>
      <c r="BN11">
        <f>(Table12[[#This Row],[RB]]/100)*Table12[[#This Row],[rural_popn]]</f>
        <v>0.33610248000000004</v>
      </c>
      <c r="BO11">
        <f>(Table12[[#This Row],[UB]]/100)*Table12[[#This Row],[urban_popn]]</f>
        <v>3.9900519999999981E-2</v>
      </c>
    </row>
    <row r="12" spans="1:67" ht="15" x14ac:dyDescent="0.3">
      <c r="A12" s="200" t="s">
        <v>242</v>
      </c>
      <c r="B12" s="200">
        <v>35761</v>
      </c>
      <c r="C12" s="200">
        <v>1.7</v>
      </c>
      <c r="D12" s="200">
        <v>5418</v>
      </c>
      <c r="E12" s="200">
        <v>10920</v>
      </c>
      <c r="F12" s="200">
        <v>30.5</v>
      </c>
      <c r="G12" s="200">
        <v>0.7</v>
      </c>
      <c r="H12">
        <v>5.2</v>
      </c>
      <c r="I12">
        <f>(Table12[[#This Row],[GHE_GGE]]/100)*Table12[[#This Row],[GGE]]</f>
        <v>10908.924000000001</v>
      </c>
      <c r="J12" s="200">
        <v>1655</v>
      </c>
      <c r="K12" s="200">
        <v>11368</v>
      </c>
      <c r="L12" s="200">
        <v>31.8</v>
      </c>
      <c r="M12" s="200">
        <v>0.7</v>
      </c>
      <c r="N12" s="200">
        <v>5.4</v>
      </c>
      <c r="O12" s="200">
        <v>1722</v>
      </c>
      <c r="P12" s="200">
        <v>6.6</v>
      </c>
      <c r="Q12">
        <v>1615457</v>
      </c>
      <c r="R12">
        <v>209787</v>
      </c>
      <c r="S12" s="198">
        <v>7.9</v>
      </c>
      <c r="T12" s="200">
        <v>9.3000000000000007</v>
      </c>
      <c r="U12" s="200">
        <v>7.3</v>
      </c>
      <c r="V12" s="200">
        <v>7.5</v>
      </c>
      <c r="W12" s="200">
        <v>7.7</v>
      </c>
      <c r="X12" s="200">
        <v>6.9</v>
      </c>
      <c r="Y12" s="200">
        <v>5.3</v>
      </c>
      <c r="Z12" s="200">
        <v>172.1</v>
      </c>
      <c r="AA12" s="200">
        <v>116</v>
      </c>
      <c r="AB12" s="200">
        <v>163.4</v>
      </c>
      <c r="AC12" s="200">
        <v>100.3</v>
      </c>
      <c r="AD12" s="201">
        <v>95.7</v>
      </c>
      <c r="AE12" s="201">
        <v>2.7</v>
      </c>
      <c r="AF12" s="201">
        <v>0.3</v>
      </c>
      <c r="AG12" s="201">
        <v>0.5</v>
      </c>
      <c r="AH12" s="206">
        <v>0.4</v>
      </c>
      <c r="AI12" s="216">
        <v>0.4</v>
      </c>
      <c r="AJ12" s="205">
        <v>86.5</v>
      </c>
      <c r="AK12" s="201">
        <v>0.8</v>
      </c>
      <c r="AL12" s="201">
        <v>1.5</v>
      </c>
      <c r="AM12" s="202">
        <v>6</v>
      </c>
      <c r="AN12" s="206">
        <v>4.3</v>
      </c>
      <c r="AO12" s="216">
        <v>0.8</v>
      </c>
      <c r="AP12" s="217">
        <v>23</v>
      </c>
      <c r="AQ12" s="218">
        <v>8.4</v>
      </c>
      <c r="AR12" s="209">
        <v>254.13</v>
      </c>
      <c r="AS12" s="210">
        <v>4797</v>
      </c>
      <c r="AT12" s="211">
        <v>8031</v>
      </c>
      <c r="AU12" s="290">
        <v>21068100</v>
      </c>
      <c r="AV12" s="290">
        <v>4131000</v>
      </c>
      <c r="AW12">
        <v>551.79999999999995</v>
      </c>
      <c r="AX12">
        <v>8.1</v>
      </c>
      <c r="AY12">
        <f>(Table12[[#This Row],[TPP_60]]/100)*Table12[[#This Row],[popn]]</f>
        <v>0.53459999999999996</v>
      </c>
      <c r="AZ12">
        <f>(Table12[[#This Row],[GHE]]/Table12[[#This Row],[THE]])*100</f>
        <v>30.536058835043761</v>
      </c>
      <c r="BA12" t="str">
        <f>IF(Table12[[#This Row],[GHE_THE2]]&gt;50, "High", IF(Table12[[#This Row],[GHE_THE2]]&gt;25, "Middle", IF(Table12[[#This Row],[GHE_THE2]]&gt;10, "Low", "Out of Range")))</f>
        <v>Middle</v>
      </c>
      <c r="BB12">
        <v>4.3696199</v>
      </c>
      <c r="BC12">
        <f>38.67/100*Table12[[#This Row],[popn]]</f>
        <v>2.5522200000000002</v>
      </c>
      <c r="BD12">
        <f>(Table12[[#This Row],[RU]]/100)*Table12[[#This Row],[rural_popn]]</f>
        <v>4.1817262443000001</v>
      </c>
      <c r="BE12">
        <f>(Table12[[#This Row],[RGI]]/100)*Table12[[#This Row],[rural_popn]]</f>
        <v>0.11797973730000001</v>
      </c>
      <c r="BF12">
        <f>(Table12[[#This Row],[RGESI]]/100)*Table12[[#This Row],[rural_popn]]</f>
        <v>1.3108859699999999E-2</v>
      </c>
      <c r="BG12">
        <f>(Table12[[#This Row],[RPESI]]/100)*Table12[[#This Row],[rural_popn]]</f>
        <v>2.1848099499999999E-2</v>
      </c>
      <c r="BH12">
        <f>(Table12[[#This Row],[RO]]/100)*Table12[[#This Row],[rural_popn]]</f>
        <v>1.7478479599999999E-2</v>
      </c>
      <c r="BI12">
        <f>Table12[[#This Row],[UU]]/100*Table12[[#This Row],[urban_popn]]</f>
        <v>2.2076703000000002</v>
      </c>
      <c r="BJ12">
        <f>(Table12[[#This Row],[UGI]]/100)*Table12[[#This Row],[urban_popn]]</f>
        <v>2.041776E-2</v>
      </c>
      <c r="BK12">
        <f>(Table12[[#This Row],[RGESI]]/100)*Table12[[#This Row],[urban_popn]]</f>
        <v>7.6566600000000009E-3</v>
      </c>
      <c r="BL12">
        <f>(Table12[[#This Row],[UPESI]]/100)*Table12[[#This Row],[urban_popn]]</f>
        <v>0.1531332</v>
      </c>
      <c r="BM12">
        <f>(Table12[[#This Row],[UO]]/100)*Table12[[#This Row],[urban_popn]]</f>
        <v>2.041776E-2</v>
      </c>
      <c r="BN12">
        <f>(Table12[[#This Row],[RB]]/100)*Table12[[#This Row],[rural_popn]]</f>
        <v>1.005012577</v>
      </c>
      <c r="BO12">
        <f>(Table12[[#This Row],[UB]]/100)*Table12[[#This Row],[urban_popn]]</f>
        <v>0.21438648000000002</v>
      </c>
    </row>
    <row r="13" spans="1:67" ht="15" x14ac:dyDescent="0.3">
      <c r="A13" s="152" t="s">
        <v>245</v>
      </c>
      <c r="B13" s="152">
        <v>37124</v>
      </c>
      <c r="C13" s="152">
        <v>4.5</v>
      </c>
      <c r="D13" s="152">
        <v>10607</v>
      </c>
      <c r="E13" s="152">
        <v>9066</v>
      </c>
      <c r="F13" s="152">
        <v>24.4</v>
      </c>
      <c r="G13" s="152">
        <v>1.1000000000000001</v>
      </c>
      <c r="H13">
        <v>8</v>
      </c>
      <c r="I13">
        <f>(Table12[[#This Row],[GHE_GGE]]/100)*Table12[[#This Row],[GGE]]</f>
        <v>9054</v>
      </c>
      <c r="J13" s="152">
        <v>2590</v>
      </c>
      <c r="K13" s="152">
        <v>25222</v>
      </c>
      <c r="L13" s="152">
        <v>67.900000000000006</v>
      </c>
      <c r="M13" s="152">
        <v>3.1</v>
      </c>
      <c r="N13" s="152">
        <v>22.3</v>
      </c>
      <c r="O13" s="152">
        <v>7206</v>
      </c>
      <c r="P13" s="152">
        <v>3.5</v>
      </c>
      <c r="Q13">
        <v>824374</v>
      </c>
      <c r="R13">
        <v>113175</v>
      </c>
      <c r="S13" s="197">
        <v>12.5</v>
      </c>
      <c r="T13" s="152">
        <v>14</v>
      </c>
      <c r="U13" s="152">
        <v>11.8</v>
      </c>
      <c r="V13" s="152">
        <v>13.4</v>
      </c>
      <c r="W13" s="152">
        <v>7.7</v>
      </c>
      <c r="X13" s="152">
        <v>8.5</v>
      </c>
      <c r="Y13" s="152">
        <v>5.9</v>
      </c>
      <c r="Z13" s="152">
        <v>88.6</v>
      </c>
      <c r="AA13" s="152">
        <v>76.599999999999994</v>
      </c>
      <c r="AB13" s="152">
        <v>49.8</v>
      </c>
      <c r="AC13" s="152">
        <v>36</v>
      </c>
      <c r="AD13" s="219">
        <v>58.6</v>
      </c>
      <c r="AE13" s="219">
        <v>36.799999999999997</v>
      </c>
      <c r="AF13" s="219">
        <v>1.2</v>
      </c>
      <c r="AG13" s="219">
        <v>1.1000000000000001</v>
      </c>
      <c r="AH13" s="220">
        <v>2</v>
      </c>
      <c r="AI13" s="219">
        <v>0.4</v>
      </c>
      <c r="AJ13" s="219">
        <v>61.9</v>
      </c>
      <c r="AK13" s="219">
        <v>27.9</v>
      </c>
      <c r="AL13" s="219">
        <v>1.2</v>
      </c>
      <c r="AM13" s="219">
        <v>2.6</v>
      </c>
      <c r="AN13" s="219">
        <v>6.3</v>
      </c>
      <c r="AO13" s="219">
        <v>0.2</v>
      </c>
      <c r="AP13" s="221">
        <v>13.1</v>
      </c>
      <c r="AQ13" s="221">
        <v>7.6</v>
      </c>
      <c r="AR13" s="178">
        <v>97.56</v>
      </c>
      <c r="AS13" s="188">
        <v>7047</v>
      </c>
      <c r="AT13" s="185">
        <v>27656</v>
      </c>
      <c r="AU13" s="290">
        <v>9661600</v>
      </c>
      <c r="AV13" s="290">
        <v>1858000</v>
      </c>
      <c r="AW13">
        <v>251</v>
      </c>
      <c r="AX13">
        <v>12.9</v>
      </c>
      <c r="AY13">
        <f>(Table12[[#This Row],[TPP_60]]/100)*Table12[[#This Row],[popn]]</f>
        <v>0.45150000000000001</v>
      </c>
      <c r="AZ13">
        <f>(Table12[[#This Row],[GHE]]/Table12[[#This Row],[THE]])*100</f>
        <v>24.420859821139963</v>
      </c>
      <c r="BA13" t="str">
        <f>IF(Table12[[#This Row],[GHE_THE2]]&gt;50, "High", IF(Table12[[#This Row],[GHE_THE2]]&gt;25, "Middle", IF(Table12[[#This Row],[GHE_THE2]]&gt;10, "Low", "Out of Range")))</f>
        <v>Low</v>
      </c>
      <c r="BB13">
        <v>2.8895631000000002</v>
      </c>
      <c r="BC13">
        <f>Table12[[#This Row],[popn]]-Table12[[#This Row],[rural_popn]]</f>
        <v>0.61043689999999984</v>
      </c>
      <c r="BD13">
        <f>(Table12[[#This Row],[RU]]/100)*Table12[[#This Row],[rural_popn]]</f>
        <v>1.6932839766000001</v>
      </c>
      <c r="BE13">
        <f>(Table12[[#This Row],[RGI]]/100)*Table12[[#This Row],[rural_popn]]</f>
        <v>1.0633592208</v>
      </c>
      <c r="BF13">
        <f>(Table12[[#This Row],[RGESI]]/100)*Table12[[#This Row],[rural_popn]]</f>
        <v>3.4674757200000003E-2</v>
      </c>
      <c r="BG13">
        <f>(Table12[[#This Row],[RPESI]]/100)*Table12[[#This Row],[rural_popn]]</f>
        <v>3.1785194100000004E-2</v>
      </c>
      <c r="BH13">
        <f>(Table12[[#This Row],[RO]]/100)*Table12[[#This Row],[rural_popn]]</f>
        <v>1.1558252400000002E-2</v>
      </c>
      <c r="BI13">
        <f>Table12[[#This Row],[UU]]/100*Table12[[#This Row],[urban_popn]]</f>
        <v>0.37786044109999989</v>
      </c>
      <c r="BJ13">
        <f>(Table12[[#This Row],[UGI]]/100)*Table12[[#This Row],[urban_popn]]</f>
        <v>0.17031189509999994</v>
      </c>
      <c r="BK13">
        <f>(Table12[[#This Row],[RGESI]]/100)*Table12[[#This Row],[urban_popn]]</f>
        <v>7.3252427999999986E-3</v>
      </c>
      <c r="BL13">
        <f>(Table12[[#This Row],[UPESI]]/100)*Table12[[#This Row],[urban_popn]]</f>
        <v>1.5871359399999996E-2</v>
      </c>
      <c r="BM13">
        <f>(Table12[[#This Row],[UO]]/100)*Table12[[#This Row],[urban_popn]]</f>
        <v>1.2208737999999998E-3</v>
      </c>
      <c r="BN13">
        <f>(Table12[[#This Row],[RB]]/100)*Table12[[#This Row],[rural_popn]]</f>
        <v>0.37853276610000003</v>
      </c>
      <c r="BO13">
        <f>(Table12[[#This Row],[UB]]/100)*Table12[[#This Row],[urban_popn]]</f>
        <v>4.6393204399999985E-2</v>
      </c>
    </row>
    <row r="14" spans="1:67" ht="15" x14ac:dyDescent="0.3">
      <c r="A14" s="200" t="s">
        <v>248</v>
      </c>
      <c r="B14" s="200">
        <v>23497</v>
      </c>
      <c r="C14" s="200">
        <v>2.5</v>
      </c>
      <c r="D14" s="200">
        <v>2831</v>
      </c>
      <c r="E14" s="200">
        <v>10364</v>
      </c>
      <c r="F14" s="200">
        <v>44.1</v>
      </c>
      <c r="G14" s="200">
        <v>1.1000000000000001</v>
      </c>
      <c r="H14">
        <v>5.8</v>
      </c>
      <c r="I14">
        <f>(Table12[[#This Row],[GHE_GGE]]/100)*Table12[[#This Row],[GGE]]</f>
        <v>10421.787999999999</v>
      </c>
      <c r="J14" s="200">
        <v>1249</v>
      </c>
      <c r="K14" s="200">
        <v>12450</v>
      </c>
      <c r="L14" s="200">
        <v>53</v>
      </c>
      <c r="M14" s="200">
        <v>1.3</v>
      </c>
      <c r="N14" s="200">
        <v>6.9</v>
      </c>
      <c r="O14" s="200">
        <v>1500</v>
      </c>
      <c r="P14" s="200">
        <v>8.3000000000000007</v>
      </c>
      <c r="Q14">
        <v>938602</v>
      </c>
      <c r="R14">
        <v>179686</v>
      </c>
      <c r="S14" s="198">
        <v>6.7</v>
      </c>
      <c r="T14" s="200">
        <v>7.5</v>
      </c>
      <c r="U14" s="200">
        <v>7</v>
      </c>
      <c r="V14" s="200">
        <v>7.6</v>
      </c>
      <c r="W14" s="200">
        <v>7.6</v>
      </c>
      <c r="X14" s="200">
        <v>7.2</v>
      </c>
      <c r="Y14" s="200">
        <v>6</v>
      </c>
      <c r="Z14" s="200">
        <v>206.7</v>
      </c>
      <c r="AA14" s="200">
        <v>123.4</v>
      </c>
      <c r="AB14" s="200">
        <v>120.2</v>
      </c>
      <c r="AC14" s="200">
        <v>74.099999999999994</v>
      </c>
      <c r="AD14" s="222">
        <v>99.9</v>
      </c>
      <c r="AE14" s="223">
        <v>0</v>
      </c>
      <c r="AF14" s="223">
        <v>0</v>
      </c>
      <c r="AG14" s="224">
        <v>0.1</v>
      </c>
      <c r="AH14" s="223">
        <v>0</v>
      </c>
      <c r="AI14" s="223">
        <v>0</v>
      </c>
      <c r="AJ14" s="225">
        <v>95.2</v>
      </c>
      <c r="AK14" s="225">
        <v>0.2</v>
      </c>
      <c r="AL14" s="225">
        <v>1.7</v>
      </c>
      <c r="AM14" s="225">
        <v>1.1000000000000001</v>
      </c>
      <c r="AN14" s="224">
        <v>1.8</v>
      </c>
      <c r="AO14" s="226">
        <v>0</v>
      </c>
      <c r="AP14" s="227">
        <v>12.1</v>
      </c>
      <c r="AQ14" s="228" t="s">
        <v>280</v>
      </c>
      <c r="AR14" s="209">
        <v>118.46</v>
      </c>
      <c r="AS14" s="210">
        <v>6984</v>
      </c>
      <c r="AT14" s="229">
        <v>4914</v>
      </c>
      <c r="AU14" s="290">
        <v>41905000</v>
      </c>
      <c r="AV14" s="290">
        <v>8381000</v>
      </c>
      <c r="AW14">
        <v>524.5</v>
      </c>
      <c r="AX14">
        <v>7.1</v>
      </c>
      <c r="AY14">
        <f>(Table12[[#This Row],[TPP_60]]/100)*Table12[[#This Row],[popn]]</f>
        <v>0.58930000000000005</v>
      </c>
      <c r="AZ14">
        <f>(Table12[[#This Row],[GHE]]/Table12[[#This Row],[THE]])*100</f>
        <v>44.107758437247305</v>
      </c>
      <c r="BA14" t="str">
        <f>IF(Table12[[#This Row],[GHE_THE2]]&gt;50, "High", IF(Table12[[#This Row],[GHE_THE2]]&gt;25, "Middle", IF(Table12[[#This Row],[GHE_THE2]]&gt;10, "Low", "Out of Range")))</f>
        <v>Middle</v>
      </c>
      <c r="BB14">
        <v>6.0249762000000002</v>
      </c>
      <c r="BC14">
        <f>Table12[[#This Row],[popn]]-Table12[[#This Row],[rural_popn]]</f>
        <v>2.2750238000000005</v>
      </c>
      <c r="BD14">
        <f>(Table12[[#This Row],[RU]]/100)*Table12[[#This Row],[rural_popn]]</f>
        <v>6.0189512238000011</v>
      </c>
      <c r="BE14">
        <f>(Table12[[#This Row],[RGI]]/100)*Table12[[#This Row],[rural_popn]]</f>
        <v>0</v>
      </c>
      <c r="BF14">
        <f>(Table12[[#This Row],[RGESI]]/100)*Table12[[#This Row],[rural_popn]]</f>
        <v>0</v>
      </c>
      <c r="BG14">
        <f>(Table12[[#This Row],[RPESI]]/100)*Table12[[#This Row],[rural_popn]]</f>
        <v>6.0249762000000005E-3</v>
      </c>
      <c r="BH14">
        <f>(Table12[[#This Row],[RO]]/100)*Table12[[#This Row],[rural_popn]]</f>
        <v>0</v>
      </c>
      <c r="BI14">
        <f>Table12[[#This Row],[UU]]/100*Table12[[#This Row],[urban_popn]]</f>
        <v>2.1658226576000006</v>
      </c>
      <c r="BJ14">
        <f>(Table12[[#This Row],[UGI]]/100)*Table12[[#This Row],[urban_popn]]</f>
        <v>4.5500476000000008E-3</v>
      </c>
      <c r="BK14">
        <f>(Table12[[#This Row],[RGESI]]/100)*Table12[[#This Row],[urban_popn]]</f>
        <v>0</v>
      </c>
      <c r="BL14">
        <f>(Table12[[#This Row],[UPESI]]/100)*Table12[[#This Row],[urban_popn]]</f>
        <v>2.5025261800000007E-2</v>
      </c>
      <c r="BM14">
        <f>(Table12[[#This Row],[UO]]/100)*Table12[[#This Row],[urban_popn]]</f>
        <v>0</v>
      </c>
      <c r="BN14">
        <f>(Table12[[#This Row],[RB]]/100)*Table12[[#This Row],[rural_popn]]</f>
        <v>0.72902212020000001</v>
      </c>
      <c r="BO14">
        <v>0.13195000000000001</v>
      </c>
    </row>
    <row r="15" spans="1:67" ht="15" x14ac:dyDescent="0.3">
      <c r="A15" s="152" t="s">
        <v>251</v>
      </c>
      <c r="B15" s="152">
        <v>77501</v>
      </c>
      <c r="C15" s="152">
        <v>2.8</v>
      </c>
      <c r="D15" s="152">
        <v>6301</v>
      </c>
      <c r="E15" s="152">
        <v>20606</v>
      </c>
      <c r="F15" s="152">
        <v>26.6</v>
      </c>
      <c r="G15" s="152">
        <v>0.8</v>
      </c>
      <c r="H15">
        <v>6.1</v>
      </c>
      <c r="I15">
        <f>(Table12[[#This Row],[GHE_GGE]]/100)*Table12[[#This Row],[GGE]]</f>
        <v>20539.981</v>
      </c>
      <c r="J15" s="152">
        <v>1675</v>
      </c>
      <c r="K15" s="152">
        <v>34177</v>
      </c>
      <c r="L15" s="152">
        <v>44.1</v>
      </c>
      <c r="M15" s="152">
        <v>1.2</v>
      </c>
      <c r="N15" s="152">
        <v>10.1</v>
      </c>
      <c r="O15" s="152">
        <v>2779</v>
      </c>
      <c r="P15" s="152">
        <v>12.3</v>
      </c>
      <c r="Q15">
        <v>2734552</v>
      </c>
      <c r="R15">
        <v>336721</v>
      </c>
      <c r="S15" s="197">
        <v>9.1999999999999993</v>
      </c>
      <c r="T15" s="152">
        <v>10.7</v>
      </c>
      <c r="U15" s="152">
        <v>7.7</v>
      </c>
      <c r="V15" s="152">
        <v>7.7</v>
      </c>
      <c r="W15" s="152">
        <v>7</v>
      </c>
      <c r="X15" s="152">
        <v>5.9</v>
      </c>
      <c r="Y15" s="152">
        <v>4.8</v>
      </c>
      <c r="Z15" s="152">
        <v>179.2</v>
      </c>
      <c r="AA15" s="152">
        <v>131.80000000000001</v>
      </c>
      <c r="AB15" s="152">
        <v>303.7</v>
      </c>
      <c r="AC15" s="152">
        <v>194.1</v>
      </c>
      <c r="AD15" s="219">
        <v>97.6</v>
      </c>
      <c r="AE15" s="219">
        <v>0.3</v>
      </c>
      <c r="AF15" s="219">
        <v>0.7</v>
      </c>
      <c r="AG15" s="219">
        <v>0.5</v>
      </c>
      <c r="AH15" s="219">
        <v>0.6</v>
      </c>
      <c r="AI15" s="219">
        <v>0.2</v>
      </c>
      <c r="AJ15" s="219">
        <v>85.6</v>
      </c>
      <c r="AK15" s="219">
        <v>0.4</v>
      </c>
      <c r="AL15" s="219">
        <v>4.3</v>
      </c>
      <c r="AM15" s="219">
        <v>2.2999999999999998</v>
      </c>
      <c r="AN15" s="219">
        <v>7.1</v>
      </c>
      <c r="AO15" s="219">
        <v>0.3</v>
      </c>
      <c r="AP15" s="230">
        <v>8.8000000000000007</v>
      </c>
      <c r="AQ15" s="156">
        <v>3.8</v>
      </c>
      <c r="AR15" s="178">
        <v>241.88</v>
      </c>
      <c r="AS15" s="188">
        <v>15088</v>
      </c>
      <c r="AT15" s="185">
        <v>11632</v>
      </c>
      <c r="AU15" s="290">
        <v>41815000</v>
      </c>
      <c r="AV15" s="290">
        <v>8363000</v>
      </c>
      <c r="AW15">
        <v>808.8</v>
      </c>
      <c r="AX15">
        <v>8.9</v>
      </c>
      <c r="AY15">
        <f>(Table12[[#This Row],[TPP_60]]/100)*Table12[[#This Row],[popn]]</f>
        <v>1.0947000000000002</v>
      </c>
      <c r="AZ15">
        <f>(Table12[[#This Row],[GHE]]/Table12[[#This Row],[THE]])*100</f>
        <v>26.588044025238382</v>
      </c>
      <c r="BA15" t="str">
        <f>IF(Table12[[#This Row],[GHE_THE2]]&gt;50, "High", IF(Table12[[#This Row],[GHE_THE2]]&gt;25, "Middle", IF(Table12[[#This Row],[GHE_THE2]]&gt;10, "Low", "Out of Range")))</f>
        <v>Middle</v>
      </c>
      <c r="BB15">
        <v>6.8303285999999996</v>
      </c>
      <c r="BC15">
        <f>Table12[[#This Row],[popn]]-Table12[[#This Row],[rural_popn]]</f>
        <v>5.4696714000000011</v>
      </c>
      <c r="BD15">
        <f>(Table12[[#This Row],[RU]]/100)*Table12[[#This Row],[rural_popn]]</f>
        <v>6.6664007135999999</v>
      </c>
      <c r="BE15">
        <f>(Table12[[#This Row],[RGI]]/100)*Table12[[#This Row],[rural_popn]]</f>
        <v>2.04909858E-2</v>
      </c>
      <c r="BF15">
        <f>(Table12[[#This Row],[RGESI]]/100)*Table12[[#This Row],[rural_popn]]</f>
        <v>4.7812300199999991E-2</v>
      </c>
      <c r="BG15">
        <f>(Table12[[#This Row],[RPESI]]/100)*Table12[[#This Row],[rural_popn]]</f>
        <v>3.4151643000000002E-2</v>
      </c>
      <c r="BH15">
        <f>(Table12[[#This Row],[RO]]/100)*Table12[[#This Row],[rural_popn]]</f>
        <v>1.3660657199999999E-2</v>
      </c>
      <c r="BI15">
        <f>Table12[[#This Row],[UU]]/100*Table12[[#This Row],[urban_popn]]</f>
        <v>4.6820387184000012</v>
      </c>
      <c r="BJ15">
        <f>(Table12[[#This Row],[UGI]]/100)*Table12[[#This Row],[urban_popn]]</f>
        <v>2.1878685600000006E-2</v>
      </c>
      <c r="BK15">
        <f>(Table12[[#This Row],[RGESI]]/100)*Table12[[#This Row],[urban_popn]]</f>
        <v>3.8287699800000005E-2</v>
      </c>
      <c r="BL15">
        <f>(Table12[[#This Row],[UPESI]]/100)*Table12[[#This Row],[urban_popn]]</f>
        <v>0.12580244220000003</v>
      </c>
      <c r="BM15">
        <f>(Table12[[#This Row],[UO]]/100)*Table12[[#This Row],[urban_popn]]</f>
        <v>1.6409014200000002E-2</v>
      </c>
      <c r="BN15">
        <f>(Table12[[#This Row],[RB]]/100)*Table12[[#This Row],[rural_popn]]</f>
        <v>0.60106891680000007</v>
      </c>
      <c r="BO15">
        <f>(Table12[[#This Row],[UB]]/100)*Table12[[#This Row],[urban_popn]]</f>
        <v>0.20784751320000003</v>
      </c>
    </row>
    <row r="16" spans="1:67" ht="15" x14ac:dyDescent="0.3">
      <c r="A16" s="200" t="s">
        <v>210</v>
      </c>
      <c r="B16" s="200">
        <f>Table12[[#This Row],[OOPE]]+Table12[[#This Row],[GHE]]</f>
        <v>3608.4</v>
      </c>
      <c r="C16" s="200"/>
      <c r="D16" s="200"/>
      <c r="E16" s="200">
        <v>690</v>
      </c>
      <c r="F16" s="200"/>
      <c r="G16" s="200">
        <v>2.2000000000000002</v>
      </c>
      <c r="H16">
        <v>6.1</v>
      </c>
      <c r="I16">
        <f>(Table12[[#This Row],[GHE_GGE]]/100)*Table12[[#This Row],[GGE]]</f>
        <v>695.03399999999999</v>
      </c>
      <c r="J16" s="200">
        <v>2300</v>
      </c>
      <c r="K16" s="200">
        <f>Table12[[#This Row],[popn]]*Table12[[#This Row],[OOPE_pc]]</f>
        <v>2918.4</v>
      </c>
      <c r="L16" s="200"/>
      <c r="M16" s="200"/>
      <c r="N16" s="200"/>
      <c r="O16" s="200">
        <v>9728</v>
      </c>
      <c r="P16" s="200">
        <v>0.3</v>
      </c>
      <c r="Q16">
        <v>31297</v>
      </c>
      <c r="R16">
        <v>11394</v>
      </c>
      <c r="S16" s="198"/>
      <c r="T16" s="200"/>
      <c r="U16" s="200"/>
      <c r="V16" s="200"/>
      <c r="W16" s="200">
        <v>4.3</v>
      </c>
      <c r="X16" s="200">
        <v>4.9000000000000004</v>
      </c>
      <c r="Y16" s="200">
        <v>3.8</v>
      </c>
      <c r="Z16" s="200">
        <v>0.8</v>
      </c>
      <c r="AA16" s="200">
        <v>0.2</v>
      </c>
      <c r="AB16" s="200">
        <v>0.8</v>
      </c>
      <c r="AC16" s="200">
        <v>0.5</v>
      </c>
      <c r="AD16" s="225">
        <v>98.9</v>
      </c>
      <c r="AE16" s="225">
        <v>0.2</v>
      </c>
      <c r="AF16" s="225">
        <v>0.8</v>
      </c>
      <c r="AG16" s="223">
        <v>0</v>
      </c>
      <c r="AH16" s="223">
        <v>0</v>
      </c>
      <c r="AI16" s="223">
        <v>0</v>
      </c>
      <c r="AJ16" s="225">
        <v>97.7</v>
      </c>
      <c r="AK16" s="225">
        <v>0.3</v>
      </c>
      <c r="AL16" s="223">
        <v>2</v>
      </c>
      <c r="AM16" s="223">
        <v>0</v>
      </c>
      <c r="AN16" s="223">
        <v>0</v>
      </c>
      <c r="AO16" s="223">
        <v>0</v>
      </c>
      <c r="AP16" s="262">
        <v>1.7</v>
      </c>
      <c r="AQ16" s="233">
        <v>0.9</v>
      </c>
      <c r="AR16" s="263">
        <v>17.100000000000001</v>
      </c>
      <c r="AS16" s="210">
        <v>96</v>
      </c>
      <c r="AT16" s="229">
        <v>2135</v>
      </c>
      <c r="AU16" s="290">
        <v>1385000</v>
      </c>
      <c r="AV16" s="290">
        <v>277000</v>
      </c>
      <c r="AW16">
        <v>2.2000000000000002</v>
      </c>
      <c r="AZ16">
        <f>(Table12[[#This Row],[GHE]]/Table12[[#This Row],[THE]])*100</f>
        <v>19.122048553375457</v>
      </c>
      <c r="BA16" t="str">
        <f>IF(Table12[[#This Row],[GHE_THE2]]&gt;50, "High", IF(Table12[[#This Row],[GHE_THE2]]&gt;25, "Middle", IF(Table12[[#This Row],[GHE_THE2]]&gt;10, "Low", "Out of Range")))</f>
        <v>Low</v>
      </c>
      <c r="BB16">
        <v>0.24242230000000001</v>
      </c>
      <c r="BC16">
        <f>Table12[[#This Row],[popn]]-Table12[[#This Row],[rural_popn]]</f>
        <v>5.7577699999999982E-2</v>
      </c>
      <c r="BD16">
        <f>(Table12[[#This Row],[RU]]/100)*Table12[[#This Row],[rural_popn]]</f>
        <v>0.23975565470000004</v>
      </c>
      <c r="BE16">
        <f>(Table12[[#This Row],[RGI]]/100)*Table12[[#This Row],[rural_popn]]</f>
        <v>4.8484460000000005E-4</v>
      </c>
      <c r="BF16">
        <f>(Table12[[#This Row],[RGESI]]/100)*Table12[[#This Row],[rural_popn]]</f>
        <v>1.9393784000000002E-3</v>
      </c>
      <c r="BG16">
        <f>(Table12[[#This Row],[RPESI]]/100)*Table12[[#This Row],[rural_popn]]</f>
        <v>0</v>
      </c>
      <c r="BH16">
        <f>(Table12[[#This Row],[RO]]/100)*Table12[[#This Row],[rural_popn]]</f>
        <v>0</v>
      </c>
      <c r="BI16">
        <f>Table12[[#This Row],[UU]]/100*Table12[[#This Row],[urban_popn]]</f>
        <v>5.625341289999998E-2</v>
      </c>
      <c r="BJ16">
        <f>(Table12[[#This Row],[UGI]]/100)*Table12[[#This Row],[urban_popn]]</f>
        <v>1.7273309999999995E-4</v>
      </c>
      <c r="BK16">
        <f>(Table12[[#This Row],[RGESI]]/100)*Table12[[#This Row],[urban_popn]]</f>
        <v>4.6062159999999986E-4</v>
      </c>
      <c r="BL16">
        <f>(Table12[[#This Row],[UPESI]]/100)*Table12[[#This Row],[urban_popn]]</f>
        <v>0</v>
      </c>
      <c r="BM16">
        <f>(Table12[[#This Row],[UO]]/100)*Table12[[#This Row],[urban_popn]]</f>
        <v>0</v>
      </c>
      <c r="BN16">
        <f>(Table12[[#This Row],[RB]]/100)*Table12[[#This Row],[rural_popn]]</f>
        <v>4.1211791000000005E-3</v>
      </c>
      <c r="BO16">
        <f>(Table12[[#This Row],[UB]]/100)*Table12[[#This Row],[urban_popn]]</f>
        <v>5.1819929999999989E-4</v>
      </c>
    </row>
    <row r="17" spans="1:67" ht="15" x14ac:dyDescent="0.3">
      <c r="A17" s="152" t="s">
        <v>211</v>
      </c>
      <c r="B17" s="152">
        <f>Table12[[#This Row],[OOPE]]+Table12[[#This Row],[GHE]]</f>
        <v>1358.5</v>
      </c>
      <c r="C17" s="152"/>
      <c r="D17" s="152"/>
      <c r="E17" s="152">
        <v>940</v>
      </c>
      <c r="F17" s="152"/>
      <c r="G17" s="152">
        <v>2.7</v>
      </c>
      <c r="H17">
        <v>8.9</v>
      </c>
      <c r="I17">
        <f>(Table12[[#This Row],[GHE_GGE]]/100)*Table12[[#This Row],[GGE]]</f>
        <v>934.94500000000005</v>
      </c>
      <c r="J17" s="152">
        <v>3133</v>
      </c>
      <c r="K17" s="152">
        <f>Table12[[#This Row],[OOPE_pc]]*Table12[[#This Row],[popn]]</f>
        <v>418.5</v>
      </c>
      <c r="L17" s="152"/>
      <c r="M17" s="152"/>
      <c r="N17" s="152"/>
      <c r="O17" s="200">
        <v>1395</v>
      </c>
      <c r="P17" s="152">
        <v>0.3</v>
      </c>
      <c r="Q17">
        <v>34770</v>
      </c>
      <c r="R17">
        <v>10505</v>
      </c>
      <c r="S17" s="197"/>
      <c r="T17" s="152"/>
      <c r="U17" s="152"/>
      <c r="V17" s="152"/>
      <c r="W17" s="152">
        <v>5.6</v>
      </c>
      <c r="X17" s="152">
        <v>6.2</v>
      </c>
      <c r="Y17" s="152">
        <v>4.9000000000000004</v>
      </c>
      <c r="Z17" s="152">
        <v>9.1</v>
      </c>
      <c r="AA17" s="152">
        <v>6.3</v>
      </c>
      <c r="AB17" s="152">
        <v>2.2999999999999998</v>
      </c>
      <c r="AC17" s="152">
        <v>1.4</v>
      </c>
      <c r="AD17" s="219">
        <v>44.7</v>
      </c>
      <c r="AE17" s="219">
        <v>38.1</v>
      </c>
      <c r="AF17" s="219">
        <v>2.5</v>
      </c>
      <c r="AG17" s="220">
        <v>0</v>
      </c>
      <c r="AH17" s="219">
        <v>0.1</v>
      </c>
      <c r="AI17" s="219">
        <v>14.5</v>
      </c>
      <c r="AJ17" s="219">
        <v>52.5</v>
      </c>
      <c r="AK17" s="219">
        <v>28.5</v>
      </c>
      <c r="AL17" s="220">
        <v>17</v>
      </c>
      <c r="AM17" s="219">
        <v>0.1</v>
      </c>
      <c r="AN17" s="219">
        <v>0.4</v>
      </c>
      <c r="AO17" s="219">
        <v>1.5</v>
      </c>
      <c r="AP17" s="197">
        <v>1.7</v>
      </c>
      <c r="AQ17" s="197">
        <v>0.9</v>
      </c>
      <c r="AR17" s="178">
        <v>18.07</v>
      </c>
      <c r="AS17" s="188">
        <v>62</v>
      </c>
      <c r="AT17" s="185">
        <v>949</v>
      </c>
      <c r="AU17" s="290">
        <v>1977900</v>
      </c>
      <c r="AV17" s="290">
        <v>347000</v>
      </c>
      <c r="AW17">
        <v>19.2</v>
      </c>
      <c r="AZ17">
        <f>(Table12[[#This Row],[GHE]]/Table12[[#This Row],[THE]])*100</f>
        <v>69.193963930806035</v>
      </c>
      <c r="BA17" t="str">
        <f>IF(Table12[[#This Row],[GHE_THE2]]&gt;50, "High", IF(Table12[[#This Row],[GHE_THE2]]&gt;25, "Middle", IF(Table12[[#This Row],[GHE_THE2]]&gt;10, "Low", "Out of Range")))</f>
        <v>High</v>
      </c>
      <c r="BB17">
        <v>0.33035930000000002</v>
      </c>
      <c r="BC17">
        <f>20.07/100*Table12[[#This Row],[popn]]</f>
        <v>6.0209999999999993E-2</v>
      </c>
      <c r="BD17">
        <f>(Table12[[#This Row],[RU]]/100)*Table12[[#This Row],[rural_popn]]</f>
        <v>0.14767060710000002</v>
      </c>
      <c r="BE17">
        <f>(Table12[[#This Row],[RGI]]/100)*Table12[[#This Row],[rural_popn]]</f>
        <v>0.1258668933</v>
      </c>
      <c r="BF17">
        <f>(Table12[[#This Row],[RGESI]]/100)*Table12[[#This Row],[rural_popn]]</f>
        <v>8.2589825000000013E-3</v>
      </c>
      <c r="BG17">
        <f>(Table12[[#This Row],[RPESI]]/100)*Table12[[#This Row],[rural_popn]]</f>
        <v>0</v>
      </c>
      <c r="BH17">
        <f>(Table12[[#This Row],[RO]]/100)*Table12[[#This Row],[rural_popn]]</f>
        <v>4.7902098499999997E-2</v>
      </c>
      <c r="BI17">
        <f>Table12[[#This Row],[UU]]/100*Table12[[#This Row],[urban_popn]]</f>
        <v>3.1610249999999999E-2</v>
      </c>
      <c r="BJ17">
        <f>(Table12[[#This Row],[UGI]]/100)*Table12[[#This Row],[urban_popn]]</f>
        <v>1.7159849999999997E-2</v>
      </c>
      <c r="BK17">
        <f>(Table12[[#This Row],[RGESI]]/100)*Table12[[#This Row],[urban_popn]]</f>
        <v>1.5052499999999999E-3</v>
      </c>
      <c r="BL17">
        <f>(Table12[[#This Row],[UPESI]]/100)*Table12[[#This Row],[urban_popn]]</f>
        <v>6.0209999999999994E-5</v>
      </c>
      <c r="BM17">
        <f>(Table12[[#This Row],[UO]]/100)*Table12[[#This Row],[urban_popn]]</f>
        <v>9.0314999999999981E-4</v>
      </c>
      <c r="BN17">
        <f>(Table12[[#This Row],[RB]]/100)*Table12[[#This Row],[rural_popn]]</f>
        <v>5.6161081000000012E-3</v>
      </c>
      <c r="BO17">
        <f>(Table12[[#This Row],[UB]]/100)*Table12[[#This Row],[urban_popn]]</f>
        <v>5.4188999999999995E-4</v>
      </c>
    </row>
    <row r="18" spans="1:67" ht="15" x14ac:dyDescent="0.3">
      <c r="A18" s="200" t="s">
        <v>212</v>
      </c>
      <c r="B18" s="200">
        <f>Table12[[#This Row],[GHE]]+Table12[[#This Row],[OOPE]]</f>
        <v>880</v>
      </c>
      <c r="C18" s="200"/>
      <c r="D18" s="200"/>
      <c r="E18" s="200">
        <v>760</v>
      </c>
      <c r="F18" s="200"/>
      <c r="G18" s="200">
        <v>3.4</v>
      </c>
      <c r="H18">
        <v>6.7</v>
      </c>
      <c r="I18">
        <f>(Table12[[#This Row],[GHE_GGE]]/100)*Table12[[#This Row],[GGE]]</f>
        <v>725.40899999999999</v>
      </c>
      <c r="J18" s="200">
        <v>7200</v>
      </c>
      <c r="K18" s="200">
        <v>120</v>
      </c>
      <c r="L18" s="200"/>
      <c r="M18" s="200"/>
      <c r="N18" s="200"/>
      <c r="O18" s="200">
        <f>Table12[[#This Row],[OOPE]]/Table12[[#This Row],[popn]]</f>
        <v>1200</v>
      </c>
      <c r="P18" s="200">
        <v>0.1</v>
      </c>
      <c r="Q18">
        <v>21128</v>
      </c>
      <c r="R18">
        <v>10827</v>
      </c>
      <c r="S18" s="198"/>
      <c r="T18" s="200"/>
      <c r="U18" s="200"/>
      <c r="V18" s="200"/>
      <c r="W18" s="200">
        <v>4</v>
      </c>
      <c r="X18" s="200">
        <v>4.5</v>
      </c>
      <c r="Y18" s="200">
        <v>3.6</v>
      </c>
      <c r="Z18" s="200">
        <v>1.4</v>
      </c>
      <c r="AA18" s="200">
        <v>0.9</v>
      </c>
      <c r="AB18" s="200">
        <v>2.9</v>
      </c>
      <c r="AC18" s="200">
        <v>1.6</v>
      </c>
      <c r="AD18" s="232">
        <v>19.2</v>
      </c>
      <c r="AE18" s="232">
        <v>69</v>
      </c>
      <c r="AF18" s="232">
        <v>10.3</v>
      </c>
      <c r="AG18" s="232">
        <v>0</v>
      </c>
      <c r="AH18" s="232">
        <v>1.3</v>
      </c>
      <c r="AI18" s="232">
        <v>0.1</v>
      </c>
      <c r="AJ18" s="232">
        <v>24.3</v>
      </c>
      <c r="AK18" s="232">
        <v>54.2</v>
      </c>
      <c r="AL18" s="232">
        <v>17.8</v>
      </c>
      <c r="AM18" s="232">
        <v>1.3</v>
      </c>
      <c r="AN18" s="232">
        <v>1.5</v>
      </c>
      <c r="AO18" s="232">
        <v>0.9</v>
      </c>
      <c r="AP18" s="262">
        <v>0.6</v>
      </c>
      <c r="AQ18" s="264">
        <v>0.9</v>
      </c>
      <c r="AR18" s="209">
        <v>12.41</v>
      </c>
      <c r="AS18" s="210">
        <v>64</v>
      </c>
      <c r="AT18" s="229">
        <v>3242</v>
      </c>
      <c r="AU18" s="290">
        <v>515100</v>
      </c>
      <c r="AV18" s="290">
        <v>101000</v>
      </c>
      <c r="AW18">
        <v>6.7</v>
      </c>
      <c r="AZ18">
        <f>(Table12[[#This Row],[GHE]]/Table12[[#This Row],[THE]])*100</f>
        <v>86.36363636363636</v>
      </c>
      <c r="BA18" t="str">
        <f>IF(Table12[[#This Row],[GHE_THE2]]&gt;50, "High", IF(Table12[[#This Row],[GHE_THE2]]&gt;25, "Middle", IF(Table12[[#This Row],[GHE_THE2]]&gt;10, "Low", "Out of Range")))</f>
        <v>High</v>
      </c>
      <c r="BB18">
        <v>6.7561499999999997E-2</v>
      </c>
      <c r="BC18">
        <f>Table12[[#This Row],[popn]]-Table12[[#This Row],[rural_popn]]</f>
        <v>3.2438500000000009E-2</v>
      </c>
      <c r="BD18">
        <f>(Table12[[#This Row],[RU]]/100)*Table12[[#This Row],[rural_popn]]</f>
        <v>1.2971808E-2</v>
      </c>
      <c r="BE18">
        <f>(Table12[[#This Row],[RGI]]/100)*Table12[[#This Row],[rural_popn]]</f>
        <v>4.6617434999999992E-2</v>
      </c>
      <c r="BF18">
        <f>(Table12[[#This Row],[RGESI]]/100)*Table12[[#This Row],[rural_popn]]</f>
        <v>6.9588345000000003E-3</v>
      </c>
      <c r="BG18">
        <f>(Table12[[#This Row],[RPESI]]/100)*Table12[[#This Row],[rural_popn]]</f>
        <v>0</v>
      </c>
      <c r="BH18">
        <f>(Table12[[#This Row],[RO]]/100)*Table12[[#This Row],[rural_popn]]</f>
        <v>6.7561499999999993E-5</v>
      </c>
      <c r="BI18">
        <f>Table12[[#This Row],[UU]]/100*Table12[[#This Row],[urban_popn]]</f>
        <v>7.8825555000000026E-3</v>
      </c>
      <c r="BJ18">
        <f>(Table12[[#This Row],[UGI]]/100)*Table12[[#This Row],[urban_popn]]</f>
        <v>1.7581667000000006E-2</v>
      </c>
      <c r="BK18">
        <f>(Table12[[#This Row],[RGESI]]/100)*Table12[[#This Row],[urban_popn]]</f>
        <v>3.3411655000000011E-3</v>
      </c>
      <c r="BL18">
        <f>(Table12[[#This Row],[UPESI]]/100)*Table12[[#This Row],[urban_popn]]</f>
        <v>4.2170050000000018E-4</v>
      </c>
      <c r="BM18">
        <f>(Table12[[#This Row],[UO]]/100)*Table12[[#This Row],[urban_popn]]</f>
        <v>2.9194650000000013E-4</v>
      </c>
      <c r="BN18">
        <f>(Table12[[#This Row],[RB]]/100)*Table12[[#This Row],[rural_popn]]</f>
        <v>4.0536899999999999E-4</v>
      </c>
      <c r="BO18">
        <f>(Table12[[#This Row],[UB]]/100)*Table12[[#This Row],[urban_popn]]</f>
        <v>2.9194650000000013E-4</v>
      </c>
    </row>
    <row r="19" spans="1:67" ht="15" x14ac:dyDescent="0.3">
      <c r="A19" s="152" t="s">
        <v>213</v>
      </c>
      <c r="B19" s="152">
        <f>Table12[[#This Row],[GHE]]+Table12[[#This Row],[OOPE]]</f>
        <v>1651.4</v>
      </c>
      <c r="C19" s="152"/>
      <c r="D19" s="152"/>
      <c r="E19" s="152">
        <v>683</v>
      </c>
      <c r="F19" s="152"/>
      <c r="G19" s="152">
        <v>2.2999999999999998</v>
      </c>
      <c r="H19">
        <v>5.3</v>
      </c>
      <c r="I19">
        <f>(Table12[[#This Row],[GHE_GGE]]/100)*Table12[[#This Row],[GGE]]</f>
        <v>680.67899999999997</v>
      </c>
      <c r="J19" s="152">
        <v>3415</v>
      </c>
      <c r="K19" s="152">
        <f>Table12[[#This Row],[OOPE_pc]]*Table12[[#This Row],[popn]]</f>
        <v>968.40000000000009</v>
      </c>
      <c r="L19" s="152"/>
      <c r="M19" s="152"/>
      <c r="N19" s="152"/>
      <c r="O19" s="152">
        <v>4842</v>
      </c>
      <c r="P19" s="152">
        <v>0.2</v>
      </c>
      <c r="Q19">
        <v>29716</v>
      </c>
      <c r="R19">
        <v>12843</v>
      </c>
      <c r="S19" s="152"/>
      <c r="T19" s="152"/>
      <c r="U19" s="152"/>
      <c r="V19" s="152"/>
      <c r="W19" s="152">
        <v>3.5</v>
      </c>
      <c r="X19" s="152">
        <v>3.7</v>
      </c>
      <c r="Y19" s="152">
        <v>3.3</v>
      </c>
      <c r="Z19" s="152">
        <v>0.5</v>
      </c>
      <c r="AA19" s="152">
        <v>0.2</v>
      </c>
      <c r="AB19" s="152">
        <v>1.4</v>
      </c>
      <c r="AC19" s="152">
        <v>0.5</v>
      </c>
      <c r="AD19" s="236">
        <v>95.8</v>
      </c>
      <c r="AE19" s="236">
        <v>0</v>
      </c>
      <c r="AF19" s="236">
        <v>4</v>
      </c>
      <c r="AG19" s="236">
        <v>0</v>
      </c>
      <c r="AH19" s="236">
        <v>0</v>
      </c>
      <c r="AI19" s="236">
        <v>0.1</v>
      </c>
      <c r="AJ19" s="236">
        <v>90.5</v>
      </c>
      <c r="AK19" s="236">
        <v>1.3</v>
      </c>
      <c r="AL19" s="236">
        <v>5.4</v>
      </c>
      <c r="AM19" s="236">
        <v>2.5</v>
      </c>
      <c r="AN19" s="236">
        <v>0.2</v>
      </c>
      <c r="AO19" s="236">
        <v>0.1</v>
      </c>
      <c r="AP19" s="237">
        <v>8.5</v>
      </c>
      <c r="AQ19" s="265">
        <v>4.2</v>
      </c>
      <c r="AR19" s="178">
        <v>10.89</v>
      </c>
      <c r="AS19" s="189">
        <v>52</v>
      </c>
      <c r="AT19" s="185">
        <v>979</v>
      </c>
      <c r="AU19" s="290">
        <v>1030200</v>
      </c>
      <c r="AV19" s="290">
        <v>202000</v>
      </c>
      <c r="AW19">
        <v>2.5</v>
      </c>
      <c r="AZ19">
        <f>(Table12[[#This Row],[GHE]]/Table12[[#This Row],[THE]])*100</f>
        <v>41.3588470388761</v>
      </c>
      <c r="BA19" t="str">
        <f>IF(Table12[[#This Row],[GHE_THE2]]&gt;50, "High", IF(Table12[[#This Row],[GHE_THE2]]&gt;25, "Middle", IF(Table12[[#This Row],[GHE_THE2]]&gt;10, "Low", "Out of Range")))</f>
        <v>Middle</v>
      </c>
      <c r="BB19">
        <v>0.19213640000000001</v>
      </c>
      <c r="BC19">
        <f>Table12[[#This Row],[popn]]-Table12[[#This Row],[rural_popn]]</f>
        <v>7.8635999999999984E-3</v>
      </c>
      <c r="BD19">
        <f>(Table12[[#This Row],[RU]]/100)*Table12[[#This Row],[rural_popn]]</f>
        <v>0.1840666712</v>
      </c>
      <c r="BE19">
        <f>(Table12[[#This Row],[RGI]]/100)*Table12[[#This Row],[rural_popn]]</f>
        <v>0</v>
      </c>
      <c r="BF19">
        <f>(Table12[[#This Row],[RGESI]]/100)*Table12[[#This Row],[rural_popn]]</f>
        <v>7.6854560000000011E-3</v>
      </c>
      <c r="BG19">
        <f>(Table12[[#This Row],[RPESI]]/100)*Table12[[#This Row],[rural_popn]]</f>
        <v>0</v>
      </c>
      <c r="BH19">
        <f>(Table12[[#This Row],[RO]]/100)*Table12[[#This Row],[rural_popn]]</f>
        <v>1.9213640000000001E-4</v>
      </c>
      <c r="BI19">
        <f>Table12[[#This Row],[UU]]/100*Table12[[#This Row],[urban_popn]]</f>
        <v>7.1165579999999985E-3</v>
      </c>
      <c r="BJ19">
        <f>(Table12[[#This Row],[UGI]]/100)*Table12[[#This Row],[urban_popn]]</f>
        <v>1.0222679999999998E-4</v>
      </c>
      <c r="BK19">
        <f>(Table12[[#This Row],[RGESI]]/100)*Table12[[#This Row],[urban_popn]]</f>
        <v>3.1454399999999993E-4</v>
      </c>
      <c r="BL19">
        <f>(Table12[[#This Row],[UPESI]]/100)*Table12[[#This Row],[urban_popn]]</f>
        <v>1.9658999999999996E-4</v>
      </c>
      <c r="BM19">
        <f>(Table12[[#This Row],[UO]]/100)*Table12[[#This Row],[urban_popn]]</f>
        <v>7.8635999999999987E-6</v>
      </c>
      <c r="BN19">
        <f>(Table12[[#This Row],[RB]]/100)*Table12[[#This Row],[rural_popn]]</f>
        <v>1.6331594000000001E-2</v>
      </c>
      <c r="BO19">
        <f>(Table12[[#This Row],[UB]]/100)*Table12[[#This Row],[urban_popn]]</f>
        <v>3.3027119999999994E-4</v>
      </c>
    </row>
    <row r="20" spans="1:67" ht="15" x14ac:dyDescent="0.3">
      <c r="A20" s="200" t="s">
        <v>257</v>
      </c>
      <c r="B20" s="200">
        <v>15353</v>
      </c>
      <c r="C20" s="200">
        <v>2.9</v>
      </c>
      <c r="D20" s="200">
        <v>5118</v>
      </c>
      <c r="E20" s="200">
        <v>4624</v>
      </c>
      <c r="F20" s="200">
        <v>30.1</v>
      </c>
      <c r="G20" s="200">
        <v>0.9</v>
      </c>
      <c r="H20">
        <v>4.9000000000000004</v>
      </c>
      <c r="I20">
        <f>(Table12[[#This Row],[GHE_GGE]]/100)*Table12[[#This Row],[GGE]]</f>
        <v>4590.6630000000005</v>
      </c>
      <c r="J20" s="200">
        <v>1541</v>
      </c>
      <c r="K20" s="200">
        <v>9940</v>
      </c>
      <c r="L20" s="200">
        <v>64.7</v>
      </c>
      <c r="M20" s="200">
        <v>1.9</v>
      </c>
      <c r="N20" s="200">
        <v>10.6</v>
      </c>
      <c r="O20" s="200">
        <v>3313</v>
      </c>
      <c r="P20" s="200">
        <v>3</v>
      </c>
      <c r="Q20">
        <v>537031</v>
      </c>
      <c r="R20">
        <v>93687</v>
      </c>
      <c r="S20" s="231">
        <v>10.3</v>
      </c>
      <c r="T20" s="200">
        <v>11.3</v>
      </c>
      <c r="U20" s="200">
        <v>8.5</v>
      </c>
      <c r="V20" s="200">
        <v>9.1999999999999993</v>
      </c>
      <c r="W20" s="200">
        <v>7.2</v>
      </c>
      <c r="X20" s="200">
        <v>7.2</v>
      </c>
      <c r="Y20" s="200">
        <v>5.9</v>
      </c>
      <c r="Z20" s="200">
        <v>71.5</v>
      </c>
      <c r="AA20" s="200">
        <v>51.8</v>
      </c>
      <c r="AB20" s="200">
        <v>62.3</v>
      </c>
      <c r="AC20" s="200">
        <v>44.3</v>
      </c>
      <c r="AD20" s="232">
        <v>96.2</v>
      </c>
      <c r="AE20" s="232">
        <v>1.9</v>
      </c>
      <c r="AF20" s="232">
        <v>0.8</v>
      </c>
      <c r="AG20" s="232">
        <v>0.9</v>
      </c>
      <c r="AH20" s="232">
        <v>0.1</v>
      </c>
      <c r="AI20" s="232">
        <v>0.1</v>
      </c>
      <c r="AJ20" s="232">
        <v>89.7</v>
      </c>
      <c r="AK20" s="232">
        <v>1.9</v>
      </c>
      <c r="AL20" s="232">
        <v>3.2</v>
      </c>
      <c r="AM20" s="232">
        <v>3</v>
      </c>
      <c r="AN20" s="232">
        <v>2.2000000000000002</v>
      </c>
      <c r="AO20" s="232">
        <v>0</v>
      </c>
      <c r="AP20" s="233">
        <v>10</v>
      </c>
      <c r="AQ20" s="234">
        <v>8.4</v>
      </c>
      <c r="AR20" s="209">
        <v>55.55</v>
      </c>
      <c r="AS20" s="210">
        <v>2186</v>
      </c>
      <c r="AT20" s="229">
        <v>9385</v>
      </c>
      <c r="AU20" s="290">
        <v>8377600</v>
      </c>
      <c r="AV20" s="290">
        <v>1496000</v>
      </c>
      <c r="AW20">
        <v>229.8</v>
      </c>
      <c r="AX20">
        <v>9.9</v>
      </c>
      <c r="AY20">
        <f>(Table12[[#This Row],[TPP_60]]/100)*Table12[[#This Row],[popn]]</f>
        <v>0.29700000000000004</v>
      </c>
      <c r="AZ20">
        <f>(Table12[[#This Row],[GHE]]/Table12[[#This Row],[THE]])*100</f>
        <v>30.117892268611996</v>
      </c>
      <c r="BA20" t="str">
        <f>IF(Table12[[#This Row],[GHE_THE2]]&gt;50, "High", IF(Table12[[#This Row],[GHE_THE2]]&gt;25, "Middle", IF(Table12[[#This Row],[GHE_THE2]]&gt;10, "Low", "Out of Range")))</f>
        <v>Middle</v>
      </c>
      <c r="BB20">
        <v>1.8307441</v>
      </c>
      <c r="BC20">
        <f>Table12[[#This Row],[popn]]-Table12[[#This Row],[rural_popn]]</f>
        <v>1.1692559</v>
      </c>
      <c r="BD20">
        <f>(Table12[[#This Row],[RU]]/100)*Table12[[#This Row],[rural_popn]]</f>
        <v>1.7611758242000002</v>
      </c>
      <c r="BE20">
        <f>(Table12[[#This Row],[RGI]]/100)*Table12[[#This Row],[rural_popn]]</f>
        <v>3.4784137899999998E-2</v>
      </c>
      <c r="BF20">
        <f>(Table12[[#This Row],[RGESI]]/100)*Table12[[#This Row],[rural_popn]]</f>
        <v>1.4645952800000001E-2</v>
      </c>
      <c r="BG20">
        <f>(Table12[[#This Row],[RPESI]]/100)*Table12[[#This Row],[rural_popn]]</f>
        <v>1.6476696900000001E-2</v>
      </c>
      <c r="BH20">
        <f>(Table12[[#This Row],[RO]]/100)*Table12[[#This Row],[rural_popn]]</f>
        <v>1.8307441000000001E-3</v>
      </c>
      <c r="BI20">
        <f>Table12[[#This Row],[UU]]/100*Table12[[#This Row],[urban_popn]]</f>
        <v>1.0488225422999999</v>
      </c>
      <c r="BJ20">
        <f>(Table12[[#This Row],[UGI]]/100)*Table12[[#This Row],[urban_popn]]</f>
        <v>2.2215862100000001E-2</v>
      </c>
      <c r="BK20">
        <f>(Table12[[#This Row],[RGESI]]/100)*Table12[[#This Row],[urban_popn]]</f>
        <v>9.3540472E-3</v>
      </c>
      <c r="BL20">
        <f>(Table12[[#This Row],[UPESI]]/100)*Table12[[#This Row],[urban_popn]]</f>
        <v>3.5077677000000002E-2</v>
      </c>
      <c r="BM20">
        <f>(Table12[[#This Row],[UO]]/100)*Table12[[#This Row],[urban_popn]]</f>
        <v>0</v>
      </c>
      <c r="BN20">
        <f>(Table12[[#This Row],[RB]]/100)*Table12[[#This Row],[rural_popn]]</f>
        <v>0.18307441000000002</v>
      </c>
      <c r="BO20">
        <f>(Table12[[#This Row],[UB]]/100)*Table12[[#This Row],[urban_popn]]</f>
        <v>9.821749560000001E-2</v>
      </c>
    </row>
    <row r="21" spans="1:67" ht="15" x14ac:dyDescent="0.3">
      <c r="A21" s="152" t="s">
        <v>259</v>
      </c>
      <c r="B21" s="152">
        <v>30547</v>
      </c>
      <c r="C21" s="152">
        <v>3.1</v>
      </c>
      <c r="D21" s="152">
        <v>3916</v>
      </c>
      <c r="E21" s="152">
        <v>12963</v>
      </c>
      <c r="F21" s="152">
        <v>42.4</v>
      </c>
      <c r="G21" s="152">
        <v>1.3</v>
      </c>
      <c r="H21">
        <v>6.8</v>
      </c>
      <c r="I21">
        <f>(Table12[[#This Row],[GHE_GGE]]/100)*Table12[[#This Row],[GGE]]</f>
        <v>13001.804</v>
      </c>
      <c r="J21" s="152">
        <v>1662</v>
      </c>
      <c r="K21" s="152">
        <v>14476</v>
      </c>
      <c r="L21" s="152">
        <v>47.4</v>
      </c>
      <c r="M21" s="152">
        <v>1.4</v>
      </c>
      <c r="N21" s="152">
        <v>7.6</v>
      </c>
      <c r="O21" s="152">
        <v>1856</v>
      </c>
      <c r="P21" s="152">
        <v>7.8</v>
      </c>
      <c r="Q21">
        <v>999050</v>
      </c>
      <c r="R21">
        <v>191203</v>
      </c>
      <c r="S21" s="235">
        <v>6.1</v>
      </c>
      <c r="T21" s="152">
        <v>8.1999999999999993</v>
      </c>
      <c r="U21" s="152">
        <v>6.7</v>
      </c>
      <c r="V21" s="152">
        <v>7.7</v>
      </c>
      <c r="W21" s="152">
        <v>7.7</v>
      </c>
      <c r="X21" s="152">
        <v>6.2</v>
      </c>
      <c r="Y21" s="152">
        <v>5.0999999999999996</v>
      </c>
      <c r="Z21" s="152">
        <v>187.9</v>
      </c>
      <c r="AA21" s="152">
        <v>120.6</v>
      </c>
      <c r="AB21" s="152">
        <v>105.7</v>
      </c>
      <c r="AC21" s="152">
        <v>62.8</v>
      </c>
      <c r="AD21" s="236">
        <v>61.9</v>
      </c>
      <c r="AE21" s="236">
        <v>37</v>
      </c>
      <c r="AF21" s="236">
        <v>1</v>
      </c>
      <c r="AG21" s="236">
        <v>0.1</v>
      </c>
      <c r="AH21" s="236">
        <v>0</v>
      </c>
      <c r="AI21" s="236">
        <v>0</v>
      </c>
      <c r="AJ21" s="236">
        <v>74.7</v>
      </c>
      <c r="AK21" s="236">
        <v>19.7</v>
      </c>
      <c r="AL21" s="236">
        <v>3.6</v>
      </c>
      <c r="AM21" s="236">
        <v>0.9</v>
      </c>
      <c r="AN21" s="236">
        <v>1.1000000000000001</v>
      </c>
      <c r="AO21" s="236">
        <v>0</v>
      </c>
      <c r="AP21" s="237">
        <v>19.899999999999999</v>
      </c>
      <c r="AQ21" s="238">
        <v>11</v>
      </c>
      <c r="AR21" s="178">
        <v>200.07</v>
      </c>
      <c r="AS21" s="188">
        <v>3320</v>
      </c>
      <c r="AT21" s="185">
        <v>4028</v>
      </c>
      <c r="AU21" s="290">
        <v>35826000</v>
      </c>
      <c r="AV21" s="290">
        <v>5971000</v>
      </c>
      <c r="AW21">
        <v>477.2</v>
      </c>
      <c r="AX21">
        <v>7.1</v>
      </c>
      <c r="AY21">
        <f>(Table12[[#This Row],[TPP_60]]/100)*Table12[[#This Row],[popn]]</f>
        <v>0.55379999999999996</v>
      </c>
      <c r="AZ21">
        <f>(Table12[[#This Row],[GHE]]/Table12[[#This Row],[THE]])*100</f>
        <v>42.436245785183488</v>
      </c>
      <c r="BA21" t="str">
        <f>IF(Table12[[#This Row],[GHE_THE2]]&gt;50, "High", IF(Table12[[#This Row],[GHE_THE2]]&gt;25, "Middle", IF(Table12[[#This Row],[GHE_THE2]]&gt;10, "Low", "Out of Range")))</f>
        <v>Middle</v>
      </c>
      <c r="BB21">
        <v>5.8466468999999996</v>
      </c>
      <c r="BC21">
        <f>Table12[[#This Row],[popn]]-Table12[[#This Row],[rural_popn]]</f>
        <v>1.9533531000000002</v>
      </c>
      <c r="BD21">
        <f>(Table12[[#This Row],[RU]]/100)*Table12[[#This Row],[rural_popn]]</f>
        <v>3.6190744310999996</v>
      </c>
      <c r="BE21">
        <f>(Table12[[#This Row],[RGI]]/100)*Table12[[#This Row],[rural_popn]]</f>
        <v>2.1632593529999999</v>
      </c>
      <c r="BF21">
        <f>(Table12[[#This Row],[RGESI]]/100)*Table12[[#This Row],[rural_popn]]</f>
        <v>5.8466469E-2</v>
      </c>
      <c r="BG21">
        <f>(Table12[[#This Row],[RPESI]]/100)*Table12[[#This Row],[rural_popn]]</f>
        <v>5.8466468999999995E-3</v>
      </c>
      <c r="BH21">
        <f>(Table12[[#This Row],[RO]]/100)*Table12[[#This Row],[rural_popn]]</f>
        <v>0</v>
      </c>
      <c r="BI21">
        <f>Table12[[#This Row],[UU]]/100*Table12[[#This Row],[urban_popn]]</f>
        <v>1.4591547657000001</v>
      </c>
      <c r="BJ21">
        <f>(Table12[[#This Row],[UGI]]/100)*Table12[[#This Row],[urban_popn]]</f>
        <v>0.38481056069999997</v>
      </c>
      <c r="BK21">
        <f>(Table12[[#This Row],[RGESI]]/100)*Table12[[#This Row],[urban_popn]]</f>
        <v>1.9533531000000003E-2</v>
      </c>
      <c r="BL21">
        <f>(Table12[[#This Row],[UPESI]]/100)*Table12[[#This Row],[urban_popn]]</f>
        <v>1.7580177900000004E-2</v>
      </c>
      <c r="BM21">
        <f>(Table12[[#This Row],[UO]]/100)*Table12[[#This Row],[urban_popn]]</f>
        <v>0</v>
      </c>
      <c r="BN21">
        <f>(Table12[[#This Row],[RB]]/100)*Table12[[#This Row],[rural_popn]]</f>
        <v>1.1634827330999997</v>
      </c>
      <c r="BO21">
        <f>(Table12[[#This Row],[UB]]/100)*Table12[[#This Row],[urban_popn]]</f>
        <v>0.21486884100000003</v>
      </c>
    </row>
    <row r="22" spans="1:67" ht="15" x14ac:dyDescent="0.3">
      <c r="A22" s="200" t="s">
        <v>262</v>
      </c>
      <c r="B22" s="200">
        <v>35001</v>
      </c>
      <c r="C22" s="200">
        <v>2</v>
      </c>
      <c r="D22" s="200">
        <v>4605</v>
      </c>
      <c r="E22" s="200">
        <v>15494</v>
      </c>
      <c r="F22" s="200">
        <v>44.3</v>
      </c>
      <c r="G22" s="200">
        <v>0.9</v>
      </c>
      <c r="H22">
        <v>6.6</v>
      </c>
      <c r="I22">
        <f>(Table12[[#This Row],[GHE_GGE]]/100)*Table12[[#This Row],[GGE]]</f>
        <v>15580.356000000002</v>
      </c>
      <c r="J22" s="200">
        <v>2039</v>
      </c>
      <c r="K22" s="200">
        <v>15455</v>
      </c>
      <c r="L22" s="200">
        <v>44.2</v>
      </c>
      <c r="M22" s="200">
        <v>0.9</v>
      </c>
      <c r="N22" s="200">
        <v>6.5</v>
      </c>
      <c r="O22" s="200">
        <v>2034</v>
      </c>
      <c r="P22" s="200">
        <v>7.6</v>
      </c>
      <c r="Q22">
        <v>1743144</v>
      </c>
      <c r="R22">
        <v>236066</v>
      </c>
      <c r="S22" s="231">
        <v>10.199999999999999</v>
      </c>
      <c r="T22" s="200">
        <v>10.7</v>
      </c>
      <c r="U22" s="200">
        <v>12.2</v>
      </c>
      <c r="V22" s="200">
        <v>12</v>
      </c>
      <c r="W22" s="200">
        <v>8</v>
      </c>
      <c r="X22" s="200">
        <v>7.1</v>
      </c>
      <c r="Y22" s="200">
        <v>5</v>
      </c>
      <c r="Z22" s="200">
        <v>198.7</v>
      </c>
      <c r="AA22" s="200">
        <v>143.30000000000001</v>
      </c>
      <c r="AB22" s="200">
        <v>209.8</v>
      </c>
      <c r="AC22" s="200">
        <v>135.4</v>
      </c>
      <c r="AD22" s="232">
        <v>83.6</v>
      </c>
      <c r="AE22" s="232">
        <v>14.3</v>
      </c>
      <c r="AF22" s="232">
        <v>0.7</v>
      </c>
      <c r="AG22" s="232">
        <v>0.6</v>
      </c>
      <c r="AH22" s="232">
        <v>0.8</v>
      </c>
      <c r="AI22" s="232">
        <v>0</v>
      </c>
      <c r="AJ22" s="232">
        <v>78.3</v>
      </c>
      <c r="AK22" s="232">
        <v>8.5</v>
      </c>
      <c r="AL22" s="232">
        <v>4.9000000000000004</v>
      </c>
      <c r="AM22" s="232">
        <v>6.3</v>
      </c>
      <c r="AN22" s="232">
        <v>1.8</v>
      </c>
      <c r="AO22" s="232">
        <v>0.1</v>
      </c>
      <c r="AP22" s="233">
        <v>19</v>
      </c>
      <c r="AQ22" s="234">
        <v>16.899999999999999</v>
      </c>
      <c r="AR22" s="209">
        <v>441.77</v>
      </c>
      <c r="AS22" s="210">
        <v>9656</v>
      </c>
      <c r="AT22" s="229">
        <v>9471</v>
      </c>
      <c r="AU22" s="290">
        <v>35746600</v>
      </c>
      <c r="AV22" s="290">
        <v>7771000</v>
      </c>
      <c r="AW22">
        <v>687.2</v>
      </c>
      <c r="AX22">
        <v>11.3</v>
      </c>
      <c r="AY22">
        <f>(Table12[[#This Row],[TPP_60]]/100)*Table12[[#This Row],[popn]]</f>
        <v>0.85880000000000001</v>
      </c>
      <c r="AZ22">
        <f>(Table12[[#This Row],[GHE]]/Table12[[#This Row],[THE]])*100</f>
        <v>44.267306648381478</v>
      </c>
      <c r="BA22" t="str">
        <f>IF(Table12[[#This Row],[GHE_THE2]]&gt;50, "High", IF(Table12[[#This Row],[GHE_THE2]]&gt;25, "Middle", IF(Table12[[#This Row],[GHE_THE2]]&gt;10, "Low", "Out of Range")))</f>
        <v>Middle</v>
      </c>
      <c r="BB22">
        <v>4.6896791000000002</v>
      </c>
      <c r="BC22">
        <f>Table12[[#This Row],[popn]]-Table12[[#This Row],[rural_popn]]</f>
        <v>2.9103208999999994</v>
      </c>
      <c r="BD22">
        <f>(Table12[[#This Row],[RU]]/100)*Table12[[#This Row],[rural_popn]]</f>
        <v>3.9205717276000001</v>
      </c>
      <c r="BE22">
        <f>(Table12[[#This Row],[RGI]]/100)*Table12[[#This Row],[rural_popn]]</f>
        <v>0.6706241113000001</v>
      </c>
      <c r="BF22">
        <f>(Table12[[#This Row],[RGESI]]/100)*Table12[[#This Row],[rural_popn]]</f>
        <v>3.2827753699999997E-2</v>
      </c>
      <c r="BG22">
        <f>(Table12[[#This Row],[RPESI]]/100)*Table12[[#This Row],[rural_popn]]</f>
        <v>2.8138074600000004E-2</v>
      </c>
      <c r="BH22">
        <f>(Table12[[#This Row],[RO]]/100)*Table12[[#This Row],[rural_popn]]</f>
        <v>0</v>
      </c>
      <c r="BI22">
        <f>Table12[[#This Row],[UU]]/100*Table12[[#This Row],[urban_popn]]</f>
        <v>2.2787812646999992</v>
      </c>
      <c r="BJ22">
        <f>(Table12[[#This Row],[UGI]]/100)*Table12[[#This Row],[urban_popn]]</f>
        <v>0.24737727649999997</v>
      </c>
      <c r="BK22">
        <f>(Table12[[#This Row],[RGESI]]/100)*Table12[[#This Row],[urban_popn]]</f>
        <v>2.0372246299999994E-2</v>
      </c>
      <c r="BL22">
        <f>(Table12[[#This Row],[UPESI]]/100)*Table12[[#This Row],[urban_popn]]</f>
        <v>0.18335021669999996</v>
      </c>
      <c r="BM22">
        <f>(Table12[[#This Row],[UO]]/100)*Table12[[#This Row],[urban_popn]]</f>
        <v>2.9103208999999995E-3</v>
      </c>
      <c r="BN22">
        <f>(Table12[[#This Row],[RB]]/100)*Table12[[#This Row],[rural_popn]]</f>
        <v>0.89103902900000009</v>
      </c>
      <c r="BO22">
        <f>(Table12[[#This Row],[UB]]/100)*Table12[[#This Row],[urban_popn]]</f>
        <v>0.49184423209999983</v>
      </c>
    </row>
    <row r="23" spans="1:67" ht="15" x14ac:dyDescent="0.3">
      <c r="A23" s="152" t="s">
        <v>268</v>
      </c>
      <c r="B23" s="152">
        <v>4046</v>
      </c>
      <c r="C23" s="152">
        <v>1.7</v>
      </c>
      <c r="D23" s="152">
        <v>3678</v>
      </c>
      <c r="E23" s="152">
        <v>2500</v>
      </c>
      <c r="F23" s="152">
        <v>61.8</v>
      </c>
      <c r="G23" s="152">
        <v>1.1000000000000001</v>
      </c>
      <c r="H23">
        <v>6.5</v>
      </c>
      <c r="I23">
        <f>(Table12[[#This Row],[GHE_GGE]]/100)*Table12[[#This Row],[GGE]]</f>
        <v>2487.7449999999999</v>
      </c>
      <c r="J23" s="152">
        <v>2273</v>
      </c>
      <c r="K23" s="152">
        <v>1449</v>
      </c>
      <c r="L23" s="152">
        <v>35.799999999999997</v>
      </c>
      <c r="M23" s="152">
        <v>0.6</v>
      </c>
      <c r="N23" s="152">
        <v>3.8</v>
      </c>
      <c r="O23" s="152">
        <v>1317</v>
      </c>
      <c r="P23" s="152">
        <v>1.1000000000000001</v>
      </c>
      <c r="Q23">
        <v>236988</v>
      </c>
      <c r="R23">
        <v>38273</v>
      </c>
      <c r="S23" s="235">
        <v>8.1999999999999993</v>
      </c>
      <c r="T23" s="152">
        <v>9.9</v>
      </c>
      <c r="U23" s="152">
        <v>6.4</v>
      </c>
      <c r="V23" s="152">
        <v>7.3</v>
      </c>
      <c r="W23" s="152">
        <v>6.3</v>
      </c>
      <c r="X23" s="152">
        <v>6.9</v>
      </c>
      <c r="Y23" s="152">
        <v>5.0999999999999996</v>
      </c>
      <c r="Z23" s="152">
        <v>19.3</v>
      </c>
      <c r="AA23" s="152">
        <v>14.9</v>
      </c>
      <c r="AB23" s="152">
        <v>17.600000000000001</v>
      </c>
      <c r="AC23" s="152">
        <v>10.4</v>
      </c>
      <c r="AD23" s="236">
        <v>96</v>
      </c>
      <c r="AE23" s="236">
        <v>1</v>
      </c>
      <c r="AF23" s="236">
        <v>1.4</v>
      </c>
      <c r="AG23" s="236">
        <v>0.8</v>
      </c>
      <c r="AH23" s="236">
        <v>0.1</v>
      </c>
      <c r="AI23" s="236">
        <v>0.7</v>
      </c>
      <c r="AJ23" s="236">
        <v>88</v>
      </c>
      <c r="AK23" s="236">
        <v>0.2</v>
      </c>
      <c r="AL23" s="236">
        <v>7.3</v>
      </c>
      <c r="AM23" s="236">
        <v>1.3</v>
      </c>
      <c r="AN23" s="236">
        <v>2.2999999999999998</v>
      </c>
      <c r="AO23" s="236">
        <v>0.8</v>
      </c>
      <c r="AP23" s="237">
        <v>13.9</v>
      </c>
      <c r="AQ23" s="239">
        <v>10.1</v>
      </c>
      <c r="AR23" s="178">
        <v>30.73</v>
      </c>
      <c r="AS23" s="188">
        <v>14692</v>
      </c>
      <c r="AT23" s="185">
        <v>2063</v>
      </c>
      <c r="AU23" s="290">
        <v>2899800</v>
      </c>
      <c r="AV23" s="290">
        <v>537000</v>
      </c>
      <c r="AW23">
        <v>62.2</v>
      </c>
      <c r="AX23">
        <v>8.4</v>
      </c>
      <c r="AY23">
        <f>(Table12[[#This Row],[TPP_60]]/100)*Table12[[#This Row],[popn]]</f>
        <v>9.240000000000001E-2</v>
      </c>
      <c r="AZ23">
        <f>(Table12[[#This Row],[GHE]]/Table12[[#This Row],[THE]])*100</f>
        <v>61.789421651013342</v>
      </c>
      <c r="BA23" t="str">
        <f>IF(Table12[[#This Row],[GHE_THE2]]&gt;50, "High", IF(Table12[[#This Row],[GHE_THE2]]&gt;25, "Middle", IF(Table12[[#This Row],[GHE_THE2]]&gt;10, "Low", "Out of Range")))</f>
        <v>High</v>
      </c>
      <c r="BB23">
        <v>0.7229411</v>
      </c>
      <c r="BC23">
        <f>Table12[[#This Row],[popn]]-Table12[[#This Row],[rural_popn]]</f>
        <v>0.37705890000000009</v>
      </c>
      <c r="BD23">
        <f>(Table12[[#This Row],[RU]]/100)*Table12[[#This Row],[rural_popn]]</f>
        <v>0.69402345599999993</v>
      </c>
      <c r="BE23">
        <f>(Table12[[#This Row],[RGI]]/100)*Table12[[#This Row],[rural_popn]]</f>
        <v>7.2294109999999998E-3</v>
      </c>
      <c r="BF23">
        <f>(Table12[[#This Row],[RGESI]]/100)*Table12[[#This Row],[rural_popn]]</f>
        <v>1.01211754E-2</v>
      </c>
      <c r="BG23">
        <f>(Table12[[#This Row],[RPESI]]/100)*Table12[[#This Row],[rural_popn]]</f>
        <v>5.7835287999999999E-3</v>
      </c>
      <c r="BH23">
        <f>(Table12[[#This Row],[RO]]/100)*Table12[[#This Row],[rural_popn]]</f>
        <v>5.0605876999999999E-3</v>
      </c>
      <c r="BI23">
        <f>Table12[[#This Row],[UU]]/100*Table12[[#This Row],[urban_popn]]</f>
        <v>0.33181183200000008</v>
      </c>
      <c r="BJ23">
        <f>(Table12[[#This Row],[UGI]]/100)*Table12[[#This Row],[urban_popn]]</f>
        <v>7.5411780000000017E-4</v>
      </c>
      <c r="BK23">
        <f>(Table12[[#This Row],[RGESI]]/100)*Table12[[#This Row],[urban_popn]]</f>
        <v>5.2788246000000007E-3</v>
      </c>
      <c r="BL23">
        <f>(Table12[[#This Row],[UPESI]]/100)*Table12[[#This Row],[urban_popn]]</f>
        <v>4.9017657000000013E-3</v>
      </c>
      <c r="BM23">
        <f>(Table12[[#This Row],[UO]]/100)*Table12[[#This Row],[urban_popn]]</f>
        <v>3.0164712000000007E-3</v>
      </c>
      <c r="BN23">
        <f>(Table12[[#This Row],[RB]]/100)*Table12[[#This Row],[rural_popn]]</f>
        <v>0.10048881290000002</v>
      </c>
      <c r="BO23">
        <f>(Table12[[#This Row],[UB]]/100)*Table12[[#This Row],[urban_popn]]</f>
        <v>3.8082948900000003E-2</v>
      </c>
    </row>
    <row r="24" spans="1:67" ht="15" x14ac:dyDescent="0.3">
      <c r="A24" s="200" t="s">
        <v>265</v>
      </c>
      <c r="B24" s="200">
        <v>84841</v>
      </c>
      <c r="C24" s="200">
        <v>5</v>
      </c>
      <c r="D24" s="200">
        <v>3721</v>
      </c>
      <c r="E24" s="200">
        <v>21688</v>
      </c>
      <c r="F24" s="200">
        <v>25.6</v>
      </c>
      <c r="G24" s="200">
        <v>1.3</v>
      </c>
      <c r="H24">
        <v>6</v>
      </c>
      <c r="I24">
        <f>(Table12[[#This Row],[GHE_GGE]]/100)*Table12[[#This Row],[GGE]]</f>
        <v>21529.86</v>
      </c>
      <c r="J24" s="200">
        <v>951</v>
      </c>
      <c r="K24" s="200">
        <v>60883</v>
      </c>
      <c r="L24" s="200">
        <v>71.8</v>
      </c>
      <c r="M24" s="200">
        <v>3.6</v>
      </c>
      <c r="N24" s="200">
        <v>17</v>
      </c>
      <c r="O24" s="200">
        <v>2670</v>
      </c>
      <c r="P24" s="200">
        <v>22.8</v>
      </c>
      <c r="Q24">
        <v>1700273</v>
      </c>
      <c r="R24">
        <v>358831</v>
      </c>
      <c r="S24" s="231">
        <v>6.5</v>
      </c>
      <c r="T24" s="200">
        <v>7.3</v>
      </c>
      <c r="U24" s="200">
        <v>6.6</v>
      </c>
      <c r="V24" s="200">
        <v>7</v>
      </c>
      <c r="W24" s="200">
        <v>7.6</v>
      </c>
      <c r="X24" s="200">
        <v>6.7</v>
      </c>
      <c r="Y24" s="200">
        <v>6.2</v>
      </c>
      <c r="Z24" s="200">
        <v>334.9</v>
      </c>
      <c r="AA24" s="200">
        <v>215</v>
      </c>
      <c r="AB24" s="200">
        <v>194.4</v>
      </c>
      <c r="AC24" s="200">
        <v>129.1</v>
      </c>
      <c r="AD24" s="232">
        <v>99.5</v>
      </c>
      <c r="AE24" s="232">
        <v>0</v>
      </c>
      <c r="AF24" s="232">
        <v>0.3</v>
      </c>
      <c r="AG24" s="232">
        <v>0.1</v>
      </c>
      <c r="AH24" s="232">
        <v>0</v>
      </c>
      <c r="AI24" s="232">
        <v>0.1</v>
      </c>
      <c r="AJ24" s="232">
        <v>94.9</v>
      </c>
      <c r="AK24" s="232">
        <v>0.4</v>
      </c>
      <c r="AL24" s="232">
        <v>1.5</v>
      </c>
      <c r="AM24" s="232">
        <v>1.2</v>
      </c>
      <c r="AN24" s="232">
        <v>1.8</v>
      </c>
      <c r="AO24" s="232">
        <v>0.1</v>
      </c>
      <c r="AP24" s="233">
        <v>7.6</v>
      </c>
      <c r="AQ24" s="234">
        <v>4.5999999999999996</v>
      </c>
      <c r="AR24" s="209">
        <v>147.49</v>
      </c>
      <c r="AS24" s="240">
        <v>180</v>
      </c>
      <c r="AT24" s="229">
        <v>7077</v>
      </c>
      <c r="AU24" s="292">
        <v>76700000</v>
      </c>
      <c r="AV24" s="293">
        <v>11800000</v>
      </c>
      <c r="AW24">
        <v>873.4</v>
      </c>
      <c r="AX24">
        <v>6.8</v>
      </c>
      <c r="AY24">
        <f>(Table12[[#This Row],[TPP_60]]/100)*Table12[[#This Row],[popn]]</f>
        <v>1.5504000000000002</v>
      </c>
      <c r="AZ24">
        <f>(Table12[[#This Row],[GHE]]/Table12[[#This Row],[THE]])*100</f>
        <v>25.563112174538254</v>
      </c>
      <c r="BA24" t="str">
        <f>IF(Table12[[#This Row],[GHE_THE2]]&gt;50, "High", IF(Table12[[#This Row],[GHE_THE2]]&gt;25, "Middle", IF(Table12[[#This Row],[GHE_THE2]]&gt;10, "Low", "Out of Range")))</f>
        <v>Middle</v>
      </c>
      <c r="BB24">
        <v>16.979687200000001</v>
      </c>
      <c r="BC24">
        <f>Table12[[#This Row],[popn]]-Table12[[#This Row],[rural_popn]]</f>
        <v>5.8203128</v>
      </c>
      <c r="BD24">
        <f>(Table12[[#This Row],[RU]]/100)*Table12[[#This Row],[rural_popn]]</f>
        <v>16.894788764000001</v>
      </c>
      <c r="BE24">
        <f>(Table12[[#This Row],[RGI]]/100)*Table12[[#This Row],[rural_popn]]</f>
        <v>0</v>
      </c>
      <c r="BF24">
        <f>(Table12[[#This Row],[RGESI]]/100)*Table12[[#This Row],[rural_popn]]</f>
        <v>5.0939061600000002E-2</v>
      </c>
      <c r="BG24">
        <f>(Table12[[#This Row],[RPESI]]/100)*Table12[[#This Row],[rural_popn]]</f>
        <v>1.6979687199999999E-2</v>
      </c>
      <c r="BH24">
        <f>(Table12[[#This Row],[RO]]/100)*Table12[[#This Row],[rural_popn]]</f>
        <v>1.6979687199999999E-2</v>
      </c>
      <c r="BI24">
        <f>Table12[[#This Row],[UU]]/100*Table12[[#This Row],[urban_popn]]</f>
        <v>5.5234768472000004</v>
      </c>
      <c r="BJ24">
        <f>(Table12[[#This Row],[UGI]]/100)*Table12[[#This Row],[urban_popn]]</f>
        <v>2.3281251200000002E-2</v>
      </c>
      <c r="BK24">
        <f>(Table12[[#This Row],[RGESI]]/100)*Table12[[#This Row],[urban_popn]]</f>
        <v>1.7460938400000001E-2</v>
      </c>
      <c r="BL24">
        <f>(Table12[[#This Row],[UPESI]]/100)*Table12[[#This Row],[urban_popn]]</f>
        <v>6.9843753600000003E-2</v>
      </c>
      <c r="BM24">
        <f>(Table12[[#This Row],[UO]]/100)*Table12[[#This Row],[urban_popn]]</f>
        <v>5.8203128000000005E-3</v>
      </c>
      <c r="BN24">
        <f>(Table12[[#This Row],[RB]]/100)*Table12[[#This Row],[rural_popn]]</f>
        <v>1.2904562272</v>
      </c>
      <c r="BO24">
        <f>(Table12[[#This Row],[UB]]/100)*Table12[[#This Row],[urban_popn]]</f>
        <v>0.2677343888</v>
      </c>
    </row>
    <row r="26" spans="1:67" x14ac:dyDescent="0.3">
      <c r="AV26" s="293"/>
    </row>
  </sheetData>
  <phoneticPr fontId="19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Employee State Insurance scheme</vt:lpstr>
      <vt:lpstr>Central Govt Health Scheme</vt:lpstr>
      <vt:lpstr>AE of MHFW</vt:lpstr>
      <vt:lpstr>BE of MHFW</vt:lpstr>
      <vt:lpstr>Statewise FI 2019</vt:lpstr>
      <vt:lpstr>Statewise THE OOPE 2019</vt:lpstr>
      <vt:lpstr>Statewise data</vt:lpstr>
      <vt:lpstr>Statewise data 2</vt:lpstr>
      <vt:lpstr>all vlaues 2</vt:lpstr>
      <vt:lpstr>variables</vt:lpstr>
      <vt:lpstr>missing values</vt:lpstr>
      <vt:lpstr>rural popn</vt:lpstr>
      <vt:lpstr>all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Chander P</dc:creator>
  <cp:lastModifiedBy>Harish Chander P</cp:lastModifiedBy>
  <dcterms:created xsi:type="dcterms:W3CDTF">2024-10-14T07:53:56Z</dcterms:created>
  <dcterms:modified xsi:type="dcterms:W3CDTF">2024-10-21T07:19:39Z</dcterms:modified>
</cp:coreProperties>
</file>