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ries - Metadata" sheetId="2" r:id="rId5"/>
  </sheets>
  <definedNames/>
  <calcPr/>
  <extLst>
    <ext uri="GoogleSheetsCustomDataVersion2">
      <go:sheetsCustomData xmlns:go="http://customooxmlschemas.google.com/" r:id="rId6" roundtripDataChecksum="cpKxyrOhEH2dF32uZs5QPqTyiOTB9YrKEx1VgE8hq2k="/>
    </ext>
  </extLst>
</workbook>
</file>

<file path=xl/sharedStrings.xml><?xml version="1.0" encoding="utf-8"?>
<sst xmlns="http://schemas.openxmlformats.org/spreadsheetml/2006/main" count="576" uniqueCount="187">
  <si>
    <t>country name</t>
  </si>
  <si>
    <t>id</t>
  </si>
  <si>
    <t>Year</t>
  </si>
  <si>
    <t>forest_area</t>
  </si>
  <si>
    <t>popn_dens</t>
  </si>
  <si>
    <t>land_area</t>
  </si>
  <si>
    <t>co2kg_per_gdp</t>
  </si>
  <si>
    <t>totalghg_co2equi</t>
  </si>
  <si>
    <t>gdp_constant2015</t>
  </si>
  <si>
    <t>agriculture_va</t>
  </si>
  <si>
    <t>industry_va</t>
  </si>
  <si>
    <t>services_va</t>
  </si>
  <si>
    <t>Albania</t>
  </si>
  <si>
    <t>Algeria</t>
  </si>
  <si>
    <t>Andorra</t>
  </si>
  <si>
    <t>Armenia</t>
  </si>
  <si>
    <t>Australia</t>
  </si>
  <si>
    <t>Austria</t>
  </si>
  <si>
    <t>Azerbaijan</t>
  </si>
  <si>
    <t>Bangladesh</t>
  </si>
  <si>
    <t>Belarus</t>
  </si>
  <si>
    <t>Belgium</t>
  </si>
  <si>
    <t>Bhutan</t>
  </si>
  <si>
    <t>Bosnia and Herzegovina</t>
  </si>
  <si>
    <t>Brunei Darussalam</t>
  </si>
  <si>
    <t>Bulgaria</t>
  </si>
  <si>
    <t>Cambodia</t>
  </si>
  <si>
    <t>China</t>
  </si>
  <si>
    <t>Croatia</t>
  </si>
  <si>
    <t>Cyprus</t>
  </si>
  <si>
    <t>Czechia</t>
  </si>
  <si>
    <t>Denmark</t>
  </si>
  <si>
    <t>Egypt, Arab Rep.</t>
  </si>
  <si>
    <t>Estonia</t>
  </si>
  <si>
    <t>Fiji</t>
  </si>
  <si>
    <t>Finland</t>
  </si>
  <si>
    <t>France</t>
  </si>
  <si>
    <t>Germany</t>
  </si>
  <si>
    <t>Greece</t>
  </si>
  <si>
    <t>Hungary</t>
  </si>
  <si>
    <t>Iceland</t>
  </si>
  <si>
    <t>India</t>
  </si>
  <si>
    <t>Indonesia</t>
  </si>
  <si>
    <t>Iran, Islamic Rep.</t>
  </si>
  <si>
    <t>Iraq</t>
  </si>
  <si>
    <t>Ireland</t>
  </si>
  <si>
    <t>Israel</t>
  </si>
  <si>
    <t>Italy</t>
  </si>
  <si>
    <t>Japan</t>
  </si>
  <si>
    <t>Jordan</t>
  </si>
  <si>
    <t>Kazakhstan</t>
  </si>
  <si>
    <t>Korea, Rep.</t>
  </si>
  <si>
    <t>Kyrgyz Republic</t>
  </si>
  <si>
    <t>Latvia</t>
  </si>
  <si>
    <t>Lebanon</t>
  </si>
  <si>
    <t>Lithuania</t>
  </si>
  <si>
    <t>Luxembourg</t>
  </si>
  <si>
    <t>Malaysia</t>
  </si>
  <si>
    <t>Maldives</t>
  </si>
  <si>
    <t>Marshall Islands</t>
  </si>
  <si>
    <t>Micronesia, Fed. Sts.</t>
  </si>
  <si>
    <t>Moldova</t>
  </si>
  <si>
    <t>Morocco</t>
  </si>
  <si>
    <t>Nepal</t>
  </si>
  <si>
    <t>Netherlands</t>
  </si>
  <si>
    <t>New Zealand</t>
  </si>
  <si>
    <t>North Macedonia</t>
  </si>
  <si>
    <t>Norway</t>
  </si>
  <si>
    <t>Oman</t>
  </si>
  <si>
    <t>Pakistan</t>
  </si>
  <si>
    <t>Palau</t>
  </si>
  <si>
    <t>Philippines</t>
  </si>
  <si>
    <t>Poland</t>
  </si>
  <si>
    <t>Portugal</t>
  </si>
  <si>
    <t>Romania</t>
  </si>
  <si>
    <t>Russian Federation</t>
  </si>
  <si>
    <t>Samoa</t>
  </si>
  <si>
    <t>Saudi Arabia</t>
  </si>
  <si>
    <t>Singapore</t>
  </si>
  <si>
    <t>Slovak Republic</t>
  </si>
  <si>
    <t>Slovenia</t>
  </si>
  <si>
    <t>Spain</t>
  </si>
  <si>
    <t>Sri Lanka</t>
  </si>
  <si>
    <t>Sweden</t>
  </si>
  <si>
    <t>Switzerland</t>
  </si>
  <si>
    <t>Syrian Arab Republic</t>
  </si>
  <si>
    <t>Tajikistan</t>
  </si>
  <si>
    <t>Thailand</t>
  </si>
  <si>
    <t>Timor-Leste</t>
  </si>
  <si>
    <t>Tonga</t>
  </si>
  <si>
    <t>Turkiye</t>
  </si>
  <si>
    <t>Ukraine</t>
  </si>
  <si>
    <t>United Kingdom</t>
  </si>
  <si>
    <t>Uzbekistan</t>
  </si>
  <si>
    <t>Viet Nam</t>
  </si>
  <si>
    <t>Code</t>
  </si>
  <si>
    <t>Variable name used</t>
  </si>
  <si>
    <t>Indicator Name</t>
  </si>
  <si>
    <t>Long definition</t>
  </si>
  <si>
    <t>Source</t>
  </si>
  <si>
    <t>Topic</t>
  </si>
  <si>
    <t>Periodicity</t>
  </si>
  <si>
    <t>Base Period</t>
  </si>
  <si>
    <t>Aggregation method</t>
  </si>
  <si>
    <t>Statistical concept and methodology</t>
  </si>
  <si>
    <t>Development relevance</t>
  </si>
  <si>
    <t>Limitations and exceptions</t>
  </si>
  <si>
    <t>General comments</t>
  </si>
  <si>
    <t>Other notes</t>
  </si>
  <si>
    <t>License URL</t>
  </si>
  <si>
    <t>AG.LND.FRST.K2</t>
  </si>
  <si>
    <t>Forest area (sq. km)</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</si>
  <si>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</si>
  <si>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Food and Agriculture Organization, electronic files and web site.</t>
  </si>
  <si>
    <t>Environment: Land use</t>
  </si>
  <si>
    <t>Annual</t>
  </si>
  <si>
    <t>Sum</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</si>
  <si>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</si>
  <si>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</si>
  <si>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</si>
  <si>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The world and regional aggregate series do not include data from countries that no longer exist.</t>
  </si>
  <si>
    <t>https://datacatalog.worldbank.org/public-licenses#cc-by</t>
  </si>
  <si>
    <t>EN.ATM.GHGT.KT.CE</t>
  </si>
  <si>
    <t>Total greenhouse gas emissions (kt of CO2 equivalent)</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</si>
  <si>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</si>
  <si>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Climate Watch Historical GHG Emissions (1990-2020). 2023. Washington, DC: World Resources Institute. Available online at: https://www.climatewatchdata.org/ghg-emissions</t>
  </si>
  <si>
    <t>Environment: Emissions</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</si>
  <si>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</si>
  <si>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</si>
  <si>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This series excludes Land-use Change &amp; Forestry (LUCF). 
The world data includes international bunker fuel-related emissions and emissions from territories not part of the United Nations Framework Convention on Climate Change (UNFCCC).</t>
  </si>
  <si>
    <t>https://creativecommons.org/licenses/by-nc/4.0/</t>
  </si>
  <si>
    <t>EN.ATM.CO2E.KT</t>
  </si>
  <si>
    <t>co2_kt</t>
  </si>
  <si>
    <t>CO2 emissions (kt)</t>
  </si>
  <si>
    <t>Carbon dioxide emissions are those stemming from the burning of fossil fuels and the manufacture of cement. They include carbon dioxide produced during consumption of solid, liquid, and gas fuels and gas flaring.</t>
  </si>
  <si>
    <t>Gap-filled total</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</si>
  <si>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</si>
  <si>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</si>
  <si>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EN.ATM.CO2E.PC</t>
  </si>
  <si>
    <t>co2_mtpc</t>
  </si>
  <si>
    <t>CO2 emissions (metric tons per capita)</t>
  </si>
  <si>
    <t>Emissions data are sourced from Climate Watch Historical GHG Emissions (1990-2020). 2023. Washington, DC: World Resources Institute. Available online at: https://www.climatewatchdata.org/ghg-emissions</t>
  </si>
  <si>
    <t>Weighted average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</si>
  <si>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</si>
  <si>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</si>
  <si>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</si>
  <si>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</si>
  <si>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</si>
  <si>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World Bank national accounts data, and OECD National Accounts data files.</t>
  </si>
  <si>
    <t>Economic Policy &amp; Debt: National accounts: US$ at constant 2015 prices: Aggregate indicators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</si>
  <si>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</si>
  <si>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</si>
  <si>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</si>
  <si>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</si>
  <si>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</si>
  <si>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</si>
  <si>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</si>
  <si>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Environment: Density &amp; urbanization</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</si>
  <si>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</si>
  <si>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</si>
  <si>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</si>
  <si>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AG.LND.TOTL.K2</t>
  </si>
  <si>
    <t>Land area (sq. km)</t>
  </si>
  <si>
    <t>Land area is a country's total area, excluding area under inland water bodies, national claims to continental shelf, and exclusive economic zones. In most cases the definition of inland water bodies includes major rivers and lakes.</t>
  </si>
  <si>
    <t>Total land area does not include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</si>
  <si>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</si>
  <si>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</si>
  <si>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Areas of former states are included in the successor states.</t>
  </si>
  <si>
    <t>NV.IND.TOTL.KD</t>
  </si>
  <si>
    <t>Industry (including construction), value added (constant 2015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</si>
  <si>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</si>
  <si>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Economic Policy &amp; Debt: National accounts: US$ at constant 2015 prices: Value added</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</si>
  <si>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</si>
  <si>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</si>
  <si>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Note: Data for OECD countries are based on ISIC, revision 4.</t>
  </si>
  <si>
    <t>NV.AGR.TOTL.KD</t>
  </si>
  <si>
    <t>Agriculture, forestry, and fishing, value added (constant 2015 US$)</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</si>
  <si>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</si>
  <si>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</si>
  <si>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NV.SRV.TOTL.KD</t>
  </si>
  <si>
    <t>Services, value added (constant 2015 US$)</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</si>
  <si>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</si>
  <si>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In the services industries, including most of government, value added in constant prices is often imputed from labor inputs, such as real wages or number of employees. In the absence of well defined measures of output, measuring the growth of services remains difficult.</t>
  </si>
  <si>
    <t>EN.ATM.CO2E.KD.GD</t>
  </si>
  <si>
    <t>CO2 emissions (kg per 2015 US$ of GDP)</t>
  </si>
  <si>
    <t>Climate Watch. 2020. GHG Emissions. Washington, DC: World Resources Institute. Available at: https://www.climatewatchdata.org/ghg-emissions. See NY.GDP.MKTP.KD for the denominator's source.</t>
  </si>
  <si>
    <t>Country name</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</si>
</sst>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Fon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1">
    <tableStyle count="3" pivot="0" name="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416" displayName="Table_1" name="Table_1" id="1">
  <tableColumns count="12">
    <tableColumn name="country name" id="1"/>
    <tableColumn name="id" id="2"/>
    <tableColumn name="Year" id="3"/>
    <tableColumn name="forest_area" id="4"/>
    <tableColumn name="popn_dens" id="5"/>
    <tableColumn name="land_area" id="6"/>
    <tableColumn name="co2kg_per_gdp" id="7"/>
    <tableColumn name="totalghg_co2equi" id="8"/>
    <tableColumn name="gdp_constant2015" id="9"/>
    <tableColumn name="agriculture_va" id="10"/>
    <tableColumn name="industry_va" id="11"/>
    <tableColumn name="services_va" id="12"/>
  </tableColumns>
  <tableStyleInfo name="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3" width="8.71"/>
    <col customWidth="1" min="4" max="4" width="13.57"/>
    <col customWidth="1" min="5" max="5" width="16.14"/>
    <col customWidth="1" min="6" max="6" width="15.0"/>
    <col customWidth="1" min="7" max="7" width="15.86"/>
    <col customWidth="1" min="8" max="8" width="17.57"/>
    <col customWidth="1" min="9" max="9" width="18.43"/>
    <col customWidth="1" min="10" max="10" width="15.86"/>
    <col customWidth="1" min="11" max="11" width="14.14"/>
    <col customWidth="1" min="12" max="12" width="17.29"/>
    <col customWidth="1" min="13" max="26" width="8.71"/>
  </cols>
  <sheetData>
    <row r="1" ht="14.25" customHeight="1">
      <c r="A1" s="1" t="s">
        <v>0</v>
      </c>
      <c r="B1" s="1" t="s">
        <v>1</v>
      </c>
      <c r="C1" s="1" t="s">
        <v>2</v>
      </c>
      <c r="D1" s="1" t="s">
        <v>3</v>
      </c>
      <c r="E1" s="1" t="s">
        <v>4</v>
      </c>
      <c r="F1" s="1" t="s">
        <v>5</v>
      </c>
      <c r="G1" s="1" t="s">
        <v>6</v>
      </c>
      <c r="H1" s="1" t="s">
        <v>7</v>
      </c>
      <c r="I1" s="1" t="s">
        <v>8</v>
      </c>
      <c r="J1" s="1" t="s">
        <v>9</v>
      </c>
      <c r="K1" s="1" t="s">
        <v>10</v>
      </c>
      <c r="L1" s="1" t="s">
        <v>11</v>
      </c>
    </row>
    <row r="2" ht="14.25" customHeight="1">
      <c r="A2" s="1" t="s">
        <v>12</v>
      </c>
      <c r="B2" s="1">
        <v>1.0</v>
      </c>
      <c r="C2" s="1">
        <v>2000.0</v>
      </c>
      <c r="D2" s="1">
        <v>7693.0</v>
      </c>
      <c r="E2" s="1">
        <v>112.7382117</v>
      </c>
      <c r="F2" s="1">
        <v>27400.0</v>
      </c>
      <c r="G2" s="1">
        <v>0.526073116</v>
      </c>
      <c r="H2" s="1">
        <v>8163.977582</v>
      </c>
      <c r="I2" s="1">
        <v>6.057218862E9</v>
      </c>
      <c r="J2" s="1">
        <v>1.366499453E9</v>
      </c>
      <c r="K2" s="1">
        <v>1.198438509E9</v>
      </c>
      <c r="L2" s="1">
        <v>2.785351911E9</v>
      </c>
    </row>
    <row r="3" ht="14.25" customHeight="1">
      <c r="A3" s="1" t="s">
        <v>12</v>
      </c>
      <c r="B3" s="1">
        <v>1.0</v>
      </c>
      <c r="C3" s="1">
        <v>2005.0</v>
      </c>
      <c r="D3" s="1">
        <v>7756.85</v>
      </c>
      <c r="E3" s="1">
        <v>109.9082847</v>
      </c>
      <c r="F3" s="1">
        <v>27400.0</v>
      </c>
      <c r="G3" s="1">
        <v>0.508349025</v>
      </c>
      <c r="H3" s="1">
        <v>9016.941954</v>
      </c>
      <c r="I3" s="1">
        <v>8.057259479E9</v>
      </c>
      <c r="J3" s="1">
        <v>1.577814919E9</v>
      </c>
      <c r="K3" s="1">
        <v>1.970277679E9</v>
      </c>
      <c r="L3" s="1">
        <v>3.545732387E9</v>
      </c>
    </row>
    <row r="4" ht="14.25" customHeight="1">
      <c r="A4" s="1" t="s">
        <v>12</v>
      </c>
      <c r="B4" s="1">
        <v>1.0</v>
      </c>
      <c r="C4" s="1">
        <v>2010.0</v>
      </c>
      <c r="D4" s="1">
        <v>7820.7</v>
      </c>
      <c r="E4" s="1">
        <v>106.314635</v>
      </c>
      <c r="F4" s="1">
        <v>27400.0</v>
      </c>
      <c r="G4" s="1">
        <v>0.459242222</v>
      </c>
      <c r="H4" s="1">
        <v>9243.210309</v>
      </c>
      <c r="I4" s="1">
        <v>1.0420209148E10</v>
      </c>
      <c r="J4" s="1">
        <v>1.962976318E9</v>
      </c>
      <c r="K4" s="1">
        <v>2.534655763E9</v>
      </c>
      <c r="L4" s="1">
        <v>4.576348334E9</v>
      </c>
    </row>
    <row r="5" ht="14.25" customHeight="1">
      <c r="A5" s="1" t="s">
        <v>12</v>
      </c>
      <c r="B5" s="1">
        <v>1.0</v>
      </c>
      <c r="C5" s="1">
        <v>2015.0</v>
      </c>
      <c r="D5" s="1">
        <v>7891.875</v>
      </c>
      <c r="E5" s="1">
        <v>105.135146</v>
      </c>
      <c r="F5" s="1">
        <v>27400.0</v>
      </c>
      <c r="G5" s="1">
        <v>0.421275303</v>
      </c>
      <c r="H5" s="1">
        <v>9408.765344</v>
      </c>
      <c r="I5" s="1">
        <v>1.1386853113E10</v>
      </c>
      <c r="J5" s="1">
        <v>2.252343961E9</v>
      </c>
      <c r="K5" s="1">
        <v>2.478198387E9</v>
      </c>
      <c r="L5" s="1">
        <v>5.270341492E9</v>
      </c>
    </row>
    <row r="6" ht="14.25" customHeight="1">
      <c r="A6" s="1" t="s">
        <v>12</v>
      </c>
      <c r="B6" s="1">
        <v>1.0</v>
      </c>
      <c r="C6" s="1">
        <v>2020.0</v>
      </c>
      <c r="D6" s="1">
        <v>7889.0</v>
      </c>
      <c r="E6" s="1">
        <v>103.5711314</v>
      </c>
      <c r="F6" s="1">
        <v>27400.0</v>
      </c>
      <c r="G6" s="1">
        <v>0.349551631</v>
      </c>
      <c r="H6" s="1">
        <v>8304.29494</v>
      </c>
      <c r="I6" s="1">
        <v>1.2539492342E10</v>
      </c>
      <c r="J6" s="1">
        <v>2.391513177E9</v>
      </c>
      <c r="K6" s="1">
        <v>2.731367324E9</v>
      </c>
      <c r="L6" s="1">
        <v>5.963595796E9</v>
      </c>
    </row>
    <row r="7" ht="14.25" customHeight="1">
      <c r="A7" s="1" t="s">
        <v>13</v>
      </c>
      <c r="B7" s="1">
        <v>2.0</v>
      </c>
      <c r="C7" s="1">
        <v>2000.0</v>
      </c>
      <c r="D7" s="1">
        <v>15790.0</v>
      </c>
      <c r="E7" s="1">
        <v>12.92106653</v>
      </c>
      <c r="F7" s="1">
        <v>2381740.4</v>
      </c>
      <c r="G7" s="1">
        <v>0.728946994</v>
      </c>
      <c r="H7" s="1">
        <v>161798.7973</v>
      </c>
      <c r="I7" s="1">
        <v>1.09812E11</v>
      </c>
      <c r="J7" s="1">
        <v>6.978075762E9</v>
      </c>
      <c r="K7" s="1">
        <v>5.0122610095E10</v>
      </c>
      <c r="L7" s="1">
        <v>4.4203964148E10</v>
      </c>
    </row>
    <row r="8" ht="14.25" customHeight="1">
      <c r="A8" s="1" t="s">
        <v>13</v>
      </c>
      <c r="B8" s="1">
        <v>2.0</v>
      </c>
      <c r="C8" s="1">
        <v>2005.0</v>
      </c>
      <c r="D8" s="1">
        <v>17485.0</v>
      </c>
      <c r="E8" s="1">
        <v>13.83723244</v>
      </c>
      <c r="F8" s="1">
        <v>2381740.4</v>
      </c>
      <c r="G8" s="1">
        <v>0.673538278</v>
      </c>
      <c r="H8" s="1">
        <v>190102.764</v>
      </c>
      <c r="I8" s="1">
        <v>1.3984E11</v>
      </c>
      <c r="J8" s="1">
        <v>9.462035206E9</v>
      </c>
      <c r="K8" s="1">
        <v>6.231955098E10</v>
      </c>
      <c r="L8" s="1">
        <v>5.7089890799E10</v>
      </c>
    </row>
    <row r="9" ht="14.25" customHeight="1">
      <c r="A9" s="1" t="s">
        <v>13</v>
      </c>
      <c r="B9" s="1">
        <v>2.0</v>
      </c>
      <c r="C9" s="1">
        <v>2010.0</v>
      </c>
      <c r="D9" s="1">
        <v>19180.0</v>
      </c>
      <c r="E9" s="1">
        <v>15.05468439</v>
      </c>
      <c r="F9" s="1">
        <v>2381740.4</v>
      </c>
      <c r="G9" s="1">
        <v>0.707971354</v>
      </c>
      <c r="H9" s="1">
        <v>210955.5444</v>
      </c>
      <c r="I9" s="1">
        <v>1.61277E11</v>
      </c>
      <c r="J9" s="1">
        <v>1.3292889916E10</v>
      </c>
      <c r="K9" s="1">
        <v>6.2366195664E10</v>
      </c>
      <c r="L9" s="1">
        <v>7.6248788585E10</v>
      </c>
    </row>
    <row r="10" ht="14.25" customHeight="1">
      <c r="A10" s="1" t="s">
        <v>13</v>
      </c>
      <c r="B10" s="1">
        <v>2.0</v>
      </c>
      <c r="C10" s="1">
        <v>2015.0</v>
      </c>
      <c r="D10" s="1">
        <v>19560.0</v>
      </c>
      <c r="E10" s="1">
        <v>16.60262556</v>
      </c>
      <c r="F10" s="1">
        <v>2381740.4</v>
      </c>
      <c r="G10" s="1">
        <v>0.833483313</v>
      </c>
      <c r="H10" s="1">
        <v>261745.2952</v>
      </c>
      <c r="I10" s="1">
        <v>1.87494E11</v>
      </c>
      <c r="J10" s="1">
        <v>1.9748333505E10</v>
      </c>
      <c r="K10" s="1">
        <v>6.1416426559E10</v>
      </c>
      <c r="L10" s="1">
        <v>9.7703744071E10</v>
      </c>
    </row>
    <row r="11" ht="14.25" customHeight="1">
      <c r="A11" s="1" t="s">
        <v>13</v>
      </c>
      <c r="B11" s="1">
        <v>2.0</v>
      </c>
      <c r="C11" s="1">
        <v>2020.0</v>
      </c>
      <c r="D11" s="1">
        <v>19490.0</v>
      </c>
      <c r="E11" s="1">
        <v>18.24365706</v>
      </c>
      <c r="F11" s="1">
        <v>2381740.4</v>
      </c>
      <c r="G11" s="1">
        <v>0.840660327</v>
      </c>
      <c r="H11" s="1">
        <v>266702.6795</v>
      </c>
      <c r="I11" s="1">
        <v>1.92186E11</v>
      </c>
      <c r="J11" s="1">
        <v>2.0957435979E10</v>
      </c>
      <c r="K11" s="1">
        <v>6.2733557572E10</v>
      </c>
      <c r="L11" s="1">
        <v>1.03531E11</v>
      </c>
    </row>
    <row r="12" ht="14.25" customHeight="1">
      <c r="A12" s="1" t="s">
        <v>14</v>
      </c>
      <c r="B12" s="1">
        <v>3.0</v>
      </c>
      <c r="C12" s="1">
        <v>2000.0</v>
      </c>
      <c r="D12" s="1">
        <v>160.0</v>
      </c>
      <c r="E12" s="1">
        <v>140.6319149</v>
      </c>
      <c r="F12" s="1">
        <v>470.0</v>
      </c>
      <c r="G12" s="1">
        <v>0.233827172</v>
      </c>
      <c r="H12" s="1">
        <v>588.117968</v>
      </c>
      <c r="I12" s="1">
        <v>2.240766094E9</v>
      </c>
      <c r="J12" s="1">
        <v>1.158957247E7</v>
      </c>
      <c r="K12" s="1">
        <v>3.326038106E8</v>
      </c>
      <c r="L12" s="1">
        <v>1.715549508E9</v>
      </c>
    </row>
    <row r="13" ht="14.25" customHeight="1">
      <c r="A13" s="1" t="s">
        <v>14</v>
      </c>
      <c r="B13" s="1">
        <v>3.0</v>
      </c>
      <c r="C13" s="1">
        <v>2005.0</v>
      </c>
      <c r="D13" s="1">
        <v>160.0</v>
      </c>
      <c r="E13" s="1">
        <v>169.8425532</v>
      </c>
      <c r="F13" s="1">
        <v>470.0</v>
      </c>
      <c r="G13" s="1">
        <v>0.18333243</v>
      </c>
      <c r="H13" s="1">
        <v>662.574159</v>
      </c>
      <c r="I13" s="1">
        <v>3.137731826E9</v>
      </c>
      <c r="J13" s="1">
        <v>1.193838485E7</v>
      </c>
      <c r="K13" s="1">
        <v>5.03152847E8</v>
      </c>
      <c r="L13" s="1">
        <v>2.33510225E9</v>
      </c>
    </row>
    <row r="14" ht="14.25" customHeight="1">
      <c r="A14" s="1" t="s">
        <v>14</v>
      </c>
      <c r="B14" s="1">
        <v>3.0</v>
      </c>
      <c r="C14" s="1">
        <v>2010.0</v>
      </c>
      <c r="D14" s="1">
        <v>160.0</v>
      </c>
      <c r="E14" s="1">
        <v>152.1680851</v>
      </c>
      <c r="F14" s="1">
        <v>470.0</v>
      </c>
      <c r="G14" s="1">
        <v>0.176455104</v>
      </c>
      <c r="H14" s="1">
        <v>627.01459</v>
      </c>
      <c r="I14" s="1">
        <v>2.927792904E9</v>
      </c>
      <c r="J14" s="1">
        <v>1.36599427E7</v>
      </c>
      <c r="K14" s="1">
        <v>3.842894279E8</v>
      </c>
      <c r="L14" s="1">
        <v>2.254131068E9</v>
      </c>
    </row>
    <row r="15" ht="14.25" customHeight="1">
      <c r="A15" s="1" t="s">
        <v>14</v>
      </c>
      <c r="B15" s="1">
        <v>3.0</v>
      </c>
      <c r="C15" s="1">
        <v>2015.0</v>
      </c>
      <c r="D15" s="1">
        <v>160.0</v>
      </c>
      <c r="E15" s="1">
        <v>152.6510638</v>
      </c>
      <c r="F15" s="1">
        <v>470.0</v>
      </c>
      <c r="G15" s="1">
        <v>0.166791328</v>
      </c>
      <c r="H15" s="1">
        <v>579.22902</v>
      </c>
      <c r="I15" s="1">
        <v>2.789881259E9</v>
      </c>
      <c r="J15" s="1">
        <v>1.432381142E7</v>
      </c>
      <c r="K15" s="1">
        <v>2.784655453E8</v>
      </c>
      <c r="L15" s="1">
        <v>2.194727449E9</v>
      </c>
    </row>
    <row r="16" ht="14.25" customHeight="1">
      <c r="A16" s="1" t="s">
        <v>14</v>
      </c>
      <c r="B16" s="1">
        <v>3.0</v>
      </c>
      <c r="C16" s="1">
        <v>2020.0</v>
      </c>
      <c r="D16" s="1">
        <v>160.0</v>
      </c>
      <c r="E16" s="1">
        <v>165.3191489</v>
      </c>
      <c r="F16" s="1">
        <v>470.0</v>
      </c>
      <c r="G16" s="1">
        <v>0.167967624</v>
      </c>
      <c r="H16" s="1">
        <v>577.573639</v>
      </c>
      <c r="I16" s="1">
        <v>2.672445971E9</v>
      </c>
      <c r="J16" s="1">
        <v>1.49539241E7</v>
      </c>
      <c r="K16" s="1">
        <v>3.383191553E8</v>
      </c>
      <c r="L16" s="1">
        <v>2.13302869E9</v>
      </c>
    </row>
    <row r="17" ht="14.25" customHeight="1">
      <c r="A17" s="1" t="s">
        <v>15</v>
      </c>
      <c r="B17" s="1">
        <v>4.0</v>
      </c>
      <c r="C17" s="1">
        <v>2000.0</v>
      </c>
      <c r="D17" s="1">
        <v>3326.4</v>
      </c>
      <c r="E17" s="1">
        <v>111.2933966</v>
      </c>
      <c r="F17" s="1">
        <v>28470.0</v>
      </c>
      <c r="G17" s="1">
        <v>0.899373067</v>
      </c>
      <c r="H17" s="1">
        <v>5990.512959</v>
      </c>
      <c r="I17" s="1">
        <v>3.959424773E9</v>
      </c>
      <c r="J17" s="1">
        <v>7.161898161E8</v>
      </c>
      <c r="K17" s="1">
        <v>1.198275599E9</v>
      </c>
      <c r="L17" s="1">
        <v>1.626590648E9</v>
      </c>
    </row>
    <row r="18" ht="14.25" customHeight="1">
      <c r="A18" s="1" t="s">
        <v>15</v>
      </c>
      <c r="B18" s="1">
        <v>4.0</v>
      </c>
      <c r="C18" s="1">
        <v>2005.0</v>
      </c>
      <c r="D18" s="1">
        <v>3316.0</v>
      </c>
      <c r="E18" s="1">
        <v>107.0335792</v>
      </c>
      <c r="F18" s="1">
        <v>28470.0</v>
      </c>
      <c r="G18" s="1">
        <v>0.632910874</v>
      </c>
      <c r="H18" s="1">
        <v>7316.871064</v>
      </c>
      <c r="I18" s="1">
        <v>7.048227772E9</v>
      </c>
      <c r="J18" s="1">
        <v>1.10801605E9</v>
      </c>
      <c r="K18" s="1">
        <v>2.350870512E9</v>
      </c>
      <c r="L18" s="1">
        <v>3.081619689E9</v>
      </c>
    </row>
    <row r="19" ht="14.25" customHeight="1">
      <c r="A19" s="1" t="s">
        <v>15</v>
      </c>
      <c r="B19" s="1">
        <v>4.0</v>
      </c>
      <c r="C19" s="1">
        <v>2010.0</v>
      </c>
      <c r="D19" s="1">
        <v>3305.6</v>
      </c>
      <c r="E19" s="1">
        <v>103.4876361</v>
      </c>
      <c r="F19" s="1">
        <v>28470.0</v>
      </c>
      <c r="G19" s="1">
        <v>0.509378698</v>
      </c>
      <c r="H19" s="1">
        <v>7561.591307</v>
      </c>
      <c r="I19" s="1">
        <v>8.513508751E9</v>
      </c>
      <c r="J19" s="1">
        <v>1.126700803E9</v>
      </c>
      <c r="K19" s="1">
        <v>2.513947825E9</v>
      </c>
      <c r="L19" s="1">
        <v>4.440257848E9</v>
      </c>
    </row>
    <row r="20" ht="14.25" customHeight="1">
      <c r="A20" s="1" t="s">
        <v>15</v>
      </c>
      <c r="B20" s="1">
        <v>4.0</v>
      </c>
      <c r="C20" s="1">
        <v>2015.0</v>
      </c>
      <c r="D20" s="1">
        <v>3295.2</v>
      </c>
      <c r="E20" s="1">
        <v>101.1097647</v>
      </c>
      <c r="F20" s="1">
        <v>28470.0</v>
      </c>
      <c r="G20" s="1">
        <v>0.506323236</v>
      </c>
      <c r="H20" s="1">
        <v>9155.78308</v>
      </c>
      <c r="I20" s="1">
        <v>1.0553337518E10</v>
      </c>
      <c r="J20" s="1">
        <v>1.817613988E9</v>
      </c>
      <c r="K20" s="1">
        <v>2.713125823E9</v>
      </c>
      <c r="L20" s="1">
        <v>5.088045727E9</v>
      </c>
    </row>
    <row r="21" ht="14.25" customHeight="1">
      <c r="A21" s="1" t="s">
        <v>15</v>
      </c>
      <c r="B21" s="1">
        <v>4.0</v>
      </c>
      <c r="C21" s="1">
        <v>2020.0</v>
      </c>
      <c r="D21" s="1">
        <v>3284.7</v>
      </c>
      <c r="E21" s="1">
        <v>98.54611872</v>
      </c>
      <c r="F21" s="1">
        <v>28470.0</v>
      </c>
      <c r="G21" s="1">
        <v>0.564992862</v>
      </c>
      <c r="H21" s="1">
        <v>10422.04117</v>
      </c>
      <c r="I21" s="1">
        <v>1.1941035822E10</v>
      </c>
      <c r="J21" s="1">
        <v>1.383943451E9</v>
      </c>
      <c r="K21" s="1">
        <v>3.295061516E9</v>
      </c>
      <c r="L21" s="1">
        <v>6.35591634E9</v>
      </c>
    </row>
    <row r="22" ht="14.25" customHeight="1">
      <c r="A22" s="1" t="s">
        <v>16</v>
      </c>
      <c r="B22" s="1">
        <v>5.0</v>
      </c>
      <c r="C22" s="1">
        <v>2000.0</v>
      </c>
      <c r="D22" s="1">
        <v>1318141.0</v>
      </c>
      <c r="E22" s="1">
        <v>2.476966794</v>
      </c>
      <c r="F22" s="1">
        <v>7684244.0</v>
      </c>
      <c r="G22" s="1">
        <v>0.3889636</v>
      </c>
      <c r="H22" s="1">
        <v>606860.8124</v>
      </c>
      <c r="I22" s="1">
        <v>8.72634E11</v>
      </c>
      <c r="J22" s="1">
        <v>2.49277958E10</v>
      </c>
      <c r="K22" s="1">
        <v>2.05893E11</v>
      </c>
      <c r="L22" s="1">
        <v>5.69903E11</v>
      </c>
    </row>
    <row r="23" ht="14.25" customHeight="1">
      <c r="A23" s="1" t="s">
        <v>16</v>
      </c>
      <c r="B23" s="1">
        <v>5.0</v>
      </c>
      <c r="C23" s="1">
        <v>2005.0</v>
      </c>
      <c r="D23" s="1">
        <v>1306801.0</v>
      </c>
      <c r="E23" s="1">
        <v>2.626406675</v>
      </c>
      <c r="F23" s="1">
        <v>7684244.0</v>
      </c>
      <c r="G23" s="1">
        <v>0.359443388</v>
      </c>
      <c r="H23" s="1">
        <v>571056.9014</v>
      </c>
      <c r="I23" s="1">
        <v>1.02604E12</v>
      </c>
      <c r="J23" s="1">
        <v>2.7497069671E10</v>
      </c>
      <c r="K23" s="1">
        <v>2.35121E11</v>
      </c>
      <c r="L23" s="1">
        <v>6.83741E11</v>
      </c>
    </row>
    <row r="24" ht="14.25" customHeight="1">
      <c r="A24" s="1" t="s">
        <v>16</v>
      </c>
      <c r="B24" s="1">
        <v>5.0</v>
      </c>
      <c r="C24" s="1">
        <v>2010.0</v>
      </c>
      <c r="D24" s="1">
        <v>1295461.0</v>
      </c>
      <c r="E24" s="1">
        <v>2.867858584</v>
      </c>
      <c r="F24" s="1">
        <v>7684244.0</v>
      </c>
      <c r="G24" s="1">
        <v>0.335449102</v>
      </c>
      <c r="H24" s="1">
        <v>589473.4613</v>
      </c>
      <c r="I24" s="1">
        <v>1.18049E12</v>
      </c>
      <c r="J24" s="1">
        <v>3.0243857008E10</v>
      </c>
      <c r="K24" s="1">
        <v>2.72549E11</v>
      </c>
      <c r="L24" s="1">
        <v>7.93359E11</v>
      </c>
    </row>
    <row r="25" ht="14.25" customHeight="1">
      <c r="A25" s="1" t="s">
        <v>16</v>
      </c>
      <c r="B25" s="1">
        <v>5.0</v>
      </c>
      <c r="C25" s="1">
        <v>2015.0</v>
      </c>
      <c r="D25" s="1">
        <v>1330945.0</v>
      </c>
      <c r="E25" s="1">
        <v>3.100112596</v>
      </c>
      <c r="F25" s="1">
        <v>7684244.0</v>
      </c>
      <c r="G25" s="1">
        <v>0.285390785</v>
      </c>
      <c r="H25" s="1">
        <v>622092.6414</v>
      </c>
      <c r="I25" s="1">
        <v>1.35177E12</v>
      </c>
      <c r="J25" s="1">
        <v>3.2108332342E10</v>
      </c>
      <c r="K25" s="1">
        <v>3.20138E11</v>
      </c>
      <c r="L25" s="1">
        <v>9.07794E11</v>
      </c>
    </row>
    <row r="26" ht="14.25" customHeight="1">
      <c r="A26" s="1" t="s">
        <v>16</v>
      </c>
      <c r="B26" s="1">
        <v>5.0</v>
      </c>
      <c r="C26" s="1">
        <v>2020.0</v>
      </c>
      <c r="D26" s="1">
        <v>1340051.0</v>
      </c>
      <c r="E26" s="1">
        <v>3.334526951</v>
      </c>
      <c r="F26" s="1">
        <v>7684244.0</v>
      </c>
      <c r="G26" s="1">
        <v>0.254399442</v>
      </c>
      <c r="H26" s="1">
        <v>571903.1199</v>
      </c>
      <c r="I26" s="1">
        <v>1.48977E12</v>
      </c>
      <c r="J26" s="1">
        <v>2.5612156931E10</v>
      </c>
      <c r="K26" s="1">
        <v>3.34435E11</v>
      </c>
      <c r="L26" s="1">
        <v>1.03502E12</v>
      </c>
    </row>
    <row r="27" ht="14.25" customHeight="1">
      <c r="A27" s="1" t="s">
        <v>17</v>
      </c>
      <c r="B27" s="1">
        <v>6.0</v>
      </c>
      <c r="C27" s="1">
        <v>2000.0</v>
      </c>
      <c r="D27" s="1">
        <v>38381.4</v>
      </c>
      <c r="E27" s="1">
        <v>97.08635482</v>
      </c>
      <c r="F27" s="1">
        <v>82520.0</v>
      </c>
      <c r="G27" s="1">
        <v>0.204177878</v>
      </c>
      <c r="H27" s="1">
        <v>78694.10972</v>
      </c>
      <c r="I27" s="1">
        <v>3.11192E11</v>
      </c>
      <c r="J27" s="1">
        <v>3.862647082E9</v>
      </c>
      <c r="K27" s="1">
        <v>8.3444733664E10</v>
      </c>
      <c r="L27" s="1">
        <v>1.8774E11</v>
      </c>
    </row>
    <row r="28" ht="14.25" customHeight="1">
      <c r="A28" s="1" t="s">
        <v>17</v>
      </c>
      <c r="B28" s="1">
        <v>6.0</v>
      </c>
      <c r="C28" s="1">
        <v>2005.0</v>
      </c>
      <c r="D28" s="1">
        <v>38506.7</v>
      </c>
      <c r="E28" s="1">
        <v>99.70708919</v>
      </c>
      <c r="F28" s="1">
        <v>82520.0</v>
      </c>
      <c r="G28" s="1">
        <v>0.224469968</v>
      </c>
      <c r="H28" s="1">
        <v>90356.77091</v>
      </c>
      <c r="I28" s="1">
        <v>3.39655E11</v>
      </c>
      <c r="J28" s="1">
        <v>3.905074855E9</v>
      </c>
      <c r="K28" s="1">
        <v>9.0910546049E10</v>
      </c>
      <c r="L28" s="1">
        <v>2.06935E11</v>
      </c>
    </row>
    <row r="29" ht="14.25" customHeight="1">
      <c r="A29" s="1" t="s">
        <v>17</v>
      </c>
      <c r="B29" s="1">
        <v>6.0</v>
      </c>
      <c r="C29" s="1">
        <v>2010.0</v>
      </c>
      <c r="D29" s="1">
        <v>38632.0</v>
      </c>
      <c r="E29" s="1">
        <v>101.3500242</v>
      </c>
      <c r="F29" s="1">
        <v>82520.0</v>
      </c>
      <c r="G29" s="1">
        <v>0.193047643</v>
      </c>
      <c r="H29" s="1">
        <v>83550.95772</v>
      </c>
      <c r="I29" s="1">
        <v>3.62424E11</v>
      </c>
      <c r="J29" s="1">
        <v>3.9992725E9</v>
      </c>
      <c r="K29" s="1">
        <v>9.0590218582E10</v>
      </c>
      <c r="L29" s="1">
        <v>2.28152E11</v>
      </c>
    </row>
    <row r="30" ht="14.25" customHeight="1">
      <c r="A30" s="1" t="s">
        <v>17</v>
      </c>
      <c r="B30" s="1">
        <v>6.0</v>
      </c>
      <c r="C30" s="1">
        <v>2015.0</v>
      </c>
      <c r="D30" s="1">
        <v>38811.9</v>
      </c>
      <c r="E30" s="1">
        <v>104.7345977</v>
      </c>
      <c r="F30" s="1">
        <v>82520.0</v>
      </c>
      <c r="G30" s="1">
        <v>0.165600727</v>
      </c>
      <c r="H30" s="1">
        <v>76429.62374</v>
      </c>
      <c r="I30" s="1">
        <v>3.81971E11</v>
      </c>
      <c r="J30" s="1">
        <v>4.315472578E9</v>
      </c>
      <c r="K30" s="1">
        <v>9.6160905284E10</v>
      </c>
      <c r="L30" s="1">
        <v>2.40186E11</v>
      </c>
    </row>
    <row r="31" ht="14.25" customHeight="1">
      <c r="A31" s="1" t="s">
        <v>17</v>
      </c>
      <c r="B31" s="1">
        <v>6.0</v>
      </c>
      <c r="C31" s="1">
        <v>2020.0</v>
      </c>
      <c r="D31" s="1">
        <v>38991.5</v>
      </c>
      <c r="E31" s="1">
        <v>108.0570044</v>
      </c>
      <c r="F31" s="1">
        <v>82520.0</v>
      </c>
      <c r="G31" s="1">
        <v>0.153023487</v>
      </c>
      <c r="H31" s="1">
        <v>71017.8287</v>
      </c>
      <c r="I31" s="1">
        <v>3.86492E11</v>
      </c>
      <c r="J31" s="1">
        <v>4.274786741E9</v>
      </c>
      <c r="K31" s="1">
        <v>1.00438E11</v>
      </c>
      <c r="L31" s="1">
        <v>2.41004E11</v>
      </c>
    </row>
    <row r="32" ht="14.25" customHeight="1">
      <c r="A32" s="1" t="s">
        <v>18</v>
      </c>
      <c r="B32" s="1">
        <v>7.0</v>
      </c>
      <c r="C32" s="1">
        <v>2000.0</v>
      </c>
      <c r="D32" s="1">
        <v>9872.2</v>
      </c>
      <c r="E32" s="1">
        <v>97.43477998</v>
      </c>
      <c r="F32" s="1">
        <v>82646.0</v>
      </c>
      <c r="G32" s="1">
        <v>2.32305632</v>
      </c>
      <c r="H32" s="1">
        <v>38178.85835</v>
      </c>
      <c r="I32" s="1">
        <v>1.1918436828E10</v>
      </c>
      <c r="J32" s="1">
        <v>1.676939207E9</v>
      </c>
      <c r="K32" s="1">
        <v>4.570506725E9</v>
      </c>
      <c r="L32" s="1">
        <v>5.459818233E9</v>
      </c>
    </row>
    <row r="33" ht="14.25" customHeight="1">
      <c r="A33" s="1" t="s">
        <v>18</v>
      </c>
      <c r="B33" s="1">
        <v>7.0</v>
      </c>
      <c r="C33" s="1">
        <v>2005.0</v>
      </c>
      <c r="D33" s="1">
        <v>10098.573</v>
      </c>
      <c r="E33" s="1">
        <v>101.5225018</v>
      </c>
      <c r="F33" s="1">
        <v>82646.0</v>
      </c>
      <c r="G33" s="1">
        <v>1.360285267</v>
      </c>
      <c r="H33" s="1">
        <v>43537.95337</v>
      </c>
      <c r="I33" s="1">
        <v>2.2086102614E10</v>
      </c>
      <c r="J33" s="1">
        <v>2.362884697E9</v>
      </c>
      <c r="K33" s="1">
        <v>9.86325449E9</v>
      </c>
      <c r="L33" s="1">
        <v>8.039237312E9</v>
      </c>
    </row>
    <row r="34" ht="14.25" customHeight="1">
      <c r="A34" s="1" t="s">
        <v>18</v>
      </c>
      <c r="B34" s="1">
        <v>7.0</v>
      </c>
      <c r="C34" s="1">
        <v>2010.0</v>
      </c>
      <c r="D34" s="1">
        <v>10324.946</v>
      </c>
      <c r="E34" s="1">
        <v>109.5423442</v>
      </c>
      <c r="F34" s="1">
        <v>82646.0</v>
      </c>
      <c r="G34" s="1">
        <v>0.514862394</v>
      </c>
      <c r="H34" s="1">
        <v>44320.75057</v>
      </c>
      <c r="I34" s="1">
        <v>4.7220189861E10</v>
      </c>
      <c r="J34" s="1">
        <v>2.668593469E9</v>
      </c>
      <c r="K34" s="1">
        <v>2.4812971569E10</v>
      </c>
      <c r="L34" s="1">
        <v>1.447199279E10</v>
      </c>
    </row>
    <row r="35" ht="14.25" customHeight="1">
      <c r="A35" s="1" t="s">
        <v>18</v>
      </c>
      <c r="B35" s="1">
        <v>7.0</v>
      </c>
      <c r="C35" s="1">
        <v>2015.0</v>
      </c>
      <c r="D35" s="1">
        <v>10778.87</v>
      </c>
      <c r="E35" s="1">
        <v>116.7310768</v>
      </c>
      <c r="F35" s="1">
        <v>82646.0</v>
      </c>
      <c r="G35" s="1">
        <v>0.598635148</v>
      </c>
      <c r="H35" s="1">
        <v>52141.63798</v>
      </c>
      <c r="I35" s="1">
        <v>5.3076235355E10</v>
      </c>
      <c r="J35" s="1">
        <v>3.278760526E9</v>
      </c>
      <c r="K35" s="1">
        <v>2.3826622837E10</v>
      </c>
      <c r="L35" s="1">
        <v>2.1228346887E10</v>
      </c>
    </row>
    <row r="36" ht="14.25" customHeight="1">
      <c r="A36" s="1" t="s">
        <v>18</v>
      </c>
      <c r="B36" s="1">
        <v>7.0</v>
      </c>
      <c r="C36" s="1">
        <v>2020.0</v>
      </c>
      <c r="D36" s="1">
        <v>11317.7</v>
      </c>
      <c r="E36" s="1">
        <v>122.1247368</v>
      </c>
      <c r="F36" s="1">
        <v>82646.0</v>
      </c>
      <c r="G36" s="1">
        <v>0.668596299</v>
      </c>
      <c r="H36" s="1">
        <v>55351.99383</v>
      </c>
      <c r="I36" s="1">
        <v>5.1308988759E10</v>
      </c>
      <c r="J36" s="1">
        <v>4.007730079E9</v>
      </c>
      <c r="K36" s="1">
        <v>2.0755019905E10</v>
      </c>
      <c r="L36" s="1">
        <v>2.4060602723E10</v>
      </c>
    </row>
    <row r="37" ht="14.25" customHeight="1">
      <c r="A37" s="1" t="s">
        <v>19</v>
      </c>
      <c r="B37" s="1">
        <v>8.0</v>
      </c>
      <c r="C37" s="1">
        <v>2000.0</v>
      </c>
      <c r="D37" s="1">
        <v>19203.281</v>
      </c>
      <c r="E37" s="1">
        <v>992.4969425</v>
      </c>
      <c r="F37" s="1">
        <v>130170.0</v>
      </c>
      <c r="G37" s="1">
        <v>0.247766048</v>
      </c>
      <c r="H37" s="1">
        <v>111593.3328</v>
      </c>
      <c r="I37" s="1">
        <v>8.3492876463E10</v>
      </c>
      <c r="J37" s="1">
        <v>1.6051703163E10</v>
      </c>
      <c r="K37" s="1">
        <v>1.6438699335E10</v>
      </c>
      <c r="L37" s="1">
        <v>4.5523584173E10</v>
      </c>
    </row>
    <row r="38" ht="14.25" customHeight="1">
      <c r="A38" s="1" t="s">
        <v>19</v>
      </c>
      <c r="B38" s="1">
        <v>8.0</v>
      </c>
      <c r="C38" s="1">
        <v>2005.0</v>
      </c>
      <c r="D38" s="1">
        <v>19043.351</v>
      </c>
      <c r="E38" s="1">
        <v>1082.527387</v>
      </c>
      <c r="F38" s="1">
        <v>130170.0</v>
      </c>
      <c r="G38" s="1">
        <v>0.305781437</v>
      </c>
      <c r="H38" s="1">
        <v>129652.4611</v>
      </c>
      <c r="I38" s="1">
        <v>1.06974E11</v>
      </c>
      <c r="J38" s="1">
        <v>1.8771237464E10</v>
      </c>
      <c r="K38" s="1">
        <v>2.3016388302E10</v>
      </c>
      <c r="L38" s="1">
        <v>5.8986571559E10</v>
      </c>
    </row>
    <row r="39" ht="14.25" customHeight="1">
      <c r="A39" s="1" t="s">
        <v>19</v>
      </c>
      <c r="B39" s="1">
        <v>8.0</v>
      </c>
      <c r="C39" s="1">
        <v>2010.0</v>
      </c>
      <c r="D39" s="1">
        <v>18883.42</v>
      </c>
      <c r="E39" s="1">
        <v>1139.979558</v>
      </c>
      <c r="F39" s="1">
        <v>130170.0</v>
      </c>
      <c r="G39" s="1">
        <v>0.351517484</v>
      </c>
      <c r="H39" s="1">
        <v>158531.7681</v>
      </c>
      <c r="I39" s="1">
        <v>1.43628E11</v>
      </c>
      <c r="J39" s="1">
        <v>2.4261240383E10</v>
      </c>
      <c r="K39" s="1">
        <v>3.3746917988E10</v>
      </c>
      <c r="L39" s="1">
        <v>7.8529016445E10</v>
      </c>
    </row>
    <row r="40" ht="14.25" customHeight="1">
      <c r="A40" s="1" t="s">
        <v>19</v>
      </c>
      <c r="B40" s="1">
        <v>8.0</v>
      </c>
      <c r="C40" s="1">
        <v>2015.0</v>
      </c>
      <c r="D40" s="1">
        <v>18834.0</v>
      </c>
      <c r="E40" s="1">
        <v>1212.491357</v>
      </c>
      <c r="F40" s="1">
        <v>130170.0</v>
      </c>
      <c r="G40" s="1">
        <v>0.37488174</v>
      </c>
      <c r="H40" s="1">
        <v>187771.298</v>
      </c>
      <c r="I40" s="1">
        <v>1.95147E11</v>
      </c>
      <c r="J40" s="1">
        <v>2.8848516099E10</v>
      </c>
      <c r="K40" s="1">
        <v>5.236055688E10</v>
      </c>
      <c r="L40" s="1">
        <v>1.04821E11</v>
      </c>
    </row>
    <row r="41" ht="14.25" customHeight="1">
      <c r="A41" s="1" t="s">
        <v>19</v>
      </c>
      <c r="B41" s="1">
        <v>8.0</v>
      </c>
      <c r="C41" s="1">
        <v>2020.0</v>
      </c>
      <c r="D41" s="1">
        <v>18834.0</v>
      </c>
      <c r="E41" s="1">
        <v>1286.171553</v>
      </c>
      <c r="F41" s="1">
        <v>130170.0</v>
      </c>
      <c r="G41" s="1">
        <v>0.320375538</v>
      </c>
      <c r="H41" s="1">
        <v>206570.3527</v>
      </c>
      <c r="I41" s="1">
        <v>2.66853E11</v>
      </c>
      <c r="J41" s="1">
        <v>3.3836991163E10</v>
      </c>
      <c r="K41" s="1">
        <v>8.0274162966E10</v>
      </c>
      <c r="L41" s="1">
        <v>1.40223E11</v>
      </c>
    </row>
    <row r="42" ht="14.25" customHeight="1">
      <c r="A42" s="1" t="s">
        <v>20</v>
      </c>
      <c r="B42" s="1">
        <v>9.0</v>
      </c>
      <c r="C42" s="1">
        <v>2000.0</v>
      </c>
      <c r="D42" s="1">
        <v>82730.0</v>
      </c>
      <c r="E42" s="1">
        <v>49.19747791</v>
      </c>
      <c r="F42" s="1">
        <v>202908.2</v>
      </c>
      <c r="G42" s="1">
        <v>2.028169594</v>
      </c>
      <c r="H42" s="1">
        <v>82356.8548</v>
      </c>
      <c r="I42" s="1">
        <v>2.6115912676E10</v>
      </c>
      <c r="J42" s="1">
        <v>2.017142132E9</v>
      </c>
      <c r="K42" s="1">
        <v>6.743025509E9</v>
      </c>
      <c r="L42" s="1">
        <v>1.3481575536E10</v>
      </c>
    </row>
    <row r="43" ht="14.25" customHeight="1">
      <c r="A43" s="1" t="s">
        <v>20</v>
      </c>
      <c r="B43" s="1">
        <v>9.0</v>
      </c>
      <c r="C43" s="1">
        <v>2005.0</v>
      </c>
      <c r="D43" s="1">
        <v>84515.0</v>
      </c>
      <c r="E43" s="1">
        <v>47.64468799</v>
      </c>
      <c r="F43" s="1">
        <v>202908.2</v>
      </c>
      <c r="G43" s="1">
        <v>1.505869945</v>
      </c>
      <c r="H43" s="1">
        <v>86179.88216</v>
      </c>
      <c r="I43" s="1">
        <v>3.7496332399E10</v>
      </c>
      <c r="J43" s="1">
        <v>2.627303401E9</v>
      </c>
      <c r="K43" s="1">
        <v>1.1283299469E10</v>
      </c>
      <c r="L43" s="1">
        <v>1.8048092479E10</v>
      </c>
    </row>
    <row r="44" ht="14.25" customHeight="1">
      <c r="A44" s="1" t="s">
        <v>20</v>
      </c>
      <c r="B44" s="1">
        <v>9.0</v>
      </c>
      <c r="C44" s="1">
        <v>2010.0</v>
      </c>
      <c r="D44" s="1">
        <v>86300.0</v>
      </c>
      <c r="E44" s="1">
        <v>46.74096855</v>
      </c>
      <c r="F44" s="1">
        <v>202908.2</v>
      </c>
      <c r="G44" s="1">
        <v>1.152404596</v>
      </c>
      <c r="H44" s="1">
        <v>94199.51744</v>
      </c>
      <c r="I44" s="1">
        <v>5.3317819269E10</v>
      </c>
      <c r="J44" s="1">
        <v>3.252852932E9</v>
      </c>
      <c r="K44" s="1">
        <v>1.8285603618E10</v>
      </c>
      <c r="L44" s="1">
        <v>2.3562589258E10</v>
      </c>
    </row>
    <row r="45" ht="14.25" customHeight="1">
      <c r="A45" s="1" t="s">
        <v>20</v>
      </c>
      <c r="B45" s="1">
        <v>9.0</v>
      </c>
      <c r="C45" s="1">
        <v>2015.0</v>
      </c>
      <c r="D45" s="1">
        <v>86335.0</v>
      </c>
      <c r="E45" s="1">
        <v>46.61133719</v>
      </c>
      <c r="F45" s="1">
        <v>202908.2</v>
      </c>
      <c r="G45" s="1">
        <v>0.971949477</v>
      </c>
      <c r="H45" s="1">
        <v>88193.48911</v>
      </c>
      <c r="I45" s="1">
        <v>5.6454889147E10</v>
      </c>
      <c r="J45" s="1">
        <v>3.547032241E9</v>
      </c>
      <c r="K45" s="1">
        <v>1.8456623419E10</v>
      </c>
      <c r="L45" s="1">
        <v>2.6952798539E10</v>
      </c>
    </row>
    <row r="46" ht="14.25" customHeight="1">
      <c r="A46" s="1" t="s">
        <v>20</v>
      </c>
      <c r="B46" s="1">
        <v>9.0</v>
      </c>
      <c r="C46" s="1">
        <v>2020.0</v>
      </c>
      <c r="D46" s="1">
        <v>87676.0</v>
      </c>
      <c r="E46" s="1">
        <v>46.21121293</v>
      </c>
      <c r="F46" s="1">
        <v>202908.2</v>
      </c>
      <c r="G46" s="1">
        <v>0.934484814</v>
      </c>
      <c r="H46" s="1">
        <v>87868.32147</v>
      </c>
      <c r="I46" s="1">
        <v>5.8643542627E10</v>
      </c>
      <c r="J46" s="1">
        <v>3.505886183E9</v>
      </c>
      <c r="K46" s="1">
        <v>1.763656229E10</v>
      </c>
      <c r="L46" s="1">
        <v>2.8431287668E10</v>
      </c>
    </row>
    <row r="47" ht="14.25" customHeight="1">
      <c r="A47" s="1" t="s">
        <v>21</v>
      </c>
      <c r="B47" s="1">
        <v>10.0</v>
      </c>
      <c r="C47" s="1">
        <v>2000.0</v>
      </c>
      <c r="D47" s="1">
        <v>6673.0</v>
      </c>
      <c r="E47" s="1">
        <v>338.5485469</v>
      </c>
      <c r="F47" s="1">
        <v>30280.0</v>
      </c>
      <c r="G47" s="1">
        <v>0.320675437</v>
      </c>
      <c r="H47" s="1">
        <v>138266.4483</v>
      </c>
      <c r="I47" s="1">
        <v>3.65711E11</v>
      </c>
      <c r="J47" s="1">
        <v>2.58727311E9</v>
      </c>
      <c r="K47" s="1">
        <v>7.7413931966E10</v>
      </c>
      <c r="L47" s="1">
        <v>2.44269E11</v>
      </c>
    </row>
    <row r="48" ht="14.25" customHeight="1">
      <c r="A48" s="1" t="s">
        <v>21</v>
      </c>
      <c r="B48" s="1">
        <v>10.0</v>
      </c>
      <c r="C48" s="1">
        <v>2005.0</v>
      </c>
      <c r="D48" s="1">
        <v>6785.85</v>
      </c>
      <c r="E48" s="1">
        <v>346.0573646</v>
      </c>
      <c r="F48" s="1">
        <v>30280.0</v>
      </c>
      <c r="G48" s="1">
        <v>0.27557353</v>
      </c>
      <c r="H48" s="1">
        <v>129912.637</v>
      </c>
      <c r="I48" s="1">
        <v>4.02652E11</v>
      </c>
      <c r="J48" s="1">
        <v>2.674924628E9</v>
      </c>
      <c r="K48" s="1">
        <v>8.3761566165E10</v>
      </c>
      <c r="L48" s="1">
        <v>2.71134E11</v>
      </c>
    </row>
    <row r="49" ht="14.25" customHeight="1">
      <c r="A49" s="1" t="s">
        <v>21</v>
      </c>
      <c r="B49" s="1">
        <v>10.0</v>
      </c>
      <c r="C49" s="1">
        <v>2010.0</v>
      </c>
      <c r="D49" s="1">
        <v>6898.7</v>
      </c>
      <c r="E49" s="1">
        <v>359.8278071</v>
      </c>
      <c r="F49" s="1">
        <v>30280.0</v>
      </c>
      <c r="G49" s="1">
        <v>0.246589436</v>
      </c>
      <c r="H49" s="1">
        <v>124908.4666</v>
      </c>
      <c r="I49" s="1">
        <v>4.33404E11</v>
      </c>
      <c r="J49" s="1">
        <v>3.036736782E9</v>
      </c>
      <c r="K49" s="1">
        <v>8.6272171934E10</v>
      </c>
      <c r="L49" s="1">
        <v>2.96761E11</v>
      </c>
    </row>
    <row r="50" ht="14.25" customHeight="1">
      <c r="A50" s="1" t="s">
        <v>21</v>
      </c>
      <c r="B50" s="1">
        <v>10.0</v>
      </c>
      <c r="C50" s="1">
        <v>2015.0</v>
      </c>
      <c r="D50" s="1">
        <v>6893.0</v>
      </c>
      <c r="E50" s="1">
        <v>372.3314399</v>
      </c>
      <c r="F50" s="1">
        <v>30280.0</v>
      </c>
      <c r="G50" s="1">
        <v>0.205686097</v>
      </c>
      <c r="H50" s="1">
        <v>111403.0469</v>
      </c>
      <c r="I50" s="1">
        <v>4.62336E11</v>
      </c>
      <c r="J50" s="1">
        <v>3.173539721E9</v>
      </c>
      <c r="K50" s="1">
        <v>9.0940891226E10</v>
      </c>
      <c r="L50" s="1">
        <v>3.20069E11</v>
      </c>
    </row>
    <row r="51" ht="14.25" customHeight="1">
      <c r="A51" s="1" t="s">
        <v>21</v>
      </c>
      <c r="B51" s="1">
        <v>10.0</v>
      </c>
      <c r="C51" s="1">
        <v>2020.0</v>
      </c>
      <c r="D51" s="1">
        <v>6893.0</v>
      </c>
      <c r="E51" s="1">
        <v>381.0635403</v>
      </c>
      <c r="F51" s="1">
        <v>30280.0</v>
      </c>
      <c r="G51" s="1">
        <v>0.182054922</v>
      </c>
      <c r="H51" s="1">
        <v>100063.4878</v>
      </c>
      <c r="I51" s="1">
        <v>4.68892E11</v>
      </c>
      <c r="J51" s="1">
        <v>2.832697361E9</v>
      </c>
      <c r="K51" s="1">
        <v>9.0915483381E10</v>
      </c>
      <c r="L51" s="1">
        <v>3.27284E11</v>
      </c>
    </row>
    <row r="52" ht="14.25" customHeight="1">
      <c r="A52" s="1" t="s">
        <v>22</v>
      </c>
      <c r="B52" s="1">
        <v>11.0</v>
      </c>
      <c r="C52" s="1">
        <v>2000.0</v>
      </c>
      <c r="D52" s="1">
        <v>26060.0</v>
      </c>
      <c r="E52" s="1">
        <v>14.75394472</v>
      </c>
      <c r="F52" s="1">
        <v>38537.75</v>
      </c>
      <c r="G52" s="1">
        <v>0.522206224</v>
      </c>
      <c r="H52" s="1">
        <v>1057.92629</v>
      </c>
      <c r="I52" s="1">
        <v>7.446100455E8</v>
      </c>
      <c r="J52" s="1">
        <v>1.837664109E8</v>
      </c>
      <c r="K52" s="1">
        <v>2.244727075E8</v>
      </c>
      <c r="L52" s="1">
        <v>3.066450823E8</v>
      </c>
    </row>
    <row r="53" ht="14.25" customHeight="1">
      <c r="A53" s="1" t="s">
        <v>22</v>
      </c>
      <c r="B53" s="1">
        <v>11.0</v>
      </c>
      <c r="C53" s="1">
        <v>2005.0</v>
      </c>
      <c r="D53" s="1">
        <v>26556.45</v>
      </c>
      <c r="E53" s="1">
        <v>17.40228769</v>
      </c>
      <c r="F53" s="1">
        <v>38537.75</v>
      </c>
      <c r="G53" s="1">
        <v>0.369615266</v>
      </c>
      <c r="H53" s="1">
        <v>1104.700982</v>
      </c>
      <c r="I53" s="1">
        <v>1.069815119E9</v>
      </c>
      <c r="J53" s="1">
        <v>2.103284843E8</v>
      </c>
      <c r="K53" s="1">
        <v>3.454249846E8</v>
      </c>
      <c r="L53" s="1">
        <v>4.556927684E8</v>
      </c>
    </row>
    <row r="54" ht="14.25" customHeight="1">
      <c r="A54" s="1" t="s">
        <v>22</v>
      </c>
      <c r="B54" s="1">
        <v>11.0</v>
      </c>
      <c r="C54" s="1">
        <v>2010.0</v>
      </c>
      <c r="D54" s="1">
        <v>27052.9</v>
      </c>
      <c r="E54" s="1">
        <v>18.50922161</v>
      </c>
      <c r="F54" s="1">
        <v>38537.75</v>
      </c>
      <c r="G54" s="1">
        <v>0.29835813</v>
      </c>
      <c r="H54" s="1">
        <v>1163.286839</v>
      </c>
      <c r="I54" s="1">
        <v>1.65297993E9</v>
      </c>
      <c r="J54" s="1">
        <v>2.282784262E8</v>
      </c>
      <c r="K54" s="1">
        <v>6.37339647E8</v>
      </c>
      <c r="L54" s="1">
        <v>6.975954801E8</v>
      </c>
    </row>
    <row r="55" ht="14.25" customHeight="1">
      <c r="A55" s="1" t="s">
        <v>22</v>
      </c>
      <c r="B55" s="1">
        <v>11.0</v>
      </c>
      <c r="C55" s="1">
        <v>2015.0</v>
      </c>
      <c r="D55" s="1">
        <v>27151.8</v>
      </c>
      <c r="E55" s="1">
        <v>19.49980324</v>
      </c>
      <c r="F55" s="1">
        <v>38537.75</v>
      </c>
      <c r="G55" s="1">
        <v>0.483590811</v>
      </c>
      <c r="H55" s="1">
        <v>1661.129528</v>
      </c>
      <c r="I55" s="1">
        <v>2.154921011E9</v>
      </c>
      <c r="J55" s="1">
        <v>2.624300489E8</v>
      </c>
      <c r="K55" s="1">
        <v>8.416110539E8</v>
      </c>
      <c r="L55" s="1">
        <v>9.241617105E8</v>
      </c>
    </row>
    <row r="56" ht="14.25" customHeight="1">
      <c r="A56" s="1" t="s">
        <v>22</v>
      </c>
      <c r="B56" s="1">
        <v>11.0</v>
      </c>
      <c r="C56" s="1">
        <v>2020.0</v>
      </c>
      <c r="D56" s="1">
        <v>27250.8</v>
      </c>
      <c r="E56" s="1">
        <v>20.25448348</v>
      </c>
      <c r="F56" s="1">
        <v>38537.75</v>
      </c>
      <c r="G56" s="1">
        <v>0.435664555</v>
      </c>
      <c r="H56" s="1">
        <v>1630.8557</v>
      </c>
      <c r="I56" s="1">
        <v>2.376140054E9</v>
      </c>
      <c r="J56" s="1">
        <v>3.080649539E8</v>
      </c>
      <c r="K56" s="1">
        <v>7.537266397E8</v>
      </c>
      <c r="L56" s="1">
        <v>1.270869173E9</v>
      </c>
    </row>
    <row r="57" ht="14.25" customHeight="1">
      <c r="A57" s="1" t="s">
        <v>23</v>
      </c>
      <c r="B57" s="1">
        <v>12.0</v>
      </c>
      <c r="C57" s="1">
        <v>2000.0</v>
      </c>
      <c r="D57" s="1">
        <v>21116.5</v>
      </c>
      <c r="E57" s="1">
        <v>81.62792969</v>
      </c>
      <c r="F57" s="1">
        <v>51200.0</v>
      </c>
      <c r="G57" s="1">
        <v>1.307095745</v>
      </c>
      <c r="H57" s="1">
        <v>18656.89406</v>
      </c>
      <c r="I57" s="1">
        <v>1.0676417585E10</v>
      </c>
      <c r="J57" s="1">
        <v>8.001307633E8</v>
      </c>
      <c r="K57" s="1">
        <v>2.02898862E9</v>
      </c>
      <c r="L57" s="1">
        <v>6.143802183E9</v>
      </c>
    </row>
    <row r="58" ht="14.25" customHeight="1">
      <c r="A58" s="1" t="s">
        <v>23</v>
      </c>
      <c r="B58" s="1">
        <v>12.0</v>
      </c>
      <c r="C58" s="1">
        <v>2005.0</v>
      </c>
      <c r="D58" s="1">
        <v>21071.55</v>
      </c>
      <c r="E58" s="1">
        <v>79.96673828</v>
      </c>
      <c r="F58" s="1">
        <v>51200.0</v>
      </c>
      <c r="G58" s="1">
        <v>1.231260208</v>
      </c>
      <c r="H58" s="1">
        <v>20874.0118</v>
      </c>
      <c r="I58" s="1">
        <v>1.3177880591E10</v>
      </c>
      <c r="J58" s="1">
        <v>9.756810918E8</v>
      </c>
      <c r="K58" s="1">
        <v>2.752041574E9</v>
      </c>
      <c r="L58" s="1">
        <v>7.361478646E9</v>
      </c>
    </row>
    <row r="59" ht="14.25" customHeight="1">
      <c r="A59" s="1" t="s">
        <v>23</v>
      </c>
      <c r="B59" s="1">
        <v>12.0</v>
      </c>
      <c r="C59" s="1">
        <v>2010.0</v>
      </c>
      <c r="D59" s="1">
        <v>21026.6</v>
      </c>
      <c r="E59" s="1">
        <v>74.4353125</v>
      </c>
      <c r="F59" s="1">
        <v>51200.0</v>
      </c>
      <c r="G59" s="1">
        <v>1.37394548</v>
      </c>
      <c r="H59" s="1">
        <v>26070.97531</v>
      </c>
      <c r="I59" s="1">
        <v>1.5169815911E10</v>
      </c>
      <c r="J59" s="1">
        <v>1.035160693E9</v>
      </c>
      <c r="K59" s="1">
        <v>3.447821878E9</v>
      </c>
      <c r="L59" s="1">
        <v>8.395947189E9</v>
      </c>
    </row>
    <row r="60" ht="14.25" customHeight="1">
      <c r="A60" s="1" t="s">
        <v>23</v>
      </c>
      <c r="B60" s="1">
        <v>12.0</v>
      </c>
      <c r="C60" s="1">
        <v>2015.0</v>
      </c>
      <c r="D60" s="1">
        <v>21605.0</v>
      </c>
      <c r="E60" s="1">
        <v>68.83445313</v>
      </c>
      <c r="F60" s="1">
        <v>51200.0</v>
      </c>
      <c r="G60" s="1">
        <v>1.196572943</v>
      </c>
      <c r="H60" s="1">
        <v>24906.99761</v>
      </c>
      <c r="I60" s="1">
        <v>1.6404348871E10</v>
      </c>
      <c r="J60" s="1">
        <v>9.90423546E8</v>
      </c>
      <c r="K60" s="1">
        <v>3.564083648E9</v>
      </c>
      <c r="L60" s="1">
        <v>9.010717939E9</v>
      </c>
    </row>
    <row r="61" ht="14.25" customHeight="1">
      <c r="A61" s="1" t="s">
        <v>23</v>
      </c>
      <c r="B61" s="1">
        <v>12.0</v>
      </c>
      <c r="C61" s="1">
        <v>2020.0</v>
      </c>
      <c r="D61" s="1">
        <v>21879.1</v>
      </c>
      <c r="E61" s="1">
        <v>64.81263672</v>
      </c>
      <c r="F61" s="1">
        <v>51200.0</v>
      </c>
      <c r="G61" s="1">
        <v>1.156265236</v>
      </c>
      <c r="H61" s="1">
        <v>26053.3501</v>
      </c>
      <c r="I61" s="1">
        <v>1.8115912632E10</v>
      </c>
      <c r="J61" s="1">
        <v>1.116874928E9</v>
      </c>
      <c r="K61" s="1">
        <v>3.971078406E9</v>
      </c>
      <c r="L61" s="1">
        <v>9.933404291E9</v>
      </c>
    </row>
    <row r="62" ht="14.25" customHeight="1">
      <c r="A62" s="1" t="s">
        <v>24</v>
      </c>
      <c r="B62" s="1">
        <v>13.0</v>
      </c>
      <c r="C62" s="1">
        <v>2000.0</v>
      </c>
      <c r="D62" s="1">
        <v>3970.0</v>
      </c>
      <c r="E62" s="1">
        <v>63.36356736</v>
      </c>
      <c r="F62" s="1">
        <v>5270.0</v>
      </c>
      <c r="G62" s="1">
        <v>0.415719887</v>
      </c>
      <c r="H62" s="1">
        <v>6699.814634</v>
      </c>
      <c r="I62" s="1">
        <v>1.1348747419E10</v>
      </c>
      <c r="J62" s="1">
        <v>9.828463911E7</v>
      </c>
      <c r="K62" s="1">
        <v>9.141053521E9</v>
      </c>
      <c r="L62" s="1">
        <v>2.943376643E9</v>
      </c>
    </row>
    <row r="63" ht="14.25" customHeight="1">
      <c r="A63" s="1" t="s">
        <v>24</v>
      </c>
      <c r="B63" s="1">
        <v>13.0</v>
      </c>
      <c r="C63" s="1">
        <v>2005.0</v>
      </c>
      <c r="D63" s="1">
        <v>3885.0</v>
      </c>
      <c r="E63" s="1">
        <v>69.5857685</v>
      </c>
      <c r="F63" s="1">
        <v>5270.0</v>
      </c>
      <c r="G63" s="1">
        <v>0.396929834</v>
      </c>
      <c r="H63" s="1">
        <v>7151.55293</v>
      </c>
      <c r="I63" s="1">
        <v>1.2574766552E10</v>
      </c>
      <c r="J63" s="1">
        <v>1.38171977E8</v>
      </c>
      <c r="K63" s="1">
        <v>9.734673294E9</v>
      </c>
      <c r="L63" s="1">
        <v>3.464647706E9</v>
      </c>
    </row>
    <row r="64" ht="14.25" customHeight="1">
      <c r="A64" s="1" t="s">
        <v>24</v>
      </c>
      <c r="B64" s="1">
        <v>13.0</v>
      </c>
      <c r="C64" s="1">
        <v>2010.0</v>
      </c>
      <c r="D64" s="1">
        <v>3800.0</v>
      </c>
      <c r="E64" s="1">
        <v>75.15237192</v>
      </c>
      <c r="F64" s="1">
        <v>5270.0</v>
      </c>
      <c r="G64" s="1">
        <v>0.551825043</v>
      </c>
      <c r="H64" s="1">
        <v>9331.440616</v>
      </c>
      <c r="I64" s="1">
        <v>1.29946984E10</v>
      </c>
      <c r="J64" s="1">
        <v>1.228301346E8</v>
      </c>
      <c r="K64" s="1">
        <v>8.637917194E9</v>
      </c>
      <c r="L64" s="1">
        <v>4.42207922E9</v>
      </c>
    </row>
    <row r="65" ht="14.25" customHeight="1">
      <c r="A65" s="1" t="s">
        <v>24</v>
      </c>
      <c r="B65" s="1">
        <v>13.0</v>
      </c>
      <c r="C65" s="1">
        <v>2015.0</v>
      </c>
      <c r="D65" s="1">
        <v>3800.0</v>
      </c>
      <c r="E65" s="1">
        <v>79.96907021</v>
      </c>
      <c r="F65" s="1">
        <v>5270.0</v>
      </c>
      <c r="G65" s="1">
        <v>0.494783896</v>
      </c>
      <c r="H65" s="1">
        <v>8467.041421</v>
      </c>
      <c r="I65" s="1">
        <v>1.2930291488E10</v>
      </c>
      <c r="J65" s="1">
        <v>1.425546817E8</v>
      </c>
      <c r="K65" s="1">
        <v>7.934331749E9</v>
      </c>
      <c r="L65" s="1">
        <v>5.098472119E9</v>
      </c>
    </row>
    <row r="66" ht="14.25" customHeight="1">
      <c r="A66" s="1" t="s">
        <v>24</v>
      </c>
      <c r="B66" s="1">
        <v>13.0</v>
      </c>
      <c r="C66" s="1">
        <v>2020.0</v>
      </c>
      <c r="D66" s="1">
        <v>3800.0</v>
      </c>
      <c r="E66" s="1">
        <v>83.81878558</v>
      </c>
      <c r="F66" s="1">
        <v>5270.0</v>
      </c>
      <c r="G66" s="1">
        <v>0.713963685</v>
      </c>
      <c r="H66" s="1">
        <v>11914.03262</v>
      </c>
      <c r="I66" s="1">
        <v>1.3429254464E10</v>
      </c>
      <c r="J66" s="1">
        <v>1.500722446E8</v>
      </c>
      <c r="K66" s="1">
        <v>8.35164478E9</v>
      </c>
      <c r="L66" s="1">
        <v>5.173291999E9</v>
      </c>
    </row>
    <row r="67" ht="14.25" customHeight="1">
      <c r="A67" s="1" t="s">
        <v>25</v>
      </c>
      <c r="B67" s="1">
        <v>14.0</v>
      </c>
      <c r="C67" s="1">
        <v>2000.0</v>
      </c>
      <c r="D67" s="1">
        <v>33750.0</v>
      </c>
      <c r="E67" s="1">
        <v>73.85132423</v>
      </c>
      <c r="F67" s="1">
        <v>108990.0</v>
      </c>
      <c r="G67" s="1">
        <v>1.428152326</v>
      </c>
      <c r="H67" s="1">
        <v>57837.64925</v>
      </c>
      <c r="I67" s="1">
        <v>3.0403689585E10</v>
      </c>
      <c r="J67" s="1">
        <v>2.805824824E9</v>
      </c>
      <c r="K67" s="1">
        <v>7.446838666E9</v>
      </c>
      <c r="L67" s="1">
        <v>1.6134603642E10</v>
      </c>
    </row>
    <row r="68" ht="14.25" customHeight="1">
      <c r="A68" s="1" t="s">
        <v>25</v>
      </c>
      <c r="B68" s="1">
        <v>14.0</v>
      </c>
      <c r="C68" s="1">
        <v>2005.0</v>
      </c>
      <c r="D68" s="1">
        <v>35560.0</v>
      </c>
      <c r="E68" s="1">
        <v>70.4986377</v>
      </c>
      <c r="F68" s="1">
        <v>108990.0</v>
      </c>
      <c r="G68" s="1">
        <v>1.1965577</v>
      </c>
      <c r="H68" s="1">
        <v>61138.03786</v>
      </c>
      <c r="I68" s="1">
        <v>4.0103038915E10</v>
      </c>
      <c r="J68" s="1">
        <v>2.773960744E9</v>
      </c>
      <c r="K68" s="1">
        <v>9.673141309E9</v>
      </c>
      <c r="L68" s="1">
        <v>2.1983499887E10</v>
      </c>
    </row>
    <row r="69" ht="14.25" customHeight="1">
      <c r="A69" s="1" t="s">
        <v>25</v>
      </c>
      <c r="B69" s="1">
        <v>14.0</v>
      </c>
      <c r="C69" s="1">
        <v>2010.0</v>
      </c>
      <c r="D69" s="1">
        <v>37370.0</v>
      </c>
      <c r="E69" s="1">
        <v>68.12453021</v>
      </c>
      <c r="F69" s="1">
        <v>108990.0</v>
      </c>
      <c r="G69" s="1">
        <v>0.940178044</v>
      </c>
      <c r="H69" s="1">
        <v>57043.54655</v>
      </c>
      <c r="I69" s="1">
        <v>4.7587369526E10</v>
      </c>
      <c r="J69" s="1">
        <v>2.147342864E9</v>
      </c>
      <c r="K69" s="1">
        <v>1.1272068244E10</v>
      </c>
      <c r="L69" s="1">
        <v>2.8636298559E10</v>
      </c>
    </row>
    <row r="70" ht="14.25" customHeight="1">
      <c r="A70" s="1" t="s">
        <v>25</v>
      </c>
      <c r="B70" s="1">
        <v>14.0</v>
      </c>
      <c r="C70" s="1">
        <v>2015.0</v>
      </c>
      <c r="D70" s="1">
        <v>38330.0</v>
      </c>
      <c r="E70" s="1">
        <v>66.120035</v>
      </c>
      <c r="F70" s="1">
        <v>108990.0</v>
      </c>
      <c r="G70" s="1">
        <v>0.876889392</v>
      </c>
      <c r="H70" s="1">
        <v>57320.00702</v>
      </c>
      <c r="I70" s="1">
        <v>5.0811995689E10</v>
      </c>
      <c r="J70" s="1">
        <v>2.063970955E9</v>
      </c>
      <c r="K70" s="1">
        <v>1.2210193442E10</v>
      </c>
      <c r="L70" s="1">
        <v>2.961077774E10</v>
      </c>
    </row>
    <row r="71" ht="14.25" customHeight="1">
      <c r="A71" s="1" t="s">
        <v>25</v>
      </c>
      <c r="B71" s="1">
        <v>14.0</v>
      </c>
      <c r="C71" s="1">
        <v>2020.0</v>
      </c>
      <c r="D71" s="1">
        <v>38930.0</v>
      </c>
      <c r="E71" s="1">
        <v>63.87265107</v>
      </c>
      <c r="F71" s="1">
        <v>108990.0</v>
      </c>
      <c r="G71" s="1">
        <v>0.61859373</v>
      </c>
      <c r="H71" s="1">
        <v>46492.85461</v>
      </c>
      <c r="I71" s="1">
        <v>5.5186624688E10</v>
      </c>
      <c r="J71" s="1">
        <v>2.373569322E9</v>
      </c>
      <c r="K71" s="1">
        <v>1.1790204618E10</v>
      </c>
      <c r="L71" s="1">
        <v>3.3704401237E10</v>
      </c>
    </row>
    <row r="72" ht="14.25" customHeight="1">
      <c r="A72" s="1" t="s">
        <v>26</v>
      </c>
      <c r="B72" s="1">
        <v>15.0</v>
      </c>
      <c r="C72" s="1">
        <v>2000.0</v>
      </c>
      <c r="D72" s="1">
        <v>107810.0</v>
      </c>
      <c r="E72" s="1">
        <v>68.65420915</v>
      </c>
      <c r="F72" s="1">
        <v>176520.0</v>
      </c>
      <c r="G72" s="1">
        <v>0.331922723</v>
      </c>
      <c r="H72" s="1">
        <v>19379.775</v>
      </c>
      <c r="I72" s="1">
        <v>5.914027157E9</v>
      </c>
      <c r="J72" s="1">
        <v>2.661046657E9</v>
      </c>
      <c r="K72" s="1">
        <v>1.117630216E9</v>
      </c>
      <c r="L72" s="1">
        <v>2.208841034E9</v>
      </c>
    </row>
    <row r="73" ht="14.25" customHeight="1">
      <c r="A73" s="1" t="s">
        <v>26</v>
      </c>
      <c r="B73" s="1">
        <v>15.0</v>
      </c>
      <c r="C73" s="1">
        <v>2005.0</v>
      </c>
      <c r="D73" s="1">
        <v>106851.15</v>
      </c>
      <c r="E73" s="1">
        <v>75.04295831</v>
      </c>
      <c r="F73" s="1">
        <v>176520.0</v>
      </c>
      <c r="G73" s="1">
        <v>0.287522331</v>
      </c>
      <c r="H73" s="1">
        <v>22592.75809</v>
      </c>
      <c r="I73" s="1">
        <v>9.242760346E9</v>
      </c>
      <c r="J73" s="1">
        <v>3.406613671E9</v>
      </c>
      <c r="K73" s="1">
        <v>2.142183907E9</v>
      </c>
      <c r="L73" s="1">
        <v>3.582328442E9</v>
      </c>
    </row>
    <row r="74" ht="14.25" customHeight="1">
      <c r="A74" s="1" t="s">
        <v>26</v>
      </c>
      <c r="B74" s="1">
        <v>15.0</v>
      </c>
      <c r="C74" s="1">
        <v>2010.0</v>
      </c>
      <c r="D74" s="1">
        <v>105892.3</v>
      </c>
      <c r="E74" s="1">
        <v>81.37056424</v>
      </c>
      <c r="F74" s="1">
        <v>176520.0</v>
      </c>
      <c r="G74" s="1">
        <v>0.402633963</v>
      </c>
      <c r="H74" s="1">
        <v>27846.2403</v>
      </c>
      <c r="I74" s="1">
        <v>1.2767924407E10</v>
      </c>
      <c r="J74" s="1">
        <v>4.372209228E9</v>
      </c>
      <c r="K74" s="1">
        <v>2.936874366E9</v>
      </c>
      <c r="L74" s="1">
        <v>5.00693087E9</v>
      </c>
    </row>
    <row r="75" ht="14.25" customHeight="1">
      <c r="A75" s="1" t="s">
        <v>26</v>
      </c>
      <c r="B75" s="1">
        <v>15.0</v>
      </c>
      <c r="C75" s="1">
        <v>2015.0</v>
      </c>
      <c r="D75" s="1">
        <v>88468.2</v>
      </c>
      <c r="E75" s="1">
        <v>87.34150804</v>
      </c>
      <c r="F75" s="1">
        <v>176520.0</v>
      </c>
      <c r="G75" s="1">
        <v>0.467181239</v>
      </c>
      <c r="H75" s="1">
        <v>31144.32717</v>
      </c>
      <c r="I75" s="1">
        <v>1.8049954289E10</v>
      </c>
      <c r="J75" s="1">
        <v>4.797742833E9</v>
      </c>
      <c r="K75" s="1">
        <v>4.996150114E9</v>
      </c>
      <c r="L75" s="1">
        <v>7.189779345E9</v>
      </c>
    </row>
    <row r="76" ht="14.25" customHeight="1">
      <c r="A76" s="1" t="s">
        <v>26</v>
      </c>
      <c r="B76" s="1">
        <v>15.0</v>
      </c>
      <c r="C76" s="1">
        <v>2020.0</v>
      </c>
      <c r="D76" s="1">
        <v>80683.7</v>
      </c>
      <c r="E76" s="1">
        <v>92.88953093</v>
      </c>
      <c r="F76" s="1">
        <v>176520.0</v>
      </c>
      <c r="G76" s="1">
        <v>0.810130145</v>
      </c>
      <c r="H76" s="1">
        <v>42363.17878</v>
      </c>
      <c r="I76" s="1">
        <v>2.3024448758E10</v>
      </c>
      <c r="J76" s="1">
        <v>5.004208347E9</v>
      </c>
      <c r="K76" s="1">
        <v>7.423636754E9</v>
      </c>
      <c r="L76" s="1">
        <v>8.723320314E9</v>
      </c>
    </row>
    <row r="77" ht="14.25" customHeight="1">
      <c r="A77" s="1" t="s">
        <v>27</v>
      </c>
      <c r="B77" s="1">
        <v>16.0</v>
      </c>
      <c r="C77" s="1">
        <v>2000.0</v>
      </c>
      <c r="D77" s="1">
        <v>1770005.5</v>
      </c>
      <c r="E77" s="1">
        <v>134.492481</v>
      </c>
      <c r="F77" s="1">
        <v>9388212.76</v>
      </c>
      <c r="G77" s="1">
        <v>1.208082815</v>
      </c>
      <c r="H77" s="1">
        <v>4567274.433</v>
      </c>
      <c r="I77" s="1">
        <v>2.77011E12</v>
      </c>
      <c r="J77" s="1">
        <v>5.10671E11</v>
      </c>
      <c r="K77" s="1">
        <v>1.03014E12</v>
      </c>
      <c r="L77" s="1">
        <v>1.28121E12</v>
      </c>
    </row>
    <row r="78" ht="14.25" customHeight="1">
      <c r="A78" s="1" t="s">
        <v>27</v>
      </c>
      <c r="B78" s="1">
        <v>16.0</v>
      </c>
      <c r="C78" s="1">
        <v>2005.0</v>
      </c>
      <c r="D78" s="1">
        <v>1888054.65</v>
      </c>
      <c r="E78" s="1">
        <v>138.8677661</v>
      </c>
      <c r="F78" s="1">
        <v>9388212.76</v>
      </c>
      <c r="G78" s="1">
        <v>1.317626174</v>
      </c>
      <c r="H78" s="1">
        <v>7263558.578</v>
      </c>
      <c r="I78" s="1">
        <v>4.42054E12</v>
      </c>
      <c r="J78" s="1">
        <v>6.14373E11</v>
      </c>
      <c r="K78" s="1">
        <v>1.72455E12</v>
      </c>
      <c r="L78" s="1">
        <v>2.11536E12</v>
      </c>
    </row>
    <row r="79" ht="14.25" customHeight="1">
      <c r="A79" s="1" t="s">
        <v>27</v>
      </c>
      <c r="B79" s="1">
        <v>16.0</v>
      </c>
      <c r="C79" s="1">
        <v>2010.0</v>
      </c>
      <c r="D79" s="1">
        <v>2006103.8</v>
      </c>
      <c r="E79" s="1">
        <v>142.4877434</v>
      </c>
      <c r="F79" s="1">
        <v>9388212.76</v>
      </c>
      <c r="G79" s="1">
        <v>1.121895283</v>
      </c>
      <c r="H79" s="1">
        <v>1.021163679E7</v>
      </c>
      <c r="I79" s="1">
        <v>7.55411E12</v>
      </c>
      <c r="J79" s="1">
        <v>7.59636E11</v>
      </c>
      <c r="K79" s="1">
        <v>3.07282E12</v>
      </c>
      <c r="L79" s="1">
        <v>3.72078E12</v>
      </c>
    </row>
    <row r="80" ht="14.25" customHeight="1">
      <c r="A80" s="1" t="s">
        <v>27</v>
      </c>
      <c r="B80" s="1">
        <v>16.0</v>
      </c>
      <c r="C80" s="1">
        <v>2015.0</v>
      </c>
      <c r="D80" s="1">
        <v>2102942.5</v>
      </c>
      <c r="E80" s="1">
        <v>146.9779493</v>
      </c>
      <c r="F80" s="1">
        <v>9388212.76</v>
      </c>
      <c r="G80" s="1">
        <v>0.891309178</v>
      </c>
      <c r="H80" s="1">
        <v>1.180469679E7</v>
      </c>
      <c r="I80" s="1">
        <v>1.10616E13</v>
      </c>
      <c r="J80" s="1">
        <v>9.27736E11</v>
      </c>
      <c r="K80" s="1">
        <v>4.51769E12</v>
      </c>
      <c r="L80" s="1">
        <v>5.61614E12</v>
      </c>
    </row>
    <row r="81" ht="14.25" customHeight="1">
      <c r="A81" s="1" t="s">
        <v>27</v>
      </c>
      <c r="B81" s="1">
        <v>16.0</v>
      </c>
      <c r="C81" s="1">
        <v>2020.0</v>
      </c>
      <c r="D81" s="1">
        <v>2199781.8</v>
      </c>
      <c r="E81" s="1">
        <v>150.3055428</v>
      </c>
      <c r="F81" s="1">
        <v>9388212.76</v>
      </c>
      <c r="G81" s="1">
        <v>0.748794228</v>
      </c>
      <c r="H81" s="1">
        <v>1.294286834E7</v>
      </c>
      <c r="I81" s="1">
        <v>1.46164E13</v>
      </c>
      <c r="J81" s="1">
        <v>1.09578E12</v>
      </c>
      <c r="K81" s="1">
        <v>5.76521E12</v>
      </c>
      <c r="L81" s="1">
        <v>7.75543E12</v>
      </c>
    </row>
    <row r="82" ht="14.25" customHeight="1">
      <c r="A82" s="1" t="s">
        <v>28</v>
      </c>
      <c r="B82" s="1">
        <v>17.0</v>
      </c>
      <c r="C82" s="1">
        <v>2000.0</v>
      </c>
      <c r="D82" s="1">
        <v>18850.0</v>
      </c>
      <c r="E82" s="1">
        <v>79.91669051</v>
      </c>
      <c r="F82" s="1">
        <v>55952.8</v>
      </c>
      <c r="G82" s="1">
        <v>0.454663329</v>
      </c>
      <c r="H82" s="1">
        <v>25205.81114</v>
      </c>
      <c r="I82" s="1">
        <v>3.9665393811E10</v>
      </c>
      <c r="J82" s="1">
        <v>1.934292644E9</v>
      </c>
      <c r="K82" s="1">
        <v>9.963017485E9</v>
      </c>
      <c r="L82" s="1">
        <v>2.1289629727E10</v>
      </c>
    </row>
    <row r="83" ht="14.25" customHeight="1">
      <c r="A83" s="1" t="s">
        <v>28</v>
      </c>
      <c r="B83" s="1">
        <v>17.0</v>
      </c>
      <c r="C83" s="1">
        <v>2005.0</v>
      </c>
      <c r="D83" s="1">
        <v>19025.0</v>
      </c>
      <c r="E83" s="1">
        <v>77.01638553</v>
      </c>
      <c r="F83" s="1">
        <v>55952.8</v>
      </c>
      <c r="G83" s="1">
        <v>0.431753185</v>
      </c>
      <c r="H83" s="1">
        <v>27840.69631</v>
      </c>
      <c r="I83" s="1">
        <v>4.9669581508E10</v>
      </c>
      <c r="J83" s="1">
        <v>2.082497196E9</v>
      </c>
      <c r="K83" s="1">
        <v>1.2376939489E10</v>
      </c>
      <c r="L83" s="1">
        <v>2.7228037173E10</v>
      </c>
    </row>
    <row r="84" ht="14.25" customHeight="1">
      <c r="A84" s="1" t="s">
        <v>28</v>
      </c>
      <c r="B84" s="1">
        <v>17.0</v>
      </c>
      <c r="C84" s="1">
        <v>2010.0</v>
      </c>
      <c r="D84" s="1">
        <v>19200.0</v>
      </c>
      <c r="E84" s="1">
        <v>76.75339504</v>
      </c>
      <c r="F84" s="1">
        <v>55952.8</v>
      </c>
      <c r="G84" s="1">
        <v>0.379470022</v>
      </c>
      <c r="H84" s="1">
        <v>26151.57551</v>
      </c>
      <c r="I84" s="1">
        <v>5.127493318E10</v>
      </c>
      <c r="J84" s="1">
        <v>2.051654098E9</v>
      </c>
      <c r="K84" s="1">
        <v>1.1211219041E10</v>
      </c>
      <c r="L84" s="1">
        <v>2.969137497E10</v>
      </c>
    </row>
    <row r="85" ht="14.25" customHeight="1">
      <c r="A85" s="1" t="s">
        <v>28</v>
      </c>
      <c r="B85" s="1">
        <v>17.0</v>
      </c>
      <c r="C85" s="1">
        <v>2015.0</v>
      </c>
      <c r="D85" s="1">
        <v>19220.0</v>
      </c>
      <c r="E85" s="1">
        <v>75.11264384</v>
      </c>
      <c r="F85" s="1">
        <v>55952.8</v>
      </c>
      <c r="G85" s="1">
        <v>0.32546401</v>
      </c>
      <c r="H85" s="1">
        <v>22609.48542</v>
      </c>
      <c r="I85" s="1">
        <v>5.1011170112E10</v>
      </c>
      <c r="J85" s="1">
        <v>1.505481151E9</v>
      </c>
      <c r="K85" s="1">
        <v>1.0450604733E10</v>
      </c>
      <c r="L85" s="1">
        <v>3.0196452929E10</v>
      </c>
    </row>
    <row r="86" ht="14.25" customHeight="1">
      <c r="A86" s="1" t="s">
        <v>28</v>
      </c>
      <c r="B86" s="1">
        <v>17.0</v>
      </c>
      <c r="C86" s="1">
        <v>2020.0</v>
      </c>
      <c r="D86" s="1">
        <v>19391.1</v>
      </c>
      <c r="E86" s="1">
        <v>72.33166548</v>
      </c>
      <c r="F86" s="1">
        <v>55952.8</v>
      </c>
      <c r="G86" s="1">
        <v>0.293411877</v>
      </c>
      <c r="H86" s="1">
        <v>21379.32606</v>
      </c>
      <c r="I86" s="1">
        <v>5.3259261828E10</v>
      </c>
      <c r="J86" s="1">
        <v>1.691118121E9</v>
      </c>
      <c r="K86" s="1">
        <v>1.1595498315E10</v>
      </c>
      <c r="L86" s="1">
        <v>3.0947746883E10</v>
      </c>
    </row>
    <row r="87" ht="14.25" customHeight="1">
      <c r="A87" s="1" t="s">
        <v>29</v>
      </c>
      <c r="B87" s="1">
        <v>18.0</v>
      </c>
      <c r="C87" s="1">
        <v>2000.0</v>
      </c>
      <c r="D87" s="1">
        <v>1716.1</v>
      </c>
      <c r="E87" s="1">
        <v>102.6230519</v>
      </c>
      <c r="F87" s="1">
        <v>9240.0</v>
      </c>
      <c r="G87" s="1">
        <v>0.458818195</v>
      </c>
      <c r="H87" s="1">
        <v>8154.548029</v>
      </c>
      <c r="I87" s="1">
        <v>1.553491137E10</v>
      </c>
      <c r="J87" s="1">
        <v>6.056283484E8</v>
      </c>
      <c r="K87" s="1">
        <v>2.474006274E9</v>
      </c>
      <c r="L87" s="1">
        <v>1.0548658381E10</v>
      </c>
    </row>
    <row r="88" ht="14.25" customHeight="1">
      <c r="A88" s="1" t="s">
        <v>29</v>
      </c>
      <c r="B88" s="1">
        <v>18.0</v>
      </c>
      <c r="C88" s="1">
        <v>2005.0</v>
      </c>
      <c r="D88" s="1">
        <v>1722.25</v>
      </c>
      <c r="E88" s="1">
        <v>112.2361472</v>
      </c>
      <c r="F88" s="1">
        <v>9240.0</v>
      </c>
      <c r="G88" s="1">
        <v>0.417375708</v>
      </c>
      <c r="H88" s="1">
        <v>9024.704645</v>
      </c>
      <c r="I88" s="1">
        <v>1.8929707347E10</v>
      </c>
      <c r="J88" s="1">
        <v>5.966402465E8</v>
      </c>
      <c r="K88" s="1">
        <v>3.352014621E9</v>
      </c>
      <c r="L88" s="1">
        <v>1.2623710017E10</v>
      </c>
    </row>
    <row r="89" ht="14.25" customHeight="1">
      <c r="A89" s="1" t="s">
        <v>29</v>
      </c>
      <c r="B89" s="1">
        <v>18.0</v>
      </c>
      <c r="C89" s="1">
        <v>2010.0</v>
      </c>
      <c r="D89" s="1">
        <v>1728.4</v>
      </c>
      <c r="E89" s="1">
        <v>122.2603896</v>
      </c>
      <c r="F89" s="1">
        <v>9240.0</v>
      </c>
      <c r="G89" s="1">
        <v>0.364986076</v>
      </c>
      <c r="H89" s="1">
        <v>9208.664533</v>
      </c>
      <c r="I89" s="1">
        <v>2.1640277595E10</v>
      </c>
      <c r="J89" s="1">
        <v>4.459450469E8</v>
      </c>
      <c r="K89" s="1">
        <v>3.035064347E9</v>
      </c>
      <c r="L89" s="1">
        <v>1.5500059227E10</v>
      </c>
    </row>
    <row r="90" ht="14.25" customHeight="1">
      <c r="A90" s="1" t="s">
        <v>29</v>
      </c>
      <c r="B90" s="1">
        <v>18.0</v>
      </c>
      <c r="C90" s="1">
        <v>2015.0</v>
      </c>
      <c r="D90" s="1">
        <v>1727.1</v>
      </c>
      <c r="E90" s="1">
        <v>128.4935065</v>
      </c>
      <c r="F90" s="1">
        <v>9240.0</v>
      </c>
      <c r="G90" s="1">
        <v>0.344156281</v>
      </c>
      <c r="H90" s="1">
        <v>8213.804434</v>
      </c>
      <c r="I90" s="1">
        <v>1.9909269064E10</v>
      </c>
      <c r="J90" s="1">
        <v>3.719020638E8</v>
      </c>
      <c r="K90" s="1">
        <v>2.028941814E9</v>
      </c>
      <c r="L90" s="1">
        <v>1.5035001414E10</v>
      </c>
    </row>
    <row r="91" ht="14.25" customHeight="1">
      <c r="A91" s="1" t="s">
        <v>29</v>
      </c>
      <c r="B91" s="1">
        <v>18.0</v>
      </c>
      <c r="C91" s="1">
        <v>2020.0</v>
      </c>
      <c r="D91" s="1">
        <v>1725.3</v>
      </c>
      <c r="E91" s="1">
        <v>133.9325758</v>
      </c>
      <c r="F91" s="1">
        <v>9240.0</v>
      </c>
      <c r="G91" s="1">
        <v>0.280375437</v>
      </c>
      <c r="H91" s="1">
        <v>8109.206812</v>
      </c>
      <c r="I91" s="1">
        <v>2.415261503E10</v>
      </c>
      <c r="J91" s="1">
        <v>4.105505678E8</v>
      </c>
      <c r="K91" s="1">
        <v>3.11923751E9</v>
      </c>
      <c r="L91" s="1">
        <v>1.7675890365E10</v>
      </c>
    </row>
    <row r="92" ht="14.25" customHeight="1">
      <c r="A92" s="1" t="s">
        <v>30</v>
      </c>
      <c r="B92" s="1">
        <v>19.0</v>
      </c>
      <c r="C92" s="1">
        <v>2000.0</v>
      </c>
      <c r="D92" s="1">
        <v>26372.9</v>
      </c>
      <c r="E92" s="1">
        <v>132.7172641</v>
      </c>
      <c r="F92" s="1">
        <v>77233.706</v>
      </c>
      <c r="G92" s="1">
        <v>0.98773425</v>
      </c>
      <c r="H92" s="1">
        <v>145672.3692</v>
      </c>
      <c r="I92" s="1">
        <v>1.26265E11</v>
      </c>
      <c r="J92" s="1">
        <v>4.034473296E9</v>
      </c>
      <c r="K92" s="1">
        <v>3.7843264394E10</v>
      </c>
      <c r="L92" s="1">
        <v>7.0615214188E10</v>
      </c>
    </row>
    <row r="93" ht="14.25" customHeight="1">
      <c r="A93" s="1" t="s">
        <v>30</v>
      </c>
      <c r="B93" s="1">
        <v>19.0</v>
      </c>
      <c r="C93" s="1">
        <v>2005.0</v>
      </c>
      <c r="D93" s="1">
        <v>26473.35</v>
      </c>
      <c r="E93" s="1">
        <v>132.1669169</v>
      </c>
      <c r="F93" s="1">
        <v>77233.706</v>
      </c>
      <c r="G93" s="1">
        <v>0.796962036</v>
      </c>
      <c r="H93" s="1">
        <v>141940.199</v>
      </c>
      <c r="I93" s="1">
        <v>1.52948E11</v>
      </c>
      <c r="J93" s="1">
        <v>4.939925809E9</v>
      </c>
      <c r="K93" s="1">
        <v>4.8524376239E10</v>
      </c>
      <c r="L93" s="1">
        <v>8.2919172722E10</v>
      </c>
    </row>
    <row r="94" ht="14.25" customHeight="1">
      <c r="A94" s="1" t="s">
        <v>30</v>
      </c>
      <c r="B94" s="1">
        <v>19.0</v>
      </c>
      <c r="C94" s="1">
        <v>2010.0</v>
      </c>
      <c r="D94" s="1">
        <v>26573.8</v>
      </c>
      <c r="E94" s="1">
        <v>135.6261815</v>
      </c>
      <c r="F94" s="1">
        <v>77233.706</v>
      </c>
      <c r="G94" s="1">
        <v>0.660347715</v>
      </c>
      <c r="H94" s="1">
        <v>134691.9645</v>
      </c>
      <c r="I94" s="1">
        <v>1.7289E11</v>
      </c>
      <c r="J94" s="1">
        <v>3.756938869E9</v>
      </c>
      <c r="K94" s="1">
        <v>5.9505340719E10</v>
      </c>
      <c r="L94" s="1">
        <v>9.2405101885E10</v>
      </c>
    </row>
    <row r="95" ht="14.25" customHeight="1">
      <c r="A95" s="1" t="s">
        <v>30</v>
      </c>
      <c r="B95" s="1">
        <v>19.0</v>
      </c>
      <c r="C95" s="1">
        <v>2015.0</v>
      </c>
      <c r="D95" s="1">
        <v>26683.9</v>
      </c>
      <c r="E95" s="1">
        <v>136.589289</v>
      </c>
      <c r="F95" s="1">
        <v>77233.706</v>
      </c>
      <c r="G95" s="1">
        <v>0.538030414</v>
      </c>
      <c r="H95" s="1">
        <v>122514.148</v>
      </c>
      <c r="I95" s="1">
        <v>1.88033E11</v>
      </c>
      <c r="J95" s="1">
        <v>4.157812897E9</v>
      </c>
      <c r="K95" s="1">
        <v>6.352099192E10</v>
      </c>
      <c r="L95" s="1">
        <v>1.01646E11</v>
      </c>
    </row>
    <row r="96" ht="14.25" customHeight="1">
      <c r="A96" s="1" t="s">
        <v>30</v>
      </c>
      <c r="B96" s="1">
        <v>19.0</v>
      </c>
      <c r="C96" s="1">
        <v>2020.0</v>
      </c>
      <c r="D96" s="1">
        <v>26770.9</v>
      </c>
      <c r="E96" s="1">
        <v>138.5759288</v>
      </c>
      <c r="F96" s="1">
        <v>77233.706</v>
      </c>
      <c r="G96" s="1">
        <v>0.435950212</v>
      </c>
      <c r="H96" s="1">
        <v>108308.4176</v>
      </c>
      <c r="I96" s="1">
        <v>2.03774E11</v>
      </c>
      <c r="J96" s="1">
        <v>5.094730423E9</v>
      </c>
      <c r="K96" s="1">
        <v>6.4352660196E10</v>
      </c>
      <c r="L96" s="1">
        <v>1.14796E11</v>
      </c>
    </row>
    <row r="97" ht="14.25" customHeight="1">
      <c r="A97" s="1" t="s">
        <v>31</v>
      </c>
      <c r="B97" s="1">
        <v>20.0</v>
      </c>
      <c r="C97" s="1">
        <v>2000.0</v>
      </c>
      <c r="D97" s="1">
        <v>5716.0</v>
      </c>
      <c r="E97" s="1">
        <v>133.4904</v>
      </c>
      <c r="F97" s="1">
        <v>40000.0</v>
      </c>
      <c r="G97" s="1">
        <v>0.20005858</v>
      </c>
      <c r="H97" s="1">
        <v>70523.49979</v>
      </c>
      <c r="I97" s="1">
        <v>2.62933E11</v>
      </c>
      <c r="J97" s="1">
        <v>2.960259632E9</v>
      </c>
      <c r="K97" s="1">
        <v>6.5699415893E10</v>
      </c>
      <c r="L97" s="1">
        <v>1.61887E11</v>
      </c>
    </row>
    <row r="98" ht="14.25" customHeight="1">
      <c r="A98" s="1" t="s">
        <v>31</v>
      </c>
      <c r="B98" s="1">
        <v>20.0</v>
      </c>
      <c r="C98" s="1">
        <v>2005.0</v>
      </c>
      <c r="D98" s="1">
        <v>5790.45</v>
      </c>
      <c r="E98" s="1">
        <v>135.4858</v>
      </c>
      <c r="F98" s="1">
        <v>40000.0</v>
      </c>
      <c r="G98" s="1">
        <v>0.178704835</v>
      </c>
      <c r="H98" s="1">
        <v>67219.02344</v>
      </c>
      <c r="I98" s="1">
        <v>2.80921E11</v>
      </c>
      <c r="J98" s="1">
        <v>2.83289684E9</v>
      </c>
      <c r="K98" s="1">
        <v>6.4330315335E10</v>
      </c>
      <c r="L98" s="1">
        <v>1.75432E11</v>
      </c>
    </row>
    <row r="99" ht="14.25" customHeight="1">
      <c r="A99" s="1" t="s">
        <v>31</v>
      </c>
      <c r="B99" s="1">
        <v>20.0</v>
      </c>
      <c r="C99" s="1">
        <v>2010.0</v>
      </c>
      <c r="D99" s="1">
        <v>5864.9</v>
      </c>
      <c r="E99" s="1">
        <v>138.692075</v>
      </c>
      <c r="F99" s="1">
        <v>40000.0</v>
      </c>
      <c r="G99" s="1">
        <v>0.169516691</v>
      </c>
      <c r="H99" s="1">
        <v>63737.42493</v>
      </c>
      <c r="I99" s="1">
        <v>2.83894E11</v>
      </c>
      <c r="J99" s="1">
        <v>2.981988827E9</v>
      </c>
      <c r="K99" s="1">
        <v>5.7596229365E10</v>
      </c>
      <c r="L99" s="1">
        <v>1.85911E11</v>
      </c>
    </row>
    <row r="100" ht="14.25" customHeight="1">
      <c r="A100" s="1" t="s">
        <v>31</v>
      </c>
      <c r="B100" s="1">
        <v>20.0</v>
      </c>
      <c r="C100" s="1">
        <v>2015.0</v>
      </c>
      <c r="D100" s="1">
        <v>6246.8</v>
      </c>
      <c r="E100" s="1">
        <v>142.087075</v>
      </c>
      <c r="F100" s="1">
        <v>40000.0</v>
      </c>
      <c r="G100" s="1">
        <v>0.111357446</v>
      </c>
      <c r="H100" s="1">
        <v>48303.77416</v>
      </c>
      <c r="I100" s="1">
        <v>3.02673E11</v>
      </c>
      <c r="J100" s="1">
        <v>2.898337401E9</v>
      </c>
      <c r="K100" s="1">
        <v>6.0496642597E10</v>
      </c>
      <c r="L100" s="1">
        <v>1.99261E11</v>
      </c>
    </row>
    <row r="101" ht="14.25" customHeight="1">
      <c r="A101" s="1" t="s">
        <v>31</v>
      </c>
      <c r="B101" s="1">
        <v>20.0</v>
      </c>
      <c r="C101" s="1">
        <v>2020.0</v>
      </c>
      <c r="D101" s="1">
        <v>6284.4</v>
      </c>
      <c r="E101" s="1">
        <v>145.7851</v>
      </c>
      <c r="F101" s="1">
        <v>40000.0</v>
      </c>
      <c r="G101" s="1">
        <v>0.084293529</v>
      </c>
      <c r="H101" s="1">
        <v>41135.55451</v>
      </c>
      <c r="I101" s="1">
        <v>3.24539E11</v>
      </c>
      <c r="J101" s="1">
        <v>2.879771151E9</v>
      </c>
      <c r="K101" s="1">
        <v>6.6149563179E10</v>
      </c>
      <c r="L101" s="1">
        <v>2.10908E11</v>
      </c>
    </row>
    <row r="102" ht="14.25" customHeight="1">
      <c r="A102" s="1" t="s">
        <v>32</v>
      </c>
      <c r="B102" s="1">
        <v>21.0</v>
      </c>
      <c r="C102" s="1">
        <v>2000.0</v>
      </c>
      <c r="D102" s="1">
        <v>592.1</v>
      </c>
      <c r="E102" s="1">
        <v>71.69759506</v>
      </c>
      <c r="F102" s="1">
        <v>995450.0</v>
      </c>
      <c r="G102" s="1">
        <v>0.637869415</v>
      </c>
      <c r="H102" s="1">
        <v>187899.2888</v>
      </c>
      <c r="I102" s="1">
        <v>1.79683E11</v>
      </c>
      <c r="J102" s="1">
        <v>2.3277005098E10</v>
      </c>
      <c r="K102" s="1">
        <v>6.7984270844E10</v>
      </c>
      <c r="L102" s="1">
        <v>7.1612959001E10</v>
      </c>
    </row>
    <row r="103" ht="14.25" customHeight="1">
      <c r="A103" s="1" t="s">
        <v>32</v>
      </c>
      <c r="B103" s="1">
        <v>21.0</v>
      </c>
      <c r="C103" s="1">
        <v>2005.0</v>
      </c>
      <c r="D103" s="1">
        <v>624.25</v>
      </c>
      <c r="E103" s="1">
        <v>79.4367472</v>
      </c>
      <c r="F103" s="1">
        <v>995450.0</v>
      </c>
      <c r="G103" s="1">
        <v>0.758881425</v>
      </c>
      <c r="H103" s="1">
        <v>244648.1342</v>
      </c>
      <c r="I103" s="1">
        <v>2.13758E11</v>
      </c>
      <c r="J103" s="1">
        <v>2.7483970879E10</v>
      </c>
      <c r="K103" s="1">
        <v>7.9121471313E10</v>
      </c>
      <c r="L103" s="1">
        <v>1.1089E11</v>
      </c>
    </row>
    <row r="104" ht="14.25" customHeight="1">
      <c r="A104" s="1" t="s">
        <v>32</v>
      </c>
      <c r="B104" s="1">
        <v>21.0</v>
      </c>
      <c r="C104" s="1">
        <v>2010.0</v>
      </c>
      <c r="D104" s="1">
        <v>656.4</v>
      </c>
      <c r="E104" s="1">
        <v>87.65122608</v>
      </c>
      <c r="F104" s="1">
        <v>995450.0</v>
      </c>
      <c r="G104" s="1">
        <v>0.694456149</v>
      </c>
      <c r="H104" s="1">
        <v>289376.1877</v>
      </c>
      <c r="I104" s="1">
        <v>2.88446E11</v>
      </c>
      <c r="J104" s="1">
        <v>3.2459957944E10</v>
      </c>
      <c r="K104" s="1">
        <v>1.11684E11</v>
      </c>
      <c r="L104" s="1">
        <v>1.48724E11</v>
      </c>
    </row>
    <row r="105" ht="14.25" customHeight="1">
      <c r="A105" s="1" t="s">
        <v>32</v>
      </c>
      <c r="B105" s="1">
        <v>21.0</v>
      </c>
      <c r="C105" s="1">
        <v>2015.0</v>
      </c>
      <c r="D105" s="1">
        <v>484.2</v>
      </c>
      <c r="E105" s="1">
        <v>98.17047466</v>
      </c>
      <c r="F105" s="1">
        <v>995450.0</v>
      </c>
      <c r="G105" s="1">
        <v>0.687026602</v>
      </c>
      <c r="H105" s="1">
        <v>316217.8249</v>
      </c>
      <c r="I105" s="1">
        <v>3.29367E11</v>
      </c>
      <c r="J105" s="1">
        <v>3.7528228895E10</v>
      </c>
      <c r="K105" s="1">
        <v>1.20648E11</v>
      </c>
      <c r="L105" s="1">
        <v>1.75126E11</v>
      </c>
    </row>
    <row r="106" ht="14.25" customHeight="1">
      <c r="A106" s="1" t="s">
        <v>32</v>
      </c>
      <c r="B106" s="1">
        <v>21.0</v>
      </c>
      <c r="C106" s="1">
        <v>2020.0</v>
      </c>
      <c r="D106" s="1">
        <v>449.8</v>
      </c>
      <c r="E106" s="1">
        <v>107.9563353</v>
      </c>
      <c r="F106" s="1">
        <v>995450.0</v>
      </c>
      <c r="G106" s="1">
        <v>0.511270307</v>
      </c>
      <c r="H106" s="1">
        <v>299778.6515</v>
      </c>
      <c r="I106" s="1">
        <v>4.12213E11</v>
      </c>
      <c r="J106" s="1">
        <v>4.4004044335E10</v>
      </c>
      <c r="K106" s="1">
        <v>1.41254E11</v>
      </c>
      <c r="L106" s="1">
        <v>2.15667E11</v>
      </c>
    </row>
    <row r="107" ht="14.25" customHeight="1">
      <c r="A107" s="1" t="s">
        <v>33</v>
      </c>
      <c r="B107" s="1">
        <v>22.0</v>
      </c>
      <c r="C107" s="1">
        <v>2000.0</v>
      </c>
      <c r="D107" s="1">
        <v>22388.9</v>
      </c>
      <c r="E107" s="1">
        <v>32.95553197</v>
      </c>
      <c r="F107" s="1">
        <v>42678.0</v>
      </c>
      <c r="G107" s="1">
        <v>1.073186941</v>
      </c>
      <c r="H107" s="1">
        <v>18060.79141</v>
      </c>
      <c r="I107" s="1">
        <v>1.3914164835E10</v>
      </c>
      <c r="J107" s="1">
        <v>4.191018517E8</v>
      </c>
      <c r="K107" s="1">
        <v>3.072209018E9</v>
      </c>
      <c r="L107" s="1">
        <v>8.560719648E9</v>
      </c>
    </row>
    <row r="108" ht="14.25" customHeight="1">
      <c r="A108" s="1" t="s">
        <v>33</v>
      </c>
      <c r="B108" s="1">
        <v>22.0</v>
      </c>
      <c r="C108" s="1">
        <v>2005.0</v>
      </c>
      <c r="D108" s="1">
        <v>22874.55</v>
      </c>
      <c r="E108" s="1">
        <v>31.95977825</v>
      </c>
      <c r="F108" s="1">
        <v>42678.0</v>
      </c>
      <c r="G108" s="1">
        <v>0.84792142</v>
      </c>
      <c r="H108" s="1">
        <v>19903.68604</v>
      </c>
      <c r="I108" s="1">
        <v>1.9822237764E10</v>
      </c>
      <c r="J108" s="1">
        <v>4.368662626E8</v>
      </c>
      <c r="K108" s="1">
        <v>4.556356703E9</v>
      </c>
      <c r="L108" s="1">
        <v>1.1991425595E10</v>
      </c>
    </row>
    <row r="109" ht="14.25" customHeight="1">
      <c r="A109" s="1" t="s">
        <v>33</v>
      </c>
      <c r="B109" s="1">
        <v>22.0</v>
      </c>
      <c r="C109" s="1">
        <v>2010.0</v>
      </c>
      <c r="D109" s="1">
        <v>23360.2</v>
      </c>
      <c r="E109" s="1">
        <v>31.41012031</v>
      </c>
      <c r="F109" s="1">
        <v>42678.0</v>
      </c>
      <c r="G109" s="1">
        <v>0.952613423</v>
      </c>
      <c r="H109" s="1">
        <v>21672.08663</v>
      </c>
      <c r="I109" s="1">
        <v>1.942067953E10</v>
      </c>
      <c r="J109" s="1">
        <v>5.41908286E8</v>
      </c>
      <c r="K109" s="1">
        <v>4.399938685E9</v>
      </c>
      <c r="L109" s="1">
        <v>1.2044869722E10</v>
      </c>
    </row>
    <row r="110" ht="14.25" customHeight="1">
      <c r="A110" s="1" t="s">
        <v>33</v>
      </c>
      <c r="B110" s="1">
        <v>22.0</v>
      </c>
      <c r="C110" s="1">
        <v>2015.0</v>
      </c>
      <c r="D110" s="1">
        <v>24210.1</v>
      </c>
      <c r="E110" s="1">
        <v>30.26011042</v>
      </c>
      <c r="F110" s="1">
        <v>42678.0</v>
      </c>
      <c r="G110" s="1">
        <v>0.628074327</v>
      </c>
      <c r="H110" s="1">
        <v>17592.51222</v>
      </c>
      <c r="I110" s="1">
        <v>2.289076209E10</v>
      </c>
      <c r="J110" s="1">
        <v>6.54228714E8</v>
      </c>
      <c r="K110" s="1">
        <v>5.462487005E9</v>
      </c>
      <c r="L110" s="1">
        <v>1.3733233239E10</v>
      </c>
    </row>
    <row r="111" ht="14.25" customHeight="1">
      <c r="A111" s="1" t="s">
        <v>33</v>
      </c>
      <c r="B111" s="1">
        <v>22.0</v>
      </c>
      <c r="C111" s="1">
        <v>2020.0</v>
      </c>
      <c r="D111" s="1">
        <v>24384.0</v>
      </c>
      <c r="E111" s="1">
        <v>31.09992982</v>
      </c>
      <c r="F111" s="1">
        <v>42678.0</v>
      </c>
      <c r="G111" s="1">
        <v>0.265710401</v>
      </c>
      <c r="H111" s="1">
        <v>10198.8019</v>
      </c>
      <c r="I111" s="1">
        <v>2.6711487337E10</v>
      </c>
      <c r="J111" s="1">
        <v>6.095208921E8</v>
      </c>
      <c r="K111" s="1">
        <v>6.584980087E9</v>
      </c>
      <c r="L111" s="1">
        <v>1.619905463E10</v>
      </c>
    </row>
    <row r="112" ht="14.25" customHeight="1">
      <c r="A112" s="1" t="s">
        <v>34</v>
      </c>
      <c r="B112" s="1">
        <v>23.0</v>
      </c>
      <c r="C112" s="1">
        <v>2000.0</v>
      </c>
      <c r="D112" s="1">
        <v>10064.7</v>
      </c>
      <c r="E112" s="1">
        <v>45.56699507</v>
      </c>
      <c r="F112" s="1">
        <v>18270.0</v>
      </c>
      <c r="G112" s="1">
        <v>0.251168864</v>
      </c>
      <c r="H112" s="1">
        <v>1963.529304</v>
      </c>
      <c r="I112" s="1">
        <v>3.330747235E9</v>
      </c>
      <c r="J112" s="1">
        <v>3.508996223E8</v>
      </c>
      <c r="K112" s="1">
        <v>4.735264125E8</v>
      </c>
      <c r="L112" s="1">
        <v>1.614253648E9</v>
      </c>
    </row>
    <row r="113" ht="14.25" customHeight="1">
      <c r="A113" s="1" t="s">
        <v>34</v>
      </c>
      <c r="B113" s="1">
        <v>23.0</v>
      </c>
      <c r="C113" s="1">
        <v>2005.0</v>
      </c>
      <c r="D113" s="1">
        <v>10398.55</v>
      </c>
      <c r="E113" s="1">
        <v>47.88850575</v>
      </c>
      <c r="F113" s="1">
        <v>18270.0</v>
      </c>
      <c r="G113" s="1">
        <v>0.285252372</v>
      </c>
      <c r="H113" s="1">
        <v>2207.550466</v>
      </c>
      <c r="I113" s="1">
        <v>3.754920575E9</v>
      </c>
      <c r="J113" s="1">
        <v>3.516619449E8</v>
      </c>
      <c r="K113" s="1">
        <v>5.380786802E8</v>
      </c>
      <c r="L113" s="1">
        <v>1.8731855E9</v>
      </c>
    </row>
    <row r="114" ht="14.25" customHeight="1">
      <c r="A114" s="1" t="s">
        <v>34</v>
      </c>
      <c r="B114" s="1">
        <v>23.0</v>
      </c>
      <c r="C114" s="1">
        <v>2010.0</v>
      </c>
      <c r="D114" s="1">
        <v>10732.4</v>
      </c>
      <c r="E114" s="1">
        <v>49.54400657</v>
      </c>
      <c r="F114" s="1">
        <v>18270.0</v>
      </c>
      <c r="G114" s="1">
        <v>0.2895643</v>
      </c>
      <c r="H114" s="1">
        <v>2262.550668</v>
      </c>
      <c r="I114" s="1">
        <v>3.889636946E9</v>
      </c>
      <c r="J114" s="1">
        <v>3.105421568E8</v>
      </c>
      <c r="K114" s="1">
        <v>6.309149276E8</v>
      </c>
      <c r="L114" s="1">
        <v>2.134575973E9</v>
      </c>
    </row>
    <row r="115" ht="14.25" customHeight="1">
      <c r="A115" s="1" t="s">
        <v>34</v>
      </c>
      <c r="B115" s="1">
        <v>23.0</v>
      </c>
      <c r="C115" s="1">
        <v>2015.0</v>
      </c>
      <c r="D115" s="1">
        <v>11066.2</v>
      </c>
      <c r="E115" s="1">
        <v>50.20251779</v>
      </c>
      <c r="F115" s="1">
        <v>18270.0</v>
      </c>
      <c r="G115" s="1">
        <v>0.269899717</v>
      </c>
      <c r="H115" s="1">
        <v>1874.148768</v>
      </c>
      <c r="I115" s="1">
        <v>4.682479894E9</v>
      </c>
      <c r="J115" s="1">
        <v>3.685872151E8</v>
      </c>
      <c r="K115" s="1">
        <v>7.103916801E8</v>
      </c>
      <c r="L115" s="1">
        <v>2.595837445E9</v>
      </c>
    </row>
    <row r="116" ht="14.25" customHeight="1">
      <c r="A116" s="1" t="s">
        <v>34</v>
      </c>
      <c r="B116" s="1">
        <v>23.0</v>
      </c>
      <c r="C116" s="1">
        <v>2020.0</v>
      </c>
      <c r="D116" s="1">
        <v>11400.2</v>
      </c>
      <c r="E116" s="1">
        <v>50.37887247</v>
      </c>
      <c r="F116" s="1">
        <v>18270.0</v>
      </c>
      <c r="G116" s="1">
        <v>0.237612748</v>
      </c>
      <c r="H116" s="1">
        <v>1764.367631</v>
      </c>
      <c r="I116" s="1">
        <v>4.327208912E9</v>
      </c>
      <c r="J116" s="1">
        <v>4.065559281E8</v>
      </c>
      <c r="K116" s="1">
        <v>7.453416928E8</v>
      </c>
      <c r="L116" s="1">
        <v>2.275857741E9</v>
      </c>
    </row>
    <row r="117" ht="14.25" customHeight="1">
      <c r="A117" s="1" t="s">
        <v>35</v>
      </c>
      <c r="B117" s="1">
        <v>24.0</v>
      </c>
      <c r="C117" s="1">
        <v>2000.0</v>
      </c>
      <c r="D117" s="1">
        <v>224456.4</v>
      </c>
      <c r="E117" s="1">
        <v>16.99402147</v>
      </c>
      <c r="F117" s="1">
        <v>304186.0</v>
      </c>
      <c r="G117" s="1">
        <v>0.280969887</v>
      </c>
      <c r="H117" s="1">
        <v>69643.62462</v>
      </c>
      <c r="I117" s="1">
        <v>1.96098E11</v>
      </c>
      <c r="J117" s="1">
        <v>4.186192136E9</v>
      </c>
      <c r="K117" s="1">
        <v>5.0125573373E10</v>
      </c>
      <c r="L117" s="1">
        <v>1.1976E11</v>
      </c>
    </row>
    <row r="118" ht="14.25" customHeight="1">
      <c r="A118" s="1" t="s">
        <v>35</v>
      </c>
      <c r="B118" s="1">
        <v>24.0</v>
      </c>
      <c r="C118" s="1">
        <v>2005.0</v>
      </c>
      <c r="D118" s="1">
        <v>223438.2</v>
      </c>
      <c r="E118" s="1">
        <v>17.22346761</v>
      </c>
      <c r="F118" s="1">
        <v>304186.0</v>
      </c>
      <c r="G118" s="1">
        <v>0.248567009</v>
      </c>
      <c r="H118" s="1">
        <v>69486.61523</v>
      </c>
      <c r="I118" s="1">
        <v>2.2312E11</v>
      </c>
      <c r="J118" s="1">
        <v>4.106307208E9</v>
      </c>
      <c r="K118" s="1">
        <v>5.8617785038E10</v>
      </c>
      <c r="L118" s="1">
        <v>1.32641E11</v>
      </c>
    </row>
    <row r="119" ht="14.25" customHeight="1">
      <c r="A119" s="1" t="s">
        <v>35</v>
      </c>
      <c r="B119" s="1">
        <v>24.0</v>
      </c>
      <c r="C119" s="1">
        <v>2010.0</v>
      </c>
      <c r="D119" s="1">
        <v>222420.0</v>
      </c>
      <c r="E119" s="1">
        <v>17.64841066</v>
      </c>
      <c r="F119" s="1">
        <v>304186.0</v>
      </c>
      <c r="G119" s="1">
        <v>0.267610802</v>
      </c>
      <c r="H119" s="1">
        <v>75320.42652</v>
      </c>
      <c r="I119" s="1">
        <v>2.33647E11</v>
      </c>
      <c r="J119" s="1">
        <v>4.846352306E9</v>
      </c>
      <c r="K119" s="1">
        <v>5.9701779132E10</v>
      </c>
      <c r="L119" s="1">
        <v>1.40088E11</v>
      </c>
    </row>
    <row r="120" ht="14.25" customHeight="1">
      <c r="A120" s="1" t="s">
        <v>35</v>
      </c>
      <c r="B120" s="1">
        <v>24.0</v>
      </c>
      <c r="C120" s="1">
        <v>2015.0</v>
      </c>
      <c r="D120" s="1">
        <v>224090.0</v>
      </c>
      <c r="E120" s="1">
        <v>18.03011089</v>
      </c>
      <c r="F120" s="1">
        <v>304186.0</v>
      </c>
      <c r="G120" s="1">
        <v>0.182554897</v>
      </c>
      <c r="H120" s="1">
        <v>55210.20911</v>
      </c>
      <c r="I120" s="1">
        <v>2.34534E11</v>
      </c>
      <c r="J120" s="1">
        <v>5.285719411E9</v>
      </c>
      <c r="K120" s="1">
        <v>5.4660152557E10</v>
      </c>
      <c r="L120" s="1">
        <v>1.4265E11</v>
      </c>
    </row>
    <row r="121" ht="14.25" customHeight="1">
      <c r="A121" s="1" t="s">
        <v>35</v>
      </c>
      <c r="B121" s="1">
        <v>24.0</v>
      </c>
      <c r="C121" s="1">
        <v>2020.0</v>
      </c>
      <c r="D121" s="1">
        <v>224090.0</v>
      </c>
      <c r="E121" s="1">
        <v>18.19287688</v>
      </c>
      <c r="F121" s="1">
        <v>304186.0</v>
      </c>
      <c r="G121" s="1">
        <v>0.146052771</v>
      </c>
      <c r="H121" s="1">
        <v>47740.49323</v>
      </c>
      <c r="I121" s="1">
        <v>2.48745E11</v>
      </c>
      <c r="J121" s="1">
        <v>5.885965885E9</v>
      </c>
      <c r="K121" s="1">
        <v>5.8522366929E10</v>
      </c>
      <c r="L121" s="1">
        <v>1.50785E11</v>
      </c>
    </row>
    <row r="122" ht="14.25" customHeight="1">
      <c r="A122" s="1" t="s">
        <v>36</v>
      </c>
      <c r="B122" s="1">
        <v>25.0</v>
      </c>
      <c r="C122" s="1">
        <v>2000.0</v>
      </c>
      <c r="D122" s="1">
        <v>152880.0</v>
      </c>
      <c r="E122" s="1">
        <v>111.2583191</v>
      </c>
      <c r="F122" s="1">
        <v>547559.0</v>
      </c>
      <c r="G122" s="1">
        <v>0.182377659</v>
      </c>
      <c r="H122" s="1">
        <v>506377.7308</v>
      </c>
      <c r="I122" s="1">
        <v>2.0465E12</v>
      </c>
      <c r="J122" s="1">
        <v>3.4354585458E10</v>
      </c>
      <c r="K122" s="1">
        <v>4.13427E11</v>
      </c>
      <c r="L122" s="1">
        <v>1.37213E12</v>
      </c>
    </row>
    <row r="123" ht="14.25" customHeight="1">
      <c r="A123" s="1" t="s">
        <v>36</v>
      </c>
      <c r="B123" s="1">
        <v>25.0</v>
      </c>
      <c r="C123" s="1">
        <v>2005.0</v>
      </c>
      <c r="D123" s="1">
        <v>158535.0</v>
      </c>
      <c r="E123" s="1">
        <v>115.4005793</v>
      </c>
      <c r="F123" s="1">
        <v>547559.0</v>
      </c>
      <c r="G123" s="1">
        <v>0.171169375</v>
      </c>
      <c r="H123" s="1">
        <v>509361.4599</v>
      </c>
      <c r="I123" s="1">
        <v>2.22479E12</v>
      </c>
      <c r="J123" s="1">
        <v>3.4150024567E10</v>
      </c>
      <c r="K123" s="1">
        <v>4.46127E11</v>
      </c>
      <c r="L123" s="1">
        <v>1.49597E12</v>
      </c>
    </row>
    <row r="124" ht="14.25" customHeight="1">
      <c r="A124" s="1" t="s">
        <v>36</v>
      </c>
      <c r="B124" s="1">
        <v>25.0</v>
      </c>
      <c r="C124" s="1">
        <v>2010.0</v>
      </c>
      <c r="D124" s="1">
        <v>164190.0</v>
      </c>
      <c r="E124" s="1">
        <v>118.7649414</v>
      </c>
      <c r="F124" s="1">
        <v>547559.0</v>
      </c>
      <c r="G124" s="1">
        <v>0.15013159</v>
      </c>
      <c r="H124" s="1">
        <v>472918.3176</v>
      </c>
      <c r="I124" s="1">
        <v>2.31757E12</v>
      </c>
      <c r="J124" s="1">
        <v>3.650423118E10</v>
      </c>
      <c r="K124" s="1">
        <v>4.27963E11</v>
      </c>
      <c r="L124" s="1">
        <v>1.60373E12</v>
      </c>
    </row>
    <row r="125" ht="14.25" customHeight="1">
      <c r="A125" s="1" t="s">
        <v>36</v>
      </c>
      <c r="B125" s="1">
        <v>25.0</v>
      </c>
      <c r="C125" s="1">
        <v>2015.0</v>
      </c>
      <c r="D125" s="1">
        <v>168360.0</v>
      </c>
      <c r="E125" s="1">
        <v>121.5367021</v>
      </c>
      <c r="F125" s="1">
        <v>547559.0</v>
      </c>
      <c r="G125" s="1">
        <v>0.127573323</v>
      </c>
      <c r="H125" s="1">
        <v>433262.6025</v>
      </c>
      <c r="I125" s="1">
        <v>2.43919E12</v>
      </c>
      <c r="J125" s="1">
        <v>3.9164695526E10</v>
      </c>
      <c r="K125" s="1">
        <v>4.31241E11</v>
      </c>
      <c r="L125" s="1">
        <v>1.71252E12</v>
      </c>
    </row>
    <row r="126" ht="14.25" customHeight="1">
      <c r="A126" s="1" t="s">
        <v>36</v>
      </c>
      <c r="B126" s="1">
        <v>25.0</v>
      </c>
      <c r="C126" s="1">
        <v>2020.0</v>
      </c>
      <c r="D126" s="1">
        <v>172530.0</v>
      </c>
      <c r="E126" s="1">
        <v>123.4046994</v>
      </c>
      <c r="F126" s="1">
        <v>547559.0</v>
      </c>
      <c r="G126" s="1">
        <v>0.110417646</v>
      </c>
      <c r="H126" s="1">
        <v>376006.2454</v>
      </c>
      <c r="I126" s="1">
        <v>2.41949E12</v>
      </c>
      <c r="J126" s="1">
        <v>3.5404276743E10</v>
      </c>
      <c r="K126" s="1">
        <v>4.10423E11</v>
      </c>
      <c r="L126" s="1">
        <v>1.71717E12</v>
      </c>
    </row>
    <row r="127" ht="14.25" customHeight="1">
      <c r="A127" s="1" t="s">
        <v>37</v>
      </c>
      <c r="B127" s="1">
        <v>26.0</v>
      </c>
      <c r="C127" s="1">
        <v>2000.0</v>
      </c>
      <c r="D127" s="1">
        <v>113540.0</v>
      </c>
      <c r="E127" s="1">
        <v>235.5968133</v>
      </c>
      <c r="F127" s="1">
        <v>348950.0</v>
      </c>
      <c r="G127" s="1">
        <v>0.292819475</v>
      </c>
      <c r="H127" s="1">
        <v>959124.8436</v>
      </c>
      <c r="I127" s="1">
        <v>2.83548E12</v>
      </c>
      <c r="J127" s="1">
        <v>2.1786772355E10</v>
      </c>
      <c r="K127" s="1">
        <v>7.76109E11</v>
      </c>
      <c r="L127" s="1">
        <v>1.72148E12</v>
      </c>
    </row>
    <row r="128" ht="14.25" customHeight="1">
      <c r="A128" s="1" t="s">
        <v>37</v>
      </c>
      <c r="B128" s="1">
        <v>26.0</v>
      </c>
      <c r="C128" s="1">
        <v>2005.0</v>
      </c>
      <c r="D128" s="1">
        <v>113815.0</v>
      </c>
      <c r="E128" s="1">
        <v>236.4646806</v>
      </c>
      <c r="F128" s="1">
        <v>348950.0</v>
      </c>
      <c r="G128" s="1">
        <v>0.275540456</v>
      </c>
      <c r="H128" s="1">
        <v>924531.5991</v>
      </c>
      <c r="I128" s="1">
        <v>2.91203E12</v>
      </c>
      <c r="J128" s="1">
        <v>2.0202831752E10</v>
      </c>
      <c r="K128" s="1">
        <v>7.73503E11</v>
      </c>
      <c r="L128" s="1">
        <v>1.82141E12</v>
      </c>
    </row>
    <row r="129" ht="14.25" customHeight="1">
      <c r="A129" s="1" t="s">
        <v>37</v>
      </c>
      <c r="B129" s="1">
        <v>26.0</v>
      </c>
      <c r="C129" s="1">
        <v>2010.0</v>
      </c>
      <c r="D129" s="1">
        <v>114090.0</v>
      </c>
      <c r="E129" s="1">
        <v>234.6069082</v>
      </c>
      <c r="F129" s="1">
        <v>348950.0</v>
      </c>
      <c r="G129" s="1">
        <v>0.250348514</v>
      </c>
      <c r="H129" s="1">
        <v>881692.6436</v>
      </c>
      <c r="I129" s="1">
        <v>3.08797E12</v>
      </c>
      <c r="J129" s="1">
        <v>2.4129364587E10</v>
      </c>
      <c r="K129" s="1">
        <v>8.26288E11</v>
      </c>
      <c r="L129" s="1">
        <v>1.93171E12</v>
      </c>
    </row>
    <row r="130" ht="14.25" customHeight="1">
      <c r="A130" s="1" t="s">
        <v>37</v>
      </c>
      <c r="B130" s="1">
        <v>26.0</v>
      </c>
      <c r="C130" s="1">
        <v>2015.0</v>
      </c>
      <c r="D130" s="1">
        <v>114190.0</v>
      </c>
      <c r="E130" s="1">
        <v>234.1529869</v>
      </c>
      <c r="F130" s="1">
        <v>348950.0</v>
      </c>
      <c r="G130" s="1">
        <v>0.221085763</v>
      </c>
      <c r="H130" s="1">
        <v>845437.6348</v>
      </c>
      <c r="I130" s="1">
        <v>3.35759E12</v>
      </c>
      <c r="J130" s="1">
        <v>2.2989107094E10</v>
      </c>
      <c r="K130" s="1">
        <v>9.10234E11</v>
      </c>
      <c r="L130" s="1">
        <v>2.08689E12</v>
      </c>
    </row>
    <row r="131" ht="14.25" customHeight="1">
      <c r="A131" s="1" t="s">
        <v>37</v>
      </c>
      <c r="B131" s="1">
        <v>26.0</v>
      </c>
      <c r="C131" s="1">
        <v>2020.0</v>
      </c>
      <c r="D131" s="1">
        <v>114190.0</v>
      </c>
      <c r="E131" s="1">
        <v>238.0173188</v>
      </c>
      <c r="F131" s="1">
        <v>348950.0</v>
      </c>
      <c r="G131" s="1">
        <v>0.17439608</v>
      </c>
      <c r="H131" s="1">
        <v>692750.7552</v>
      </c>
      <c r="I131" s="1">
        <v>3.45966E12</v>
      </c>
      <c r="J131" s="1">
        <v>2.304428317E10</v>
      </c>
      <c r="K131" s="1">
        <v>9.20098E11</v>
      </c>
      <c r="L131" s="1">
        <v>2.15761E12</v>
      </c>
    </row>
    <row r="132" ht="14.25" customHeight="1">
      <c r="A132" s="1" t="s">
        <v>38</v>
      </c>
      <c r="B132" s="1">
        <v>27.0</v>
      </c>
      <c r="C132" s="1">
        <v>2000.0</v>
      </c>
      <c r="D132" s="1">
        <v>36002.296</v>
      </c>
      <c r="E132" s="1">
        <v>83.83093871</v>
      </c>
      <c r="F132" s="1">
        <v>128900.0</v>
      </c>
      <c r="G132" s="1">
        <v>0.468904226</v>
      </c>
      <c r="H132" s="1">
        <v>117890.194</v>
      </c>
      <c r="I132" s="1">
        <v>2.0145E11</v>
      </c>
      <c r="J132" s="1">
        <v>8.519776403E9</v>
      </c>
      <c r="K132" s="1">
        <v>4.1184122157E10</v>
      </c>
      <c r="L132" s="1">
        <v>1.25226E11</v>
      </c>
    </row>
    <row r="133" ht="14.25" customHeight="1">
      <c r="A133" s="1" t="s">
        <v>38</v>
      </c>
      <c r="B133" s="1">
        <v>27.0</v>
      </c>
      <c r="C133" s="1">
        <v>2005.0</v>
      </c>
      <c r="D133" s="1">
        <v>37510.163</v>
      </c>
      <c r="E133" s="1">
        <v>85.23905353</v>
      </c>
      <c r="F133" s="1">
        <v>128900.0</v>
      </c>
      <c r="G133" s="1">
        <v>0.418231219</v>
      </c>
      <c r="H133" s="1">
        <v>124039.5174</v>
      </c>
      <c r="I133" s="1">
        <v>2.43758E11</v>
      </c>
      <c r="J133" s="1">
        <v>8.703424086E9</v>
      </c>
      <c r="K133" s="1">
        <v>4.9442034657E10</v>
      </c>
      <c r="L133" s="1">
        <v>1.53788E11</v>
      </c>
    </row>
    <row r="134" ht="14.25" customHeight="1">
      <c r="A134" s="1" t="s">
        <v>38</v>
      </c>
      <c r="B134" s="1">
        <v>27.0</v>
      </c>
      <c r="C134" s="1">
        <v>2010.0</v>
      </c>
      <c r="D134" s="1">
        <v>39018.03</v>
      </c>
      <c r="E134" s="1">
        <v>86.27882855</v>
      </c>
      <c r="F134" s="1">
        <v>128900.0</v>
      </c>
      <c r="G134" s="1">
        <v>0.365245161</v>
      </c>
      <c r="H134" s="1">
        <v>108551.8706</v>
      </c>
      <c r="I134" s="1">
        <v>2.3978E11</v>
      </c>
      <c r="J134" s="1">
        <v>7.274758703E9</v>
      </c>
      <c r="K134" s="1">
        <v>3.9379884442E10</v>
      </c>
      <c r="L134" s="1">
        <v>1.59973E11</v>
      </c>
    </row>
    <row r="135" ht="14.25" customHeight="1">
      <c r="A135" s="1" t="s">
        <v>38</v>
      </c>
      <c r="B135" s="1">
        <v>27.0</v>
      </c>
      <c r="C135" s="1">
        <v>2015.0</v>
      </c>
      <c r="D135" s="1">
        <v>39018.03</v>
      </c>
      <c r="E135" s="1">
        <v>83.94788984</v>
      </c>
      <c r="F135" s="1">
        <v>128900.0</v>
      </c>
      <c r="G135" s="1">
        <v>0.347551994</v>
      </c>
      <c r="H135" s="1">
        <v>88528.37065</v>
      </c>
      <c r="I135" s="1">
        <v>1.95684E11</v>
      </c>
      <c r="J135" s="1">
        <v>7.562587428E9</v>
      </c>
      <c r="K135" s="1">
        <v>2.8372790945E10</v>
      </c>
      <c r="L135" s="1">
        <v>1.36966E11</v>
      </c>
    </row>
    <row r="136" ht="14.25" customHeight="1">
      <c r="A136" s="1" t="s">
        <v>38</v>
      </c>
      <c r="B136" s="1">
        <v>27.0</v>
      </c>
      <c r="C136" s="1">
        <v>2020.0</v>
      </c>
      <c r="D136" s="1">
        <v>39018.0</v>
      </c>
      <c r="E136" s="1">
        <v>82.99921645</v>
      </c>
      <c r="F136" s="1">
        <v>128900.0</v>
      </c>
      <c r="G136" s="1">
        <v>0.275826949</v>
      </c>
      <c r="H136" s="1">
        <v>69283.30669</v>
      </c>
      <c r="I136" s="1">
        <v>1.84907E11</v>
      </c>
      <c r="J136" s="1">
        <v>7.534486795E9</v>
      </c>
      <c r="K136" s="1">
        <v>2.9713585127E10</v>
      </c>
      <c r="L136" s="1">
        <v>1.2503E11</v>
      </c>
    </row>
    <row r="137" ht="14.25" customHeight="1">
      <c r="A137" s="1" t="s">
        <v>39</v>
      </c>
      <c r="B137" s="1">
        <v>28.0</v>
      </c>
      <c r="C137" s="1">
        <v>2000.0</v>
      </c>
      <c r="D137" s="1">
        <v>19211.7</v>
      </c>
      <c r="E137" s="1">
        <v>113.9362977</v>
      </c>
      <c r="F137" s="1">
        <v>90456.0</v>
      </c>
      <c r="G137" s="1">
        <v>0.596636063</v>
      </c>
      <c r="H137" s="1">
        <v>71353.1736</v>
      </c>
      <c r="I137" s="1">
        <v>9.1568886542E10</v>
      </c>
      <c r="J137" s="1">
        <v>3.615401001E9</v>
      </c>
      <c r="K137" s="1">
        <v>2.4956458701E10</v>
      </c>
      <c r="L137" s="1">
        <v>4.7685206698E10</v>
      </c>
    </row>
    <row r="138" ht="14.25" customHeight="1">
      <c r="A138" s="1" t="s">
        <v>39</v>
      </c>
      <c r="B138" s="1">
        <v>28.0</v>
      </c>
      <c r="C138" s="1">
        <v>2005.0</v>
      </c>
      <c r="D138" s="1">
        <v>19837.8</v>
      </c>
      <c r="E138" s="1">
        <v>112.5662872</v>
      </c>
      <c r="F138" s="1">
        <v>90456.0</v>
      </c>
      <c r="G138" s="1">
        <v>0.491536589</v>
      </c>
      <c r="H138" s="1">
        <v>72819.17737</v>
      </c>
      <c r="I138" s="1">
        <v>1.13768E11</v>
      </c>
      <c r="J138" s="1">
        <v>4.990038753E9</v>
      </c>
      <c r="K138" s="1">
        <v>3.1935610786E10</v>
      </c>
      <c r="L138" s="1">
        <v>5.8161091173E10</v>
      </c>
    </row>
    <row r="139" ht="14.25" customHeight="1">
      <c r="A139" s="1" t="s">
        <v>39</v>
      </c>
      <c r="B139" s="1">
        <v>28.0</v>
      </c>
      <c r="C139" s="1">
        <v>2010.0</v>
      </c>
      <c r="D139" s="1">
        <v>20463.9</v>
      </c>
      <c r="E139" s="1">
        <v>110.4608748</v>
      </c>
      <c r="F139" s="1">
        <v>90456.0</v>
      </c>
      <c r="G139" s="1">
        <v>0.423431125</v>
      </c>
      <c r="H139" s="1">
        <v>62677.52148</v>
      </c>
      <c r="I139" s="1">
        <v>1.13077E11</v>
      </c>
      <c r="J139" s="1">
        <v>3.968521386E9</v>
      </c>
      <c r="K139" s="1">
        <v>2.979810441E10</v>
      </c>
      <c r="L139" s="1">
        <v>6.0632167757E10</v>
      </c>
    </row>
    <row r="140" ht="14.25" customHeight="1">
      <c r="A140" s="1" t="s">
        <v>39</v>
      </c>
      <c r="B140" s="1">
        <v>28.0</v>
      </c>
      <c r="C140" s="1">
        <v>2015.0</v>
      </c>
      <c r="D140" s="1">
        <v>20608.2</v>
      </c>
      <c r="E140" s="1">
        <v>107.8569801</v>
      </c>
      <c r="F140" s="1">
        <v>90456.0</v>
      </c>
      <c r="G140" s="1">
        <v>0.346589884</v>
      </c>
      <c r="H140" s="1">
        <v>58909.76685</v>
      </c>
      <c r="I140" s="1">
        <v>1.25174E11</v>
      </c>
      <c r="J140" s="1">
        <v>4.743554724E9</v>
      </c>
      <c r="K140" s="1">
        <v>3.3024989931E10</v>
      </c>
      <c r="L140" s="1">
        <v>6.7696322483E10</v>
      </c>
    </row>
    <row r="141" ht="14.25" customHeight="1">
      <c r="A141" s="1" t="s">
        <v>39</v>
      </c>
      <c r="B141" s="1">
        <v>28.0</v>
      </c>
      <c r="C141" s="1">
        <v>2020.0</v>
      </c>
      <c r="D141" s="1">
        <v>20530.1</v>
      </c>
      <c r="E141" s="1">
        <v>106.8392395</v>
      </c>
      <c r="F141" s="1">
        <v>90456.0</v>
      </c>
      <c r="G141" s="1">
        <v>0.318029762</v>
      </c>
      <c r="H141" s="1">
        <v>59596.52966</v>
      </c>
      <c r="I141" s="1">
        <v>1.40771E11</v>
      </c>
      <c r="J141" s="1">
        <v>4.726310043E9</v>
      </c>
      <c r="K141" s="1">
        <v>3.4462151737E10</v>
      </c>
      <c r="L141" s="1">
        <v>7.9065135636E10</v>
      </c>
    </row>
    <row r="142" ht="14.25" customHeight="1">
      <c r="A142" s="1" t="s">
        <v>40</v>
      </c>
      <c r="B142" s="1">
        <v>29.0</v>
      </c>
      <c r="C142" s="1">
        <v>2000.0</v>
      </c>
      <c r="D142" s="1">
        <v>298.3</v>
      </c>
      <c r="E142" s="1">
        <v>2.805037406</v>
      </c>
      <c r="F142" s="1">
        <v>100366.0</v>
      </c>
      <c r="G142" s="1">
        <v>0.18764682</v>
      </c>
      <c r="H142" s="1">
        <v>3379.409734</v>
      </c>
      <c r="I142" s="1">
        <v>1.1859726688E10</v>
      </c>
      <c r="J142" s="1">
        <v>9.220829361E8</v>
      </c>
      <c r="K142" s="1">
        <v>2.639167281E9</v>
      </c>
      <c r="L142" s="1">
        <v>7.477457259E9</v>
      </c>
    </row>
    <row r="143" ht="14.25" customHeight="1">
      <c r="A143" s="1" t="s">
        <v>40</v>
      </c>
      <c r="B143" s="1">
        <v>29.0</v>
      </c>
      <c r="C143" s="1">
        <v>2005.0</v>
      </c>
      <c r="D143" s="1">
        <v>372.5</v>
      </c>
      <c r="E143" s="1">
        <v>2.95994015</v>
      </c>
      <c r="F143" s="1">
        <v>100366.0</v>
      </c>
      <c r="G143" s="1">
        <v>0.155994718</v>
      </c>
      <c r="H143" s="1">
        <v>3290.410535</v>
      </c>
      <c r="I143" s="1">
        <v>1.4495683158E10</v>
      </c>
      <c r="J143" s="1">
        <v>9.548204231E8</v>
      </c>
      <c r="K143" s="1">
        <v>3.179650294E9</v>
      </c>
      <c r="L143" s="1">
        <v>9.000956848E9</v>
      </c>
    </row>
    <row r="144" ht="14.25" customHeight="1">
      <c r="A144" s="1" t="s">
        <v>40</v>
      </c>
      <c r="B144" s="1">
        <v>29.0</v>
      </c>
      <c r="C144" s="1">
        <v>2010.0</v>
      </c>
      <c r="D144" s="1">
        <v>446.7</v>
      </c>
      <c r="E144" s="1">
        <v>3.172478803</v>
      </c>
      <c r="F144" s="1">
        <v>100366.0</v>
      </c>
      <c r="G144" s="1">
        <v>0.127816974</v>
      </c>
      <c r="H144" s="1">
        <v>3237.18338</v>
      </c>
      <c r="I144" s="1">
        <v>1.5327572988E10</v>
      </c>
      <c r="J144" s="1">
        <v>8.38192371E8</v>
      </c>
      <c r="K144" s="1">
        <v>2.880561753E9</v>
      </c>
      <c r="L144" s="1">
        <v>1.0064806007E10</v>
      </c>
    </row>
    <row r="145" ht="14.25" customHeight="1">
      <c r="A145" s="1" t="s">
        <v>40</v>
      </c>
      <c r="B145" s="1">
        <v>29.0</v>
      </c>
      <c r="C145" s="1">
        <v>2015.0</v>
      </c>
      <c r="D145" s="1">
        <v>481.6</v>
      </c>
      <c r="E145" s="1">
        <v>3.299900249</v>
      </c>
      <c r="F145" s="1">
        <v>100366.0</v>
      </c>
      <c r="G145" s="1">
        <v>0.117455916</v>
      </c>
      <c r="H145" s="1">
        <v>3310.731627</v>
      </c>
      <c r="I145" s="1">
        <v>1.7517210519E10</v>
      </c>
      <c r="J145" s="1">
        <v>9.268206038E8</v>
      </c>
      <c r="K145" s="1">
        <v>3.514117069E9</v>
      </c>
      <c r="L145" s="1">
        <v>1.1278073578E10</v>
      </c>
    </row>
    <row r="146" ht="14.25" customHeight="1">
      <c r="A146" s="1" t="s">
        <v>40</v>
      </c>
      <c r="B146" s="1">
        <v>29.0</v>
      </c>
      <c r="C146" s="1">
        <v>2020.0</v>
      </c>
      <c r="D146" s="1">
        <v>513.5</v>
      </c>
      <c r="E146" s="1">
        <v>3.634463949</v>
      </c>
      <c r="F146" s="1">
        <v>100366.0</v>
      </c>
      <c r="G146" s="1">
        <v>0.074987388</v>
      </c>
      <c r="H146" s="1">
        <v>2653.430657</v>
      </c>
      <c r="I146" s="1">
        <v>1.9291243913E10</v>
      </c>
      <c r="J146" s="1">
        <v>1.003484499E9</v>
      </c>
      <c r="K146" s="1">
        <v>3.90693957E9</v>
      </c>
      <c r="L146" s="1">
        <v>1.2456942063E10</v>
      </c>
    </row>
    <row r="147" ht="14.25" customHeight="1">
      <c r="A147" s="1" t="s">
        <v>41</v>
      </c>
      <c r="B147" s="1">
        <v>30.0</v>
      </c>
      <c r="C147" s="1">
        <v>2000.0</v>
      </c>
      <c r="D147" s="1">
        <v>675910.0</v>
      </c>
      <c r="E147" s="1">
        <v>356.3962192</v>
      </c>
      <c r="F147" s="1">
        <v>2973190.0</v>
      </c>
      <c r="G147" s="1">
        <v>1.171540294</v>
      </c>
      <c r="H147" s="1">
        <v>1719664.722</v>
      </c>
      <c r="I147" s="1">
        <v>8.00534E11</v>
      </c>
      <c r="J147" s="1">
        <v>2.24389E11</v>
      </c>
      <c r="K147" s="1">
        <v>2.08693E11</v>
      </c>
      <c r="L147" s="1">
        <v>3.2828E11</v>
      </c>
    </row>
    <row r="148" ht="14.25" customHeight="1">
      <c r="A148" s="1" t="s">
        <v>41</v>
      </c>
      <c r="B148" s="1">
        <v>30.0</v>
      </c>
      <c r="C148" s="1">
        <v>2005.0</v>
      </c>
      <c r="D148" s="1">
        <v>685435.0</v>
      </c>
      <c r="E148" s="1">
        <v>388.3501266</v>
      </c>
      <c r="F148" s="1">
        <v>2973190.0</v>
      </c>
      <c r="G148" s="1">
        <v>1.038509649</v>
      </c>
      <c r="H148" s="1">
        <v>1966216.303</v>
      </c>
      <c r="I148" s="1">
        <v>1.09432E12</v>
      </c>
      <c r="J148" s="1">
        <v>2.54379E11</v>
      </c>
      <c r="K148" s="1">
        <v>2.95679E11</v>
      </c>
      <c r="L148" s="1">
        <v>4.70395E11</v>
      </c>
    </row>
    <row r="149" ht="14.25" customHeight="1">
      <c r="A149" s="1" t="s">
        <v>41</v>
      </c>
      <c r="B149" s="1">
        <v>30.0</v>
      </c>
      <c r="C149" s="1">
        <v>2010.0</v>
      </c>
      <c r="D149" s="1">
        <v>694960.0</v>
      </c>
      <c r="E149" s="1">
        <v>417.2668481</v>
      </c>
      <c r="F149" s="1">
        <v>2973190.0</v>
      </c>
      <c r="G149" s="1">
        <v>1.080789918</v>
      </c>
      <c r="H149" s="1">
        <v>2569051.744</v>
      </c>
      <c r="I149" s="1">
        <v>1.5359E12</v>
      </c>
      <c r="J149" s="1">
        <v>2.97189E11</v>
      </c>
      <c r="K149" s="1">
        <v>4.41764E11</v>
      </c>
      <c r="L149" s="1">
        <v>6.77425E11</v>
      </c>
    </row>
    <row r="150" ht="14.25" customHeight="1">
      <c r="A150" s="1" t="s">
        <v>41</v>
      </c>
      <c r="B150" s="1">
        <v>30.0</v>
      </c>
      <c r="C150" s="1">
        <v>2015.0</v>
      </c>
      <c r="D150" s="1">
        <v>708280.0</v>
      </c>
      <c r="E150" s="1">
        <v>444.931708</v>
      </c>
      <c r="F150" s="1">
        <v>2973190.0</v>
      </c>
      <c r="G150" s="1">
        <v>1.025877135</v>
      </c>
      <c r="H150" s="1">
        <v>3104049.558</v>
      </c>
      <c r="I150" s="1">
        <v>2.10359E12</v>
      </c>
      <c r="J150" s="1">
        <v>3.40245E11</v>
      </c>
      <c r="K150" s="1">
        <v>5.75277E11</v>
      </c>
      <c r="L150" s="1">
        <v>1.00517E12</v>
      </c>
    </row>
    <row r="151" ht="14.25" customHeight="1">
      <c r="A151" s="1" t="s">
        <v>41</v>
      </c>
      <c r="B151" s="1">
        <v>30.0</v>
      </c>
      <c r="C151" s="1">
        <v>2020.0</v>
      </c>
      <c r="D151" s="1">
        <v>721600.0</v>
      </c>
      <c r="E151" s="1">
        <v>469.6595667</v>
      </c>
      <c r="F151" s="1">
        <v>2973190.0</v>
      </c>
      <c r="G151" s="1">
        <v>0.868580741</v>
      </c>
      <c r="H151" s="1">
        <v>3200820.626</v>
      </c>
      <c r="I151" s="1">
        <v>2.53383E12</v>
      </c>
      <c r="J151" s="1">
        <v>4.36681E11</v>
      </c>
      <c r="K151" s="1">
        <v>6.78212E11</v>
      </c>
      <c r="L151" s="1">
        <v>1.21199E12</v>
      </c>
    </row>
    <row r="152" ht="14.25" customHeight="1">
      <c r="A152" s="1" t="s">
        <v>42</v>
      </c>
      <c r="B152" s="1">
        <v>31.0</v>
      </c>
      <c r="C152" s="1">
        <v>2000.0</v>
      </c>
      <c r="D152" s="1">
        <v>1012800.0</v>
      </c>
      <c r="E152" s="1">
        <v>114.0187774</v>
      </c>
      <c r="F152" s="1">
        <v>1877519.0</v>
      </c>
      <c r="G152" s="1">
        <v>0.710447855</v>
      </c>
      <c r="H152" s="1">
        <v>666121.1638</v>
      </c>
      <c r="I152" s="1">
        <v>3.95012E11</v>
      </c>
      <c r="J152" s="1">
        <v>6.7446089645E10</v>
      </c>
      <c r="K152" s="1">
        <v>1.84184E11</v>
      </c>
      <c r="L152" s="1">
        <v>1.3688E11</v>
      </c>
    </row>
    <row r="153" ht="14.25" customHeight="1">
      <c r="A153" s="1" t="s">
        <v>42</v>
      </c>
      <c r="B153" s="1">
        <v>31.0</v>
      </c>
      <c r="C153" s="1">
        <v>2005.0</v>
      </c>
      <c r="D153" s="1">
        <v>1004696.0</v>
      </c>
      <c r="E153" s="1">
        <v>121.8656876</v>
      </c>
      <c r="F153" s="1">
        <v>1877519.0</v>
      </c>
      <c r="G153" s="1">
        <v>0.687552738</v>
      </c>
      <c r="H153" s="1">
        <v>711329.9782</v>
      </c>
      <c r="I153" s="1">
        <v>4.97632E11</v>
      </c>
      <c r="J153" s="1">
        <v>7.897066569E10</v>
      </c>
      <c r="K153" s="1">
        <v>2.22769E11</v>
      </c>
      <c r="L153" s="1">
        <v>1.85594E11</v>
      </c>
    </row>
    <row r="154" ht="14.25" customHeight="1">
      <c r="A154" s="1" t="s">
        <v>42</v>
      </c>
      <c r="B154" s="1">
        <v>31.0</v>
      </c>
      <c r="C154" s="1">
        <v>2010.0</v>
      </c>
      <c r="D154" s="1">
        <v>996592.0</v>
      </c>
      <c r="E154" s="1">
        <v>129.9673521</v>
      </c>
      <c r="F154" s="1">
        <v>1877519.0</v>
      </c>
      <c r="G154" s="1">
        <v>0.631672571</v>
      </c>
      <c r="H154" s="1">
        <v>788131.7963</v>
      </c>
      <c r="I154" s="1">
        <v>6.57835E11</v>
      </c>
      <c r="J154" s="1">
        <v>9.4801832798E10</v>
      </c>
      <c r="K154" s="1">
        <v>2.74826E11</v>
      </c>
      <c r="L154" s="1">
        <v>2.70677E11</v>
      </c>
    </row>
    <row r="155" ht="14.25" customHeight="1">
      <c r="A155" s="1" t="s">
        <v>42</v>
      </c>
      <c r="B155" s="1">
        <v>31.0</v>
      </c>
      <c r="C155" s="1">
        <v>2015.0</v>
      </c>
      <c r="D155" s="1">
        <v>950279.0</v>
      </c>
      <c r="E155" s="1">
        <v>137.9969896</v>
      </c>
      <c r="F155" s="1">
        <v>1877519.0</v>
      </c>
      <c r="G155" s="1">
        <v>0.568101755</v>
      </c>
      <c r="H155" s="1">
        <v>874598.9869</v>
      </c>
      <c r="I155" s="1">
        <v>8.60854E11</v>
      </c>
      <c r="J155" s="1">
        <v>1.16152E11</v>
      </c>
      <c r="K155" s="1">
        <v>3.44754E11</v>
      </c>
      <c r="L155" s="1">
        <v>3.72828E11</v>
      </c>
    </row>
    <row r="156" ht="14.25" customHeight="1">
      <c r="A156" s="1" t="s">
        <v>42</v>
      </c>
      <c r="B156" s="1">
        <v>31.0</v>
      </c>
      <c r="C156" s="1">
        <v>2020.0</v>
      </c>
      <c r="D156" s="1">
        <v>921332.0</v>
      </c>
      <c r="E156" s="1">
        <v>144.7963882</v>
      </c>
      <c r="F156" s="1">
        <v>1877519.0</v>
      </c>
      <c r="G156" s="1">
        <v>0.548040291</v>
      </c>
      <c r="H156" s="1">
        <v>976487.6772</v>
      </c>
      <c r="I156" s="1">
        <v>1.02766E12</v>
      </c>
      <c r="J156" s="1">
        <v>1.36672E11</v>
      </c>
      <c r="K156" s="1">
        <v>3.92276E11</v>
      </c>
      <c r="L156" s="1">
        <v>4.6179E11</v>
      </c>
    </row>
    <row r="157" ht="14.25" customHeight="1">
      <c r="A157" s="1" t="s">
        <v>43</v>
      </c>
      <c r="B157" s="1">
        <v>32.0</v>
      </c>
      <c r="C157" s="1">
        <v>2000.0</v>
      </c>
      <c r="D157" s="1">
        <v>93256.6</v>
      </c>
      <c r="E157" s="1">
        <v>40.24189138</v>
      </c>
      <c r="F157" s="1">
        <v>1627508.0</v>
      </c>
      <c r="G157" s="1">
        <v>1.322471859</v>
      </c>
      <c r="H157" s="1">
        <v>515091.7748</v>
      </c>
      <c r="I157" s="1">
        <v>2.57439E11</v>
      </c>
      <c r="J157" s="1">
        <v>2.4614245851E10</v>
      </c>
      <c r="K157" s="1">
        <v>1.06732E11</v>
      </c>
      <c r="L157" s="1">
        <v>1.23525E11</v>
      </c>
    </row>
    <row r="158" ht="14.25" customHeight="1">
      <c r="A158" s="1" t="s">
        <v>43</v>
      </c>
      <c r="B158" s="1">
        <v>32.0</v>
      </c>
      <c r="C158" s="1">
        <v>2005.0</v>
      </c>
      <c r="D158" s="1">
        <v>100088.2</v>
      </c>
      <c r="E158" s="1">
        <v>43.08958594</v>
      </c>
      <c r="F158" s="1">
        <v>1627508.0</v>
      </c>
      <c r="G158" s="1">
        <v>1.352810206</v>
      </c>
      <c r="H158" s="1">
        <v>652633.9409</v>
      </c>
      <c r="I158" s="1">
        <v>3.33229E11</v>
      </c>
      <c r="J158" s="1">
        <v>3.2146854519E10</v>
      </c>
      <c r="K158" s="1">
        <v>1.34922E11</v>
      </c>
      <c r="L158" s="1">
        <v>1.72355E11</v>
      </c>
    </row>
    <row r="159" ht="14.25" customHeight="1">
      <c r="A159" s="1" t="s">
        <v>43</v>
      </c>
      <c r="B159" s="1">
        <v>32.0</v>
      </c>
      <c r="C159" s="1">
        <v>2010.0</v>
      </c>
      <c r="D159" s="1">
        <v>106919.8</v>
      </c>
      <c r="E159" s="1">
        <v>46.2768333</v>
      </c>
      <c r="F159" s="1">
        <v>1627508.0</v>
      </c>
      <c r="G159" s="1">
        <v>1.334858146</v>
      </c>
      <c r="H159" s="1">
        <v>756069.3143</v>
      </c>
      <c r="I159" s="1">
        <v>4.05415E11</v>
      </c>
      <c r="J159" s="1">
        <v>3.2203020933E10</v>
      </c>
      <c r="K159" s="1">
        <v>1.59503E11</v>
      </c>
      <c r="L159" s="1">
        <v>2.11768E11</v>
      </c>
    </row>
    <row r="160" ht="14.25" customHeight="1">
      <c r="A160" s="1" t="s">
        <v>43</v>
      </c>
      <c r="B160" s="1">
        <v>32.0</v>
      </c>
      <c r="C160" s="1">
        <v>2015.0</v>
      </c>
      <c r="D160" s="1">
        <v>106919.8</v>
      </c>
      <c r="E160" s="1">
        <v>50.21663167</v>
      </c>
      <c r="F160" s="1">
        <v>1627508.0</v>
      </c>
      <c r="G160" s="1">
        <v>1.467819057</v>
      </c>
      <c r="H160" s="1">
        <v>812279.2427</v>
      </c>
      <c r="I160" s="1">
        <v>4.08213E11</v>
      </c>
      <c r="J160" s="1">
        <v>4.1195220593E10</v>
      </c>
      <c r="K160" s="1">
        <v>1.31341E11</v>
      </c>
      <c r="L160" s="1">
        <v>2.2526E11</v>
      </c>
    </row>
    <row r="161" ht="14.25" customHeight="1">
      <c r="A161" s="1" t="s">
        <v>43</v>
      </c>
      <c r="B161" s="1">
        <v>32.0</v>
      </c>
      <c r="C161" s="1">
        <v>2020.0</v>
      </c>
      <c r="D161" s="1">
        <v>107518.7</v>
      </c>
      <c r="E161" s="1">
        <v>53.79981079</v>
      </c>
      <c r="F161" s="1">
        <v>1627508.0</v>
      </c>
      <c r="G161" s="1">
        <v>1.373902907</v>
      </c>
      <c r="H161" s="1">
        <v>844649.4679</v>
      </c>
      <c r="I161" s="1">
        <v>4.48766E11</v>
      </c>
      <c r="J161" s="1">
        <v>4.9156747096E10</v>
      </c>
      <c r="K161" s="1">
        <v>1.39315E11</v>
      </c>
      <c r="L161" s="1">
        <v>2.44928E11</v>
      </c>
    </row>
    <row r="162" ht="14.25" customHeight="1">
      <c r="A162" s="1" t="s">
        <v>44</v>
      </c>
      <c r="B162" s="1">
        <v>33.0</v>
      </c>
      <c r="C162" s="1">
        <v>2000.0</v>
      </c>
      <c r="D162" s="1">
        <v>8180.0</v>
      </c>
      <c r="E162" s="1">
        <v>56.31126506</v>
      </c>
      <c r="F162" s="1">
        <v>435463.2</v>
      </c>
      <c r="G162" s="1">
        <v>0.859806659</v>
      </c>
      <c r="H162" s="1">
        <v>139558.9167</v>
      </c>
      <c r="I162" s="1">
        <v>1.01919E11</v>
      </c>
      <c r="J162" s="1">
        <v>8.539471851E9</v>
      </c>
      <c r="K162" s="1">
        <v>4.850999118E10</v>
      </c>
      <c r="L162" s="1">
        <v>4.217976769E10</v>
      </c>
    </row>
    <row r="163" ht="14.25" customHeight="1">
      <c r="A163" s="1" t="s">
        <v>44</v>
      </c>
      <c r="B163" s="1">
        <v>33.0</v>
      </c>
      <c r="C163" s="1">
        <v>2005.0</v>
      </c>
      <c r="D163" s="1">
        <v>8215.0</v>
      </c>
      <c r="E163" s="1">
        <v>65.61648947</v>
      </c>
      <c r="F163" s="1">
        <v>435463.2</v>
      </c>
      <c r="G163" s="1">
        <v>0.90514606</v>
      </c>
      <c r="H163" s="1">
        <v>130606.9208</v>
      </c>
      <c r="I163" s="1">
        <v>9.404879914E10</v>
      </c>
      <c r="J163" s="1">
        <v>1.1042194396E10</v>
      </c>
      <c r="K163" s="1">
        <v>3.6658297312E10</v>
      </c>
      <c r="L163" s="1">
        <v>5.5463715669E10</v>
      </c>
    </row>
    <row r="164" ht="14.25" customHeight="1">
      <c r="A164" s="1" t="s">
        <v>44</v>
      </c>
      <c r="B164" s="1">
        <v>33.0</v>
      </c>
      <c r="C164" s="1">
        <v>2010.0</v>
      </c>
      <c r="D164" s="1">
        <v>8250.0</v>
      </c>
      <c r="E164" s="1">
        <v>71.9858054</v>
      </c>
      <c r="F164" s="1">
        <v>435463.2</v>
      </c>
      <c r="G164" s="1">
        <v>0.900710155</v>
      </c>
      <c r="H164" s="1">
        <v>167515.3092</v>
      </c>
      <c r="I164" s="1">
        <v>1.20516E11</v>
      </c>
      <c r="J164" s="1">
        <v>8.426989213E9</v>
      </c>
      <c r="K164" s="1">
        <v>5.0346318054E10</v>
      </c>
      <c r="L164" s="1">
        <v>6.8909730929E10</v>
      </c>
    </row>
    <row r="165" ht="14.25" customHeight="1">
      <c r="A165" s="1" t="s">
        <v>44</v>
      </c>
      <c r="B165" s="1">
        <v>33.0</v>
      </c>
      <c r="C165" s="1">
        <v>2015.0</v>
      </c>
      <c r="D165" s="1">
        <v>8250.0</v>
      </c>
      <c r="E165" s="1">
        <v>86.97391783</v>
      </c>
      <c r="F165" s="1">
        <v>435463.2</v>
      </c>
      <c r="G165" s="1">
        <v>0.798503461</v>
      </c>
      <c r="H165" s="1">
        <v>220379.4837</v>
      </c>
      <c r="I165" s="1">
        <v>1.66774E11</v>
      </c>
      <c r="J165" s="1">
        <v>6.99095063E9</v>
      </c>
      <c r="K165" s="1">
        <v>7.5615860873E10</v>
      </c>
      <c r="L165" s="1">
        <v>8.5471155393E10</v>
      </c>
    </row>
    <row r="166" ht="14.25" customHeight="1">
      <c r="A166" s="1" t="s">
        <v>44</v>
      </c>
      <c r="B166" s="1">
        <v>33.0</v>
      </c>
      <c r="C166" s="1">
        <v>2020.0</v>
      </c>
      <c r="D166" s="1">
        <v>8250.0</v>
      </c>
      <c r="E166" s="1">
        <v>98.02865514</v>
      </c>
      <c r="F166" s="1">
        <v>435463.2</v>
      </c>
      <c r="G166" s="1">
        <v>0.921298951</v>
      </c>
      <c r="H166" s="1">
        <v>261289.5283</v>
      </c>
      <c r="I166" s="1">
        <v>1.77479E11</v>
      </c>
      <c r="J166" s="1">
        <v>1.4424679787E10</v>
      </c>
      <c r="K166" s="1">
        <v>7.7957043078E10</v>
      </c>
      <c r="L166" s="1">
        <v>9.010251153E10</v>
      </c>
    </row>
    <row r="167" ht="14.25" customHeight="1">
      <c r="A167" s="1" t="s">
        <v>45</v>
      </c>
      <c r="B167" s="1">
        <v>34.0</v>
      </c>
      <c r="C167" s="1">
        <v>2000.0</v>
      </c>
      <c r="D167" s="1">
        <v>6303.6</v>
      </c>
      <c r="E167" s="1">
        <v>55.23550588</v>
      </c>
      <c r="F167" s="1">
        <v>68890.0</v>
      </c>
      <c r="G167" s="1">
        <v>0.26661885</v>
      </c>
      <c r="H167" s="1">
        <v>71316.26098</v>
      </c>
      <c r="I167" s="1">
        <v>1.59529E11</v>
      </c>
      <c r="J167" s="1">
        <v>2.417312377E9</v>
      </c>
      <c r="K167" s="1">
        <v>5.4645040991E10</v>
      </c>
      <c r="L167" s="1">
        <v>9.7739990658E10</v>
      </c>
    </row>
    <row r="168" ht="14.25" customHeight="1">
      <c r="A168" s="1" t="s">
        <v>45</v>
      </c>
      <c r="B168" s="1">
        <v>34.0</v>
      </c>
      <c r="C168" s="1">
        <v>2005.0</v>
      </c>
      <c r="D168" s="1">
        <v>6753.7</v>
      </c>
      <c r="E168" s="1">
        <v>60.38487444</v>
      </c>
      <c r="F168" s="1">
        <v>68890.0</v>
      </c>
      <c r="G168" s="1">
        <v>0.225430821</v>
      </c>
      <c r="H168" s="1">
        <v>73545.99123</v>
      </c>
      <c r="I168" s="1">
        <v>2.06939E11</v>
      </c>
      <c r="J168" s="1">
        <v>2.049758495E9</v>
      </c>
      <c r="K168" s="1">
        <v>6.8047657141E10</v>
      </c>
      <c r="L168" s="1">
        <v>1.2265E11</v>
      </c>
    </row>
    <row r="169" ht="14.25" customHeight="1">
      <c r="A169" s="1" t="s">
        <v>45</v>
      </c>
      <c r="B169" s="1">
        <v>34.0</v>
      </c>
      <c r="C169" s="1">
        <v>2010.0</v>
      </c>
      <c r="D169" s="1">
        <v>7203.8</v>
      </c>
      <c r="E169" s="1">
        <v>66.19473073</v>
      </c>
      <c r="F169" s="1">
        <v>68890.0</v>
      </c>
      <c r="G169" s="1">
        <v>0.191318544</v>
      </c>
      <c r="H169" s="1">
        <v>64973.31016</v>
      </c>
      <c r="I169" s="1">
        <v>2.10893E11</v>
      </c>
      <c r="J169" s="1">
        <v>2.007164295E9</v>
      </c>
      <c r="K169" s="1">
        <v>6.178619659E10</v>
      </c>
      <c r="L169" s="1">
        <v>1.38721E11</v>
      </c>
    </row>
    <row r="170" ht="14.25" customHeight="1">
      <c r="A170" s="1" t="s">
        <v>45</v>
      </c>
      <c r="B170" s="1">
        <v>34.0</v>
      </c>
      <c r="C170" s="1">
        <v>2015.0</v>
      </c>
      <c r="D170" s="1">
        <v>7546.7</v>
      </c>
      <c r="E170" s="1">
        <v>68.25311366</v>
      </c>
      <c r="F170" s="1">
        <v>68890.0</v>
      </c>
      <c r="G170" s="1">
        <v>0.126852729</v>
      </c>
      <c r="H170" s="1">
        <v>63761.73336</v>
      </c>
      <c r="I170" s="1">
        <v>2.92364E11</v>
      </c>
      <c r="J170" s="1">
        <v>2.608555786E9</v>
      </c>
      <c r="K170" s="1">
        <v>1.11846E11</v>
      </c>
      <c r="L170" s="1">
        <v>1.56994E11</v>
      </c>
    </row>
    <row r="171" ht="14.25" customHeight="1">
      <c r="A171" s="1" t="s">
        <v>45</v>
      </c>
      <c r="B171" s="1">
        <v>34.0</v>
      </c>
      <c r="C171" s="1">
        <v>2020.0</v>
      </c>
      <c r="D171" s="1">
        <v>7820.2</v>
      </c>
      <c r="E171" s="1">
        <v>72.36728117</v>
      </c>
      <c r="F171" s="1">
        <v>68890.0</v>
      </c>
      <c r="G171" s="1">
        <v>0.085197407</v>
      </c>
      <c r="H171" s="1">
        <v>59497.73471</v>
      </c>
      <c r="I171" s="1">
        <v>3.96047E11</v>
      </c>
      <c r="J171" s="1">
        <v>3.485077627E9</v>
      </c>
      <c r="K171" s="1">
        <v>1.56304E11</v>
      </c>
      <c r="L171" s="1">
        <v>2.09157E11</v>
      </c>
    </row>
    <row r="172" ht="14.25" customHeight="1">
      <c r="A172" s="1" t="s">
        <v>46</v>
      </c>
      <c r="B172" s="1">
        <v>35.0</v>
      </c>
      <c r="C172" s="1">
        <v>2000.0</v>
      </c>
      <c r="D172" s="1">
        <v>1530.0</v>
      </c>
      <c r="E172" s="1">
        <v>290.6192237</v>
      </c>
      <c r="F172" s="1">
        <v>21640.0</v>
      </c>
      <c r="G172" s="1">
        <v>0.309092944</v>
      </c>
      <c r="H172" s="1">
        <v>73843.96949</v>
      </c>
      <c r="I172" s="1">
        <v>1.84402E11</v>
      </c>
      <c r="J172" s="1">
        <v>3.536094764E9</v>
      </c>
      <c r="K172" s="1">
        <v>4.7184653488E10</v>
      </c>
      <c r="L172" s="1">
        <v>1.15453E11</v>
      </c>
    </row>
    <row r="173" ht="14.25" customHeight="1">
      <c r="A173" s="1" t="s">
        <v>46</v>
      </c>
      <c r="B173" s="1">
        <v>35.0</v>
      </c>
      <c r="C173" s="1">
        <v>2005.0</v>
      </c>
      <c r="D173" s="1">
        <v>1535.0</v>
      </c>
      <c r="E173" s="1">
        <v>320.2449168</v>
      </c>
      <c r="F173" s="1">
        <v>21640.0</v>
      </c>
      <c r="G173" s="1">
        <v>0.298400233</v>
      </c>
      <c r="H173" s="1">
        <v>76206.03959</v>
      </c>
      <c r="I173" s="1">
        <v>2.04465E11</v>
      </c>
      <c r="J173" s="1">
        <v>4.574713777E9</v>
      </c>
      <c r="K173" s="1">
        <v>4.6859233052E10</v>
      </c>
      <c r="L173" s="1">
        <v>1.34418E11</v>
      </c>
    </row>
    <row r="174" ht="14.25" customHeight="1">
      <c r="A174" s="1" t="s">
        <v>46</v>
      </c>
      <c r="B174" s="1">
        <v>35.0</v>
      </c>
      <c r="C174" s="1">
        <v>2010.0</v>
      </c>
      <c r="D174" s="1">
        <v>1540.0</v>
      </c>
      <c r="E174" s="1">
        <v>352.2920518</v>
      </c>
      <c r="F174" s="1">
        <v>21640.0</v>
      </c>
      <c r="G174" s="1">
        <v>0.27989915</v>
      </c>
      <c r="H174" s="1">
        <v>89228.54643</v>
      </c>
      <c r="I174" s="1">
        <v>2.51949E11</v>
      </c>
      <c r="J174" s="1">
        <v>4.736498949E9</v>
      </c>
      <c r="K174" s="1">
        <v>5.5566013893E10</v>
      </c>
      <c r="L174" s="1">
        <v>1.67173E11</v>
      </c>
    </row>
    <row r="175" ht="14.25" customHeight="1">
      <c r="A175" s="1" t="s">
        <v>46</v>
      </c>
      <c r="B175" s="1">
        <v>35.0</v>
      </c>
      <c r="C175" s="1">
        <v>2015.0</v>
      </c>
      <c r="D175" s="1">
        <v>1650.0</v>
      </c>
      <c r="E175" s="1">
        <v>387.2504621</v>
      </c>
      <c r="F175" s="1">
        <v>21640.0</v>
      </c>
      <c r="G175" s="1">
        <v>0.218561568</v>
      </c>
      <c r="H175" s="1">
        <v>87305.97286</v>
      </c>
      <c r="I175" s="1">
        <v>3.03414E11</v>
      </c>
      <c r="J175" s="1">
        <v>4.303909781E9</v>
      </c>
      <c r="K175" s="1">
        <v>6.0145030659E10</v>
      </c>
      <c r="L175" s="1">
        <v>2.07692E11</v>
      </c>
    </row>
    <row r="176" ht="14.25" customHeight="1">
      <c r="A176" s="1" t="s">
        <v>46</v>
      </c>
      <c r="B176" s="1">
        <v>35.0</v>
      </c>
      <c r="C176" s="1">
        <v>2020.0</v>
      </c>
      <c r="D176" s="1">
        <v>1400.0</v>
      </c>
      <c r="E176" s="1">
        <v>425.836414</v>
      </c>
      <c r="F176" s="1">
        <v>21640.0</v>
      </c>
      <c r="G176" s="1">
        <v>0.166206272</v>
      </c>
      <c r="H176" s="1">
        <v>83664.06603</v>
      </c>
      <c r="I176" s="1">
        <v>3.51803E11</v>
      </c>
      <c r="J176" s="1">
        <v>4.249099867E9</v>
      </c>
      <c r="K176" s="1">
        <v>6.7863209296E10</v>
      </c>
      <c r="L176" s="1">
        <v>2.41244E11</v>
      </c>
    </row>
    <row r="177" ht="14.25" customHeight="1">
      <c r="A177" s="1" t="s">
        <v>47</v>
      </c>
      <c r="B177" s="1">
        <v>36.0</v>
      </c>
      <c r="C177" s="1">
        <v>2000.0</v>
      </c>
      <c r="D177" s="1">
        <v>83692.5</v>
      </c>
      <c r="E177" s="1">
        <v>192.5554346</v>
      </c>
      <c r="F177" s="1">
        <v>295717.8</v>
      </c>
      <c r="G177" s="1">
        <v>0.236843714</v>
      </c>
      <c r="H177" s="1">
        <v>517178.2688</v>
      </c>
      <c r="I177" s="1">
        <v>1.84213E12</v>
      </c>
      <c r="J177" s="1">
        <v>3.8309926795E10</v>
      </c>
      <c r="K177" s="1">
        <v>4.5209E11</v>
      </c>
      <c r="L177" s="1">
        <v>1.14484E12</v>
      </c>
    </row>
    <row r="178" ht="14.25" customHeight="1">
      <c r="A178" s="1" t="s">
        <v>47</v>
      </c>
      <c r="B178" s="1">
        <v>36.0</v>
      </c>
      <c r="C178" s="1">
        <v>2005.0</v>
      </c>
      <c r="D178" s="1">
        <v>86986.45</v>
      </c>
      <c r="E178" s="1">
        <v>196.0296093</v>
      </c>
      <c r="F178" s="1">
        <v>295717.8</v>
      </c>
      <c r="G178" s="1">
        <v>0.245771571</v>
      </c>
      <c r="H178" s="1">
        <v>556897.8378</v>
      </c>
      <c r="I178" s="1">
        <v>1.92794E12</v>
      </c>
      <c r="J178" s="1">
        <v>3.622570683E10</v>
      </c>
      <c r="K178" s="1">
        <v>4.67923E11</v>
      </c>
      <c r="L178" s="1">
        <v>1.20892E12</v>
      </c>
    </row>
    <row r="179" ht="14.25" customHeight="1">
      <c r="A179" s="1" t="s">
        <v>47</v>
      </c>
      <c r="B179" s="1">
        <v>36.0</v>
      </c>
      <c r="C179" s="1">
        <v>2010.0</v>
      </c>
      <c r="D179" s="1">
        <v>90280.4</v>
      </c>
      <c r="E179" s="1">
        <v>200.4525156</v>
      </c>
      <c r="F179" s="1">
        <v>295717.8</v>
      </c>
      <c r="G179" s="1">
        <v>0.213264647</v>
      </c>
      <c r="H179" s="1">
        <v>482672.1703</v>
      </c>
      <c r="I179" s="1">
        <v>1.90033E12</v>
      </c>
      <c r="J179" s="1">
        <v>3.6554344548E10</v>
      </c>
      <c r="K179" s="1">
        <v>4.21839E11</v>
      </c>
      <c r="L179" s="1">
        <v>1.23674E12</v>
      </c>
    </row>
    <row r="180" ht="14.25" customHeight="1">
      <c r="A180" s="1" t="s">
        <v>47</v>
      </c>
      <c r="B180" s="1">
        <v>36.0</v>
      </c>
      <c r="C180" s="1">
        <v>2015.0</v>
      </c>
      <c r="D180" s="1">
        <v>92970.8</v>
      </c>
      <c r="E180" s="1">
        <v>205.3665384</v>
      </c>
      <c r="F180" s="1">
        <v>295717.8</v>
      </c>
      <c r="G180" s="1">
        <v>0.183956857</v>
      </c>
      <c r="H180" s="1">
        <v>413893.0962</v>
      </c>
      <c r="I180" s="1">
        <v>1.83664E12</v>
      </c>
      <c r="J180" s="1">
        <v>3.7930917192E10</v>
      </c>
      <c r="K180" s="1">
        <v>3.83056E11</v>
      </c>
      <c r="L180" s="1">
        <v>1.23002E12</v>
      </c>
    </row>
    <row r="181" ht="14.25" customHeight="1">
      <c r="A181" s="1" t="s">
        <v>47</v>
      </c>
      <c r="B181" s="1">
        <v>36.0</v>
      </c>
      <c r="C181" s="1">
        <v>2020.0</v>
      </c>
      <c r="D181" s="1">
        <v>95661.3</v>
      </c>
      <c r="E181" s="1">
        <v>200.9991005</v>
      </c>
      <c r="F181" s="1">
        <v>295717.8</v>
      </c>
      <c r="G181" s="1">
        <v>0.161101847</v>
      </c>
      <c r="H181" s="1">
        <v>352128.8891</v>
      </c>
      <c r="I181" s="1">
        <v>1.74602E12</v>
      </c>
      <c r="J181" s="1">
        <v>3.4886968576E10</v>
      </c>
      <c r="K181" s="1">
        <v>3.71599E11</v>
      </c>
      <c r="L181" s="1">
        <v>1.1735E12</v>
      </c>
    </row>
    <row r="182" ht="14.25" customHeight="1">
      <c r="A182" s="1" t="s">
        <v>48</v>
      </c>
      <c r="B182" s="1">
        <v>37.0</v>
      </c>
      <c r="C182" s="1">
        <v>2000.0</v>
      </c>
      <c r="D182" s="1">
        <v>248760.0</v>
      </c>
      <c r="E182" s="1">
        <v>347.9917695</v>
      </c>
      <c r="F182" s="1">
        <v>364500.0</v>
      </c>
      <c r="G182" s="1">
        <v>0.297089924</v>
      </c>
      <c r="H182" s="1">
        <v>1278174.014</v>
      </c>
      <c r="I182" s="1">
        <v>3.98676E12</v>
      </c>
      <c r="J182" s="1">
        <v>6.6223012286E10</v>
      </c>
      <c r="K182" s="1">
        <v>1.23652E12</v>
      </c>
      <c r="L182" s="1">
        <v>2.72452E12</v>
      </c>
    </row>
    <row r="183" ht="14.25" customHeight="1">
      <c r="A183" s="1" t="s">
        <v>48</v>
      </c>
      <c r="B183" s="1">
        <v>37.0</v>
      </c>
      <c r="C183" s="1">
        <v>2005.0</v>
      </c>
      <c r="D183" s="1">
        <v>249210.0</v>
      </c>
      <c r="E183" s="1">
        <v>350.5432099</v>
      </c>
      <c r="F183" s="1">
        <v>364500.0</v>
      </c>
      <c r="G183" s="1">
        <v>0.287407296</v>
      </c>
      <c r="H183" s="1">
        <v>1289536.108</v>
      </c>
      <c r="I183" s="1">
        <v>4.2291E12</v>
      </c>
      <c r="J183" s="1">
        <v>5.2225625877E10</v>
      </c>
      <c r="K183" s="1">
        <v>1.25876E12</v>
      </c>
      <c r="L183" s="1">
        <v>2.96496E12</v>
      </c>
    </row>
    <row r="184" ht="14.25" customHeight="1">
      <c r="A184" s="1" t="s">
        <v>48</v>
      </c>
      <c r="B184" s="1">
        <v>37.0</v>
      </c>
      <c r="C184" s="1">
        <v>2010.0</v>
      </c>
      <c r="D184" s="1">
        <v>249660.0</v>
      </c>
      <c r="E184" s="1">
        <v>351.3580247</v>
      </c>
      <c r="F184" s="1">
        <v>364500.0</v>
      </c>
      <c r="G184" s="1">
        <v>0.274298906</v>
      </c>
      <c r="H184" s="1">
        <v>1234821.371</v>
      </c>
      <c r="I184" s="1">
        <v>4.21891E12</v>
      </c>
      <c r="J184" s="1">
        <v>5.154653412E10</v>
      </c>
      <c r="K184" s="1">
        <v>1.22748E12</v>
      </c>
      <c r="L184" s="1">
        <v>2.93809E12</v>
      </c>
    </row>
    <row r="185" ht="14.25" customHeight="1">
      <c r="A185" s="1" t="s">
        <v>48</v>
      </c>
      <c r="B185" s="1">
        <v>37.0</v>
      </c>
      <c r="C185" s="1">
        <v>2015.0</v>
      </c>
      <c r="D185" s="1">
        <v>249440.0</v>
      </c>
      <c r="E185" s="1">
        <v>348.8093278</v>
      </c>
      <c r="F185" s="1">
        <v>364500.0</v>
      </c>
      <c r="G185" s="1">
        <v>0.265099546</v>
      </c>
      <c r="H185" s="1">
        <v>1268751.648</v>
      </c>
      <c r="I185" s="1">
        <v>4.44493E12</v>
      </c>
      <c r="J185" s="1">
        <v>4.5965919991E10</v>
      </c>
      <c r="K185" s="1">
        <v>1.27053E12</v>
      </c>
      <c r="L185" s="1">
        <v>3.10236E12</v>
      </c>
    </row>
    <row r="186" ht="14.25" customHeight="1">
      <c r="A186" s="1" t="s">
        <v>48</v>
      </c>
      <c r="B186" s="1">
        <v>37.0</v>
      </c>
      <c r="C186" s="1">
        <v>2020.0</v>
      </c>
      <c r="D186" s="1">
        <v>249350.0</v>
      </c>
      <c r="E186" s="1">
        <v>346.3950617</v>
      </c>
      <c r="F186" s="1">
        <v>364500.0</v>
      </c>
      <c r="G186" s="1">
        <v>0.231783873</v>
      </c>
      <c r="H186" s="1">
        <v>1094556.256</v>
      </c>
      <c r="I186" s="1">
        <v>4.37504E12</v>
      </c>
      <c r="J186" s="1">
        <v>3.9928447296E10</v>
      </c>
      <c r="K186" s="1">
        <v>1.28592E12</v>
      </c>
      <c r="L186" s="1">
        <v>3.01047E12</v>
      </c>
    </row>
    <row r="187" ht="14.25" customHeight="1">
      <c r="A187" s="1" t="s">
        <v>49</v>
      </c>
      <c r="B187" s="1">
        <v>38.0</v>
      </c>
      <c r="C187" s="1">
        <v>2000.0</v>
      </c>
      <c r="D187" s="1">
        <v>975.0</v>
      </c>
      <c r="E187" s="1">
        <v>57.30024932</v>
      </c>
      <c r="F187" s="1">
        <v>88566.8</v>
      </c>
      <c r="G187" s="1">
        <v>0.885065684</v>
      </c>
      <c r="H187" s="1">
        <v>20836.4549</v>
      </c>
      <c r="I187" s="1">
        <v>1.8380669692E10</v>
      </c>
      <c r="J187" s="1">
        <v>5.2610174E8</v>
      </c>
      <c r="K187" s="1">
        <v>4.312671366E9</v>
      </c>
      <c r="L187" s="1">
        <v>1.1335828813E10</v>
      </c>
    </row>
    <row r="188" ht="14.25" customHeight="1">
      <c r="A188" s="1" t="s">
        <v>49</v>
      </c>
      <c r="B188" s="1">
        <v>38.0</v>
      </c>
      <c r="C188" s="1">
        <v>2005.0</v>
      </c>
      <c r="D188" s="1">
        <v>975.0</v>
      </c>
      <c r="E188" s="1">
        <v>64.35328649</v>
      </c>
      <c r="F188" s="1">
        <v>88566.8</v>
      </c>
      <c r="G188" s="1">
        <v>0.793727755</v>
      </c>
      <c r="H188" s="1">
        <v>25323.17278</v>
      </c>
      <c r="I188" s="1">
        <v>2.5032512559E10</v>
      </c>
      <c r="J188" s="1">
        <v>8.333872275E8</v>
      </c>
      <c r="K188" s="1">
        <v>6.639076374E9</v>
      </c>
      <c r="L188" s="1">
        <v>1.5266145381E10</v>
      </c>
    </row>
    <row r="189" ht="14.25" customHeight="1">
      <c r="A189" s="1" t="s">
        <v>49</v>
      </c>
      <c r="B189" s="1">
        <v>38.0</v>
      </c>
      <c r="C189" s="1">
        <v>2010.0</v>
      </c>
      <c r="D189" s="1">
        <v>975.0</v>
      </c>
      <c r="E189" s="1">
        <v>78.07229106</v>
      </c>
      <c r="F189" s="1">
        <v>88566.8</v>
      </c>
      <c r="G189" s="1">
        <v>0.598888152</v>
      </c>
      <c r="H189" s="1">
        <v>27362.05323</v>
      </c>
      <c r="I189" s="1">
        <v>3.3723826288E10</v>
      </c>
      <c r="J189" s="1">
        <v>1.651913885E9</v>
      </c>
      <c r="K189" s="1">
        <v>8.599259117E9</v>
      </c>
      <c r="L189" s="1">
        <v>1.9700240808E10</v>
      </c>
    </row>
    <row r="190" ht="14.25" customHeight="1">
      <c r="A190" s="1" t="s">
        <v>49</v>
      </c>
      <c r="B190" s="1">
        <v>38.0</v>
      </c>
      <c r="C190" s="1">
        <v>2015.0</v>
      </c>
      <c r="D190" s="1">
        <v>975.0</v>
      </c>
      <c r="E190" s="1">
        <v>106.9412706</v>
      </c>
      <c r="F190" s="1">
        <v>88566.8</v>
      </c>
      <c r="G190" s="1">
        <v>0.65589676</v>
      </c>
      <c r="H190" s="1">
        <v>34860.89684</v>
      </c>
      <c r="I190" s="1">
        <v>3.8587017887E10</v>
      </c>
      <c r="J190" s="1">
        <v>1.694845493E9</v>
      </c>
      <c r="K190" s="1">
        <v>9.736587465E9</v>
      </c>
      <c r="L190" s="1">
        <v>2.320652662E10</v>
      </c>
    </row>
    <row r="191" ht="14.25" customHeight="1">
      <c r="A191" s="1" t="s">
        <v>49</v>
      </c>
      <c r="B191" s="1">
        <v>38.0</v>
      </c>
      <c r="C191" s="1">
        <v>2020.0</v>
      </c>
      <c r="D191" s="1">
        <v>975.0</v>
      </c>
      <c r="E191" s="1">
        <v>123.0794986</v>
      </c>
      <c r="F191" s="1">
        <v>88566.8</v>
      </c>
      <c r="G191" s="1">
        <v>0.507078691</v>
      </c>
      <c r="H191" s="1">
        <v>33146.35261</v>
      </c>
      <c r="I191" s="1">
        <v>4.1362613666E10</v>
      </c>
      <c r="J191" s="1">
        <v>1.882771634E9</v>
      </c>
      <c r="K191" s="1">
        <v>1.0365216335E10</v>
      </c>
      <c r="L191" s="1">
        <v>2.5140688741E10</v>
      </c>
    </row>
    <row r="192" ht="14.25" customHeight="1">
      <c r="A192" s="1" t="s">
        <v>50</v>
      </c>
      <c r="B192" s="1">
        <v>39.0</v>
      </c>
      <c r="C192" s="1">
        <v>2000.0</v>
      </c>
      <c r="D192" s="1">
        <v>31569.258</v>
      </c>
      <c r="E192" s="1">
        <v>5.513066637</v>
      </c>
      <c r="F192" s="1">
        <v>2699700.0</v>
      </c>
      <c r="G192" s="1">
        <v>1.81555185</v>
      </c>
      <c r="H192" s="1">
        <v>162133.7495</v>
      </c>
      <c r="I192" s="1">
        <v>6.6179326673E10</v>
      </c>
      <c r="J192" s="1">
        <v>4.979687725E9</v>
      </c>
      <c r="K192" s="1">
        <v>2.1697417688E10</v>
      </c>
      <c r="L192" s="1">
        <v>3.3758154448E10</v>
      </c>
    </row>
    <row r="193" ht="14.25" customHeight="1">
      <c r="A193" s="1" t="s">
        <v>50</v>
      </c>
      <c r="B193" s="1">
        <v>39.0</v>
      </c>
      <c r="C193" s="1">
        <v>2005.0</v>
      </c>
      <c r="D193" s="1">
        <v>31195.527</v>
      </c>
      <c r="E193" s="1">
        <v>5.610634145</v>
      </c>
      <c r="F193" s="1">
        <v>2699700.0</v>
      </c>
      <c r="G193" s="1">
        <v>1.561304609</v>
      </c>
      <c r="H193" s="1">
        <v>234299.3053</v>
      </c>
      <c r="I193" s="1">
        <v>1.08382E11</v>
      </c>
      <c r="J193" s="1">
        <v>6.580282766E9</v>
      </c>
      <c r="K193" s="1">
        <v>3.7527959846E10</v>
      </c>
      <c r="L193" s="1">
        <v>5.6518757362E10</v>
      </c>
    </row>
    <row r="194" ht="14.25" customHeight="1">
      <c r="A194" s="1" t="s">
        <v>50</v>
      </c>
      <c r="B194" s="1">
        <v>39.0</v>
      </c>
      <c r="C194" s="1">
        <v>2010.0</v>
      </c>
      <c r="D194" s="1">
        <v>30821.795</v>
      </c>
      <c r="E194" s="1">
        <v>6.045809534</v>
      </c>
      <c r="F194" s="1">
        <v>2699700.0</v>
      </c>
      <c r="G194" s="1">
        <v>1.567296662</v>
      </c>
      <c r="H194" s="1">
        <v>307085.8759</v>
      </c>
      <c r="I194" s="1">
        <v>1.46559E11</v>
      </c>
      <c r="J194" s="1">
        <v>7.129840783E9</v>
      </c>
      <c r="K194" s="1">
        <v>5.1364385539E10</v>
      </c>
      <c r="L194" s="1">
        <v>7.799450355E10</v>
      </c>
    </row>
    <row r="195" ht="14.25" customHeight="1">
      <c r="A195" s="1" t="s">
        <v>50</v>
      </c>
      <c r="B195" s="1">
        <v>39.0</v>
      </c>
      <c r="C195" s="1">
        <v>2015.0</v>
      </c>
      <c r="D195" s="1">
        <v>33084.562</v>
      </c>
      <c r="E195" s="1">
        <v>6.498057562</v>
      </c>
      <c r="F195" s="1">
        <v>2699700.0</v>
      </c>
      <c r="G195" s="1">
        <v>1.036180124</v>
      </c>
      <c r="H195" s="1">
        <v>267016.6944</v>
      </c>
      <c r="I195" s="1">
        <v>1.84388E11</v>
      </c>
      <c r="J195" s="1">
        <v>8.685703238E9</v>
      </c>
      <c r="K195" s="1">
        <v>5.6892650251E10</v>
      </c>
      <c r="L195" s="1">
        <v>1.09338E11</v>
      </c>
    </row>
    <row r="196" ht="14.25" customHeight="1">
      <c r="A196" s="1" t="s">
        <v>50</v>
      </c>
      <c r="B196" s="1">
        <v>39.0</v>
      </c>
      <c r="C196" s="1">
        <v>2020.0</v>
      </c>
      <c r="D196" s="1">
        <v>34546.8</v>
      </c>
      <c r="E196" s="1">
        <v>6.947314887</v>
      </c>
      <c r="F196" s="1">
        <v>2699700.0</v>
      </c>
      <c r="G196" s="1">
        <v>1.029477989</v>
      </c>
      <c r="H196" s="1">
        <v>294805.9457</v>
      </c>
      <c r="I196" s="1">
        <v>2.05829E11</v>
      </c>
      <c r="J196" s="1">
        <v>1.037490424E10</v>
      </c>
      <c r="K196" s="1">
        <v>7.0596388408E10</v>
      </c>
      <c r="L196" s="1">
        <v>1.16159E11</v>
      </c>
    </row>
    <row r="197" ht="14.25" customHeight="1">
      <c r="A197" s="1" t="s">
        <v>51</v>
      </c>
      <c r="B197" s="1">
        <v>40.0</v>
      </c>
      <c r="C197" s="1">
        <v>2000.0</v>
      </c>
      <c r="D197" s="1">
        <v>64760.0</v>
      </c>
      <c r="E197" s="1">
        <v>487.3326871</v>
      </c>
      <c r="F197" s="1">
        <v>97111.0</v>
      </c>
      <c r="G197" s="1">
        <v>0.559795959</v>
      </c>
      <c r="H197" s="1">
        <v>502291.3249</v>
      </c>
      <c r="I197" s="1">
        <v>7.98929E11</v>
      </c>
      <c r="J197" s="1">
        <v>2.3935134323E10</v>
      </c>
      <c r="K197" s="1">
        <v>2.60959E11</v>
      </c>
      <c r="L197" s="1">
        <v>4.38558E11</v>
      </c>
    </row>
    <row r="198" ht="14.25" customHeight="1">
      <c r="A198" s="1" t="s">
        <v>51</v>
      </c>
      <c r="B198" s="1">
        <v>40.0</v>
      </c>
      <c r="C198" s="1">
        <v>2005.0</v>
      </c>
      <c r="D198" s="1">
        <v>64315.0</v>
      </c>
      <c r="E198" s="1">
        <v>497.5174084</v>
      </c>
      <c r="F198" s="1">
        <v>97111.0</v>
      </c>
      <c r="G198" s="1">
        <v>0.470934586</v>
      </c>
      <c r="H198" s="1">
        <v>548063.1407</v>
      </c>
      <c r="I198" s="1">
        <v>1.02138E12</v>
      </c>
      <c r="J198" s="1">
        <v>2.3691799611E10</v>
      </c>
      <c r="K198" s="1">
        <v>3.49262E11</v>
      </c>
      <c r="L198" s="1">
        <v>5.57419E11</v>
      </c>
    </row>
    <row r="199" ht="14.25" customHeight="1">
      <c r="A199" s="1" t="s">
        <v>51</v>
      </c>
      <c r="B199" s="1">
        <v>40.0</v>
      </c>
      <c r="C199" s="1">
        <v>2010.0</v>
      </c>
      <c r="D199" s="1">
        <v>63870.0</v>
      </c>
      <c r="E199" s="1">
        <v>509.8159671</v>
      </c>
      <c r="F199" s="1">
        <v>97111.0</v>
      </c>
      <c r="G199" s="1">
        <v>0.456002682</v>
      </c>
      <c r="H199" s="1">
        <v>645046.5305</v>
      </c>
      <c r="I199" s="1">
        <v>1.26143E12</v>
      </c>
      <c r="J199" s="1">
        <v>2.7311138178E10</v>
      </c>
      <c r="K199" s="1">
        <v>4.40943E11</v>
      </c>
      <c r="L199" s="1">
        <v>6.88987E11</v>
      </c>
    </row>
    <row r="200" ht="14.25" customHeight="1">
      <c r="A200" s="1" t="s">
        <v>51</v>
      </c>
      <c r="B200" s="1">
        <v>40.0</v>
      </c>
      <c r="C200" s="1">
        <v>2015.0</v>
      </c>
      <c r="D200" s="1">
        <v>63370.0</v>
      </c>
      <c r="E200" s="1">
        <v>523.5255477</v>
      </c>
      <c r="F200" s="1">
        <v>97111.0</v>
      </c>
      <c r="G200" s="1">
        <v>0.414605018</v>
      </c>
      <c r="H200" s="1">
        <v>683376.3225</v>
      </c>
      <c r="I200" s="1">
        <v>1.46604E12</v>
      </c>
      <c r="J200" s="1">
        <v>2.9378068487E10</v>
      </c>
      <c r="K200" s="1">
        <v>5.00651E11</v>
      </c>
      <c r="L200" s="1">
        <v>8.14773E11</v>
      </c>
    </row>
    <row r="201" ht="14.25" customHeight="1">
      <c r="A201" s="1" t="s">
        <v>51</v>
      </c>
      <c r="B201" s="1">
        <v>40.0</v>
      </c>
      <c r="C201" s="1">
        <v>2020.0</v>
      </c>
      <c r="D201" s="1">
        <v>62870.0</v>
      </c>
      <c r="E201" s="1">
        <v>531.1090061</v>
      </c>
      <c r="F201" s="1">
        <v>97111.0</v>
      </c>
      <c r="G201" s="1">
        <v>0.350244575</v>
      </c>
      <c r="H201" s="1">
        <v>659329.6994</v>
      </c>
      <c r="I201" s="1">
        <v>1.62653E12</v>
      </c>
      <c r="J201" s="1">
        <v>2.7801079179E10</v>
      </c>
      <c r="K201" s="1">
        <v>5.47914E11</v>
      </c>
      <c r="L201" s="1">
        <v>9.16191E11</v>
      </c>
    </row>
    <row r="202" ht="14.25" customHeight="1">
      <c r="A202" s="1" t="s">
        <v>52</v>
      </c>
      <c r="B202" s="1">
        <v>41.0</v>
      </c>
      <c r="C202" s="1">
        <v>2000.0</v>
      </c>
      <c r="D202" s="1">
        <v>11809.0</v>
      </c>
      <c r="E202" s="1">
        <v>25.53910323</v>
      </c>
      <c r="F202" s="1">
        <v>191800.0</v>
      </c>
      <c r="G202" s="1">
        <v>1.31960546</v>
      </c>
      <c r="H202" s="1">
        <v>9463.893925</v>
      </c>
      <c r="I202" s="1">
        <v>3.518703233E9</v>
      </c>
      <c r="J202" s="1">
        <v>6.807906869E8</v>
      </c>
      <c r="K202" s="1">
        <v>1.04605456E9</v>
      </c>
      <c r="L202" s="1">
        <v>1.3912362E9</v>
      </c>
    </row>
    <row r="203" ht="14.25" customHeight="1">
      <c r="A203" s="1" t="s">
        <v>52</v>
      </c>
      <c r="B203" s="1">
        <v>41.0</v>
      </c>
      <c r="C203" s="1">
        <v>2005.0</v>
      </c>
      <c r="D203" s="1">
        <v>12052.9</v>
      </c>
      <c r="E203" s="1">
        <v>26.91657977</v>
      </c>
      <c r="F203" s="1">
        <v>191800.0</v>
      </c>
      <c r="G203" s="1">
        <v>1.252528956</v>
      </c>
      <c r="H203" s="1">
        <v>10323.14048</v>
      </c>
      <c r="I203" s="1">
        <v>4.237027793E9</v>
      </c>
      <c r="J203" s="1">
        <v>7.753370165E8</v>
      </c>
      <c r="K203" s="1">
        <v>1.041321322E9</v>
      </c>
      <c r="L203" s="1">
        <v>1.953177716E9</v>
      </c>
    </row>
    <row r="204" ht="14.25" customHeight="1">
      <c r="A204" s="1" t="s">
        <v>52</v>
      </c>
      <c r="B204" s="1">
        <v>41.0</v>
      </c>
      <c r="C204" s="1">
        <v>2010.0</v>
      </c>
      <c r="D204" s="1">
        <v>12296.8</v>
      </c>
      <c r="E204" s="1">
        <v>28.40406674</v>
      </c>
      <c r="F204" s="1">
        <v>191800.0</v>
      </c>
      <c r="G204" s="1">
        <v>1.214858902</v>
      </c>
      <c r="H204" s="1">
        <v>12095.6822</v>
      </c>
      <c r="I204" s="1">
        <v>5.263491909E9</v>
      </c>
      <c r="J204" s="1">
        <v>8.402812759E8</v>
      </c>
      <c r="K204" s="1">
        <v>1.243315024E9</v>
      </c>
      <c r="L204" s="1">
        <v>2.695501182E9</v>
      </c>
    </row>
    <row r="205" ht="14.25" customHeight="1">
      <c r="A205" s="1" t="s">
        <v>52</v>
      </c>
      <c r="B205" s="1">
        <v>41.0</v>
      </c>
      <c r="C205" s="1">
        <v>2015.0</v>
      </c>
      <c r="D205" s="1">
        <v>12518.1</v>
      </c>
      <c r="E205" s="1">
        <v>31.05787278</v>
      </c>
      <c r="F205" s="1">
        <v>191800.0</v>
      </c>
      <c r="G205" s="1">
        <v>1.537335595</v>
      </c>
      <c r="H205" s="1">
        <v>16613.28524</v>
      </c>
      <c r="I205" s="1">
        <v>6.678177512E9</v>
      </c>
      <c r="J205" s="1">
        <v>9.390028015E8</v>
      </c>
      <c r="K205" s="1">
        <v>1.674757518E9</v>
      </c>
      <c r="L205" s="1">
        <v>3.48265837E9</v>
      </c>
    </row>
    <row r="206" ht="14.25" customHeight="1">
      <c r="A206" s="1" t="s">
        <v>52</v>
      </c>
      <c r="B206" s="1">
        <v>41.0</v>
      </c>
      <c r="C206" s="1">
        <v>2020.0</v>
      </c>
      <c r="D206" s="1">
        <v>13153.8</v>
      </c>
      <c r="E206" s="1">
        <v>34.30604797</v>
      </c>
      <c r="F206" s="1">
        <v>191800.0</v>
      </c>
      <c r="G206" s="1">
        <v>1.234652079</v>
      </c>
      <c r="H206" s="1">
        <v>16093.54198</v>
      </c>
      <c r="I206" s="1">
        <v>7.354379549E9</v>
      </c>
      <c r="J206" s="1">
        <v>1.047266121E9</v>
      </c>
      <c r="K206" s="1">
        <v>2.01461843E9</v>
      </c>
      <c r="L206" s="1">
        <v>3.635432407E9</v>
      </c>
    </row>
    <row r="207" ht="14.25" customHeight="1">
      <c r="A207" s="1" t="s">
        <v>53</v>
      </c>
      <c r="B207" s="1">
        <v>42.0</v>
      </c>
      <c r="C207" s="1">
        <v>2000.0</v>
      </c>
      <c r="D207" s="1">
        <v>32410.0</v>
      </c>
      <c r="E207" s="1">
        <v>38.04698925</v>
      </c>
      <c r="F207" s="1">
        <v>62227.6</v>
      </c>
      <c r="G207" s="1">
        <v>0.435204162</v>
      </c>
      <c r="H207" s="1">
        <v>10908.84958</v>
      </c>
      <c r="I207" s="1">
        <v>1.5922572894E10</v>
      </c>
      <c r="J207" s="1">
        <v>6.041330975E8</v>
      </c>
      <c r="K207" s="1">
        <v>3.879638163E9</v>
      </c>
      <c r="L207" s="1">
        <v>9.438864706E9</v>
      </c>
    </row>
    <row r="208" ht="14.25" customHeight="1">
      <c r="A208" s="1" t="s">
        <v>53</v>
      </c>
      <c r="B208" s="1">
        <v>42.0</v>
      </c>
      <c r="C208" s="1">
        <v>2005.0</v>
      </c>
      <c r="D208" s="1">
        <v>33065.6</v>
      </c>
      <c r="E208" s="1">
        <v>35.97793562</v>
      </c>
      <c r="F208" s="1">
        <v>62227.0</v>
      </c>
      <c r="G208" s="1">
        <v>0.327369942</v>
      </c>
      <c r="H208" s="1">
        <v>11874.26318</v>
      </c>
      <c r="I208" s="1">
        <v>2.3566610772E10</v>
      </c>
      <c r="J208" s="1">
        <v>7.720079454E8</v>
      </c>
      <c r="K208" s="1">
        <v>5.553842077E9</v>
      </c>
      <c r="L208" s="1">
        <v>1.4343503053E10</v>
      </c>
    </row>
    <row r="209" ht="14.25" customHeight="1">
      <c r="A209" s="1" t="s">
        <v>53</v>
      </c>
      <c r="B209" s="1">
        <v>42.0</v>
      </c>
      <c r="C209" s="1">
        <v>2010.0</v>
      </c>
      <c r="D209" s="1">
        <v>33721.2</v>
      </c>
      <c r="E209" s="1">
        <v>33.70811706</v>
      </c>
      <c r="F209" s="1">
        <v>62227.0</v>
      </c>
      <c r="G209" s="1">
        <v>0.370450689</v>
      </c>
      <c r="H209" s="1">
        <v>12854.22932</v>
      </c>
      <c r="I209" s="1">
        <v>2.2993883547E10</v>
      </c>
      <c r="J209" s="1">
        <v>7.981680403E8</v>
      </c>
      <c r="K209" s="1">
        <v>4.608716835E9</v>
      </c>
      <c r="L209" s="1">
        <v>1.521998717E10</v>
      </c>
    </row>
    <row r="210" ht="14.25" customHeight="1">
      <c r="A210" s="1" t="s">
        <v>53</v>
      </c>
      <c r="B210" s="1">
        <v>42.0</v>
      </c>
      <c r="C210" s="1">
        <v>2015.0</v>
      </c>
      <c r="D210" s="1">
        <v>33914.4</v>
      </c>
      <c r="E210" s="1">
        <v>31.77924374</v>
      </c>
      <c r="F210" s="1">
        <v>62227.0</v>
      </c>
      <c r="G210" s="1">
        <v>0.268344485</v>
      </c>
      <c r="H210" s="1">
        <v>11928.83139</v>
      </c>
      <c r="I210" s="1">
        <v>2.7263090547E10</v>
      </c>
      <c r="J210" s="1">
        <v>9.527564714E8</v>
      </c>
      <c r="K210" s="1">
        <v>5.208223264E9</v>
      </c>
      <c r="L210" s="1">
        <v>1.7819375051E10</v>
      </c>
    </row>
    <row r="211" ht="14.25" customHeight="1">
      <c r="A211" s="1" t="s">
        <v>53</v>
      </c>
      <c r="B211" s="1">
        <v>42.0</v>
      </c>
      <c r="C211" s="1">
        <v>2020.0</v>
      </c>
      <c r="D211" s="1">
        <v>34107.9</v>
      </c>
      <c r="E211" s="1">
        <v>30.53911297</v>
      </c>
      <c r="F211" s="1">
        <v>62230.0</v>
      </c>
      <c r="G211" s="1">
        <v>0.238083359</v>
      </c>
      <c r="H211" s="1">
        <v>11436.59559</v>
      </c>
      <c r="I211" s="1">
        <v>2.9100311862E10</v>
      </c>
      <c r="J211" s="1">
        <v>1.070389247E9</v>
      </c>
      <c r="K211" s="1">
        <v>5.815149005E9</v>
      </c>
      <c r="L211" s="1">
        <v>1.8396697879E10</v>
      </c>
    </row>
    <row r="212" ht="14.25" customHeight="1">
      <c r="A212" s="1" t="s">
        <v>54</v>
      </c>
      <c r="B212" s="1">
        <v>43.0</v>
      </c>
      <c r="C212" s="1">
        <v>2000.0</v>
      </c>
      <c r="D212" s="1">
        <v>1381.8</v>
      </c>
      <c r="E212" s="1">
        <v>422.3501466</v>
      </c>
      <c r="F212" s="1">
        <v>10230.0</v>
      </c>
      <c r="G212" s="1">
        <v>0.607509521</v>
      </c>
      <c r="H212" s="1">
        <v>18914.12517</v>
      </c>
      <c r="I212" s="1">
        <v>2.5798443406E10</v>
      </c>
      <c r="J212" s="1">
        <v>1.438477802E9</v>
      </c>
      <c r="K212" s="1">
        <v>4.427245824E9</v>
      </c>
      <c r="L212" s="1">
        <v>1.7906890879E10</v>
      </c>
    </row>
    <row r="213" ht="14.25" customHeight="1">
      <c r="A213" s="1" t="s">
        <v>54</v>
      </c>
      <c r="B213" s="1">
        <v>43.0</v>
      </c>
      <c r="C213" s="1">
        <v>2005.0</v>
      </c>
      <c r="D213" s="1">
        <v>1377.65</v>
      </c>
      <c r="E213" s="1">
        <v>453.8654936</v>
      </c>
      <c r="F213" s="1">
        <v>10230.0</v>
      </c>
      <c r="G213" s="1">
        <v>0.551514281</v>
      </c>
      <c r="H213" s="1">
        <v>20887.88218</v>
      </c>
      <c r="I213" s="1">
        <v>3.1329923063E10</v>
      </c>
      <c r="J213" s="1">
        <v>1.472642562E9</v>
      </c>
      <c r="K213" s="1">
        <v>5.416226289E9</v>
      </c>
      <c r="L213" s="1">
        <v>2.3939643516E10</v>
      </c>
    </row>
    <row r="214" ht="14.25" customHeight="1">
      <c r="A214" s="1" t="s">
        <v>54</v>
      </c>
      <c r="B214" s="1">
        <v>43.0</v>
      </c>
      <c r="C214" s="1">
        <v>2010.0</v>
      </c>
      <c r="D214" s="1">
        <v>1373.5</v>
      </c>
      <c r="E214" s="1">
        <v>488.3479961</v>
      </c>
      <c r="F214" s="1">
        <v>10230.0</v>
      </c>
      <c r="G214" s="1">
        <v>0.462136604</v>
      </c>
      <c r="H214" s="1">
        <v>25240.22771</v>
      </c>
      <c r="I214" s="1">
        <v>4.5147473284E10</v>
      </c>
      <c r="J214" s="1">
        <v>1.547623671E9</v>
      </c>
      <c r="K214" s="1">
        <v>7.718222509E9</v>
      </c>
      <c r="L214" s="1">
        <v>3.3251367145E10</v>
      </c>
    </row>
    <row r="215" ht="14.25" customHeight="1">
      <c r="A215" s="1" t="s">
        <v>54</v>
      </c>
      <c r="B215" s="1">
        <v>43.0</v>
      </c>
      <c r="C215" s="1">
        <v>2015.0</v>
      </c>
      <c r="D215" s="1">
        <v>1403.3</v>
      </c>
      <c r="E215" s="1">
        <v>625.5073314</v>
      </c>
      <c r="F215" s="1">
        <v>10230.0</v>
      </c>
      <c r="G215" s="1">
        <v>0.541100707</v>
      </c>
      <c r="H215" s="1">
        <v>32882.9577</v>
      </c>
      <c r="I215" s="1">
        <v>4.9929337837E10</v>
      </c>
      <c r="J215" s="1">
        <v>1.640010619E9</v>
      </c>
      <c r="K215" s="1">
        <v>7.841494699E9</v>
      </c>
      <c r="L215" s="1">
        <v>3.685111863E10</v>
      </c>
    </row>
    <row r="216" ht="14.25" customHeight="1">
      <c r="A216" s="1" t="s">
        <v>54</v>
      </c>
      <c r="B216" s="1">
        <v>43.0</v>
      </c>
      <c r="C216" s="1">
        <v>2020.0</v>
      </c>
      <c r="D216" s="1">
        <v>1433.3</v>
      </c>
      <c r="E216" s="1">
        <v>553.5604106</v>
      </c>
      <c r="F216" s="1">
        <v>10230.0</v>
      </c>
      <c r="G216" s="1">
        <v>0.584698384</v>
      </c>
      <c r="H216" s="1">
        <v>28947.43775</v>
      </c>
      <c r="I216" s="1">
        <v>3.6728167163E10</v>
      </c>
      <c r="J216" s="1">
        <v>1.957394344E9</v>
      </c>
      <c r="K216" s="1">
        <v>5.810793095E9</v>
      </c>
      <c r="L216" s="1">
        <v>2.8934607911E10</v>
      </c>
    </row>
    <row r="217" ht="14.25" customHeight="1">
      <c r="A217" s="1" t="s">
        <v>55</v>
      </c>
      <c r="B217" s="1">
        <v>44.0</v>
      </c>
      <c r="C217" s="1">
        <v>2000.0</v>
      </c>
      <c r="D217" s="1">
        <v>20200.0</v>
      </c>
      <c r="E217" s="1">
        <v>55.83178047</v>
      </c>
      <c r="F217" s="1">
        <v>62661.0</v>
      </c>
      <c r="G217" s="1">
        <v>0.467810125</v>
      </c>
      <c r="H217" s="1">
        <v>20400.98797</v>
      </c>
      <c r="I217" s="1">
        <v>2.24789919E10</v>
      </c>
      <c r="J217" s="1">
        <v>1.124035305E9</v>
      </c>
      <c r="K217" s="1">
        <v>5.104368419E9</v>
      </c>
      <c r="L217" s="1">
        <v>1.4012524262E10</v>
      </c>
    </row>
    <row r="218" ht="14.25" customHeight="1">
      <c r="A218" s="1" t="s">
        <v>55</v>
      </c>
      <c r="B218" s="1">
        <v>44.0</v>
      </c>
      <c r="C218" s="1">
        <v>2005.0</v>
      </c>
      <c r="D218" s="1">
        <v>20950.0</v>
      </c>
      <c r="E218" s="1">
        <v>53.00778558</v>
      </c>
      <c r="F218" s="1">
        <v>62661.0</v>
      </c>
      <c r="G218" s="1">
        <v>0.395359811</v>
      </c>
      <c r="H218" s="1">
        <v>23504.22752</v>
      </c>
      <c r="I218" s="1">
        <v>3.2449428669E10</v>
      </c>
      <c r="J218" s="1">
        <v>1.154900844E9</v>
      </c>
      <c r="K218" s="1">
        <v>8.804915668E9</v>
      </c>
      <c r="L218" s="1">
        <v>1.9258867061E10</v>
      </c>
    </row>
    <row r="219" ht="14.25" customHeight="1">
      <c r="A219" s="1" t="s">
        <v>55</v>
      </c>
      <c r="B219" s="1">
        <v>44.0</v>
      </c>
      <c r="C219" s="1">
        <v>2010.0</v>
      </c>
      <c r="D219" s="1">
        <v>21700.0</v>
      </c>
      <c r="E219" s="1">
        <v>49.4181412</v>
      </c>
      <c r="F219" s="1">
        <v>62661.0</v>
      </c>
      <c r="G219" s="1">
        <v>0.366351828</v>
      </c>
      <c r="H219" s="1">
        <v>21316.66855</v>
      </c>
      <c r="I219" s="1">
        <v>3.4401356974E10</v>
      </c>
      <c r="J219" s="1">
        <v>1.121751927E9</v>
      </c>
      <c r="K219" s="1">
        <v>8.800284562E9</v>
      </c>
      <c r="L219" s="1">
        <v>2.105423644E10</v>
      </c>
    </row>
    <row r="220" ht="14.25" customHeight="1">
      <c r="A220" s="1" t="s">
        <v>55</v>
      </c>
      <c r="B220" s="1">
        <v>44.0</v>
      </c>
      <c r="C220" s="1">
        <v>2015.0</v>
      </c>
      <c r="D220" s="1">
        <v>21870.0</v>
      </c>
      <c r="E220" s="1">
        <v>46.36727853</v>
      </c>
      <c r="F220" s="1">
        <v>62661.0</v>
      </c>
      <c r="G220" s="1">
        <v>0.267099253</v>
      </c>
      <c r="H220" s="1">
        <v>19619.97824</v>
      </c>
      <c r="I220" s="1">
        <v>4.143553334E10</v>
      </c>
      <c r="J220" s="1">
        <v>1.41737498E9</v>
      </c>
      <c r="K220" s="1">
        <v>1.107077066E10</v>
      </c>
      <c r="L220" s="1">
        <v>2.4821963585E10</v>
      </c>
    </row>
    <row r="221" ht="14.25" customHeight="1">
      <c r="A221" s="1" t="s">
        <v>55</v>
      </c>
      <c r="B221" s="1">
        <v>44.0</v>
      </c>
      <c r="C221" s="1">
        <v>2020.0</v>
      </c>
      <c r="D221" s="1">
        <v>22010.0</v>
      </c>
      <c r="E221" s="1">
        <v>44.63246567</v>
      </c>
      <c r="F221" s="1">
        <v>62661.0</v>
      </c>
      <c r="G221" s="1">
        <v>0.242585292</v>
      </c>
      <c r="H221" s="1">
        <v>19784.73208</v>
      </c>
      <c r="I221" s="1">
        <v>4.8204901155E10</v>
      </c>
      <c r="J221" s="1">
        <v>1.58262472E9</v>
      </c>
      <c r="K221" s="1">
        <v>1.3024701636E10</v>
      </c>
      <c r="L221" s="1">
        <v>2.8798175969E10</v>
      </c>
    </row>
    <row r="222" ht="14.25" customHeight="1">
      <c r="A222" s="1" t="s">
        <v>56</v>
      </c>
      <c r="B222" s="1">
        <v>45.0</v>
      </c>
      <c r="C222" s="1">
        <v>2000.0</v>
      </c>
      <c r="D222" s="1">
        <v>867.0</v>
      </c>
      <c r="E222" s="1">
        <v>169.4724331</v>
      </c>
      <c r="F222" s="1">
        <v>2574.46</v>
      </c>
      <c r="G222" s="1">
        <v>0.211957735</v>
      </c>
      <c r="H222" s="1">
        <v>9437.068241</v>
      </c>
      <c r="I222" s="1">
        <v>4.0369840661E10</v>
      </c>
      <c r="J222" s="1">
        <v>2.337665995E8</v>
      </c>
      <c r="K222" s="1">
        <v>5.66330329E9</v>
      </c>
      <c r="L222" s="1">
        <v>3.0806000424E10</v>
      </c>
    </row>
    <row r="223" ht="14.25" customHeight="1">
      <c r="A223" s="1" t="s">
        <v>56</v>
      </c>
      <c r="B223" s="1">
        <v>45.0</v>
      </c>
      <c r="C223" s="1">
        <v>2005.0</v>
      </c>
      <c r="D223" s="1">
        <v>877.0</v>
      </c>
      <c r="E223" s="1">
        <v>180.681774</v>
      </c>
      <c r="F223" s="1">
        <v>2574.46</v>
      </c>
      <c r="G223" s="1">
        <v>0.25301245</v>
      </c>
      <c r="H223" s="1">
        <v>12901.12298</v>
      </c>
      <c r="I223" s="1">
        <v>4.7084244317E10</v>
      </c>
      <c r="J223" s="1">
        <v>1.402967955E8</v>
      </c>
      <c r="K223" s="1">
        <v>6.347787311E9</v>
      </c>
      <c r="L223" s="1">
        <v>3.609020313E10</v>
      </c>
    </row>
    <row r="224" ht="14.25" customHeight="1">
      <c r="A224" s="1" t="s">
        <v>56</v>
      </c>
      <c r="B224" s="1">
        <v>45.0</v>
      </c>
      <c r="C224" s="1">
        <v>2010.0</v>
      </c>
      <c r="D224" s="1">
        <v>887.0</v>
      </c>
      <c r="E224" s="1">
        <v>196.9162465</v>
      </c>
      <c r="F224" s="1">
        <v>2574.46</v>
      </c>
      <c r="G224" s="1">
        <v>0.20419408</v>
      </c>
      <c r="H224" s="1">
        <v>12034.51682</v>
      </c>
      <c r="I224" s="1">
        <v>5.4012829451E10</v>
      </c>
      <c r="J224" s="1">
        <v>1.5449967E8</v>
      </c>
      <c r="K224" s="1">
        <v>5.81488827E9</v>
      </c>
      <c r="L224" s="1">
        <v>4.3101864151E10</v>
      </c>
    </row>
    <row r="225" ht="14.25" customHeight="1">
      <c r="A225" s="1" t="s">
        <v>56</v>
      </c>
      <c r="B225" s="1">
        <v>45.0</v>
      </c>
      <c r="C225" s="1">
        <v>2015.0</v>
      </c>
      <c r="D225" s="1">
        <v>887.0</v>
      </c>
      <c r="E225" s="1">
        <v>221.2518353</v>
      </c>
      <c r="F225" s="1">
        <v>2574.46</v>
      </c>
      <c r="G225" s="1">
        <v>0.152041937</v>
      </c>
      <c r="H225" s="1">
        <v>10124.50943</v>
      </c>
      <c r="I225" s="1">
        <v>6.0071584216E10</v>
      </c>
      <c r="J225" s="1">
        <v>1.343997345E8</v>
      </c>
      <c r="K225" s="1">
        <v>6.932034609E9</v>
      </c>
      <c r="L225" s="1">
        <v>4.7895839682E10</v>
      </c>
    </row>
    <row r="226" ht="14.25" customHeight="1">
      <c r="A226" s="1" t="s">
        <v>56</v>
      </c>
      <c r="B226" s="1">
        <v>45.0</v>
      </c>
      <c r="C226" s="1">
        <v>2020.0</v>
      </c>
      <c r="D226" s="1">
        <v>887.0</v>
      </c>
      <c r="E226" s="1">
        <v>244.8742649</v>
      </c>
      <c r="F226" s="1">
        <v>2574.46</v>
      </c>
      <c r="G226" s="1">
        <v>0.119073078</v>
      </c>
      <c r="H226" s="1">
        <v>8813.977022</v>
      </c>
      <c r="I226" s="1">
        <v>6.5951935966E10</v>
      </c>
      <c r="J226" s="1">
        <v>1.190130097E8</v>
      </c>
      <c r="K226" s="1">
        <v>7.237106274E9</v>
      </c>
      <c r="L226" s="1">
        <v>5.267993833E10</v>
      </c>
    </row>
    <row r="227" ht="14.25" customHeight="1">
      <c r="A227" s="1" t="s">
        <v>57</v>
      </c>
      <c r="B227" s="1">
        <v>46.0</v>
      </c>
      <c r="C227" s="1">
        <v>2000.0</v>
      </c>
      <c r="D227" s="1">
        <v>196913.5</v>
      </c>
      <c r="E227" s="1">
        <v>69.83761984</v>
      </c>
      <c r="F227" s="1">
        <v>328550.0</v>
      </c>
      <c r="G227" s="1">
        <v>0.838704796</v>
      </c>
      <c r="H227" s="1">
        <v>158087.7799</v>
      </c>
      <c r="I227" s="1">
        <v>1.48271E11</v>
      </c>
      <c r="J227" s="1">
        <v>1.6429429235E10</v>
      </c>
      <c r="K227" s="1">
        <v>7.6022031425E10</v>
      </c>
      <c r="L227" s="1">
        <v>5.7027038372E10</v>
      </c>
    </row>
    <row r="228" ht="14.25" customHeight="1">
      <c r="A228" s="1" t="s">
        <v>57</v>
      </c>
      <c r="B228" s="1">
        <v>46.0</v>
      </c>
      <c r="C228" s="1">
        <v>2005.0</v>
      </c>
      <c r="D228" s="1">
        <v>193195.0</v>
      </c>
      <c r="E228" s="1">
        <v>78.9028641</v>
      </c>
      <c r="F228" s="1">
        <v>328550.0</v>
      </c>
      <c r="G228" s="1">
        <v>0.893389513</v>
      </c>
      <c r="H228" s="1">
        <v>209389.8407</v>
      </c>
      <c r="I228" s="1">
        <v>1.86899E11</v>
      </c>
      <c r="J228" s="1">
        <v>1.9210643673E10</v>
      </c>
      <c r="K228" s="1">
        <v>9.1499860888E10</v>
      </c>
      <c r="L228" s="1">
        <v>7.737314793E10</v>
      </c>
    </row>
    <row r="229" ht="14.25" customHeight="1">
      <c r="A229" s="1" t="s">
        <v>57</v>
      </c>
      <c r="B229" s="1">
        <v>46.0</v>
      </c>
      <c r="C229" s="1">
        <v>2010.0</v>
      </c>
      <c r="D229" s="1">
        <v>189476.5</v>
      </c>
      <c r="E229" s="1">
        <v>87.40749049</v>
      </c>
      <c r="F229" s="1">
        <v>328550.0</v>
      </c>
      <c r="G229" s="1">
        <v>0.859073877</v>
      </c>
      <c r="H229" s="1">
        <v>248443.0408</v>
      </c>
      <c r="I229" s="1">
        <v>2.32654E11</v>
      </c>
      <c r="J229" s="1">
        <v>2.192850149E10</v>
      </c>
      <c r="K229" s="1">
        <v>9.3312949399E10</v>
      </c>
      <c r="L229" s="1">
        <v>1.15013E11</v>
      </c>
    </row>
    <row r="230" ht="14.25" customHeight="1">
      <c r="A230" s="1" t="s">
        <v>57</v>
      </c>
      <c r="B230" s="1">
        <v>46.0</v>
      </c>
      <c r="C230" s="1">
        <v>2015.0</v>
      </c>
      <c r="D230" s="1">
        <v>194642.2</v>
      </c>
      <c r="E230" s="1">
        <v>94.56348501</v>
      </c>
      <c r="F230" s="1">
        <v>328550.0</v>
      </c>
      <c r="G230" s="1">
        <v>0.783890066</v>
      </c>
      <c r="H230" s="1">
        <v>291460.2253</v>
      </c>
      <c r="I230" s="1">
        <v>3.01355E11</v>
      </c>
      <c r="J230" s="1">
        <v>2.4974817526E10</v>
      </c>
      <c r="K230" s="1">
        <v>1.1587E11</v>
      </c>
      <c r="L230" s="1">
        <v>1.56747E11</v>
      </c>
    </row>
    <row r="231" ht="14.25" customHeight="1">
      <c r="A231" s="1" t="s">
        <v>57</v>
      </c>
      <c r="B231" s="1">
        <v>46.0</v>
      </c>
      <c r="C231" s="1">
        <v>2020.0</v>
      </c>
      <c r="D231" s="1">
        <v>191140.4</v>
      </c>
      <c r="E231" s="1">
        <v>101.0500472</v>
      </c>
      <c r="F231" s="1">
        <v>328550.0</v>
      </c>
      <c r="G231" s="1">
        <v>0.711153734</v>
      </c>
      <c r="H231" s="1">
        <v>302088.6631</v>
      </c>
      <c r="I231" s="1">
        <v>3.44706E11</v>
      </c>
      <c r="J231" s="1">
        <v>2.5376815327E10</v>
      </c>
      <c r="K231" s="1">
        <v>1.2599E11</v>
      </c>
      <c r="L231" s="1">
        <v>1.8941E11</v>
      </c>
    </row>
    <row r="232" ht="14.25" customHeight="1">
      <c r="A232" s="1" t="s">
        <v>58</v>
      </c>
      <c r="B232" s="1">
        <v>47.0</v>
      </c>
      <c r="C232" s="1">
        <v>2000.0</v>
      </c>
      <c r="D232" s="1">
        <v>8.2</v>
      </c>
      <c r="E232" s="1">
        <v>941.69</v>
      </c>
      <c r="F232" s="1">
        <v>300.0</v>
      </c>
      <c r="G232" s="1">
        <v>0.232488232</v>
      </c>
      <c r="H232" s="1">
        <v>553.200282</v>
      </c>
      <c r="I232" s="1">
        <v>1.988057618E9</v>
      </c>
      <c r="J232" s="1">
        <v>2.006079132E8</v>
      </c>
      <c r="K232" s="1">
        <v>1.240061458E8</v>
      </c>
      <c r="L232" s="1">
        <v>1.423854526E9</v>
      </c>
    </row>
    <row r="233" ht="14.25" customHeight="1">
      <c r="A233" s="1" t="s">
        <v>58</v>
      </c>
      <c r="B233" s="1">
        <v>47.0</v>
      </c>
      <c r="C233" s="1">
        <v>2005.0</v>
      </c>
      <c r="D233" s="1">
        <v>8.2</v>
      </c>
      <c r="E233" s="1">
        <v>1023.393333</v>
      </c>
      <c r="F233" s="1">
        <v>300.0</v>
      </c>
      <c r="G233" s="1">
        <v>0.286396239</v>
      </c>
      <c r="H233" s="1">
        <v>737.269469</v>
      </c>
      <c r="I233" s="1">
        <v>2.188925392E9</v>
      </c>
      <c r="J233" s="1">
        <v>2.970117371E8</v>
      </c>
      <c r="K233" s="1">
        <v>2.467390229E8</v>
      </c>
      <c r="L233" s="1">
        <v>1.432421376E9</v>
      </c>
    </row>
    <row r="234" ht="14.25" customHeight="1">
      <c r="A234" s="1" t="s">
        <v>58</v>
      </c>
      <c r="B234" s="1">
        <v>47.0</v>
      </c>
      <c r="C234" s="1">
        <v>2010.0</v>
      </c>
      <c r="D234" s="1">
        <v>8.2</v>
      </c>
      <c r="E234" s="1">
        <v>1205.25</v>
      </c>
      <c r="F234" s="1">
        <v>300.0</v>
      </c>
      <c r="G234" s="1">
        <v>0.310719155</v>
      </c>
      <c r="H234" s="1">
        <v>1126.955931</v>
      </c>
      <c r="I234" s="1">
        <v>3.099261775E9</v>
      </c>
      <c r="J234" s="1">
        <v>2.157902019E8</v>
      </c>
      <c r="K234" s="1">
        <v>2.800282351E8</v>
      </c>
      <c r="L234" s="1">
        <v>2.262327777E9</v>
      </c>
    </row>
    <row r="235" ht="14.25" customHeight="1">
      <c r="A235" s="1" t="s">
        <v>58</v>
      </c>
      <c r="B235" s="1">
        <v>47.0</v>
      </c>
      <c r="C235" s="1">
        <v>2015.0</v>
      </c>
      <c r="D235" s="1">
        <v>8.2</v>
      </c>
      <c r="E235" s="1">
        <v>1451.94</v>
      </c>
      <c r="F235" s="1">
        <v>300.0</v>
      </c>
      <c r="G235" s="1">
        <v>0.324324561</v>
      </c>
      <c r="H235" s="1">
        <v>1627.844418</v>
      </c>
      <c r="I235" s="1">
        <v>4.129505319E9</v>
      </c>
      <c r="J235" s="1">
        <v>2.285104557E8</v>
      </c>
      <c r="K235" s="1">
        <v>4.428162129E8</v>
      </c>
      <c r="L235" s="1">
        <v>2.988794898E9</v>
      </c>
    </row>
    <row r="236" ht="14.25" customHeight="1">
      <c r="A236" s="1" t="s">
        <v>58</v>
      </c>
      <c r="B236" s="1">
        <v>47.0</v>
      </c>
      <c r="C236" s="1">
        <v>2020.0</v>
      </c>
      <c r="D236" s="1">
        <v>8.2</v>
      </c>
      <c r="E236" s="1">
        <v>1714.793333</v>
      </c>
      <c r="F236" s="1">
        <v>300.0</v>
      </c>
      <c r="G236" s="1">
        <v>0.394509217</v>
      </c>
      <c r="H236" s="1">
        <v>1994.511834</v>
      </c>
      <c r="I236" s="1">
        <v>3.685591962E9</v>
      </c>
      <c r="J236" s="1">
        <v>2.580477326E8</v>
      </c>
      <c r="K236" s="1">
        <v>4.364784361E8</v>
      </c>
      <c r="L236" s="1">
        <v>2.734876988E9</v>
      </c>
    </row>
    <row r="237" ht="14.25" customHeight="1">
      <c r="A237" s="1" t="s">
        <v>59</v>
      </c>
      <c r="B237" s="1">
        <v>48.0</v>
      </c>
      <c r="C237" s="1">
        <v>2000.0</v>
      </c>
      <c r="D237" s="1">
        <v>94.0</v>
      </c>
      <c r="E237" s="1">
        <v>301.2444444</v>
      </c>
      <c r="F237" s="1">
        <v>180.0</v>
      </c>
      <c r="G237" s="1">
        <v>0.666768289</v>
      </c>
      <c r="H237" s="1">
        <v>134.757437</v>
      </c>
      <c r="I237" s="1">
        <v>1.541764984E8</v>
      </c>
      <c r="J237" s="1">
        <v>1.364903593E7</v>
      </c>
      <c r="K237" s="1">
        <v>2.148315095E7</v>
      </c>
      <c r="L237" s="1">
        <v>1.090052533E8</v>
      </c>
    </row>
    <row r="238" ht="14.25" customHeight="1">
      <c r="A238" s="1" t="s">
        <v>59</v>
      </c>
      <c r="B238" s="1">
        <v>48.0</v>
      </c>
      <c r="C238" s="1">
        <v>2005.0</v>
      </c>
      <c r="D238" s="1">
        <v>94.0</v>
      </c>
      <c r="E238" s="1">
        <v>301.8722222</v>
      </c>
      <c r="F238" s="1">
        <v>180.0</v>
      </c>
      <c r="G238" s="1">
        <v>0.699398331</v>
      </c>
      <c r="H238" s="1">
        <v>152.035515</v>
      </c>
      <c r="I238" s="1">
        <v>1.700032654E8</v>
      </c>
      <c r="J238" s="1">
        <v>1.364573574E7</v>
      </c>
      <c r="K238" s="1">
        <v>2.23998755E7</v>
      </c>
      <c r="L238" s="1">
        <v>1.260471405E8</v>
      </c>
    </row>
    <row r="239" ht="14.25" customHeight="1">
      <c r="A239" s="1" t="s">
        <v>59</v>
      </c>
      <c r="B239" s="1">
        <v>48.0</v>
      </c>
      <c r="C239" s="1">
        <v>2010.0</v>
      </c>
      <c r="D239" s="1">
        <v>94.0</v>
      </c>
      <c r="E239" s="1">
        <v>296.7555556</v>
      </c>
      <c r="F239" s="1">
        <v>180.0</v>
      </c>
      <c r="G239" s="1">
        <v>0.791306583</v>
      </c>
      <c r="H239" s="1">
        <v>176.141735</v>
      </c>
      <c r="I239" s="1">
        <v>1.779335632E8</v>
      </c>
      <c r="J239" s="1">
        <v>1.868108606E7</v>
      </c>
      <c r="K239" s="1">
        <v>3.005594942E7</v>
      </c>
      <c r="L239" s="1">
        <v>1.255307156E8</v>
      </c>
    </row>
    <row r="240" ht="14.25" customHeight="1">
      <c r="A240" s="1" t="s">
        <v>59</v>
      </c>
      <c r="B240" s="1">
        <v>48.0</v>
      </c>
      <c r="C240" s="1">
        <v>2015.0</v>
      </c>
      <c r="D240" s="1">
        <v>94.0</v>
      </c>
      <c r="E240" s="1">
        <v>274.5</v>
      </c>
      <c r="F240" s="1">
        <v>180.0</v>
      </c>
      <c r="G240" s="1">
        <v>0.798480841</v>
      </c>
      <c r="H240" s="1">
        <v>187.87681</v>
      </c>
      <c r="I240" s="1">
        <v>1.832229309E8</v>
      </c>
      <c r="J240" s="1">
        <v>2.282322741E7</v>
      </c>
      <c r="K240" s="1">
        <v>2.075688279E7</v>
      </c>
      <c r="L240" s="1">
        <v>1.386891252E8</v>
      </c>
    </row>
    <row r="241" ht="14.25" customHeight="1">
      <c r="A241" s="1" t="s">
        <v>59</v>
      </c>
      <c r="B241" s="1">
        <v>48.0</v>
      </c>
      <c r="C241" s="1">
        <v>2020.0</v>
      </c>
      <c r="D241" s="1">
        <v>94.0</v>
      </c>
      <c r="E241" s="1">
        <v>241.1833333</v>
      </c>
      <c r="F241" s="1">
        <v>180.0</v>
      </c>
      <c r="G241" s="1">
        <v>0.500157978</v>
      </c>
      <c r="H241" s="1">
        <v>164.923162</v>
      </c>
      <c r="I241" s="1">
        <v>2.199305115E8</v>
      </c>
      <c r="J241" s="1">
        <v>4.55210948E7</v>
      </c>
      <c r="K241" s="1">
        <v>2.364232714E7</v>
      </c>
      <c r="L241" s="1">
        <v>1.51382335E8</v>
      </c>
    </row>
    <row r="242" ht="14.25" customHeight="1">
      <c r="A242" s="1" t="s">
        <v>60</v>
      </c>
      <c r="B242" s="1">
        <v>49.0</v>
      </c>
      <c r="C242" s="1">
        <v>2000.0</v>
      </c>
      <c r="D242" s="1">
        <v>638.6</v>
      </c>
      <c r="E242" s="1">
        <v>159.5842857</v>
      </c>
      <c r="F242" s="1">
        <v>700.0</v>
      </c>
      <c r="G242" s="1">
        <v>0.602446211</v>
      </c>
      <c r="H242" s="1">
        <v>251.752739</v>
      </c>
      <c r="I242" s="1">
        <v>3.10899125E8</v>
      </c>
      <c r="J242" s="1">
        <v>6.965914358E7</v>
      </c>
      <c r="K242" s="1">
        <v>3.135293295E7</v>
      </c>
      <c r="L242" s="1">
        <v>1.930714244E8</v>
      </c>
    </row>
    <row r="243" ht="14.25" customHeight="1">
      <c r="A243" s="1" t="s">
        <v>60</v>
      </c>
      <c r="B243" s="1">
        <v>49.0</v>
      </c>
      <c r="C243" s="1">
        <v>2005.0</v>
      </c>
      <c r="D243" s="1">
        <v>639.95</v>
      </c>
      <c r="E243" s="1">
        <v>158.4857143</v>
      </c>
      <c r="F243" s="1">
        <v>700.0</v>
      </c>
      <c r="G243" s="1">
        <v>0.380893696</v>
      </c>
      <c r="H243" s="1">
        <v>187.483287</v>
      </c>
      <c r="I243" s="1">
        <v>3.208244225E8</v>
      </c>
      <c r="J243" s="1">
        <v>6.829477874E7</v>
      </c>
      <c r="K243" s="1">
        <v>2.537757558E7</v>
      </c>
      <c r="L243" s="1">
        <v>2.038893503E8</v>
      </c>
    </row>
    <row r="244" ht="14.25" customHeight="1">
      <c r="A244" s="1" t="s">
        <v>60</v>
      </c>
      <c r="B244" s="1">
        <v>49.0</v>
      </c>
      <c r="C244" s="1">
        <v>2010.0</v>
      </c>
      <c r="D244" s="1">
        <v>641.3</v>
      </c>
      <c r="E244" s="1">
        <v>153.6971429</v>
      </c>
      <c r="F244" s="1">
        <v>700.0</v>
      </c>
      <c r="G244" s="1">
        <v>0.331369336</v>
      </c>
      <c r="H244" s="1">
        <v>174.42145</v>
      </c>
      <c r="I244" s="1">
        <v>3.174705334E8</v>
      </c>
      <c r="J244" s="1">
        <v>6.974537154E7</v>
      </c>
      <c r="K244" s="1">
        <v>3.271601933E7</v>
      </c>
      <c r="L244" s="1">
        <v>1.96211817E8</v>
      </c>
    </row>
    <row r="245" ht="14.25" customHeight="1">
      <c r="A245" s="1" t="s">
        <v>60</v>
      </c>
      <c r="B245" s="1">
        <v>49.0</v>
      </c>
      <c r="C245" s="1">
        <v>2015.0</v>
      </c>
      <c r="D245" s="1">
        <v>642.7</v>
      </c>
      <c r="E245" s="1">
        <v>156.3742857</v>
      </c>
      <c r="F245" s="1">
        <v>700.0</v>
      </c>
      <c r="G245" s="1">
        <v>0.457834515</v>
      </c>
      <c r="H245" s="1">
        <v>222.702404</v>
      </c>
      <c r="I245" s="1">
        <v>3.164899E8</v>
      </c>
      <c r="J245" s="1">
        <v>8.29257E7</v>
      </c>
      <c r="K245" s="1">
        <v>1.93479E7</v>
      </c>
      <c r="L245" s="1">
        <v>1.9576E8</v>
      </c>
    </row>
    <row r="246" ht="14.25" customHeight="1">
      <c r="A246" s="1" t="s">
        <v>60</v>
      </c>
      <c r="B246" s="1">
        <v>49.0</v>
      </c>
      <c r="C246" s="1">
        <v>2020.0</v>
      </c>
      <c r="D246" s="1">
        <v>644.2</v>
      </c>
      <c r="E246" s="1">
        <v>160.1514286</v>
      </c>
      <c r="F246" s="1">
        <v>700.0</v>
      </c>
      <c r="G246" s="1">
        <v>0.328562141</v>
      </c>
      <c r="H246" s="1">
        <v>194.111345</v>
      </c>
      <c r="I246" s="1">
        <v>3.271831618E8</v>
      </c>
      <c r="J246" s="1">
        <v>7.506392189E7</v>
      </c>
      <c r="K246" s="1">
        <v>1.725001381E7</v>
      </c>
      <c r="L246" s="1">
        <v>2.149625444E8</v>
      </c>
    </row>
    <row r="247" ht="14.25" customHeight="1">
      <c r="A247" s="1" t="s">
        <v>61</v>
      </c>
      <c r="B247" s="1">
        <v>50.0</v>
      </c>
      <c r="C247" s="1">
        <v>2000.0</v>
      </c>
      <c r="D247" s="1">
        <v>3444.0</v>
      </c>
      <c r="E247" s="1">
        <v>101.8444824</v>
      </c>
      <c r="F247" s="1">
        <v>32876.92</v>
      </c>
      <c r="G247" s="1">
        <v>1.703254914</v>
      </c>
      <c r="H247" s="1">
        <v>11426.03223</v>
      </c>
      <c r="I247" s="1">
        <v>3.939281164E9</v>
      </c>
      <c r="J247" s="1">
        <v>8.159827032E8</v>
      </c>
      <c r="K247" s="1">
        <v>1.094487715E9</v>
      </c>
      <c r="L247" s="1">
        <v>2.033420466E9</v>
      </c>
    </row>
    <row r="248" ht="14.25" customHeight="1">
      <c r="A248" s="1" t="s">
        <v>61</v>
      </c>
      <c r="B248" s="1">
        <v>50.0</v>
      </c>
      <c r="C248" s="1">
        <v>2005.0</v>
      </c>
      <c r="D248" s="1">
        <v>3594.5</v>
      </c>
      <c r="E248" s="1">
        <v>100.5668883</v>
      </c>
      <c r="F248" s="1">
        <v>32876.92</v>
      </c>
      <c r="G248" s="1">
        <v>1.474343098</v>
      </c>
      <c r="H248" s="1">
        <v>12689.58047</v>
      </c>
      <c r="I248" s="1">
        <v>5.54524928E9</v>
      </c>
      <c r="J248" s="1">
        <v>1.001919534E9</v>
      </c>
      <c r="K248" s="1">
        <v>1.559365039E9</v>
      </c>
      <c r="L248" s="1">
        <v>2.740600187E9</v>
      </c>
    </row>
    <row r="249" ht="14.25" customHeight="1">
      <c r="A249" s="1" t="s">
        <v>61</v>
      </c>
      <c r="B249" s="1">
        <v>50.0</v>
      </c>
      <c r="C249" s="1">
        <v>2010.0</v>
      </c>
      <c r="D249" s="1">
        <v>3745.0</v>
      </c>
      <c r="E249" s="1">
        <v>99.77878482</v>
      </c>
      <c r="F249" s="1">
        <v>32876.92</v>
      </c>
      <c r="G249" s="1">
        <v>1.276926674</v>
      </c>
      <c r="H249" s="1">
        <v>12677.23059</v>
      </c>
      <c r="I249" s="1">
        <v>6.496144351E9</v>
      </c>
      <c r="J249" s="1">
        <v>8.647077513E8</v>
      </c>
      <c r="K249" s="1">
        <v>1.280318974E9</v>
      </c>
      <c r="L249" s="1">
        <v>3.564928811E9</v>
      </c>
    </row>
    <row r="250" ht="14.25" customHeight="1">
      <c r="A250" s="1" t="s">
        <v>61</v>
      </c>
      <c r="B250" s="1">
        <v>50.0</v>
      </c>
      <c r="C250" s="1">
        <v>2015.0</v>
      </c>
      <c r="D250" s="1">
        <v>3864.0</v>
      </c>
      <c r="E250" s="1">
        <v>98.75606783</v>
      </c>
      <c r="F250" s="1">
        <v>32876.92</v>
      </c>
      <c r="G250" s="1">
        <v>1.028589679</v>
      </c>
      <c r="H250" s="1">
        <v>12561.44277</v>
      </c>
      <c r="I250" s="1">
        <v>7.797667197E9</v>
      </c>
      <c r="J250" s="1">
        <v>9.99758854E8</v>
      </c>
      <c r="K250" s="1">
        <v>1.645905526E9</v>
      </c>
      <c r="L250" s="1">
        <v>4.158823922E9</v>
      </c>
    </row>
    <row r="251" ht="14.25" customHeight="1">
      <c r="A251" s="1" t="s">
        <v>61</v>
      </c>
      <c r="B251" s="1">
        <v>50.0</v>
      </c>
      <c r="C251" s="1">
        <v>2020.0</v>
      </c>
      <c r="D251" s="1">
        <v>3865.0</v>
      </c>
      <c r="E251" s="1">
        <v>91.74732605</v>
      </c>
      <c r="F251" s="1">
        <v>32876.92</v>
      </c>
      <c r="G251" s="1">
        <v>1.024751179</v>
      </c>
      <c r="H251" s="1">
        <v>12985.65753</v>
      </c>
      <c r="I251" s="1">
        <v>8.403210633E9</v>
      </c>
      <c r="J251" s="1">
        <v>8.355729675E8</v>
      </c>
      <c r="K251" s="1">
        <v>2.009270172E9</v>
      </c>
      <c r="L251" s="1">
        <v>4.415734984E9</v>
      </c>
    </row>
    <row r="252" ht="14.25" customHeight="1">
      <c r="A252" s="1" t="s">
        <v>62</v>
      </c>
      <c r="B252" s="1">
        <v>51.0</v>
      </c>
      <c r="C252" s="1">
        <v>2000.0</v>
      </c>
      <c r="D252" s="1">
        <v>55065.4</v>
      </c>
      <c r="E252" s="1">
        <v>63.98031593</v>
      </c>
      <c r="F252" s="1">
        <v>446300.0</v>
      </c>
      <c r="G252" s="1">
        <v>0.585398255</v>
      </c>
      <c r="H252" s="1">
        <v>49443.00674</v>
      </c>
      <c r="I252" s="1">
        <v>5.6160912156E10</v>
      </c>
      <c r="J252" s="1">
        <v>5.056200722E9</v>
      </c>
      <c r="K252" s="1">
        <v>1.7053721337E10</v>
      </c>
      <c r="L252" s="1">
        <v>2.982192653E10</v>
      </c>
    </row>
    <row r="253" ht="14.25" customHeight="1">
      <c r="A253" s="1" t="s">
        <v>62</v>
      </c>
      <c r="B253" s="1">
        <v>51.0</v>
      </c>
      <c r="C253" s="1">
        <v>2005.0</v>
      </c>
      <c r="D253" s="1">
        <v>55905.55</v>
      </c>
      <c r="E253" s="1">
        <v>68.18709836</v>
      </c>
      <c r="F253" s="1">
        <v>446300.0</v>
      </c>
      <c r="G253" s="1">
        <v>0.606145552</v>
      </c>
      <c r="H253" s="1">
        <v>62104.13385</v>
      </c>
      <c r="I253" s="1">
        <v>7.1896757929E10</v>
      </c>
      <c r="J253" s="1">
        <v>7.013751008E9</v>
      </c>
      <c r="K253" s="1">
        <v>2.0572340907E10</v>
      </c>
      <c r="L253" s="1">
        <v>3.8091786814E10</v>
      </c>
    </row>
    <row r="254" ht="14.25" customHeight="1">
      <c r="A254" s="1" t="s">
        <v>62</v>
      </c>
      <c r="B254" s="1">
        <v>51.0</v>
      </c>
      <c r="C254" s="1">
        <v>2010.0</v>
      </c>
      <c r="D254" s="1">
        <v>56745.7</v>
      </c>
      <c r="E254" s="1">
        <v>72.74224737</v>
      </c>
      <c r="F254" s="1">
        <v>446300.0</v>
      </c>
      <c r="G254" s="1">
        <v>0.568855203</v>
      </c>
      <c r="H254" s="1">
        <v>70743.44395</v>
      </c>
      <c r="I254" s="1">
        <v>9.0971304769E10</v>
      </c>
      <c r="J254" s="1">
        <v>1.0095466002E10</v>
      </c>
      <c r="K254" s="1">
        <v>2.4936256912E10</v>
      </c>
      <c r="L254" s="1">
        <v>4.7912480826E10</v>
      </c>
    </row>
    <row r="255" ht="14.25" customHeight="1">
      <c r="A255" s="1" t="s">
        <v>62</v>
      </c>
      <c r="B255" s="1">
        <v>51.0</v>
      </c>
      <c r="C255" s="1">
        <v>2015.0</v>
      </c>
      <c r="D255" s="1">
        <v>56846.9</v>
      </c>
      <c r="E255" s="1">
        <v>77.70660542</v>
      </c>
      <c r="F255" s="1">
        <v>446300.0</v>
      </c>
      <c r="G255" s="1">
        <v>0.546693321</v>
      </c>
      <c r="H255" s="1">
        <v>81360.9103</v>
      </c>
      <c r="I255" s="1">
        <v>1.10414E11</v>
      </c>
      <c r="J255" s="1">
        <v>1.3024627963E10</v>
      </c>
      <c r="K255" s="1">
        <v>2.8290982665E10</v>
      </c>
      <c r="L255" s="1">
        <v>5.7639281189E10</v>
      </c>
    </row>
    <row r="256" ht="14.25" customHeight="1">
      <c r="A256" s="1" t="s">
        <v>62</v>
      </c>
      <c r="B256" s="1">
        <v>51.0</v>
      </c>
      <c r="C256" s="1">
        <v>2020.0</v>
      </c>
      <c r="D256" s="1">
        <v>57424.9</v>
      </c>
      <c r="E256" s="1">
        <v>82.20652476</v>
      </c>
      <c r="F256" s="1">
        <v>446300.0</v>
      </c>
      <c r="G256" s="1">
        <v>0.581302084</v>
      </c>
      <c r="H256" s="1">
        <v>88027.79761</v>
      </c>
      <c r="I256" s="1">
        <v>1.14776E11</v>
      </c>
      <c r="J256" s="1">
        <v>1.1809432571E10</v>
      </c>
      <c r="K256" s="1">
        <v>3.0317766628E10</v>
      </c>
      <c r="L256" s="1">
        <v>6.0512534432E10</v>
      </c>
    </row>
    <row r="257" ht="14.25" customHeight="1">
      <c r="A257" s="1" t="s">
        <v>63</v>
      </c>
      <c r="B257" s="1">
        <v>52.0</v>
      </c>
      <c r="C257" s="1">
        <v>2000.0</v>
      </c>
      <c r="D257" s="1">
        <v>57807.6</v>
      </c>
      <c r="E257" s="1">
        <v>171.3254273</v>
      </c>
      <c r="F257" s="1">
        <v>143350.0</v>
      </c>
      <c r="G257" s="1">
        <v>0.239793921</v>
      </c>
      <c r="H257" s="1">
        <v>26541.08889</v>
      </c>
      <c r="I257" s="1">
        <v>1.3432367221E10</v>
      </c>
      <c r="J257" s="1">
        <v>3.978859457E9</v>
      </c>
      <c r="K257" s="1">
        <v>2.004021376E9</v>
      </c>
      <c r="L257" s="1">
        <v>6.188229149E9</v>
      </c>
    </row>
    <row r="258" ht="14.25" customHeight="1">
      <c r="A258" s="1" t="s">
        <v>63</v>
      </c>
      <c r="B258" s="1">
        <v>52.0</v>
      </c>
      <c r="C258" s="1">
        <v>2005.0</v>
      </c>
      <c r="D258" s="1">
        <v>58713.95</v>
      </c>
      <c r="E258" s="1">
        <v>183.3631671</v>
      </c>
      <c r="F258" s="1">
        <v>143350.0</v>
      </c>
      <c r="G258" s="1">
        <v>0.200924978</v>
      </c>
      <c r="H258" s="1">
        <v>27869.13564</v>
      </c>
      <c r="I258" s="1">
        <v>1.5869604827E10</v>
      </c>
      <c r="J258" s="1">
        <v>4.794902707E9</v>
      </c>
      <c r="K258" s="1">
        <v>2.25578199E9</v>
      </c>
      <c r="L258" s="1">
        <v>7.353287341E9</v>
      </c>
    </row>
    <row r="259" ht="14.25" customHeight="1">
      <c r="A259" s="1" t="s">
        <v>63</v>
      </c>
      <c r="B259" s="1">
        <v>52.0</v>
      </c>
      <c r="C259" s="1">
        <v>2010.0</v>
      </c>
      <c r="D259" s="1">
        <v>59620.3</v>
      </c>
      <c r="E259" s="1">
        <v>189.4772724</v>
      </c>
      <c r="F259" s="1">
        <v>143350.0</v>
      </c>
      <c r="G259" s="1">
        <v>0.235330221</v>
      </c>
      <c r="H259" s="1">
        <v>31721.86702</v>
      </c>
      <c r="I259" s="1">
        <v>1.9720799062E10</v>
      </c>
      <c r="J259" s="1">
        <v>5.480387849E9</v>
      </c>
      <c r="K259" s="1">
        <v>2.576685853E9</v>
      </c>
      <c r="L259" s="1">
        <v>9.775350081E9</v>
      </c>
    </row>
    <row r="260" ht="14.25" customHeight="1">
      <c r="A260" s="1" t="s">
        <v>63</v>
      </c>
      <c r="B260" s="1">
        <v>52.0</v>
      </c>
      <c r="C260" s="1">
        <v>2015.0</v>
      </c>
      <c r="D260" s="1">
        <v>59620.3</v>
      </c>
      <c r="E260" s="1">
        <v>192.6077782</v>
      </c>
      <c r="F260" s="1">
        <v>143350.0</v>
      </c>
      <c r="G260" s="1">
        <v>0.294990297</v>
      </c>
      <c r="H260" s="1">
        <v>36045.56905</v>
      </c>
      <c r="I260" s="1">
        <v>2.4360801287E10</v>
      </c>
      <c r="J260" s="1">
        <v>6.460121143E9</v>
      </c>
      <c r="K260" s="1">
        <v>3.206284531E9</v>
      </c>
      <c r="L260" s="1">
        <v>1.2311923875E10</v>
      </c>
    </row>
    <row r="261" ht="14.25" customHeight="1">
      <c r="A261" s="1" t="s">
        <v>63</v>
      </c>
      <c r="B261" s="1">
        <v>52.0</v>
      </c>
      <c r="C261" s="1">
        <v>2020.0</v>
      </c>
      <c r="D261" s="1">
        <v>59620.3</v>
      </c>
      <c r="E261" s="1">
        <v>204.7340565</v>
      </c>
      <c r="F261" s="1">
        <v>143350.0</v>
      </c>
      <c r="G261" s="1">
        <v>0.500306738</v>
      </c>
      <c r="H261" s="1">
        <v>45868.55644</v>
      </c>
      <c r="I261" s="1">
        <v>2.9880069319E10</v>
      </c>
      <c r="J261" s="1">
        <v>7.503162352E9</v>
      </c>
      <c r="K261" s="1">
        <v>4.09525659E9</v>
      </c>
      <c r="L261" s="1">
        <v>1.5035553724E10</v>
      </c>
    </row>
    <row r="262" ht="14.25" customHeight="1">
      <c r="A262" s="1" t="s">
        <v>64</v>
      </c>
      <c r="B262" s="1">
        <v>53.0</v>
      </c>
      <c r="C262" s="1">
        <v>2000.0</v>
      </c>
      <c r="D262" s="1">
        <v>3595.0</v>
      </c>
      <c r="E262" s="1">
        <v>471.7272808</v>
      </c>
      <c r="F262" s="1">
        <v>33760.0</v>
      </c>
      <c r="G262" s="1">
        <v>0.251586705</v>
      </c>
      <c r="H262" s="1">
        <v>206297.6914</v>
      </c>
      <c r="I262" s="1">
        <v>6.44298E11</v>
      </c>
      <c r="J262" s="1">
        <v>1.0918729671E10</v>
      </c>
      <c r="K262" s="1">
        <v>1.31475E11</v>
      </c>
      <c r="L262" s="1">
        <v>4.28025E11</v>
      </c>
    </row>
    <row r="263" ht="14.25" customHeight="1">
      <c r="A263" s="1" t="s">
        <v>64</v>
      </c>
      <c r="B263" s="1">
        <v>53.0</v>
      </c>
      <c r="C263" s="1">
        <v>2005.0</v>
      </c>
      <c r="D263" s="1">
        <v>3664.9</v>
      </c>
      <c r="E263" s="1">
        <v>483.4084123</v>
      </c>
      <c r="F263" s="1">
        <v>33760.0</v>
      </c>
      <c r="G263" s="1">
        <v>0.243820703</v>
      </c>
      <c r="H263" s="1">
        <v>203063.9173</v>
      </c>
      <c r="I263" s="1">
        <v>6.88727E11</v>
      </c>
      <c r="J263" s="1">
        <v>1.1376856419E10</v>
      </c>
      <c r="K263" s="1">
        <v>1.38173E11</v>
      </c>
      <c r="L263" s="1">
        <v>4.60699E11</v>
      </c>
    </row>
    <row r="264" ht="14.25" customHeight="1">
      <c r="A264" s="1" t="s">
        <v>64</v>
      </c>
      <c r="B264" s="1">
        <v>53.0</v>
      </c>
      <c r="C264" s="1">
        <v>2010.0</v>
      </c>
      <c r="D264" s="1">
        <v>3734.8</v>
      </c>
      <c r="E264" s="1">
        <v>492.5998814</v>
      </c>
      <c r="F264" s="1">
        <v>33730.0</v>
      </c>
      <c r="G264" s="1">
        <v>0.231993564</v>
      </c>
      <c r="H264" s="1">
        <v>200804.2066</v>
      </c>
      <c r="I264" s="1">
        <v>7.37566E11</v>
      </c>
      <c r="J264" s="1">
        <v>1.2453434529E10</v>
      </c>
      <c r="K264" s="1">
        <v>1.40311E11</v>
      </c>
      <c r="L264" s="1">
        <v>5.06158E11</v>
      </c>
    </row>
    <row r="265" ht="14.25" customHeight="1">
      <c r="A265" s="1" t="s">
        <v>64</v>
      </c>
      <c r="B265" s="1">
        <v>53.0</v>
      </c>
      <c r="C265" s="1">
        <v>2015.0</v>
      </c>
      <c r="D265" s="1">
        <v>3648.3</v>
      </c>
      <c r="E265" s="1">
        <v>503.1162162</v>
      </c>
      <c r="F265" s="1">
        <v>33670.0</v>
      </c>
      <c r="G265" s="1">
        <v>0.20556635</v>
      </c>
      <c r="H265" s="1">
        <v>186745.193</v>
      </c>
      <c r="I265" s="1">
        <v>7.65573E11</v>
      </c>
      <c r="J265" s="1">
        <v>1.3200984373E10</v>
      </c>
      <c r="K265" s="1">
        <v>1.39227E11</v>
      </c>
      <c r="L265" s="1">
        <v>5.36396E11</v>
      </c>
    </row>
    <row r="266" ht="14.25" customHeight="1">
      <c r="A266" s="1" t="s">
        <v>64</v>
      </c>
      <c r="B266" s="1">
        <v>53.0</v>
      </c>
      <c r="C266" s="1">
        <v>2020.0</v>
      </c>
      <c r="D266" s="1">
        <v>3695.0</v>
      </c>
      <c r="E266" s="1">
        <v>518.013068</v>
      </c>
      <c r="F266" s="1">
        <v>33670.0</v>
      </c>
      <c r="G266" s="1">
        <v>0.161361427</v>
      </c>
      <c r="H266" s="1">
        <v>155912.4883</v>
      </c>
      <c r="I266" s="1">
        <v>8.07598E11</v>
      </c>
      <c r="J266" s="1">
        <v>1.3728526686E10</v>
      </c>
      <c r="K266" s="1">
        <v>1.51628E11</v>
      </c>
      <c r="L266" s="1">
        <v>5.58709E11</v>
      </c>
    </row>
    <row r="267" ht="14.25" customHeight="1">
      <c r="A267" s="1" t="s">
        <v>65</v>
      </c>
      <c r="B267" s="1">
        <v>54.0</v>
      </c>
      <c r="C267" s="1">
        <v>2000.0</v>
      </c>
      <c r="D267" s="1">
        <v>98504.4</v>
      </c>
      <c r="E267" s="1">
        <v>14.65079184</v>
      </c>
      <c r="F267" s="1">
        <v>263310.0</v>
      </c>
      <c r="G267" s="1">
        <v>0.24751467</v>
      </c>
      <c r="H267" s="1">
        <v>77211.86374</v>
      </c>
      <c r="I267" s="1">
        <v>1.19003E11</v>
      </c>
      <c r="J267" s="1">
        <v>6.50713297E9</v>
      </c>
      <c r="K267" s="1">
        <v>2.9162779686E10</v>
      </c>
      <c r="L267" s="1">
        <v>7.4047978521E10</v>
      </c>
    </row>
    <row r="268" ht="14.25" customHeight="1">
      <c r="A268" s="1" t="s">
        <v>65</v>
      </c>
      <c r="B268" s="1">
        <v>54.0</v>
      </c>
      <c r="C268" s="1">
        <v>2005.0</v>
      </c>
      <c r="D268" s="1">
        <v>98492.8</v>
      </c>
      <c r="E268" s="1">
        <v>15.69974555</v>
      </c>
      <c r="F268" s="1">
        <v>263310.0</v>
      </c>
      <c r="G268" s="1">
        <v>0.235782323</v>
      </c>
      <c r="H268" s="1">
        <v>84374.95409</v>
      </c>
      <c r="I268" s="1">
        <v>1.45186E11</v>
      </c>
      <c r="J268" s="1">
        <v>7.201202252E9</v>
      </c>
      <c r="K268" s="1">
        <v>3.4630273889E10</v>
      </c>
      <c r="L268" s="1">
        <v>9.1398496487E10</v>
      </c>
    </row>
    <row r="269" ht="14.25" customHeight="1">
      <c r="A269" s="1" t="s">
        <v>65</v>
      </c>
      <c r="B269" s="1">
        <v>54.0</v>
      </c>
      <c r="C269" s="1">
        <v>2010.0</v>
      </c>
      <c r="D269" s="1">
        <v>98481.2</v>
      </c>
      <c r="E269" s="1">
        <v>16.52310964</v>
      </c>
      <c r="F269" s="1">
        <v>263310.0</v>
      </c>
      <c r="G269" s="1">
        <v>0.201644954</v>
      </c>
      <c r="H269" s="1">
        <v>80643.49163</v>
      </c>
      <c r="I269" s="1">
        <v>1.5398E11</v>
      </c>
      <c r="J269" s="1">
        <v>6.334693422E9</v>
      </c>
      <c r="K269" s="1">
        <v>3.4104024129E10</v>
      </c>
      <c r="L269" s="1">
        <v>1.0087E11</v>
      </c>
    </row>
    <row r="270" ht="14.25" customHeight="1">
      <c r="A270" s="1" t="s">
        <v>65</v>
      </c>
      <c r="B270" s="1">
        <v>54.0</v>
      </c>
      <c r="C270" s="1">
        <v>2015.0</v>
      </c>
      <c r="D270" s="1">
        <v>98466.1</v>
      </c>
      <c r="E270" s="1">
        <v>17.50560176</v>
      </c>
      <c r="F270" s="1">
        <v>263310.0</v>
      </c>
      <c r="G270" s="1">
        <v>0.181248933</v>
      </c>
      <c r="H270" s="1">
        <v>82190.23208</v>
      </c>
      <c r="I270" s="1">
        <v>1.78104E11</v>
      </c>
      <c r="J270" s="1">
        <v>7.96178455E9</v>
      </c>
      <c r="K270" s="1">
        <v>3.767987587E10</v>
      </c>
      <c r="L270" s="1">
        <v>1.17446E11</v>
      </c>
    </row>
    <row r="271" ht="14.25" customHeight="1">
      <c r="A271" s="1" t="s">
        <v>65</v>
      </c>
      <c r="B271" s="1">
        <v>54.0</v>
      </c>
      <c r="C271" s="1">
        <v>2020.0</v>
      </c>
      <c r="D271" s="1">
        <v>98925.9</v>
      </c>
      <c r="E271" s="1">
        <v>19.33158634</v>
      </c>
      <c r="F271" s="1">
        <v>263310.0</v>
      </c>
      <c r="G271" s="1">
        <v>0.155589384</v>
      </c>
      <c r="H271" s="1">
        <v>80158.02583</v>
      </c>
      <c r="I271" s="1">
        <v>2.01554E11</v>
      </c>
      <c r="J271" s="1">
        <v>8.30296902E9</v>
      </c>
      <c r="K271" s="1">
        <v>4.1382521313E10</v>
      </c>
      <c r="L271" s="1">
        <v>1.34967E11</v>
      </c>
    </row>
    <row r="272" ht="14.25" customHeight="1">
      <c r="A272" s="1" t="s">
        <v>66</v>
      </c>
      <c r="B272" s="1">
        <v>55.0</v>
      </c>
      <c r="C272" s="1">
        <v>2000.0</v>
      </c>
      <c r="D272" s="1">
        <v>9575.5</v>
      </c>
      <c r="E272" s="1">
        <v>79.68344475</v>
      </c>
      <c r="F272" s="1">
        <v>25304.0</v>
      </c>
      <c r="G272" s="1">
        <v>1.280887844</v>
      </c>
      <c r="H272" s="1">
        <v>11473.43576</v>
      </c>
      <c r="I272" s="1">
        <v>6.653275728E9</v>
      </c>
      <c r="J272" s="1">
        <v>8.636334136E8</v>
      </c>
      <c r="K272" s="1">
        <v>1.215177228E9</v>
      </c>
      <c r="L272" s="1">
        <v>3.830737614E9</v>
      </c>
    </row>
    <row r="273" ht="14.25" customHeight="1">
      <c r="A273" s="1" t="s">
        <v>66</v>
      </c>
      <c r="B273" s="1">
        <v>55.0</v>
      </c>
      <c r="C273" s="1">
        <v>2005.0</v>
      </c>
      <c r="D273" s="1">
        <v>9589.9</v>
      </c>
      <c r="E273" s="1">
        <v>78.85686197</v>
      </c>
      <c r="F273" s="1">
        <v>25304.0</v>
      </c>
      <c r="G273" s="1">
        <v>1.210941921</v>
      </c>
      <c r="H273" s="1">
        <v>11773.93046</v>
      </c>
      <c r="I273" s="1">
        <v>7.334620965E9</v>
      </c>
      <c r="J273" s="1">
        <v>9.064649463E8</v>
      </c>
      <c r="K273" s="1">
        <v>1.471407218E9</v>
      </c>
      <c r="L273" s="1">
        <v>3.942826573E9</v>
      </c>
    </row>
    <row r="274" ht="14.25" customHeight="1">
      <c r="A274" s="1" t="s">
        <v>66</v>
      </c>
      <c r="B274" s="1">
        <v>55.0</v>
      </c>
      <c r="C274" s="1">
        <v>2010.0</v>
      </c>
      <c r="D274" s="1">
        <v>9604.3</v>
      </c>
      <c r="E274" s="1">
        <v>77.17279937</v>
      </c>
      <c r="F274" s="1">
        <v>25304.0</v>
      </c>
      <c r="G274" s="1">
        <v>0.9339532</v>
      </c>
      <c r="H274" s="1">
        <v>11251.16748</v>
      </c>
      <c r="I274" s="1">
        <v>8.918648176E9</v>
      </c>
      <c r="J274" s="1">
        <v>1.004050813E9</v>
      </c>
      <c r="K274" s="1">
        <v>1.693245179E9</v>
      </c>
      <c r="L274" s="1">
        <v>4.891961042E9</v>
      </c>
    </row>
    <row r="275" ht="14.25" customHeight="1">
      <c r="A275" s="1" t="s">
        <v>66</v>
      </c>
      <c r="B275" s="1">
        <v>55.0</v>
      </c>
      <c r="C275" s="1">
        <v>2015.0</v>
      </c>
      <c r="D275" s="1">
        <v>9944.0</v>
      </c>
      <c r="E275" s="1">
        <v>75.82989691</v>
      </c>
      <c r="F275" s="1">
        <v>25304.0</v>
      </c>
      <c r="G275" s="1">
        <v>0.70963146</v>
      </c>
      <c r="H275" s="1">
        <v>10151.01668</v>
      </c>
      <c r="I275" s="1">
        <v>1.0064519963E10</v>
      </c>
      <c r="J275" s="1">
        <v>9.789676536E8</v>
      </c>
      <c r="K275" s="1">
        <v>2.407652906E9</v>
      </c>
      <c r="L275" s="1">
        <v>5.407684866E9</v>
      </c>
    </row>
    <row r="276" ht="14.25" customHeight="1">
      <c r="A276" s="1" t="s">
        <v>66</v>
      </c>
      <c r="B276" s="1">
        <v>55.0</v>
      </c>
      <c r="C276" s="1">
        <v>2020.0</v>
      </c>
      <c r="D276" s="1">
        <v>10014.9</v>
      </c>
      <c r="E276" s="1">
        <v>73.59730373</v>
      </c>
      <c r="F276" s="1">
        <v>25304.0</v>
      </c>
      <c r="G276" s="1">
        <v>0.63752521</v>
      </c>
      <c r="H276" s="1">
        <v>9768.859944</v>
      </c>
      <c r="I276" s="1">
        <v>1.0661068595E10</v>
      </c>
      <c r="J276" s="1">
        <v>9.479683695E8</v>
      </c>
      <c r="K276" s="1">
        <v>2.264344974E9</v>
      </c>
      <c r="L276" s="1">
        <v>6.035841482E9</v>
      </c>
    </row>
    <row r="277" ht="14.25" customHeight="1">
      <c r="A277" s="1" t="s">
        <v>67</v>
      </c>
      <c r="B277" s="1">
        <v>56.0</v>
      </c>
      <c r="C277" s="1">
        <v>2000.0</v>
      </c>
      <c r="D277" s="1">
        <v>121130.0</v>
      </c>
      <c r="E277" s="1">
        <v>12.29579952</v>
      </c>
      <c r="F277" s="1">
        <v>365041.54</v>
      </c>
      <c r="G277" s="1">
        <v>0.112515448</v>
      </c>
      <c r="H277" s="1">
        <v>47470.80042</v>
      </c>
      <c r="I277" s="1">
        <v>3.04697E11</v>
      </c>
      <c r="J277" s="1">
        <v>3.58685543E9</v>
      </c>
      <c r="K277" s="1">
        <v>1.22744E11</v>
      </c>
      <c r="L277" s="1">
        <v>1.5219E11</v>
      </c>
    </row>
    <row r="278" ht="14.25" customHeight="1">
      <c r="A278" s="1" t="s">
        <v>67</v>
      </c>
      <c r="B278" s="1">
        <v>56.0</v>
      </c>
      <c r="C278" s="1">
        <v>2005.0</v>
      </c>
      <c r="D278" s="1">
        <v>121075.0</v>
      </c>
      <c r="E278" s="1">
        <v>12.65808884</v>
      </c>
      <c r="F278" s="1">
        <v>365041.54</v>
      </c>
      <c r="G278" s="1">
        <v>0.106983906</v>
      </c>
      <c r="H278" s="1">
        <v>48582.47524</v>
      </c>
      <c r="I278" s="1">
        <v>3.39924E11</v>
      </c>
      <c r="J278" s="1">
        <v>4.248300093E9</v>
      </c>
      <c r="K278" s="1">
        <v>1.31159E11</v>
      </c>
      <c r="L278" s="1">
        <v>1.7228E11</v>
      </c>
    </row>
    <row r="279" ht="14.25" customHeight="1">
      <c r="A279" s="1" t="s">
        <v>67</v>
      </c>
      <c r="B279" s="1">
        <v>56.0</v>
      </c>
      <c r="C279" s="1">
        <v>2010.0</v>
      </c>
      <c r="D279" s="1">
        <v>121020.0</v>
      </c>
      <c r="E279" s="1">
        <v>13.38626233</v>
      </c>
      <c r="F279" s="1">
        <v>365041.54</v>
      </c>
      <c r="G279" s="1">
        <v>0.112699485</v>
      </c>
      <c r="H279" s="1">
        <v>50072.21256</v>
      </c>
      <c r="I279" s="1">
        <v>3.55959E11</v>
      </c>
      <c r="J279" s="1">
        <v>5.466156867E9</v>
      </c>
      <c r="K279" s="1">
        <v>1.18842E11</v>
      </c>
      <c r="L279" s="1">
        <v>1.94184E11</v>
      </c>
    </row>
    <row r="280" ht="14.25" customHeight="1">
      <c r="A280" s="1" t="s">
        <v>67</v>
      </c>
      <c r="B280" s="1">
        <v>56.0</v>
      </c>
      <c r="C280" s="1">
        <v>2015.0</v>
      </c>
      <c r="D280" s="1">
        <v>121410.0</v>
      </c>
      <c r="E280" s="1">
        <v>14.20793848</v>
      </c>
      <c r="F280" s="1">
        <v>365041.54</v>
      </c>
      <c r="G280" s="1">
        <v>0.103794442</v>
      </c>
      <c r="H280" s="1">
        <v>50089.67668</v>
      </c>
      <c r="I280" s="1">
        <v>3.8816E11</v>
      </c>
      <c r="J280" s="1">
        <v>5.751865247E9</v>
      </c>
      <c r="K280" s="1">
        <v>1.22653E11</v>
      </c>
      <c r="L280" s="1">
        <v>2.17305E11</v>
      </c>
    </row>
    <row r="281" ht="14.25" customHeight="1">
      <c r="A281" s="1" t="s">
        <v>67</v>
      </c>
      <c r="B281" s="1">
        <v>56.0</v>
      </c>
      <c r="C281" s="1">
        <v>2020.0</v>
      </c>
      <c r="D281" s="1">
        <v>121800.0</v>
      </c>
      <c r="E281" s="1">
        <v>14.76721523</v>
      </c>
      <c r="F281" s="1">
        <v>365041.54</v>
      </c>
      <c r="G281" s="1">
        <v>0.089325669</v>
      </c>
      <c r="H281" s="1">
        <v>46116.8172</v>
      </c>
      <c r="I281" s="1">
        <v>4.05006E11</v>
      </c>
      <c r="J281" s="1">
        <v>6.017856774E9</v>
      </c>
      <c r="K281" s="1">
        <v>1.28928E11</v>
      </c>
      <c r="L281" s="1">
        <v>2.25351E11</v>
      </c>
    </row>
    <row r="282" ht="14.25" customHeight="1">
      <c r="A282" s="1" t="s">
        <v>68</v>
      </c>
      <c r="B282" s="1">
        <v>57.0</v>
      </c>
      <c r="C282" s="1">
        <v>2000.0</v>
      </c>
      <c r="D282" s="1">
        <v>30.0</v>
      </c>
      <c r="E282" s="1">
        <v>7.574323102</v>
      </c>
      <c r="F282" s="1">
        <v>309500.0</v>
      </c>
      <c r="G282" s="1">
        <v>0.53691533</v>
      </c>
      <c r="H282" s="1">
        <v>39434.53923</v>
      </c>
      <c r="I282" s="1">
        <v>4.6776462903E10</v>
      </c>
      <c r="J282" s="1">
        <v>6.716156342E8</v>
      </c>
      <c r="K282" s="1">
        <v>2.9843920774E10</v>
      </c>
      <c r="L282" s="1">
        <v>1.4487316142E10</v>
      </c>
    </row>
    <row r="283" ht="14.25" customHeight="1">
      <c r="A283" s="1" t="s">
        <v>68</v>
      </c>
      <c r="B283" s="1">
        <v>57.0</v>
      </c>
      <c r="C283" s="1">
        <v>2005.0</v>
      </c>
      <c r="D283" s="1">
        <v>30.0</v>
      </c>
      <c r="E283" s="1">
        <v>8.126630048</v>
      </c>
      <c r="F283" s="1">
        <v>309500.0</v>
      </c>
      <c r="G283" s="1">
        <v>0.635013863</v>
      </c>
      <c r="H283" s="1">
        <v>45950.22562</v>
      </c>
      <c r="I283" s="1">
        <v>4.8840036102E10</v>
      </c>
      <c r="J283" s="1">
        <v>7.081831557E8</v>
      </c>
      <c r="K283" s="1">
        <v>2.8468023928E10</v>
      </c>
      <c r="L283" s="1">
        <v>1.9572544894E10</v>
      </c>
    </row>
    <row r="284" ht="14.25" customHeight="1">
      <c r="A284" s="1" t="s">
        <v>68</v>
      </c>
      <c r="B284" s="1">
        <v>57.0</v>
      </c>
      <c r="C284" s="1">
        <v>2010.0</v>
      </c>
      <c r="D284" s="1">
        <v>30.0</v>
      </c>
      <c r="E284" s="1">
        <v>9.311515347</v>
      </c>
      <c r="F284" s="1">
        <v>309500.0</v>
      </c>
      <c r="G284" s="1">
        <v>0.749907355</v>
      </c>
      <c r="H284" s="1">
        <v>64023.90219</v>
      </c>
      <c r="I284" s="1">
        <v>6.2776154507E10</v>
      </c>
      <c r="J284" s="1">
        <v>8.622692003E8</v>
      </c>
      <c r="K284" s="1">
        <v>3.6039852258E10</v>
      </c>
      <c r="L284" s="1">
        <v>2.8111367783E10</v>
      </c>
    </row>
    <row r="285" ht="14.25" customHeight="1">
      <c r="A285" s="1" t="s">
        <v>68</v>
      </c>
      <c r="B285" s="1">
        <v>57.0</v>
      </c>
      <c r="C285" s="1">
        <v>2015.0</v>
      </c>
      <c r="D285" s="1">
        <v>30.0</v>
      </c>
      <c r="E285" s="1">
        <v>13.54370275</v>
      </c>
      <c r="F285" s="1">
        <v>309500.0</v>
      </c>
      <c r="G285" s="1">
        <v>0.891004869</v>
      </c>
      <c r="H285" s="1">
        <v>91493.13854</v>
      </c>
      <c r="I285" s="1">
        <v>7.8710793238E10</v>
      </c>
      <c r="J285" s="1">
        <v>1.361508453E9</v>
      </c>
      <c r="K285" s="1">
        <v>4.1794278283E10</v>
      </c>
      <c r="L285" s="1">
        <v>3.9446293888E10</v>
      </c>
    </row>
    <row r="286" ht="14.25" customHeight="1">
      <c r="A286" s="1" t="s">
        <v>68</v>
      </c>
      <c r="B286" s="1">
        <v>57.0</v>
      </c>
      <c r="C286" s="1">
        <v>2020.0</v>
      </c>
      <c r="D286" s="1">
        <v>25.0</v>
      </c>
      <c r="E286" s="1">
        <v>14.67980291</v>
      </c>
      <c r="F286" s="1">
        <v>309500.0</v>
      </c>
      <c r="G286" s="1">
        <v>0.885289662</v>
      </c>
      <c r="H286" s="1">
        <v>95082.40834</v>
      </c>
      <c r="I286" s="1">
        <v>8.0246616465E10</v>
      </c>
      <c r="J286" s="1">
        <v>2.266317923E9</v>
      </c>
      <c r="K286" s="1">
        <v>4.2485903477E10</v>
      </c>
      <c r="L286" s="1">
        <v>3.8892156746E10</v>
      </c>
    </row>
    <row r="287" ht="14.25" customHeight="1">
      <c r="A287" s="1" t="s">
        <v>69</v>
      </c>
      <c r="B287" s="1">
        <v>58.0</v>
      </c>
      <c r="C287" s="1">
        <v>2000.0</v>
      </c>
      <c r="D287" s="1">
        <v>45112.6</v>
      </c>
      <c r="E287" s="1">
        <v>200.2515619</v>
      </c>
      <c r="F287" s="1">
        <v>770880.0</v>
      </c>
      <c r="G287" s="1">
        <v>0.605184693</v>
      </c>
      <c r="H287" s="1">
        <v>233585.3354</v>
      </c>
      <c r="I287" s="1">
        <v>1.62552E11</v>
      </c>
      <c r="J287" s="1">
        <v>4.8118647144E10</v>
      </c>
      <c r="K287" s="1">
        <v>2.775122006E10</v>
      </c>
      <c r="L287" s="1">
        <v>7.8320824488E10</v>
      </c>
    </row>
    <row r="288" ht="14.25" customHeight="1">
      <c r="A288" s="1" t="s">
        <v>69</v>
      </c>
      <c r="B288" s="1">
        <v>58.0</v>
      </c>
      <c r="C288" s="1">
        <v>2005.0</v>
      </c>
      <c r="D288" s="1">
        <v>43024.95</v>
      </c>
      <c r="E288" s="1">
        <v>226.1987573</v>
      </c>
      <c r="F288" s="1">
        <v>770880.0</v>
      </c>
      <c r="G288" s="1">
        <v>0.577000054</v>
      </c>
      <c r="H288" s="1">
        <v>279294.6422</v>
      </c>
      <c r="I288" s="1">
        <v>2.1076E11</v>
      </c>
      <c r="J288" s="1">
        <v>5.5509110593E10</v>
      </c>
      <c r="K288" s="1">
        <v>4.1018403712E10</v>
      </c>
      <c r="L288" s="1">
        <v>1.04488E11</v>
      </c>
    </row>
    <row r="289" ht="14.25" customHeight="1">
      <c r="A289" s="1" t="s">
        <v>69</v>
      </c>
      <c r="B289" s="1">
        <v>58.0</v>
      </c>
      <c r="C289" s="1">
        <v>2010.0</v>
      </c>
      <c r="D289" s="1">
        <v>40937.3</v>
      </c>
      <c r="E289" s="1">
        <v>252.2500233</v>
      </c>
      <c r="F289" s="1">
        <v>770880.0</v>
      </c>
      <c r="G289" s="1">
        <v>0.560656195</v>
      </c>
      <c r="H289" s="1">
        <v>323172.4462</v>
      </c>
      <c r="I289" s="1">
        <v>2.50383E11</v>
      </c>
      <c r="J289" s="1">
        <v>6.1208608359E10</v>
      </c>
      <c r="K289" s="1">
        <v>4.9254483064E10</v>
      </c>
      <c r="L289" s="1">
        <v>1.30554E11</v>
      </c>
    </row>
    <row r="290" ht="14.25" customHeight="1">
      <c r="A290" s="1" t="s">
        <v>69</v>
      </c>
      <c r="B290" s="1">
        <v>58.0</v>
      </c>
      <c r="C290" s="1">
        <v>2015.0</v>
      </c>
      <c r="D290" s="1">
        <v>39326.0</v>
      </c>
      <c r="E290" s="1">
        <v>273.6733318</v>
      </c>
      <c r="F290" s="1">
        <v>770880.0</v>
      </c>
      <c r="G290" s="1">
        <v>0.547240749</v>
      </c>
      <c r="H290" s="1">
        <v>375636.6688</v>
      </c>
      <c r="I290" s="1">
        <v>2.99964E11</v>
      </c>
      <c r="J290" s="1">
        <v>6.9780052451E10</v>
      </c>
      <c r="K290" s="1">
        <v>5.8800706799E10</v>
      </c>
      <c r="L290" s="1">
        <v>1.58041E11</v>
      </c>
    </row>
    <row r="291" ht="14.25" customHeight="1">
      <c r="A291" s="1" t="s">
        <v>69</v>
      </c>
      <c r="B291" s="1">
        <v>58.0</v>
      </c>
      <c r="C291" s="1">
        <v>2020.0</v>
      </c>
      <c r="D291" s="1">
        <v>37259.0</v>
      </c>
      <c r="E291" s="1">
        <v>294.7238753</v>
      </c>
      <c r="F291" s="1">
        <v>770880.0</v>
      </c>
      <c r="G291" s="1">
        <v>0.513396479</v>
      </c>
      <c r="H291" s="1">
        <v>436608.9225</v>
      </c>
      <c r="I291" s="1">
        <v>3.58614E11</v>
      </c>
      <c r="J291" s="1">
        <v>7.8030098672E10</v>
      </c>
      <c r="K291" s="1">
        <v>6.7273735754E10</v>
      </c>
      <c r="L291" s="1">
        <v>1.92701E11</v>
      </c>
    </row>
    <row r="292" ht="14.25" customHeight="1">
      <c r="A292" s="1" t="s">
        <v>70</v>
      </c>
      <c r="B292" s="1">
        <v>59.0</v>
      </c>
      <c r="C292" s="1">
        <v>2000.0</v>
      </c>
      <c r="D292" s="1">
        <v>395.8</v>
      </c>
      <c r="E292" s="1">
        <v>42.8826087</v>
      </c>
      <c r="F292" s="1">
        <v>460.0</v>
      </c>
      <c r="G292" s="1">
        <v>0.901920854</v>
      </c>
      <c r="H292" s="1">
        <v>228.478731</v>
      </c>
      <c r="I292" s="1">
        <v>2.34499512E8</v>
      </c>
      <c r="J292" s="1">
        <v>9530313.758</v>
      </c>
      <c r="K292" s="1">
        <v>3.299352062E7</v>
      </c>
      <c r="L292" s="1">
        <v>1.732193299E8</v>
      </c>
    </row>
    <row r="293" ht="14.25" customHeight="1">
      <c r="A293" s="1" t="s">
        <v>70</v>
      </c>
      <c r="B293" s="1">
        <v>59.0</v>
      </c>
      <c r="C293" s="1">
        <v>2005.0</v>
      </c>
      <c r="D293" s="1">
        <v>400.7</v>
      </c>
      <c r="E293" s="1">
        <v>43.11086957</v>
      </c>
      <c r="F293" s="1">
        <v>460.0</v>
      </c>
      <c r="G293" s="1">
        <v>0.830947096</v>
      </c>
      <c r="H293" s="1">
        <v>245.464862</v>
      </c>
      <c r="I293" s="1">
        <v>2.728212194E8</v>
      </c>
      <c r="J293" s="1">
        <v>1.153722561E7</v>
      </c>
      <c r="K293" s="1">
        <v>3.853457278E7</v>
      </c>
      <c r="L293" s="1">
        <v>1.99700676E8</v>
      </c>
    </row>
    <row r="294" ht="14.25" customHeight="1">
      <c r="A294" s="1" t="s">
        <v>70</v>
      </c>
      <c r="B294" s="1">
        <v>59.0</v>
      </c>
      <c r="C294" s="1">
        <v>2010.0</v>
      </c>
      <c r="D294" s="1">
        <v>405.6</v>
      </c>
      <c r="E294" s="1">
        <v>40.30434783</v>
      </c>
      <c r="F294" s="1">
        <v>460.0</v>
      </c>
      <c r="G294" s="1">
        <v>0.891921674</v>
      </c>
      <c r="H294" s="1">
        <v>235.764258</v>
      </c>
      <c r="I294" s="1">
        <v>2.408283219E8</v>
      </c>
      <c r="J294" s="1">
        <v>9951656.971</v>
      </c>
      <c r="K294" s="1">
        <v>1.991088263E7</v>
      </c>
      <c r="L294" s="1">
        <v>1.893692564E8</v>
      </c>
    </row>
    <row r="295" ht="14.25" customHeight="1">
      <c r="A295" s="1" t="s">
        <v>70</v>
      </c>
      <c r="B295" s="1">
        <v>59.0</v>
      </c>
      <c r="C295" s="1">
        <v>2015.0</v>
      </c>
      <c r="D295" s="1">
        <v>409.9</v>
      </c>
      <c r="E295" s="1">
        <v>38.6826087</v>
      </c>
      <c r="F295" s="1">
        <v>460.0</v>
      </c>
      <c r="G295" s="1">
        <v>0.699473633</v>
      </c>
      <c r="H295" s="1">
        <v>227.065409</v>
      </c>
      <c r="I295" s="1">
        <v>2.872159729E8</v>
      </c>
      <c r="J295" s="1">
        <v>8590920.654</v>
      </c>
      <c r="K295" s="1">
        <v>2.27742677E7</v>
      </c>
      <c r="L295" s="1">
        <v>2.250124045E8</v>
      </c>
    </row>
    <row r="296" ht="14.25" customHeight="1">
      <c r="A296" s="1" t="s">
        <v>70</v>
      </c>
      <c r="B296" s="1">
        <v>59.0</v>
      </c>
      <c r="C296" s="1">
        <v>2020.0</v>
      </c>
      <c r="D296" s="1">
        <v>414.1</v>
      </c>
      <c r="E296" s="1">
        <v>39.06956522</v>
      </c>
      <c r="F296" s="1">
        <v>460.0</v>
      </c>
      <c r="G296" s="1">
        <v>0.603026633</v>
      </c>
      <c r="H296" s="1">
        <v>195.78888</v>
      </c>
      <c r="I296" s="1">
        <v>2.623433053E8</v>
      </c>
      <c r="J296" s="1">
        <v>8397196.78</v>
      </c>
      <c r="K296" s="1">
        <v>2.958714717E7</v>
      </c>
      <c r="L296" s="1">
        <v>2.009620657E8</v>
      </c>
    </row>
    <row r="297" ht="14.25" customHeight="1">
      <c r="A297" s="1" t="s">
        <v>71</v>
      </c>
      <c r="B297" s="1">
        <v>60.0</v>
      </c>
      <c r="C297" s="1">
        <v>2000.0</v>
      </c>
      <c r="D297" s="1">
        <v>73092.6</v>
      </c>
      <c r="E297" s="1">
        <v>261.4556226</v>
      </c>
      <c r="F297" s="1">
        <v>298170.0</v>
      </c>
      <c r="G297" s="1">
        <v>0.503815179</v>
      </c>
      <c r="H297" s="1">
        <v>138556.8307</v>
      </c>
      <c r="I297" s="1">
        <v>1.42796E11</v>
      </c>
      <c r="J297" s="1">
        <v>2.1236895099E10</v>
      </c>
      <c r="K297" s="1">
        <v>4.6427541956E10</v>
      </c>
      <c r="L297" s="1">
        <v>7.5081125889E10</v>
      </c>
    </row>
    <row r="298" ht="14.25" customHeight="1">
      <c r="A298" s="1" t="s">
        <v>71</v>
      </c>
      <c r="B298" s="1">
        <v>60.0</v>
      </c>
      <c r="C298" s="1">
        <v>2005.0</v>
      </c>
      <c r="D298" s="1">
        <v>70744.9</v>
      </c>
      <c r="E298" s="1">
        <v>289.3022437</v>
      </c>
      <c r="F298" s="1">
        <v>298170.0</v>
      </c>
      <c r="G298" s="1">
        <v>0.424775603</v>
      </c>
      <c r="H298" s="1">
        <v>147127.4745</v>
      </c>
      <c r="I298" s="1">
        <v>1.79366E11</v>
      </c>
      <c r="J298" s="1">
        <v>2.5968552817E10</v>
      </c>
      <c r="K298" s="1">
        <v>5.6155563694E10</v>
      </c>
      <c r="L298" s="1">
        <v>9.7147623461E10</v>
      </c>
    </row>
    <row r="299" ht="14.25" customHeight="1">
      <c r="A299" s="1" t="s">
        <v>71</v>
      </c>
      <c r="B299" s="1">
        <v>60.0</v>
      </c>
      <c r="C299" s="1">
        <v>2010.0</v>
      </c>
      <c r="D299" s="1">
        <v>68397.2</v>
      </c>
      <c r="E299" s="1">
        <v>317.3917564</v>
      </c>
      <c r="F299" s="1">
        <v>298170.0</v>
      </c>
      <c r="G299" s="1">
        <v>0.358311435</v>
      </c>
      <c r="H299" s="1">
        <v>158249.7774</v>
      </c>
      <c r="I299" s="1">
        <v>2.28622E11</v>
      </c>
      <c r="J299" s="1">
        <v>2.9935113963E10</v>
      </c>
      <c r="K299" s="1">
        <v>6.9808149859E10</v>
      </c>
      <c r="L299" s="1">
        <v>1.28785E11</v>
      </c>
    </row>
    <row r="300" ht="14.25" customHeight="1">
      <c r="A300" s="1" t="s">
        <v>71</v>
      </c>
      <c r="B300" s="1">
        <v>60.0</v>
      </c>
      <c r="C300" s="1">
        <v>2015.0</v>
      </c>
      <c r="D300" s="1">
        <v>70141.5</v>
      </c>
      <c r="E300" s="1">
        <v>345.5457122</v>
      </c>
      <c r="F300" s="1">
        <v>298170.0</v>
      </c>
      <c r="G300" s="1">
        <v>0.362187618</v>
      </c>
      <c r="H300" s="1">
        <v>192590.656</v>
      </c>
      <c r="I300" s="1">
        <v>3.06446E11</v>
      </c>
      <c r="J300" s="1">
        <v>3.3698317641E10</v>
      </c>
      <c r="K300" s="1">
        <v>9.3410680263E10</v>
      </c>
      <c r="L300" s="1">
        <v>1.79337E11</v>
      </c>
    </row>
    <row r="301" ht="14.25" customHeight="1">
      <c r="A301" s="1" t="s">
        <v>71</v>
      </c>
      <c r="B301" s="1">
        <v>60.0</v>
      </c>
      <c r="C301" s="1">
        <v>2020.0</v>
      </c>
      <c r="D301" s="1">
        <v>71885.9</v>
      </c>
      <c r="E301" s="1">
        <v>376.2651407</v>
      </c>
      <c r="F301" s="1">
        <v>298170.0</v>
      </c>
      <c r="G301" s="1">
        <v>0.372293843</v>
      </c>
      <c r="H301" s="1">
        <v>224971.7625</v>
      </c>
      <c r="I301" s="1">
        <v>3.58511E11</v>
      </c>
      <c r="J301" s="1">
        <v>3.5535516125E10</v>
      </c>
      <c r="K301" s="1">
        <v>1.0634E11</v>
      </c>
      <c r="L301" s="1">
        <v>2.16652E11</v>
      </c>
    </row>
    <row r="302" ht="14.25" customHeight="1">
      <c r="A302" s="1" t="s">
        <v>72</v>
      </c>
      <c r="B302" s="1">
        <v>61.0</v>
      </c>
      <c r="C302" s="1">
        <v>2000.0</v>
      </c>
      <c r="D302" s="1">
        <v>90590.0</v>
      </c>
      <c r="E302" s="1">
        <v>124.9098208</v>
      </c>
      <c r="F302" s="1">
        <v>306244.0</v>
      </c>
      <c r="G302" s="1">
        <v>1.052667875</v>
      </c>
      <c r="H302" s="1">
        <v>356692.1414</v>
      </c>
      <c r="I302" s="1">
        <v>2.80976E11</v>
      </c>
      <c r="J302" s="1">
        <v>9.442896936E9</v>
      </c>
      <c r="K302" s="1">
        <v>7.3506977742E10</v>
      </c>
      <c r="L302" s="1">
        <v>1.68041E11</v>
      </c>
    </row>
    <row r="303" ht="14.25" customHeight="1">
      <c r="A303" s="1" t="s">
        <v>72</v>
      </c>
      <c r="B303" s="1">
        <v>61.0</v>
      </c>
      <c r="C303" s="1">
        <v>2005.0</v>
      </c>
      <c r="D303" s="1">
        <v>91940.0</v>
      </c>
      <c r="E303" s="1">
        <v>124.5893154</v>
      </c>
      <c r="F303" s="1">
        <v>306244.0</v>
      </c>
      <c r="G303" s="1">
        <v>0.922997903</v>
      </c>
      <c r="H303" s="1">
        <v>364880.8723</v>
      </c>
      <c r="I303" s="1">
        <v>3.26494E11</v>
      </c>
      <c r="J303" s="1">
        <v>1.1430693726E10</v>
      </c>
      <c r="K303" s="1">
        <v>8.5647763629E10</v>
      </c>
      <c r="L303" s="1">
        <v>1.94604E11</v>
      </c>
    </row>
    <row r="304" ht="14.25" customHeight="1">
      <c r="A304" s="1" t="s">
        <v>72</v>
      </c>
      <c r="B304" s="1">
        <v>61.0</v>
      </c>
      <c r="C304" s="1">
        <v>2010.0</v>
      </c>
      <c r="D304" s="1">
        <v>93290.0</v>
      </c>
      <c r="E304" s="1">
        <v>124.2092007</v>
      </c>
      <c r="F304" s="1">
        <v>306244.0</v>
      </c>
      <c r="G304" s="1">
        <v>0.766759772</v>
      </c>
      <c r="H304" s="1">
        <v>377248.2243</v>
      </c>
      <c r="I304" s="1">
        <v>4.09175E11</v>
      </c>
      <c r="J304" s="1">
        <v>1.2863509749E10</v>
      </c>
      <c r="K304" s="1">
        <v>1.21274E11</v>
      </c>
      <c r="L304" s="1">
        <v>2.29687E11</v>
      </c>
    </row>
    <row r="305" ht="14.25" customHeight="1">
      <c r="A305" s="1" t="s">
        <v>72</v>
      </c>
      <c r="B305" s="1">
        <v>61.0</v>
      </c>
      <c r="C305" s="1">
        <v>2015.0</v>
      </c>
      <c r="D305" s="1">
        <v>94200.0</v>
      </c>
      <c r="E305" s="1">
        <v>124.0615696</v>
      </c>
      <c r="F305" s="1">
        <v>306244.0</v>
      </c>
      <c r="G305" s="1">
        <v>0.605890926</v>
      </c>
      <c r="H305" s="1">
        <v>350541.6712</v>
      </c>
      <c r="I305" s="1">
        <v>4.77111E11</v>
      </c>
      <c r="J305" s="1">
        <v>1.1942432683E10</v>
      </c>
      <c r="K305" s="1">
        <v>1.48454E11</v>
      </c>
      <c r="L305" s="1">
        <v>2.62839E11</v>
      </c>
    </row>
    <row r="306" ht="14.25" customHeight="1">
      <c r="A306" s="1" t="s">
        <v>72</v>
      </c>
      <c r="B306" s="1">
        <v>61.0</v>
      </c>
      <c r="C306" s="1">
        <v>2020.0</v>
      </c>
      <c r="D306" s="1">
        <v>94830.0</v>
      </c>
      <c r="E306" s="1">
        <v>123.8005749</v>
      </c>
      <c r="F306" s="1">
        <v>306244.0</v>
      </c>
      <c r="G306" s="1">
        <v>0.498651016</v>
      </c>
      <c r="H306" s="1">
        <v>338383.8449</v>
      </c>
      <c r="I306" s="1">
        <v>5.59958E11</v>
      </c>
      <c r="J306" s="1">
        <v>1.2401379493E10</v>
      </c>
      <c r="K306" s="1">
        <v>1.60116E11</v>
      </c>
      <c r="L306" s="1">
        <v>3.223E11</v>
      </c>
    </row>
    <row r="307" ht="14.25" customHeight="1">
      <c r="A307" s="1" t="s">
        <v>73</v>
      </c>
      <c r="B307" s="1">
        <v>62.0</v>
      </c>
      <c r="C307" s="1">
        <v>2000.0</v>
      </c>
      <c r="D307" s="1">
        <v>32810.0</v>
      </c>
      <c r="E307" s="1">
        <v>112.4579016</v>
      </c>
      <c r="F307" s="1">
        <v>91554.24</v>
      </c>
      <c r="G307" s="1">
        <v>0.318829026</v>
      </c>
      <c r="H307" s="1">
        <v>78714.35724</v>
      </c>
      <c r="I307" s="1">
        <v>1.93399E11</v>
      </c>
      <c r="J307" s="1">
        <v>3.907718824E9</v>
      </c>
      <c r="K307" s="1">
        <v>4.6667973942E10</v>
      </c>
      <c r="L307" s="1">
        <v>1.14453E11</v>
      </c>
    </row>
    <row r="308" ht="14.25" customHeight="1">
      <c r="A308" s="1" t="s">
        <v>73</v>
      </c>
      <c r="B308" s="1">
        <v>62.0</v>
      </c>
      <c r="C308" s="1">
        <v>2005.0</v>
      </c>
      <c r="D308" s="1">
        <v>32665.0</v>
      </c>
      <c r="E308" s="1">
        <v>114.8281404</v>
      </c>
      <c r="F308" s="1">
        <v>91554.24</v>
      </c>
      <c r="G308" s="1">
        <v>0.324261955</v>
      </c>
      <c r="H308" s="1">
        <v>82959.22104</v>
      </c>
      <c r="I308" s="1">
        <v>2.01916E11</v>
      </c>
      <c r="J308" s="1">
        <v>3.88244523E9</v>
      </c>
      <c r="K308" s="1">
        <v>4.5088103033E10</v>
      </c>
      <c r="L308" s="1">
        <v>1.23139E11</v>
      </c>
    </row>
    <row r="309" ht="14.25" customHeight="1">
      <c r="A309" s="1" t="s">
        <v>73</v>
      </c>
      <c r="B309" s="1">
        <v>62.0</v>
      </c>
      <c r="C309" s="1">
        <v>2010.0</v>
      </c>
      <c r="D309" s="1">
        <v>32520.0</v>
      </c>
      <c r="E309" s="1">
        <v>115.4394585</v>
      </c>
      <c r="F309" s="1">
        <v>91554.24</v>
      </c>
      <c r="G309" s="1">
        <v>0.244918307</v>
      </c>
      <c r="H309" s="1">
        <v>68073.96507</v>
      </c>
      <c r="I309" s="1">
        <v>2.07977E11</v>
      </c>
      <c r="J309" s="1">
        <v>3.846746653E9</v>
      </c>
      <c r="K309" s="1">
        <v>4.1943132159E10</v>
      </c>
      <c r="L309" s="1">
        <v>1.33347E11</v>
      </c>
    </row>
    <row r="310" ht="14.25" customHeight="1">
      <c r="A310" s="1" t="s">
        <v>73</v>
      </c>
      <c r="B310" s="1">
        <v>62.0</v>
      </c>
      <c r="C310" s="1">
        <v>2015.0</v>
      </c>
      <c r="D310" s="1">
        <v>33120.0</v>
      </c>
      <c r="E310" s="1">
        <v>113.0725196</v>
      </c>
      <c r="F310" s="1">
        <v>91554.24</v>
      </c>
      <c r="G310" s="1">
        <v>0.250016968</v>
      </c>
      <c r="H310" s="1">
        <v>67508.48674</v>
      </c>
      <c r="I310" s="1">
        <v>1.99394E11</v>
      </c>
      <c r="J310" s="1">
        <v>4.186166618E9</v>
      </c>
      <c r="K310" s="1">
        <v>3.8810823047E10</v>
      </c>
      <c r="L310" s="1">
        <v>1.30661E11</v>
      </c>
    </row>
    <row r="311" ht="14.25" customHeight="1">
      <c r="A311" s="1" t="s">
        <v>73</v>
      </c>
      <c r="B311" s="1">
        <v>62.0</v>
      </c>
      <c r="C311" s="1">
        <v>2020.0</v>
      </c>
      <c r="D311" s="1">
        <v>33120.0</v>
      </c>
      <c r="E311" s="1">
        <v>112.406676</v>
      </c>
      <c r="F311" s="1">
        <v>91554.24</v>
      </c>
      <c r="G311" s="1">
        <v>0.191135432</v>
      </c>
      <c r="H311" s="1">
        <v>55640.70734</v>
      </c>
      <c r="I311" s="1">
        <v>2.03905E11</v>
      </c>
      <c r="J311" s="1">
        <v>4.173595836E9</v>
      </c>
      <c r="K311" s="1">
        <v>4.070403482E10</v>
      </c>
      <c r="L311" s="1">
        <v>1.32345E11</v>
      </c>
    </row>
    <row r="312" ht="14.25" customHeight="1">
      <c r="A312" s="1" t="s">
        <v>74</v>
      </c>
      <c r="B312" s="1">
        <v>63.0</v>
      </c>
      <c r="C312" s="1">
        <v>2000.0</v>
      </c>
      <c r="D312" s="1">
        <v>63660.0</v>
      </c>
      <c r="E312" s="1">
        <v>97.70132341</v>
      </c>
      <c r="F312" s="1">
        <v>229980.0</v>
      </c>
      <c r="G312" s="1">
        <v>0.868302362</v>
      </c>
      <c r="H312" s="1">
        <v>120734.5942</v>
      </c>
      <c r="I312" s="1">
        <v>1.02502E11</v>
      </c>
      <c r="J312" s="1">
        <v>6.984069778E9</v>
      </c>
      <c r="K312" s="1">
        <v>3.1139034532E10</v>
      </c>
      <c r="L312" s="1">
        <v>5.1213675022E10</v>
      </c>
    </row>
    <row r="313" ht="14.25" customHeight="1">
      <c r="A313" s="1" t="s">
        <v>74</v>
      </c>
      <c r="B313" s="1">
        <v>63.0</v>
      </c>
      <c r="C313" s="1">
        <v>2005.0</v>
      </c>
      <c r="D313" s="1">
        <v>64405.0</v>
      </c>
      <c r="E313" s="1">
        <v>92.70234368</v>
      </c>
      <c r="F313" s="1">
        <v>229980.0</v>
      </c>
      <c r="G313" s="1">
        <v>0.702125981</v>
      </c>
      <c r="H313" s="1">
        <v>125492.7396</v>
      </c>
      <c r="I313" s="1">
        <v>1.34852E11</v>
      </c>
      <c r="J313" s="1">
        <v>8.73866672E9</v>
      </c>
      <c r="K313" s="1">
        <v>4.2639614496E10</v>
      </c>
      <c r="L313" s="1">
        <v>6.5500077325E10</v>
      </c>
    </row>
    <row r="314" ht="14.25" customHeight="1">
      <c r="A314" s="1" t="s">
        <v>74</v>
      </c>
      <c r="B314" s="1">
        <v>63.0</v>
      </c>
      <c r="C314" s="1">
        <v>2010.0</v>
      </c>
      <c r="D314" s="1">
        <v>65150.0</v>
      </c>
      <c r="E314" s="1">
        <v>88.01074114</v>
      </c>
      <c r="F314" s="1">
        <v>229980.0</v>
      </c>
      <c r="G314" s="1">
        <v>0.500524142</v>
      </c>
      <c r="H314" s="1">
        <v>106101.8782</v>
      </c>
      <c r="I314" s="1">
        <v>1.55041E11</v>
      </c>
      <c r="J314" s="1">
        <v>6.8784235E9</v>
      </c>
      <c r="K314" s="1">
        <v>5.5076840021E10</v>
      </c>
      <c r="L314" s="1">
        <v>7.2988975247E10</v>
      </c>
    </row>
    <row r="315" ht="14.25" customHeight="1">
      <c r="A315" s="1" t="s">
        <v>74</v>
      </c>
      <c r="B315" s="1">
        <v>63.0</v>
      </c>
      <c r="C315" s="1">
        <v>2015.0</v>
      </c>
      <c r="D315" s="1">
        <v>69009.6</v>
      </c>
      <c r="E315" s="1">
        <v>86.12489569</v>
      </c>
      <c r="F315" s="1">
        <v>229980.0</v>
      </c>
      <c r="G315" s="1">
        <v>0.412147513</v>
      </c>
      <c r="H315" s="1">
        <v>100784.118</v>
      </c>
      <c r="I315" s="1">
        <v>1.77884E11</v>
      </c>
      <c r="J315" s="1">
        <v>7.873070827E9</v>
      </c>
      <c r="K315" s="1">
        <v>5.4809623466E10</v>
      </c>
      <c r="L315" s="1">
        <v>9.3570708698E10</v>
      </c>
    </row>
    <row r="316" ht="14.25" customHeight="1">
      <c r="A316" s="1" t="s">
        <v>74</v>
      </c>
      <c r="B316" s="1">
        <v>63.0</v>
      </c>
      <c r="C316" s="1">
        <v>2020.0</v>
      </c>
      <c r="D316" s="1">
        <v>69290.5</v>
      </c>
      <c r="E316" s="1">
        <v>83.73283206</v>
      </c>
      <c r="F316" s="1">
        <v>229980.0</v>
      </c>
      <c r="G316" s="1">
        <v>0.327017451</v>
      </c>
      <c r="H316" s="1">
        <v>95744.39542</v>
      </c>
      <c r="I316" s="1">
        <v>2.0997E11</v>
      </c>
      <c r="J316" s="1">
        <v>8.480635646E9</v>
      </c>
      <c r="K316" s="1">
        <v>5.9824416862E10</v>
      </c>
      <c r="L316" s="1">
        <v>1.15463E11</v>
      </c>
    </row>
    <row r="317" ht="14.25" customHeight="1">
      <c r="A317" s="1" t="s">
        <v>75</v>
      </c>
      <c r="B317" s="1">
        <v>64.0</v>
      </c>
      <c r="C317" s="1">
        <v>2000.0</v>
      </c>
      <c r="D317" s="1">
        <v>8092685.0</v>
      </c>
      <c r="E317" s="1">
        <v>8.949015709</v>
      </c>
      <c r="F317" s="1">
        <v>1.6378668E7</v>
      </c>
      <c r="G317" s="1">
        <v>2.003818205</v>
      </c>
      <c r="H317" s="1">
        <v>2137885.669</v>
      </c>
      <c r="I317" s="1">
        <v>7.80433E11</v>
      </c>
      <c r="J317" s="1">
        <v>3.8382011006E10</v>
      </c>
      <c r="K317" s="1">
        <v>2.53871E11</v>
      </c>
      <c r="L317" s="1">
        <v>3.91371E11</v>
      </c>
    </row>
    <row r="318" ht="14.25" customHeight="1">
      <c r="A318" s="1" t="s">
        <v>75</v>
      </c>
      <c r="B318" s="1">
        <v>64.0</v>
      </c>
      <c r="C318" s="1">
        <v>2005.0</v>
      </c>
      <c r="D318" s="1">
        <v>8122020.5</v>
      </c>
      <c r="E318" s="1">
        <v>8.761088894</v>
      </c>
      <c r="F318" s="1">
        <v>1.6378668E7</v>
      </c>
      <c r="G318" s="1">
        <v>1.533696739</v>
      </c>
      <c r="H318" s="1">
        <v>2243990.685</v>
      </c>
      <c r="I318" s="1">
        <v>1.05104E12</v>
      </c>
      <c r="J318" s="1">
        <v>4.3594013481E10</v>
      </c>
      <c r="K318" s="1">
        <v>3.46966E11</v>
      </c>
      <c r="L318" s="1">
        <v>5.2218E11</v>
      </c>
    </row>
    <row r="319" ht="14.25" customHeight="1">
      <c r="A319" s="1" t="s">
        <v>75</v>
      </c>
      <c r="B319" s="1">
        <v>64.0</v>
      </c>
      <c r="C319" s="1">
        <v>2010.0</v>
      </c>
      <c r="D319" s="1">
        <v>8151356.0</v>
      </c>
      <c r="E319" s="1">
        <v>8.722635522</v>
      </c>
      <c r="F319" s="1">
        <v>1.6378668E7</v>
      </c>
      <c r="G319" s="1">
        <v>1.293574529</v>
      </c>
      <c r="H319" s="1">
        <v>2249521.458</v>
      </c>
      <c r="I319" s="1">
        <v>1.25066E12</v>
      </c>
      <c r="J319" s="1">
        <v>4.2671480261E10</v>
      </c>
      <c r="K319" s="1">
        <v>3.69629E11</v>
      </c>
      <c r="L319" s="1">
        <v>6.93383E11</v>
      </c>
    </row>
    <row r="320" ht="14.25" customHeight="1">
      <c r="A320" s="1" t="s">
        <v>75</v>
      </c>
      <c r="B320" s="1">
        <v>64.0</v>
      </c>
      <c r="C320" s="1">
        <v>2015.0</v>
      </c>
      <c r="D320" s="1">
        <v>8149304.6</v>
      </c>
      <c r="E320" s="1">
        <v>8.832012222</v>
      </c>
      <c r="F320" s="1">
        <v>1.6378668E7</v>
      </c>
      <c r="G320" s="1">
        <v>1.168008956</v>
      </c>
      <c r="H320" s="1">
        <v>2249219.684</v>
      </c>
      <c r="I320" s="1">
        <v>1.36348E12</v>
      </c>
      <c r="J320" s="1">
        <v>5.2809089583E10</v>
      </c>
      <c r="K320" s="1">
        <v>4.06237E11</v>
      </c>
      <c r="L320" s="1">
        <v>7.65493E11</v>
      </c>
    </row>
    <row r="321" ht="14.25" customHeight="1">
      <c r="A321" s="1" t="s">
        <v>75</v>
      </c>
      <c r="B321" s="1">
        <v>64.0</v>
      </c>
      <c r="C321" s="1">
        <v>2020.0</v>
      </c>
      <c r="D321" s="1">
        <v>8153116.0</v>
      </c>
      <c r="E321" s="1">
        <v>8.868919885</v>
      </c>
      <c r="F321" s="1">
        <v>1.6378668E7</v>
      </c>
      <c r="G321" s="1">
        <v>1.137411279</v>
      </c>
      <c r="H321" s="1">
        <v>2331479.378</v>
      </c>
      <c r="I321" s="1">
        <v>1.42277E12</v>
      </c>
      <c r="J321" s="1">
        <v>5.7503314092E10</v>
      </c>
      <c r="K321" s="1">
        <v>4.27299E11</v>
      </c>
      <c r="L321" s="1">
        <v>8.00341E11</v>
      </c>
    </row>
    <row r="322" ht="14.25" customHeight="1">
      <c r="A322" s="1" t="s">
        <v>76</v>
      </c>
      <c r="B322" s="1">
        <v>65.0</v>
      </c>
      <c r="C322" s="1">
        <v>2000.0</v>
      </c>
      <c r="D322" s="1">
        <v>1713.1</v>
      </c>
      <c r="E322" s="1">
        <v>65.0204947</v>
      </c>
      <c r="F322" s="1">
        <v>2817.5</v>
      </c>
      <c r="G322" s="1">
        <v>0.277689562</v>
      </c>
      <c r="H322" s="1">
        <v>434.651659</v>
      </c>
      <c r="I322" s="1">
        <v>5.351299444E8</v>
      </c>
      <c r="J322" s="1">
        <v>8.452441725E7</v>
      </c>
      <c r="K322" s="1">
        <v>1.319712792E8</v>
      </c>
      <c r="L322" s="1">
        <v>3.142904726E8</v>
      </c>
    </row>
    <row r="323" ht="14.25" customHeight="1">
      <c r="A323" s="1" t="s">
        <v>76</v>
      </c>
      <c r="B323" s="1">
        <v>65.0</v>
      </c>
      <c r="C323" s="1">
        <v>2005.0</v>
      </c>
      <c r="D323" s="1">
        <v>1689.0</v>
      </c>
      <c r="E323" s="1">
        <v>66.65229682</v>
      </c>
      <c r="F323" s="1">
        <v>2817.5</v>
      </c>
      <c r="G323" s="1">
        <v>0.255037857</v>
      </c>
      <c r="H323" s="1">
        <v>488.325257</v>
      </c>
      <c r="I323" s="1">
        <v>7.022486869E8</v>
      </c>
      <c r="J323" s="1">
        <v>7.62832446E7</v>
      </c>
      <c r="K323" s="1">
        <v>2.035569165E8</v>
      </c>
      <c r="L323" s="1">
        <v>4.225109297E8</v>
      </c>
    </row>
    <row r="324" ht="14.25" customHeight="1">
      <c r="A324" s="1" t="s">
        <v>76</v>
      </c>
      <c r="B324" s="1">
        <v>65.0</v>
      </c>
      <c r="C324" s="1">
        <v>2010.0</v>
      </c>
      <c r="D324" s="1">
        <v>1664.9</v>
      </c>
      <c r="E324" s="1">
        <v>68.78869258</v>
      </c>
      <c r="F324" s="1">
        <v>2817.5</v>
      </c>
      <c r="G324" s="1">
        <v>0.2442378</v>
      </c>
      <c r="H324" s="1">
        <v>519.21343</v>
      </c>
      <c r="I324" s="1">
        <v>7.87756851E8</v>
      </c>
      <c r="J324" s="1">
        <v>7.26426771E7</v>
      </c>
      <c r="K324" s="1">
        <v>1.171899168E8</v>
      </c>
      <c r="L324" s="1">
        <v>5.374855198E8</v>
      </c>
    </row>
    <row r="325" ht="14.25" customHeight="1">
      <c r="A325" s="1" t="s">
        <v>76</v>
      </c>
      <c r="B325" s="1">
        <v>65.0</v>
      </c>
      <c r="C325" s="1">
        <v>2015.0</v>
      </c>
      <c r="D325" s="1">
        <v>1640.7</v>
      </c>
      <c r="E325" s="1">
        <v>71.93321555</v>
      </c>
      <c r="F325" s="1">
        <v>2817.5</v>
      </c>
      <c r="G325" s="1">
        <v>0.281865995</v>
      </c>
      <c r="H325" s="1">
        <v>600.133054</v>
      </c>
      <c r="I325" s="1">
        <v>8.241504987E8</v>
      </c>
      <c r="J325" s="1">
        <v>6.860190551E7</v>
      </c>
      <c r="K325" s="1">
        <v>1.195123772E8</v>
      </c>
      <c r="L325" s="1">
        <v>5.716239819E8</v>
      </c>
    </row>
    <row r="326" ht="14.25" customHeight="1">
      <c r="A326" s="1" t="s">
        <v>76</v>
      </c>
      <c r="B326" s="1">
        <v>65.0</v>
      </c>
      <c r="C326" s="1">
        <v>2020.0</v>
      </c>
      <c r="D326" s="1">
        <v>1616.7</v>
      </c>
      <c r="E326" s="1">
        <v>77.31258993</v>
      </c>
      <c r="F326" s="1">
        <v>2817.5</v>
      </c>
      <c r="G326" s="1">
        <v>0.227480133</v>
      </c>
      <c r="H326" s="1">
        <v>538.887695</v>
      </c>
      <c r="I326" s="1">
        <v>9.077715822E8</v>
      </c>
      <c r="J326" s="1">
        <v>6.922122487E7</v>
      </c>
      <c r="K326" s="1">
        <v>1.098585744E8</v>
      </c>
      <c r="L326" s="1">
        <v>6.655955822E8</v>
      </c>
    </row>
    <row r="327" ht="14.25" customHeight="1">
      <c r="A327" s="1" t="s">
        <v>77</v>
      </c>
      <c r="B327" s="1">
        <v>66.0</v>
      </c>
      <c r="C327" s="1">
        <v>2000.0</v>
      </c>
      <c r="D327" s="1">
        <v>9770.0</v>
      </c>
      <c r="E327" s="1">
        <v>10.02348711</v>
      </c>
      <c r="F327" s="1">
        <v>2149690.0</v>
      </c>
      <c r="G327" s="1">
        <v>0.676012738</v>
      </c>
      <c r="H327" s="1">
        <v>344717.9039</v>
      </c>
      <c r="I327" s="1">
        <v>3.69305E11</v>
      </c>
      <c r="J327" s="1">
        <v>1.1989146716E10</v>
      </c>
      <c r="K327" s="1">
        <v>8.2277612423E10</v>
      </c>
      <c r="L327" s="1">
        <v>1.30785E11</v>
      </c>
    </row>
    <row r="328" ht="14.25" customHeight="1">
      <c r="A328" s="1" t="s">
        <v>77</v>
      </c>
      <c r="B328" s="1">
        <v>66.0</v>
      </c>
      <c r="C328" s="1">
        <v>2005.0</v>
      </c>
      <c r="D328" s="1">
        <v>9770.0</v>
      </c>
      <c r="E328" s="1">
        <v>11.34937782</v>
      </c>
      <c r="F328" s="1">
        <v>2149690.0</v>
      </c>
      <c r="G328" s="1">
        <v>0.701386405</v>
      </c>
      <c r="H328" s="1">
        <v>425133.8514</v>
      </c>
      <c r="I328" s="1">
        <v>4.49529E11</v>
      </c>
      <c r="J328" s="1">
        <v>1.2802176432E10</v>
      </c>
      <c r="K328" s="1">
        <v>1.5309E11</v>
      </c>
      <c r="L328" s="1">
        <v>1.72136E11</v>
      </c>
    </row>
    <row r="329" ht="14.25" customHeight="1">
      <c r="A329" s="1" t="s">
        <v>77</v>
      </c>
      <c r="B329" s="1">
        <v>66.0</v>
      </c>
      <c r="C329" s="1">
        <v>2010.0</v>
      </c>
      <c r="D329" s="1">
        <v>9770.0</v>
      </c>
      <c r="E329" s="1">
        <v>13.68193972</v>
      </c>
      <c r="F329" s="1">
        <v>2149690.0</v>
      </c>
      <c r="G329" s="1">
        <v>0.867298726</v>
      </c>
      <c r="H329" s="1">
        <v>564852.8807</v>
      </c>
      <c r="I329" s="1">
        <v>5.14392E11</v>
      </c>
      <c r="J329" s="1">
        <v>1.4886060989E10</v>
      </c>
      <c r="K329" s="1">
        <v>1.93639E11</v>
      </c>
      <c r="L329" s="1">
        <v>2.5752E11</v>
      </c>
    </row>
    <row r="330" ht="14.25" customHeight="1">
      <c r="A330" s="1" t="s">
        <v>77</v>
      </c>
      <c r="B330" s="1">
        <v>66.0</v>
      </c>
      <c r="C330" s="1">
        <v>2015.0</v>
      </c>
      <c r="D330" s="1">
        <v>9770.0</v>
      </c>
      <c r="E330" s="1">
        <v>15.23468407</v>
      </c>
      <c r="F330" s="1">
        <v>2149690.0</v>
      </c>
      <c r="G330" s="1">
        <v>0.844217151</v>
      </c>
      <c r="H330" s="1">
        <v>726205.8227</v>
      </c>
      <c r="I330" s="1">
        <v>6.69484E11</v>
      </c>
      <c r="J330" s="1">
        <v>1.8564266667E10</v>
      </c>
      <c r="K330" s="1">
        <v>2.98854E11</v>
      </c>
      <c r="L330" s="1">
        <v>3.45134E11</v>
      </c>
    </row>
    <row r="331" ht="14.25" customHeight="1">
      <c r="A331" s="1" t="s">
        <v>77</v>
      </c>
      <c r="B331" s="1">
        <v>66.0</v>
      </c>
      <c r="C331" s="1">
        <v>2020.0</v>
      </c>
      <c r="D331" s="1">
        <v>9770.0</v>
      </c>
      <c r="E331" s="1">
        <v>16.7452549</v>
      </c>
      <c r="F331" s="1">
        <v>2149690.0</v>
      </c>
      <c r="G331" s="1">
        <v>0.741689924</v>
      </c>
      <c r="H331" s="1">
        <v>712585.402</v>
      </c>
      <c r="I331" s="1">
        <v>6.92413E11</v>
      </c>
      <c r="J331" s="1">
        <v>2.094067265E10</v>
      </c>
      <c r="K331" s="1">
        <v>3.7589E11</v>
      </c>
      <c r="L331" s="1">
        <v>3.67162E11</v>
      </c>
    </row>
    <row r="332" ht="14.25" customHeight="1">
      <c r="A332" s="1" t="s">
        <v>78</v>
      </c>
      <c r="B332" s="1">
        <v>67.0</v>
      </c>
      <c r="C332" s="1">
        <v>2000.0</v>
      </c>
      <c r="D332" s="1">
        <v>170.135</v>
      </c>
      <c r="E332" s="1">
        <v>6011.771642</v>
      </c>
      <c r="F332" s="1">
        <v>697.6</v>
      </c>
      <c r="G332" s="1">
        <v>0.299697643</v>
      </c>
      <c r="H332" s="1">
        <v>54856.63919</v>
      </c>
      <c r="I332" s="1">
        <v>1.40533E11</v>
      </c>
      <c r="J332" s="1">
        <v>1.199425381E8</v>
      </c>
      <c r="K332" s="1">
        <v>3.8657173383E10</v>
      </c>
      <c r="L332" s="1">
        <v>9.0492625981E10</v>
      </c>
    </row>
    <row r="333" ht="14.25" customHeight="1">
      <c r="A333" s="1" t="s">
        <v>78</v>
      </c>
      <c r="B333" s="1">
        <v>67.0</v>
      </c>
      <c r="C333" s="1">
        <v>2005.0</v>
      </c>
      <c r="D333" s="1">
        <v>173.769</v>
      </c>
      <c r="E333" s="1">
        <v>6191.236575</v>
      </c>
      <c r="F333" s="1">
        <v>697.6</v>
      </c>
      <c r="G333" s="1">
        <v>0.206959635</v>
      </c>
      <c r="H333" s="1">
        <v>49627.4788</v>
      </c>
      <c r="I333" s="1">
        <v>1.78302E11</v>
      </c>
      <c r="J333" s="1">
        <v>8.48107941E7</v>
      </c>
      <c r="K333" s="1">
        <v>4.508584413E10</v>
      </c>
      <c r="L333" s="1">
        <v>1.2054E11</v>
      </c>
    </row>
    <row r="334" ht="14.25" customHeight="1">
      <c r="A334" s="1" t="s">
        <v>78</v>
      </c>
      <c r="B334" s="1">
        <v>67.0</v>
      </c>
      <c r="C334" s="1">
        <v>2010.0</v>
      </c>
      <c r="D334" s="1">
        <v>177.404</v>
      </c>
      <c r="E334" s="1">
        <v>7231.811966</v>
      </c>
      <c r="F334" s="1">
        <v>697.6</v>
      </c>
      <c r="G334" s="1">
        <v>0.171367319</v>
      </c>
      <c r="H334" s="1">
        <v>55950.37906</v>
      </c>
      <c r="I334" s="1">
        <v>2.47501E11</v>
      </c>
      <c r="J334" s="1">
        <v>8.670194388E7</v>
      </c>
      <c r="K334" s="1">
        <v>6.6553324367E10</v>
      </c>
      <c r="L334" s="1">
        <v>1.65323E11</v>
      </c>
    </row>
    <row r="335" ht="14.25" customHeight="1">
      <c r="A335" s="1" t="s">
        <v>78</v>
      </c>
      <c r="B335" s="1">
        <v>67.0</v>
      </c>
      <c r="C335" s="1">
        <v>2015.0</v>
      </c>
      <c r="D335" s="1">
        <v>164.714</v>
      </c>
      <c r="E335" s="1">
        <v>7806.77292</v>
      </c>
      <c r="F335" s="1">
        <v>697.6</v>
      </c>
      <c r="G335" s="1">
        <v>0.147506866</v>
      </c>
      <c r="H335" s="1">
        <v>62379.85457</v>
      </c>
      <c r="I335" s="1">
        <v>3.07999E11</v>
      </c>
      <c r="J335" s="1">
        <v>1.004491481E8</v>
      </c>
      <c r="K335" s="1">
        <v>7.4806757224E10</v>
      </c>
      <c r="L335" s="1">
        <v>2.15448E11</v>
      </c>
    </row>
    <row r="336" ht="14.25" customHeight="1">
      <c r="A336" s="1" t="s">
        <v>78</v>
      </c>
      <c r="B336" s="1">
        <v>67.0</v>
      </c>
      <c r="C336" s="1">
        <v>2020.0</v>
      </c>
      <c r="D336" s="1">
        <v>155.7</v>
      </c>
      <c r="E336" s="1">
        <v>7918.951253</v>
      </c>
      <c r="F336" s="1">
        <v>697.6</v>
      </c>
      <c r="G336" s="1">
        <v>0.129964793</v>
      </c>
      <c r="H336" s="1">
        <v>64266.74268</v>
      </c>
      <c r="I336" s="1">
        <v>3.36283E11</v>
      </c>
      <c r="J336" s="1">
        <v>1.08668376E8</v>
      </c>
      <c r="K336" s="1">
        <v>8.5520923628E10</v>
      </c>
      <c r="L336" s="1">
        <v>2.32354E11</v>
      </c>
    </row>
    <row r="337" ht="14.25" customHeight="1">
      <c r="A337" s="1" t="s">
        <v>79</v>
      </c>
      <c r="B337" s="1">
        <v>68.0</v>
      </c>
      <c r="C337" s="1">
        <v>2000.0</v>
      </c>
      <c r="D337" s="1">
        <v>19014.1</v>
      </c>
      <c r="E337" s="1">
        <v>112.0316008</v>
      </c>
      <c r="F337" s="1">
        <v>48090.6</v>
      </c>
      <c r="G337" s="1">
        <v>0.792538819</v>
      </c>
      <c r="H337" s="1">
        <v>45991.7078</v>
      </c>
      <c r="I337" s="1">
        <v>4.8038277838E10</v>
      </c>
      <c r="J337" s="1">
        <v>5.620803399E8</v>
      </c>
      <c r="K337" s="1">
        <v>1.0281133665E10</v>
      </c>
      <c r="L337" s="1">
        <v>3.1930853439E10</v>
      </c>
    </row>
    <row r="338" ht="14.25" customHeight="1">
      <c r="A338" s="1" t="s">
        <v>79</v>
      </c>
      <c r="B338" s="1">
        <v>68.0</v>
      </c>
      <c r="C338" s="1">
        <v>2005.0</v>
      </c>
      <c r="D338" s="1">
        <v>19096.6</v>
      </c>
      <c r="E338" s="1">
        <v>111.7007692</v>
      </c>
      <c r="F338" s="1">
        <v>48090.6</v>
      </c>
      <c r="G338" s="1">
        <v>0.627444688</v>
      </c>
      <c r="H338" s="1">
        <v>46543.51953</v>
      </c>
      <c r="I338" s="1">
        <v>6.1389156293E10</v>
      </c>
      <c r="J338" s="1">
        <v>8.837081557E8</v>
      </c>
      <c r="K338" s="1">
        <v>1.6544159739E10</v>
      </c>
      <c r="L338" s="1">
        <v>3.6730671666E10</v>
      </c>
    </row>
    <row r="339" ht="14.25" customHeight="1">
      <c r="A339" s="1" t="s">
        <v>79</v>
      </c>
      <c r="B339" s="1">
        <v>68.0</v>
      </c>
      <c r="C339" s="1">
        <v>2010.0</v>
      </c>
      <c r="D339" s="1">
        <v>19179.1</v>
      </c>
      <c r="E339" s="1">
        <v>112.1088769</v>
      </c>
      <c r="F339" s="1">
        <v>48090.6</v>
      </c>
      <c r="G339" s="1">
        <v>0.450619406</v>
      </c>
      <c r="H339" s="1">
        <v>43071.85402</v>
      </c>
      <c r="I339" s="1">
        <v>7.862999138E10</v>
      </c>
      <c r="J339" s="1">
        <v>1.229940529E9</v>
      </c>
      <c r="K339" s="1">
        <v>2.2252975248E10</v>
      </c>
      <c r="L339" s="1">
        <v>4.7766330681E10</v>
      </c>
    </row>
    <row r="340" ht="14.25" customHeight="1">
      <c r="A340" s="1" t="s">
        <v>79</v>
      </c>
      <c r="B340" s="1">
        <v>68.0</v>
      </c>
      <c r="C340" s="1">
        <v>2015.0</v>
      </c>
      <c r="D340" s="1">
        <v>19217.5</v>
      </c>
      <c r="E340" s="1">
        <v>112.8031488</v>
      </c>
      <c r="F340" s="1">
        <v>48090.6</v>
      </c>
      <c r="G340" s="1">
        <v>0.345932447</v>
      </c>
      <c r="H340" s="1">
        <v>37650.02496</v>
      </c>
      <c r="I340" s="1">
        <v>8.8900883131E10</v>
      </c>
      <c r="J340" s="1">
        <v>1.952156865E9</v>
      </c>
      <c r="K340" s="1">
        <v>2.7178664383E10</v>
      </c>
      <c r="L340" s="1">
        <v>5.0914606793E10</v>
      </c>
    </row>
    <row r="341" ht="14.25" customHeight="1">
      <c r="A341" s="1" t="s">
        <v>79</v>
      </c>
      <c r="B341" s="1">
        <v>68.0</v>
      </c>
      <c r="C341" s="1">
        <v>2020.0</v>
      </c>
      <c r="D341" s="1">
        <v>19259.0</v>
      </c>
      <c r="E341" s="1">
        <v>113.5363353</v>
      </c>
      <c r="F341" s="1">
        <v>48090.6</v>
      </c>
      <c r="G341" s="1">
        <v>0.30190166</v>
      </c>
      <c r="H341" s="1">
        <v>35984.33182</v>
      </c>
      <c r="I341" s="1">
        <v>9.6176350813E10</v>
      </c>
      <c r="J341" s="1">
        <v>1.938746182E9</v>
      </c>
      <c r="K341" s="1">
        <v>2.6908914061E10</v>
      </c>
      <c r="L341" s="1">
        <v>5.700449449E10</v>
      </c>
    </row>
    <row r="342" ht="14.25" customHeight="1">
      <c r="A342" s="1" t="s">
        <v>80</v>
      </c>
      <c r="B342" s="1">
        <v>69.0</v>
      </c>
      <c r="C342" s="1">
        <v>2000.0</v>
      </c>
      <c r="D342" s="1">
        <v>12330.0</v>
      </c>
      <c r="E342" s="1">
        <v>98.75496524</v>
      </c>
      <c r="F342" s="1">
        <v>20141.04</v>
      </c>
      <c r="G342" s="1">
        <v>0.450187242</v>
      </c>
      <c r="H342" s="1">
        <v>17745.16722</v>
      </c>
      <c r="I342" s="1">
        <v>3.2301448497E10</v>
      </c>
      <c r="J342" s="1">
        <v>7.90091896E8</v>
      </c>
      <c r="K342" s="1">
        <v>9.333583028E9</v>
      </c>
      <c r="L342" s="1">
        <v>1.7077098722E10</v>
      </c>
    </row>
    <row r="343" ht="14.25" customHeight="1">
      <c r="A343" s="1" t="s">
        <v>80</v>
      </c>
      <c r="B343" s="1">
        <v>69.0</v>
      </c>
      <c r="C343" s="1">
        <v>2005.0</v>
      </c>
      <c r="D343" s="1">
        <v>12400.0</v>
      </c>
      <c r="E343" s="1">
        <v>99.32840119</v>
      </c>
      <c r="F343" s="1">
        <v>20141.04</v>
      </c>
      <c r="G343" s="1">
        <v>0.413545349</v>
      </c>
      <c r="H343" s="1">
        <v>19212.07351</v>
      </c>
      <c r="I343" s="1">
        <v>3.8487919291E10</v>
      </c>
      <c r="J343" s="1">
        <v>8.081536564E8</v>
      </c>
      <c r="K343" s="1">
        <v>1.1426813347E10</v>
      </c>
      <c r="L343" s="1">
        <v>2.0485517884E10</v>
      </c>
    </row>
    <row r="344" ht="14.25" customHeight="1">
      <c r="A344" s="1" t="s">
        <v>80</v>
      </c>
      <c r="B344" s="1">
        <v>69.0</v>
      </c>
      <c r="C344" s="1">
        <v>2010.0</v>
      </c>
      <c r="D344" s="1">
        <v>12470.0</v>
      </c>
      <c r="E344" s="1">
        <v>101.6858266</v>
      </c>
      <c r="F344" s="1">
        <v>20141.04</v>
      </c>
      <c r="G344" s="1">
        <v>0.373631782</v>
      </c>
      <c r="H344" s="1">
        <v>18806.32624</v>
      </c>
      <c r="I344" s="1">
        <v>4.2226600498E10</v>
      </c>
      <c r="J344" s="1">
        <v>8.105235759E8</v>
      </c>
      <c r="K344" s="1">
        <v>1.2023312996E10</v>
      </c>
      <c r="L344" s="1">
        <v>2.3303351101E10</v>
      </c>
    </row>
    <row r="345" ht="14.25" customHeight="1">
      <c r="A345" s="1" t="s">
        <v>80</v>
      </c>
      <c r="B345" s="1">
        <v>69.0</v>
      </c>
      <c r="C345" s="1">
        <v>2015.0</v>
      </c>
      <c r="D345" s="1">
        <v>12480.0</v>
      </c>
      <c r="E345" s="1">
        <v>102.4461092</v>
      </c>
      <c r="F345" s="1">
        <v>20141.04</v>
      </c>
      <c r="G345" s="1">
        <v>0.304812345</v>
      </c>
      <c r="H345" s="1">
        <v>16103.85818</v>
      </c>
      <c r="I345" s="1">
        <v>4.3107506024E10</v>
      </c>
      <c r="J345" s="1">
        <v>9.03790339E8</v>
      </c>
      <c r="K345" s="1">
        <v>1.2081640088E10</v>
      </c>
      <c r="L345" s="1">
        <v>2.4285023698E10</v>
      </c>
    </row>
    <row r="346" ht="14.25" customHeight="1">
      <c r="A346" s="1" t="s">
        <v>80</v>
      </c>
      <c r="B346" s="1">
        <v>69.0</v>
      </c>
      <c r="C346" s="1">
        <v>2020.0</v>
      </c>
      <c r="D346" s="1">
        <v>12378.3</v>
      </c>
      <c r="E346" s="1">
        <v>104.4088814</v>
      </c>
      <c r="F346" s="1">
        <v>20141.04</v>
      </c>
      <c r="G346" s="1">
        <v>0.258437223</v>
      </c>
      <c r="H346" s="1">
        <v>15286.67677</v>
      </c>
      <c r="I346" s="1">
        <v>4.8279809918E10</v>
      </c>
      <c r="J346" s="1">
        <v>1.020656441E9</v>
      </c>
      <c r="K346" s="1">
        <v>1.4500728796E10</v>
      </c>
      <c r="L346" s="1">
        <v>2.6849368723E10</v>
      </c>
    </row>
    <row r="347" ht="14.25" customHeight="1">
      <c r="A347" s="1" t="s">
        <v>81</v>
      </c>
      <c r="B347" s="1">
        <v>70.0</v>
      </c>
      <c r="C347" s="1">
        <v>2000.0</v>
      </c>
      <c r="D347" s="1">
        <v>170939.3</v>
      </c>
      <c r="E347" s="1">
        <v>81.29832465</v>
      </c>
      <c r="F347" s="1">
        <v>499463.529</v>
      </c>
      <c r="G347" s="1">
        <v>0.302039542</v>
      </c>
      <c r="H347" s="1">
        <v>369377.061</v>
      </c>
      <c r="I347" s="1">
        <v>9.71112E11</v>
      </c>
      <c r="J347" s="1">
        <v>2.898713378E10</v>
      </c>
      <c r="K347" s="1">
        <v>2.7045E11</v>
      </c>
      <c r="L347" s="1">
        <v>5.82094E11</v>
      </c>
    </row>
    <row r="348" ht="14.25" customHeight="1">
      <c r="A348" s="1" t="s">
        <v>81</v>
      </c>
      <c r="B348" s="1">
        <v>70.0</v>
      </c>
      <c r="C348" s="1">
        <v>2005.0</v>
      </c>
      <c r="D348" s="1">
        <v>178196.35</v>
      </c>
      <c r="E348" s="1">
        <v>87.4654972</v>
      </c>
      <c r="F348" s="1">
        <v>499463.529</v>
      </c>
      <c r="G348" s="1">
        <v>0.307093101</v>
      </c>
      <c r="H348" s="1">
        <v>424168.8721</v>
      </c>
      <c r="I348" s="1">
        <v>1.14135E12</v>
      </c>
      <c r="J348" s="1">
        <v>2.6210023015E10</v>
      </c>
      <c r="K348" s="1">
        <v>3.0465E11</v>
      </c>
      <c r="L348" s="1">
        <v>6.96781E11</v>
      </c>
    </row>
    <row r="349" ht="14.25" customHeight="1">
      <c r="A349" s="1" t="s">
        <v>81</v>
      </c>
      <c r="B349" s="1">
        <v>70.0</v>
      </c>
      <c r="C349" s="1">
        <v>2010.0</v>
      </c>
      <c r="D349" s="1">
        <v>185453.4</v>
      </c>
      <c r="E349" s="1">
        <v>93.15193096</v>
      </c>
      <c r="F349" s="1">
        <v>499463.529</v>
      </c>
      <c r="G349" s="1">
        <v>0.228997123</v>
      </c>
      <c r="H349" s="1">
        <v>350175.3957</v>
      </c>
      <c r="I349" s="1">
        <v>1.19714E12</v>
      </c>
      <c r="J349" s="1">
        <v>2.9272278593E10</v>
      </c>
      <c r="K349" s="1">
        <v>2.74568E11</v>
      </c>
      <c r="L349" s="1">
        <v>7.87272E11</v>
      </c>
    </row>
    <row r="350" ht="14.25" customHeight="1">
      <c r="A350" s="1" t="s">
        <v>81</v>
      </c>
      <c r="B350" s="1">
        <v>70.0</v>
      </c>
      <c r="C350" s="1">
        <v>2015.0</v>
      </c>
      <c r="D350" s="1">
        <v>185511.8</v>
      </c>
      <c r="E350" s="1">
        <v>92.95268592</v>
      </c>
      <c r="F350" s="1">
        <v>499463.529</v>
      </c>
      <c r="G350" s="1">
        <v>0.21506475</v>
      </c>
      <c r="H350" s="1">
        <v>326263.0749</v>
      </c>
      <c r="I350" s="1">
        <v>1.19616E12</v>
      </c>
      <c r="J350" s="1">
        <v>3.2704001964E10</v>
      </c>
      <c r="K350" s="1">
        <v>2.40112E11</v>
      </c>
      <c r="L350" s="1">
        <v>8.13365E11</v>
      </c>
    </row>
    <row r="351" ht="14.25" customHeight="1">
      <c r="A351" s="1" t="s">
        <v>81</v>
      </c>
      <c r="B351" s="1">
        <v>70.0</v>
      </c>
      <c r="C351" s="1">
        <v>2020.0</v>
      </c>
      <c r="D351" s="1">
        <v>185721.7</v>
      </c>
      <c r="E351" s="1">
        <v>94.81538375</v>
      </c>
      <c r="F351" s="1">
        <v>499463.529</v>
      </c>
      <c r="G351" s="1">
        <v>0.172358242</v>
      </c>
      <c r="H351" s="1">
        <v>270310.9717</v>
      </c>
      <c r="I351" s="1">
        <v>1.17607E12</v>
      </c>
      <c r="J351" s="1">
        <v>3.3780229468E10</v>
      </c>
      <c r="K351" s="1">
        <v>2.33547E11</v>
      </c>
      <c r="L351" s="1">
        <v>8.01953E11</v>
      </c>
    </row>
    <row r="352" ht="14.25" customHeight="1">
      <c r="A352" s="1" t="s">
        <v>82</v>
      </c>
      <c r="B352" s="1">
        <v>71.0</v>
      </c>
      <c r="C352" s="1">
        <v>2000.0</v>
      </c>
      <c r="D352" s="1">
        <v>21664.2</v>
      </c>
      <c r="E352" s="1">
        <v>299.4158986</v>
      </c>
      <c r="F352" s="1">
        <v>62376.6</v>
      </c>
      <c r="G352" s="1">
        <v>0.28929507</v>
      </c>
      <c r="H352" s="1">
        <v>20640.53357</v>
      </c>
      <c r="I352" s="1">
        <v>3.7777691762E10</v>
      </c>
      <c r="J352" s="1">
        <v>4.120151944E9</v>
      </c>
      <c r="K352" s="1">
        <v>1.1184912403E10</v>
      </c>
      <c r="L352" s="1">
        <v>1.8655158492E10</v>
      </c>
    </row>
    <row r="353" ht="14.25" customHeight="1">
      <c r="A353" s="1" t="s">
        <v>82</v>
      </c>
      <c r="B353" s="1">
        <v>71.0</v>
      </c>
      <c r="C353" s="1">
        <v>2005.0</v>
      </c>
      <c r="D353" s="1">
        <v>21350.2</v>
      </c>
      <c r="E353" s="1">
        <v>313.7277308</v>
      </c>
      <c r="F353" s="1">
        <v>62376.6</v>
      </c>
      <c r="G353" s="1">
        <v>0.304722215</v>
      </c>
      <c r="H353" s="1">
        <v>24497.85696</v>
      </c>
      <c r="I353" s="1">
        <v>4.5892289127E10</v>
      </c>
      <c r="J353" s="1">
        <v>4.21320797E9</v>
      </c>
      <c r="K353" s="1">
        <v>1.3134591438E10</v>
      </c>
      <c r="L353" s="1">
        <v>2.3999506541E10</v>
      </c>
    </row>
    <row r="354" ht="14.25" customHeight="1">
      <c r="A354" s="1" t="s">
        <v>82</v>
      </c>
      <c r="B354" s="1">
        <v>71.0</v>
      </c>
      <c r="C354" s="1">
        <v>2010.0</v>
      </c>
      <c r="D354" s="1">
        <v>21036.2</v>
      </c>
      <c r="E354" s="1">
        <v>329.5894913</v>
      </c>
      <c r="F354" s="1">
        <v>62376.6</v>
      </c>
      <c r="G354" s="1">
        <v>0.209053106</v>
      </c>
      <c r="H354" s="1">
        <v>24596.57305</v>
      </c>
      <c r="I354" s="1">
        <v>6.2528609282E10</v>
      </c>
      <c r="J354" s="1">
        <v>5.498139629E9</v>
      </c>
      <c r="K354" s="1">
        <v>1.8291252711E10</v>
      </c>
      <c r="L354" s="1">
        <v>3.2647169552E10</v>
      </c>
    </row>
    <row r="355" ht="14.25" customHeight="1">
      <c r="A355" s="1" t="s">
        <v>82</v>
      </c>
      <c r="B355" s="1">
        <v>71.0</v>
      </c>
      <c r="C355" s="1">
        <v>2015.0</v>
      </c>
      <c r="D355" s="1">
        <v>21288.2</v>
      </c>
      <c r="E355" s="1">
        <v>344.7352205</v>
      </c>
      <c r="F355" s="1">
        <v>62376.6</v>
      </c>
      <c r="G355" s="1">
        <v>0.225988773</v>
      </c>
      <c r="H355" s="1">
        <v>31300.28372</v>
      </c>
      <c r="I355" s="1">
        <v>8.5140955389E10</v>
      </c>
      <c r="J355" s="1">
        <v>6.995980266E9</v>
      </c>
      <c r="K355" s="1">
        <v>2.5146736956E10</v>
      </c>
      <c r="L355" s="1">
        <v>4.6155439463E10</v>
      </c>
    </row>
    <row r="356" ht="14.25" customHeight="1">
      <c r="A356" s="1" t="s">
        <v>82</v>
      </c>
      <c r="B356" s="1">
        <v>71.0</v>
      </c>
      <c r="C356" s="1">
        <v>2020.0</v>
      </c>
      <c r="D356" s="1">
        <v>21130.2</v>
      </c>
      <c r="E356" s="1">
        <v>354.3323634</v>
      </c>
      <c r="F356" s="1">
        <v>62376.6</v>
      </c>
      <c r="G356" s="1">
        <v>0.235636465</v>
      </c>
      <c r="H356" s="1">
        <v>35117.25456</v>
      </c>
      <c r="I356" s="1">
        <v>9.271188136E10</v>
      </c>
      <c r="J356" s="1">
        <v>6.926743581E9</v>
      </c>
      <c r="K356" s="1">
        <v>2.7415358687E10</v>
      </c>
      <c r="L356" s="1">
        <v>5.2750396294E10</v>
      </c>
    </row>
    <row r="357" ht="14.25" customHeight="1">
      <c r="A357" s="1" t="s">
        <v>83</v>
      </c>
      <c r="B357" s="1">
        <v>72.0</v>
      </c>
      <c r="C357" s="1">
        <v>2000.0</v>
      </c>
      <c r="D357" s="1">
        <v>281630.0</v>
      </c>
      <c r="E357" s="1">
        <v>21.78061456</v>
      </c>
      <c r="F357" s="1">
        <v>407322.6544</v>
      </c>
      <c r="G357" s="1">
        <v>0.146047437</v>
      </c>
      <c r="H357" s="1">
        <v>68330.26277</v>
      </c>
      <c r="I357" s="1">
        <v>3.64796E11</v>
      </c>
      <c r="J357" s="1">
        <v>5.11959868E9</v>
      </c>
      <c r="K357" s="1">
        <v>9.1705939126E10</v>
      </c>
      <c r="L357" s="1">
        <v>2.27301E11</v>
      </c>
    </row>
    <row r="358" ht="14.25" customHeight="1">
      <c r="A358" s="1" t="s">
        <v>83</v>
      </c>
      <c r="B358" s="1">
        <v>72.0</v>
      </c>
      <c r="C358" s="1">
        <v>2005.0</v>
      </c>
      <c r="D358" s="1">
        <v>281180.0</v>
      </c>
      <c r="E358" s="1">
        <v>22.16717889</v>
      </c>
      <c r="F358" s="1">
        <v>407322.6544</v>
      </c>
      <c r="G358" s="1">
        <v>0.120601513</v>
      </c>
      <c r="H358" s="1">
        <v>64256.01605</v>
      </c>
      <c r="I358" s="1">
        <v>4.15273E11</v>
      </c>
      <c r="J358" s="1">
        <v>6.052396365E9</v>
      </c>
      <c r="K358" s="1">
        <v>1.06387E11</v>
      </c>
      <c r="L358" s="1">
        <v>2.56132E11</v>
      </c>
    </row>
    <row r="359" ht="14.25" customHeight="1">
      <c r="A359" s="1" t="s">
        <v>83</v>
      </c>
      <c r="B359" s="1">
        <v>72.0</v>
      </c>
      <c r="C359" s="1">
        <v>2010.0</v>
      </c>
      <c r="D359" s="1">
        <v>280730.0</v>
      </c>
      <c r="E359" s="1">
        <v>23.02286274</v>
      </c>
      <c r="F359" s="1">
        <v>407322.6544</v>
      </c>
      <c r="G359" s="1">
        <v>0.105783682</v>
      </c>
      <c r="H359" s="1">
        <v>61014.40639</v>
      </c>
      <c r="I359" s="1">
        <v>4.53619E11</v>
      </c>
      <c r="J359" s="1">
        <v>6.48761501E9</v>
      </c>
      <c r="K359" s="1">
        <v>1.08384E11</v>
      </c>
      <c r="L359" s="1">
        <v>2.86655E11</v>
      </c>
    </row>
    <row r="360" ht="14.25" customHeight="1">
      <c r="A360" s="1" t="s">
        <v>83</v>
      </c>
      <c r="B360" s="1">
        <v>72.0</v>
      </c>
      <c r="C360" s="1">
        <v>2015.0</v>
      </c>
      <c r="D360" s="1">
        <v>279800.0</v>
      </c>
      <c r="E360" s="1">
        <v>24.05826177</v>
      </c>
      <c r="F360" s="1">
        <v>407322.6544</v>
      </c>
      <c r="G360" s="1">
        <v>0.077449628</v>
      </c>
      <c r="H360" s="1">
        <v>51265.79253</v>
      </c>
      <c r="I360" s="1">
        <v>5.05104E11</v>
      </c>
      <c r="J360" s="1">
        <v>7.321774201E9</v>
      </c>
      <c r="K360" s="1">
        <v>1.11921E11</v>
      </c>
      <c r="L360" s="1">
        <v>3.29852E11</v>
      </c>
    </row>
    <row r="361" ht="14.25" customHeight="1">
      <c r="A361" s="1" t="s">
        <v>83</v>
      </c>
      <c r="B361" s="1">
        <v>72.0</v>
      </c>
      <c r="C361" s="1">
        <v>2020.0</v>
      </c>
      <c r="D361" s="1">
        <v>279800.0</v>
      </c>
      <c r="E361" s="1">
        <v>25.42072337</v>
      </c>
      <c r="F361" s="1">
        <v>407322.6544</v>
      </c>
      <c r="G361" s="1">
        <v>0.062421988</v>
      </c>
      <c r="H361" s="1">
        <v>45458.82211</v>
      </c>
      <c r="I361" s="1">
        <v>5.37889E11</v>
      </c>
      <c r="J361" s="1">
        <v>6.995982635E9</v>
      </c>
      <c r="K361" s="1">
        <v>1.17112E11</v>
      </c>
      <c r="L361" s="1">
        <v>3.51927E11</v>
      </c>
    </row>
    <row r="362" ht="14.25" customHeight="1">
      <c r="A362" s="1" t="s">
        <v>84</v>
      </c>
      <c r="B362" s="1">
        <v>73.0</v>
      </c>
      <c r="C362" s="1">
        <v>2000.0</v>
      </c>
      <c r="D362" s="1">
        <v>11961.8</v>
      </c>
      <c r="E362" s="1">
        <v>181.7712317</v>
      </c>
      <c r="F362" s="1">
        <v>39514.8272</v>
      </c>
      <c r="G362" s="1">
        <v>0.08249465</v>
      </c>
      <c r="H362" s="1">
        <v>52787.05705</v>
      </c>
      <c r="I362" s="1">
        <v>5.29838E11</v>
      </c>
      <c r="J362" s="1">
        <v>4.610612104E9</v>
      </c>
      <c r="K362" s="1">
        <v>1.34347E11</v>
      </c>
      <c r="L362" s="1">
        <v>3.72106E11</v>
      </c>
    </row>
    <row r="363" ht="14.25" customHeight="1">
      <c r="A363" s="1" t="s">
        <v>84</v>
      </c>
      <c r="B363" s="1">
        <v>73.0</v>
      </c>
      <c r="C363" s="1">
        <v>2005.0</v>
      </c>
      <c r="D363" s="1">
        <v>12154.5</v>
      </c>
      <c r="E363" s="1">
        <v>188.1981564</v>
      </c>
      <c r="F363" s="1">
        <v>39514.8272</v>
      </c>
      <c r="G363" s="1">
        <v>0.080819061</v>
      </c>
      <c r="H363" s="1">
        <v>55215.00962</v>
      </c>
      <c r="I363" s="1">
        <v>5.67325E11</v>
      </c>
      <c r="J363" s="1">
        <v>4.232248571E9</v>
      </c>
      <c r="K363" s="1">
        <v>1.46372E11</v>
      </c>
      <c r="L363" s="1">
        <v>3.98239E11</v>
      </c>
    </row>
    <row r="364" ht="14.25" customHeight="1">
      <c r="A364" s="1" t="s">
        <v>84</v>
      </c>
      <c r="B364" s="1">
        <v>73.0</v>
      </c>
      <c r="C364" s="1">
        <v>2010.0</v>
      </c>
      <c r="D364" s="1">
        <v>12347.2</v>
      </c>
      <c r="E364" s="1">
        <v>198.0326587</v>
      </c>
      <c r="F364" s="1">
        <v>39514.8272</v>
      </c>
      <c r="G364" s="1">
        <v>0.071049521</v>
      </c>
      <c r="H364" s="1">
        <v>54762.18135</v>
      </c>
      <c r="I364" s="1">
        <v>6.36286E11</v>
      </c>
      <c r="J364" s="1">
        <v>4.362412152E9</v>
      </c>
      <c r="K364" s="1">
        <v>1.56619E11</v>
      </c>
      <c r="L364" s="1">
        <v>4.5364E11</v>
      </c>
    </row>
    <row r="365" ht="14.25" customHeight="1">
      <c r="A365" s="1" t="s">
        <v>84</v>
      </c>
      <c r="B365" s="1">
        <v>73.0</v>
      </c>
      <c r="C365" s="1">
        <v>2015.0</v>
      </c>
      <c r="D365" s="1">
        <v>12519.1</v>
      </c>
      <c r="E365" s="1">
        <v>209.6266208</v>
      </c>
      <c r="F365" s="1">
        <v>39514.8272</v>
      </c>
      <c r="G365" s="1">
        <v>0.05631721</v>
      </c>
      <c r="H365" s="1">
        <v>48392.16573</v>
      </c>
      <c r="I365" s="1">
        <v>6.94118E11</v>
      </c>
      <c r="J365" s="1">
        <v>4.348277422E9</v>
      </c>
      <c r="K365" s="1">
        <v>1.67984E11</v>
      </c>
      <c r="L365" s="1">
        <v>4.99985E11</v>
      </c>
    </row>
    <row r="366" ht="14.25" customHeight="1">
      <c r="A366" s="1" t="s">
        <v>84</v>
      </c>
      <c r="B366" s="1">
        <v>73.0</v>
      </c>
      <c r="C366" s="1">
        <v>2020.0</v>
      </c>
      <c r="D366" s="1">
        <v>12691.1</v>
      </c>
      <c r="E366" s="1">
        <v>218.6344696</v>
      </c>
      <c r="F366" s="1">
        <v>39514.8272</v>
      </c>
      <c r="G366" s="1">
        <v>0.047757744</v>
      </c>
      <c r="H366" s="1">
        <v>43987.63547</v>
      </c>
      <c r="I366" s="1">
        <v>7.31109E11</v>
      </c>
      <c r="J366" s="1">
        <v>4.391215703E9</v>
      </c>
      <c r="K366" s="1">
        <v>1.86182E11</v>
      </c>
      <c r="L366" s="1">
        <v>5.19787E11</v>
      </c>
    </row>
    <row r="367" ht="14.25" customHeight="1">
      <c r="A367" s="1" t="s">
        <v>85</v>
      </c>
      <c r="B367" s="1">
        <v>74.0</v>
      </c>
      <c r="C367" s="1">
        <v>2000.0</v>
      </c>
      <c r="D367" s="1">
        <v>4320.8</v>
      </c>
      <c r="E367" s="1">
        <v>88.73465013</v>
      </c>
      <c r="F367" s="1">
        <v>183648.0</v>
      </c>
      <c r="G367" s="1">
        <v>2.137701355</v>
      </c>
      <c r="H367" s="1">
        <v>100230.3761</v>
      </c>
      <c r="I367" s="1">
        <v>2.0770487845E10</v>
      </c>
      <c r="J367" s="1">
        <v>1.0928043413E10</v>
      </c>
      <c r="K367" s="1">
        <v>8.568851576E9</v>
      </c>
      <c r="L367" s="1">
        <v>6.224633377E9</v>
      </c>
    </row>
    <row r="368" ht="14.25" customHeight="1">
      <c r="A368" s="1" t="s">
        <v>85</v>
      </c>
      <c r="B368" s="1">
        <v>74.0</v>
      </c>
      <c r="C368" s="1">
        <v>2005.0</v>
      </c>
      <c r="D368" s="1">
        <v>4620.8</v>
      </c>
      <c r="E368" s="1">
        <v>101.2341723</v>
      </c>
      <c r="F368" s="1">
        <v>183648.0</v>
      </c>
      <c r="G368" s="1">
        <v>2.15449476</v>
      </c>
      <c r="H368" s="1">
        <v>104048.2832</v>
      </c>
      <c r="I368" s="1">
        <v>2.6558570041E10</v>
      </c>
      <c r="J368" s="1">
        <v>1.2962744299E10</v>
      </c>
      <c r="K368" s="1">
        <v>9.296691669E9</v>
      </c>
      <c r="L368" s="1">
        <v>9.256522045E9</v>
      </c>
    </row>
    <row r="369" ht="14.25" customHeight="1">
      <c r="A369" s="1" t="s">
        <v>85</v>
      </c>
      <c r="B369" s="1">
        <v>74.0</v>
      </c>
      <c r="C369" s="1">
        <v>2010.0</v>
      </c>
      <c r="D369" s="1">
        <v>4920.8</v>
      </c>
      <c r="E369" s="1">
        <v>121.64441</v>
      </c>
      <c r="F369" s="1">
        <v>183648.0</v>
      </c>
      <c r="G369" s="1">
        <v>1.7802152</v>
      </c>
      <c r="H369" s="1">
        <v>104400.8016</v>
      </c>
      <c r="I369" s="1">
        <v>3.431646916E10</v>
      </c>
      <c r="J369" s="1">
        <v>1.1738895648E10</v>
      </c>
      <c r="K369" s="1">
        <v>1.15794577E10</v>
      </c>
      <c r="L369" s="1">
        <v>1.3892952178E10</v>
      </c>
    </row>
    <row r="370" ht="14.25" customHeight="1">
      <c r="A370" s="1" t="s">
        <v>85</v>
      </c>
      <c r="B370" s="1">
        <v>74.0</v>
      </c>
      <c r="C370" s="1">
        <v>2015.0</v>
      </c>
      <c r="D370" s="1">
        <v>5220.8</v>
      </c>
      <c r="E370" s="1">
        <v>104.5862768</v>
      </c>
      <c r="F370" s="1">
        <v>183648.0</v>
      </c>
      <c r="G370" s="1">
        <v>1.534032308</v>
      </c>
      <c r="H370" s="1">
        <v>44503.58762</v>
      </c>
      <c r="I370" s="1">
        <v>1.6466863097E10</v>
      </c>
      <c r="J370" s="1">
        <v>5.455547856E9</v>
      </c>
      <c r="K370" s="1">
        <v>2.550937096E9</v>
      </c>
      <c r="L370" s="1">
        <v>8.460378145E9</v>
      </c>
    </row>
    <row r="371" ht="14.25" customHeight="1">
      <c r="A371" s="1" t="s">
        <v>85</v>
      </c>
      <c r="B371" s="1">
        <v>74.0</v>
      </c>
      <c r="C371" s="1">
        <v>2020.0</v>
      </c>
      <c r="D371" s="1">
        <v>5220.8</v>
      </c>
      <c r="E371" s="1">
        <v>113.1220117</v>
      </c>
      <c r="F371" s="1">
        <v>183648.0</v>
      </c>
      <c r="G371" s="1">
        <v>1.609914152</v>
      </c>
      <c r="H371" s="1">
        <v>47112.47483</v>
      </c>
      <c r="I371" s="1">
        <v>1.5674500383E10</v>
      </c>
      <c r="J371" s="1">
        <v>5.183358993E9</v>
      </c>
      <c r="K371" s="1">
        <v>2.6639425E9</v>
      </c>
      <c r="L371" s="1">
        <v>7.920495012E9</v>
      </c>
    </row>
    <row r="372" ht="14.25" customHeight="1">
      <c r="A372" s="1" t="s">
        <v>86</v>
      </c>
      <c r="B372" s="1">
        <v>75.0</v>
      </c>
      <c r="C372" s="1">
        <v>2000.0</v>
      </c>
      <c r="D372" s="1">
        <v>4100.0</v>
      </c>
      <c r="E372" s="1">
        <v>44.81993427</v>
      </c>
      <c r="F372" s="1">
        <v>139492.0</v>
      </c>
      <c r="G372" s="1">
        <v>0.81531657</v>
      </c>
      <c r="H372" s="1">
        <v>6617.470663</v>
      </c>
      <c r="I372" s="1">
        <v>2.699528109E9</v>
      </c>
      <c r="J372" s="1">
        <v>5.889595909E8</v>
      </c>
      <c r="K372" s="1">
        <v>8.958586215E8</v>
      </c>
      <c r="L372" s="1">
        <v>7.158330155E8</v>
      </c>
    </row>
    <row r="373" ht="14.25" customHeight="1">
      <c r="A373" s="1" t="s">
        <v>86</v>
      </c>
      <c r="B373" s="1">
        <v>75.0</v>
      </c>
      <c r="C373" s="1">
        <v>2005.0</v>
      </c>
      <c r="D373" s="1">
        <v>4100.0</v>
      </c>
      <c r="E373" s="1">
        <v>49.50803801</v>
      </c>
      <c r="F373" s="1">
        <v>139492.0</v>
      </c>
      <c r="G373" s="1">
        <v>0.577142105</v>
      </c>
      <c r="H373" s="1">
        <v>7439.920478</v>
      </c>
      <c r="I373" s="1">
        <v>4.281787757E9</v>
      </c>
      <c r="J373" s="1">
        <v>9.03859451E8</v>
      </c>
      <c r="K373" s="1">
        <v>1.535134834E9</v>
      </c>
      <c r="L373" s="1">
        <v>1.227812314E9</v>
      </c>
    </row>
    <row r="374" ht="14.25" customHeight="1">
      <c r="A374" s="1" t="s">
        <v>86</v>
      </c>
      <c r="B374" s="1">
        <v>75.0</v>
      </c>
      <c r="C374" s="1">
        <v>2010.0</v>
      </c>
      <c r="D374" s="1">
        <v>4100.0</v>
      </c>
      <c r="E374" s="1">
        <v>54.45683767</v>
      </c>
      <c r="F374" s="1">
        <v>139492.0</v>
      </c>
      <c r="G374" s="1">
        <v>0.414955895</v>
      </c>
      <c r="H374" s="1">
        <v>8792.343742</v>
      </c>
      <c r="I374" s="1">
        <v>5.89677127E9</v>
      </c>
      <c r="J374" s="1">
        <v>1.291951152E9</v>
      </c>
      <c r="K374" s="1">
        <v>1.761237156E9</v>
      </c>
      <c r="L374" s="1">
        <v>2.351188472E9</v>
      </c>
    </row>
    <row r="375" ht="14.25" customHeight="1">
      <c r="A375" s="1" t="s">
        <v>86</v>
      </c>
      <c r="B375" s="1">
        <v>75.0</v>
      </c>
      <c r="C375" s="1">
        <v>2015.0</v>
      </c>
      <c r="D375" s="1">
        <v>4218.0</v>
      </c>
      <c r="E375" s="1">
        <v>61.41698249</v>
      </c>
      <c r="F375" s="1">
        <v>139492.0</v>
      </c>
      <c r="G375" s="1">
        <v>0.592980793</v>
      </c>
      <c r="H375" s="1">
        <v>12418.62533</v>
      </c>
      <c r="I375" s="1">
        <v>8.271431485E9</v>
      </c>
      <c r="J375" s="1">
        <v>1.785849595E9</v>
      </c>
      <c r="K375" s="1">
        <v>2.499644255E9</v>
      </c>
      <c r="L375" s="1">
        <v>3.240568044E9</v>
      </c>
    </row>
    <row r="376" ht="14.25" customHeight="1">
      <c r="A376" s="1" t="s">
        <v>86</v>
      </c>
      <c r="B376" s="1">
        <v>75.0</v>
      </c>
      <c r="C376" s="1">
        <v>2020.0</v>
      </c>
      <c r="D376" s="1">
        <v>4238.0</v>
      </c>
      <c r="E376" s="1">
        <v>68.76004755</v>
      </c>
      <c r="F376" s="1">
        <v>139492.0</v>
      </c>
      <c r="G376" s="1">
        <v>0.816508811</v>
      </c>
      <c r="H376" s="1">
        <v>17692.28592</v>
      </c>
      <c r="I376" s="1">
        <v>1.1425228817E10</v>
      </c>
      <c r="J376" s="1">
        <v>2.478682293E9</v>
      </c>
      <c r="K376" s="1">
        <v>5.248085774E9</v>
      </c>
      <c r="L376" s="1">
        <v>3.592089649E9</v>
      </c>
    </row>
    <row r="377" ht="14.25" customHeight="1">
      <c r="A377" s="1" t="s">
        <v>87</v>
      </c>
      <c r="B377" s="1">
        <v>76.0</v>
      </c>
      <c r="C377" s="1">
        <v>2000.0</v>
      </c>
      <c r="D377" s="1">
        <v>189980.0</v>
      </c>
      <c r="E377" s="1">
        <v>123.444583</v>
      </c>
      <c r="F377" s="1">
        <v>510890.0</v>
      </c>
      <c r="G377" s="1">
        <v>0.762871435</v>
      </c>
      <c r="H377" s="1">
        <v>257420.5913</v>
      </c>
      <c r="I377" s="1">
        <v>2.21455E11</v>
      </c>
      <c r="J377" s="1">
        <v>2.8094812492E10</v>
      </c>
      <c r="K377" s="1">
        <v>7.9542886985E10</v>
      </c>
      <c r="L377" s="1">
        <v>1.14619E11</v>
      </c>
    </row>
    <row r="378" ht="14.25" customHeight="1">
      <c r="A378" s="1" t="s">
        <v>87</v>
      </c>
      <c r="B378" s="1">
        <v>76.0</v>
      </c>
      <c r="C378" s="1">
        <v>2005.0</v>
      </c>
      <c r="D378" s="1">
        <v>195355.0</v>
      </c>
      <c r="E378" s="1">
        <v>128.8366576</v>
      </c>
      <c r="F378" s="1">
        <v>510890.0</v>
      </c>
      <c r="G378" s="1">
        <v>0.769445815</v>
      </c>
      <c r="H378" s="1">
        <v>320716.4928</v>
      </c>
      <c r="I378" s="1">
        <v>2.88645E11</v>
      </c>
      <c r="J378" s="1">
        <v>3.2078922172E10</v>
      </c>
      <c r="K378" s="1">
        <v>1.08669E11</v>
      </c>
      <c r="L378" s="1">
        <v>1.47733E11</v>
      </c>
    </row>
    <row r="379" ht="14.25" customHeight="1">
      <c r="A379" s="1" t="s">
        <v>87</v>
      </c>
      <c r="B379" s="1">
        <v>76.0</v>
      </c>
      <c r="C379" s="1">
        <v>2010.0</v>
      </c>
      <c r="D379" s="1">
        <v>200730.0</v>
      </c>
      <c r="E379" s="1">
        <v>133.6305056</v>
      </c>
      <c r="F379" s="1">
        <v>510890.0</v>
      </c>
      <c r="G379" s="1">
        <v>0.693920889</v>
      </c>
      <c r="H379" s="1">
        <v>361217.6687</v>
      </c>
      <c r="I379" s="1">
        <v>3.46968E11</v>
      </c>
      <c r="J379" s="1">
        <v>3.4725533267E10</v>
      </c>
      <c r="K379" s="1">
        <v>1.35143E11</v>
      </c>
      <c r="L379" s="1">
        <v>1.76267E11</v>
      </c>
    </row>
    <row r="380" ht="14.25" customHeight="1">
      <c r="A380" s="1" t="s">
        <v>87</v>
      </c>
      <c r="B380" s="1">
        <v>76.0</v>
      </c>
      <c r="C380" s="1">
        <v>2015.0</v>
      </c>
      <c r="D380" s="1">
        <v>200610.0</v>
      </c>
      <c r="E380" s="1">
        <v>137.5920394</v>
      </c>
      <c r="F380" s="1">
        <v>510890.0</v>
      </c>
      <c r="G380" s="1">
        <v>0.669962174</v>
      </c>
      <c r="H380" s="1">
        <v>393386.9983</v>
      </c>
      <c r="I380" s="1">
        <v>4.01296E11</v>
      </c>
      <c r="J380" s="1">
        <v>3.5605906227E10</v>
      </c>
      <c r="K380" s="1">
        <v>1.45186E11</v>
      </c>
      <c r="L380" s="1">
        <v>2.20505E11</v>
      </c>
    </row>
    <row r="381" ht="14.25" customHeight="1">
      <c r="A381" s="1" t="s">
        <v>87</v>
      </c>
      <c r="B381" s="1">
        <v>76.0</v>
      </c>
      <c r="C381" s="1">
        <v>2020.0</v>
      </c>
      <c r="D381" s="1">
        <v>198730.0</v>
      </c>
      <c r="E381" s="1">
        <v>139.9042142</v>
      </c>
      <c r="F381" s="1">
        <v>510890.0</v>
      </c>
      <c r="G381" s="1">
        <v>0.614009028</v>
      </c>
      <c r="H381" s="1">
        <v>433773.458</v>
      </c>
      <c r="I381" s="1">
        <v>4.3237E11</v>
      </c>
      <c r="J381" s="1">
        <v>3.7531938876E10</v>
      </c>
      <c r="K381" s="1">
        <v>1.47705E11</v>
      </c>
      <c r="L381" s="1">
        <v>2.47028E11</v>
      </c>
    </row>
    <row r="382" ht="14.25" customHeight="1">
      <c r="A382" s="1" t="s">
        <v>88</v>
      </c>
      <c r="B382" s="1">
        <v>77.0</v>
      </c>
      <c r="C382" s="1">
        <v>2000.0</v>
      </c>
      <c r="D382" s="1">
        <v>9491.0</v>
      </c>
      <c r="E382" s="1">
        <v>59.06926698</v>
      </c>
      <c r="F382" s="1">
        <v>14870.0</v>
      </c>
      <c r="G382" s="1">
        <v>0.0</v>
      </c>
      <c r="H382" s="1">
        <v>656.976333</v>
      </c>
      <c r="I382" s="1">
        <v>8.326837478E8</v>
      </c>
      <c r="J382" s="1">
        <v>2.38913E8</v>
      </c>
      <c r="K382" s="1">
        <v>2.479184E8</v>
      </c>
      <c r="L382" s="1">
        <v>3.407786664E8</v>
      </c>
    </row>
    <row r="383" ht="14.25" customHeight="1">
      <c r="A383" s="1" t="s">
        <v>88</v>
      </c>
      <c r="B383" s="1">
        <v>77.0</v>
      </c>
      <c r="C383" s="1">
        <v>2005.0</v>
      </c>
      <c r="D383" s="1">
        <v>9421.0</v>
      </c>
      <c r="E383" s="1">
        <v>65.18581036</v>
      </c>
      <c r="F383" s="1">
        <v>14870.0</v>
      </c>
      <c r="G383" s="1">
        <v>0.197659795</v>
      </c>
      <c r="H383" s="1">
        <v>5372.561866</v>
      </c>
      <c r="I383" s="1">
        <v>9.141970427E8</v>
      </c>
      <c r="J383" s="1">
        <v>2.671722E8</v>
      </c>
      <c r="K383" s="1">
        <v>5.08894E7</v>
      </c>
      <c r="L383" s="1">
        <v>5.841214424E8</v>
      </c>
    </row>
    <row r="384" ht="14.25" customHeight="1">
      <c r="A384" s="1" t="s">
        <v>88</v>
      </c>
      <c r="B384" s="1">
        <v>77.0</v>
      </c>
      <c r="C384" s="1">
        <v>2010.0</v>
      </c>
      <c r="D384" s="1">
        <v>9351.0</v>
      </c>
      <c r="E384" s="1">
        <v>73.2001345</v>
      </c>
      <c r="F384" s="1">
        <v>14870.0</v>
      </c>
      <c r="G384" s="1">
        <v>0.188260951</v>
      </c>
      <c r="H384" s="1">
        <v>7041.484864</v>
      </c>
      <c r="I384" s="1">
        <v>1.296604519E9</v>
      </c>
      <c r="J384" s="1">
        <v>3.18297E8</v>
      </c>
      <c r="K384" s="1">
        <v>2.128586E8</v>
      </c>
      <c r="L384" s="1">
        <v>7.445920265E8</v>
      </c>
    </row>
    <row r="385" ht="14.25" customHeight="1">
      <c r="A385" s="1" t="s">
        <v>88</v>
      </c>
      <c r="B385" s="1">
        <v>77.0</v>
      </c>
      <c r="C385" s="1">
        <v>2015.0</v>
      </c>
      <c r="D385" s="1">
        <v>9281.0</v>
      </c>
      <c r="E385" s="1">
        <v>81.09031607</v>
      </c>
      <c r="F385" s="1">
        <v>14870.0</v>
      </c>
      <c r="G385" s="1">
        <v>0.27407134</v>
      </c>
      <c r="H385" s="1">
        <v>6708.725588</v>
      </c>
      <c r="I385" s="1">
        <v>1.5952051E9</v>
      </c>
      <c r="J385" s="1">
        <v>2.835117E8</v>
      </c>
      <c r="K385" s="1">
        <v>2.92147E8</v>
      </c>
      <c r="L385" s="1">
        <v>1.0134762E9</v>
      </c>
    </row>
    <row r="386" ht="14.25" customHeight="1">
      <c r="A386" s="1" t="s">
        <v>88</v>
      </c>
      <c r="B386" s="1">
        <v>77.0</v>
      </c>
      <c r="C386" s="1">
        <v>2020.0</v>
      </c>
      <c r="D386" s="1">
        <v>9211.0</v>
      </c>
      <c r="E386" s="1">
        <v>87.42400807</v>
      </c>
      <c r="F386" s="1">
        <v>14870.0</v>
      </c>
      <c r="G386" s="1">
        <v>0.172710232</v>
      </c>
      <c r="H386" s="1">
        <v>5537.128706</v>
      </c>
      <c r="I386" s="1">
        <v>2.582939038E9</v>
      </c>
      <c r="J386" s="1">
        <v>2.878017E8</v>
      </c>
      <c r="K386" s="1">
        <v>1.292865E9</v>
      </c>
      <c r="L386" s="1">
        <v>1.007370301E9</v>
      </c>
    </row>
    <row r="387" ht="14.25" customHeight="1">
      <c r="A387" s="1" t="s">
        <v>89</v>
      </c>
      <c r="B387" s="1">
        <v>78.0</v>
      </c>
      <c r="C387" s="1">
        <v>2000.0</v>
      </c>
      <c r="D387" s="1">
        <v>89.5</v>
      </c>
      <c r="E387" s="1">
        <v>142.5041667</v>
      </c>
      <c r="F387" s="1">
        <v>720.0</v>
      </c>
      <c r="G387" s="1">
        <v>0.286029243</v>
      </c>
      <c r="H387" s="1">
        <v>234.611565</v>
      </c>
      <c r="I387" s="1">
        <v>3.597534255E8</v>
      </c>
      <c r="J387" s="1">
        <v>6.006296011E7</v>
      </c>
      <c r="K387" s="1">
        <v>5.378287778E7</v>
      </c>
      <c r="L387" s="1">
        <v>1.969543532E8</v>
      </c>
    </row>
    <row r="388" ht="14.25" customHeight="1">
      <c r="A388" s="1" t="s">
        <v>89</v>
      </c>
      <c r="B388" s="1">
        <v>78.0</v>
      </c>
      <c r="C388" s="1">
        <v>2005.0</v>
      </c>
      <c r="D388" s="1">
        <v>89.5</v>
      </c>
      <c r="E388" s="1">
        <v>146.7125</v>
      </c>
      <c r="F388" s="1">
        <v>720.0</v>
      </c>
      <c r="G388" s="1">
        <v>0.299719563</v>
      </c>
      <c r="H388" s="1">
        <v>251.858734</v>
      </c>
      <c r="I388" s="1">
        <v>3.910321998E8</v>
      </c>
      <c r="J388" s="1">
        <v>6.011503683E7</v>
      </c>
      <c r="K388" s="1">
        <v>6.032120637E7</v>
      </c>
      <c r="L388" s="1">
        <v>2.1297943E8</v>
      </c>
    </row>
    <row r="389" ht="14.25" customHeight="1">
      <c r="A389" s="1" t="s">
        <v>89</v>
      </c>
      <c r="B389" s="1">
        <v>78.0</v>
      </c>
      <c r="C389" s="1">
        <v>2010.0</v>
      </c>
      <c r="D389" s="1">
        <v>89.5</v>
      </c>
      <c r="E389" s="1">
        <v>149.1430556</v>
      </c>
      <c r="F389" s="1">
        <v>720.0</v>
      </c>
      <c r="G389" s="1">
        <v>0.300324979</v>
      </c>
      <c r="H389" s="1">
        <v>255.66282</v>
      </c>
      <c r="I389" s="1">
        <v>3.919087935E8</v>
      </c>
      <c r="J389" s="1">
        <v>6.024595479E7</v>
      </c>
      <c r="K389" s="1">
        <v>6.805712594E7</v>
      </c>
      <c r="L389" s="1">
        <v>2.183646801E8</v>
      </c>
    </row>
    <row r="390" ht="14.25" customHeight="1">
      <c r="A390" s="1" t="s">
        <v>89</v>
      </c>
      <c r="B390" s="1">
        <v>78.0</v>
      </c>
      <c r="C390" s="1">
        <v>2015.0</v>
      </c>
      <c r="D390" s="1">
        <v>89.5</v>
      </c>
      <c r="E390" s="1">
        <v>147.3916667</v>
      </c>
      <c r="F390" s="1">
        <v>720.0</v>
      </c>
      <c r="G390" s="1">
        <v>0.251485643</v>
      </c>
      <c r="H390" s="1">
        <v>253.507128</v>
      </c>
      <c r="I390" s="1">
        <v>4.370030786E8</v>
      </c>
      <c r="J390" s="1">
        <v>7.371631309E7</v>
      </c>
      <c r="K390" s="1">
        <v>6.770204939E7</v>
      </c>
      <c r="L390" s="1">
        <v>2.332786445E8</v>
      </c>
    </row>
    <row r="391" ht="14.25" customHeight="1">
      <c r="A391" s="1" t="s">
        <v>89</v>
      </c>
      <c r="B391" s="1">
        <v>78.0</v>
      </c>
      <c r="C391" s="1">
        <v>2020.0</v>
      </c>
      <c r="D391" s="1">
        <v>89.5</v>
      </c>
      <c r="E391" s="1">
        <v>146.1861111</v>
      </c>
      <c r="F391" s="1">
        <v>720.0</v>
      </c>
      <c r="G391" s="1">
        <v>0.241941815</v>
      </c>
      <c r="H391" s="1">
        <v>268.338502</v>
      </c>
      <c r="I391" s="1">
        <v>4.881338921E8</v>
      </c>
      <c r="J391" s="1">
        <v>7.610586668E7</v>
      </c>
      <c r="K391" s="1">
        <v>7.225289512E7</v>
      </c>
      <c r="L391" s="1">
        <v>2.598894814E8</v>
      </c>
    </row>
    <row r="392" ht="14.25" customHeight="1">
      <c r="A392" s="1" t="s">
        <v>90</v>
      </c>
      <c r="B392" s="1">
        <v>79.0</v>
      </c>
      <c r="C392" s="1">
        <v>2000.0</v>
      </c>
      <c r="D392" s="1">
        <v>201483.5</v>
      </c>
      <c r="E392" s="1">
        <v>83.30437613</v>
      </c>
      <c r="F392" s="1">
        <v>769630.0</v>
      </c>
      <c r="G392" s="1">
        <v>0.522917281</v>
      </c>
      <c r="H392" s="1">
        <v>283075.6235</v>
      </c>
      <c r="I392" s="1">
        <v>4.13825E11</v>
      </c>
      <c r="J392" s="1">
        <v>4.0899455965E10</v>
      </c>
      <c r="K392" s="1">
        <v>9.9605160899E10</v>
      </c>
      <c r="L392" s="1">
        <v>2.32038E11</v>
      </c>
    </row>
    <row r="393" ht="14.25" customHeight="1">
      <c r="A393" s="1" t="s">
        <v>90</v>
      </c>
      <c r="B393" s="1">
        <v>79.0</v>
      </c>
      <c r="C393" s="1">
        <v>2005.0</v>
      </c>
      <c r="D393" s="1">
        <v>206157.15</v>
      </c>
      <c r="E393" s="1">
        <v>89.26979847</v>
      </c>
      <c r="F393" s="1">
        <v>769630.0</v>
      </c>
      <c r="G393" s="1">
        <v>0.447220555</v>
      </c>
      <c r="H393" s="1">
        <v>301420.0799</v>
      </c>
      <c r="I393" s="1">
        <v>5.25475E11</v>
      </c>
      <c r="J393" s="1">
        <v>4.4744714985E10</v>
      </c>
      <c r="K393" s="1">
        <v>1.3126E11</v>
      </c>
      <c r="L393" s="1">
        <v>2.89391E11</v>
      </c>
    </row>
    <row r="394" ht="14.25" customHeight="1">
      <c r="A394" s="1" t="s">
        <v>90</v>
      </c>
      <c r="B394" s="1">
        <v>79.0</v>
      </c>
      <c r="C394" s="1">
        <v>2010.0</v>
      </c>
      <c r="D394" s="1">
        <v>210830.8</v>
      </c>
      <c r="E394" s="1">
        <v>95.03547159</v>
      </c>
      <c r="F394" s="1">
        <v>769630.0</v>
      </c>
      <c r="G394" s="1">
        <v>0.484905595</v>
      </c>
      <c r="H394" s="1">
        <v>371145.2694</v>
      </c>
      <c r="I394" s="1">
        <v>6.14169E11</v>
      </c>
      <c r="J394" s="1">
        <v>4.9936759779E10</v>
      </c>
      <c r="K394" s="1">
        <v>1.57564E11</v>
      </c>
      <c r="L394" s="1">
        <v>3.32603E11</v>
      </c>
    </row>
    <row r="395" ht="14.25" customHeight="1">
      <c r="A395" s="1" t="s">
        <v>90</v>
      </c>
      <c r="B395" s="1">
        <v>79.0</v>
      </c>
      <c r="C395" s="1">
        <v>2015.0</v>
      </c>
      <c r="D395" s="1">
        <v>216303.0</v>
      </c>
      <c r="E395" s="1">
        <v>101.6312761</v>
      </c>
      <c r="F395" s="1">
        <v>769630.0</v>
      </c>
      <c r="G395" s="1">
        <v>0.408895237</v>
      </c>
      <c r="H395" s="1">
        <v>433860.5305</v>
      </c>
      <c r="I395" s="1">
        <v>8.64314E11</v>
      </c>
      <c r="J395" s="1">
        <v>5.9364316662E10</v>
      </c>
      <c r="K395" s="1">
        <v>2.40576E11</v>
      </c>
      <c r="L395" s="1">
        <v>4.62197E11</v>
      </c>
    </row>
    <row r="396" ht="14.25" customHeight="1">
      <c r="A396" s="1" t="s">
        <v>90</v>
      </c>
      <c r="B396" s="1">
        <v>79.0</v>
      </c>
      <c r="C396" s="1">
        <v>2020.0</v>
      </c>
      <c r="D396" s="1">
        <v>222203.6</v>
      </c>
      <c r="E396" s="1">
        <v>108.3438535</v>
      </c>
      <c r="F396" s="1">
        <v>769630.0</v>
      </c>
      <c r="G396" s="1">
        <v>0.401149413</v>
      </c>
      <c r="H396" s="1">
        <v>504956.3259</v>
      </c>
      <c r="I396" s="1">
        <v>1.0156E12</v>
      </c>
      <c r="J396" s="1">
        <v>6.7637322892E10</v>
      </c>
      <c r="K396" s="1">
        <v>2.71993E11</v>
      </c>
      <c r="L396" s="1">
        <v>5.58653E11</v>
      </c>
    </row>
    <row r="397" ht="14.25" customHeight="1">
      <c r="A397" s="1" t="s">
        <v>91</v>
      </c>
      <c r="B397" s="1">
        <v>80.0</v>
      </c>
      <c r="C397" s="1">
        <v>2000.0</v>
      </c>
      <c r="D397" s="1">
        <v>95100.0</v>
      </c>
      <c r="E397" s="1">
        <v>84.88219556</v>
      </c>
      <c r="F397" s="1">
        <v>579348.0</v>
      </c>
      <c r="G397" s="1">
        <v>4.258193902</v>
      </c>
      <c r="H397" s="1">
        <v>367477.6849</v>
      </c>
      <c r="I397" s="1">
        <v>6.9836368849E10</v>
      </c>
      <c r="J397" s="1">
        <v>6.826939698E9</v>
      </c>
      <c r="K397" s="1">
        <v>2.2503347977E10</v>
      </c>
      <c r="L397" s="1">
        <v>2.7397865692E10</v>
      </c>
    </row>
    <row r="398" ht="14.25" customHeight="1">
      <c r="A398" s="1" t="s">
        <v>91</v>
      </c>
      <c r="B398" s="1">
        <v>80.0</v>
      </c>
      <c r="C398" s="1">
        <v>2005.0</v>
      </c>
      <c r="D398" s="1">
        <v>95290.0</v>
      </c>
      <c r="E398" s="1">
        <v>81.30272188</v>
      </c>
      <c r="F398" s="1">
        <v>579348.0</v>
      </c>
      <c r="G398" s="1">
        <v>2.924654234</v>
      </c>
      <c r="H398" s="1">
        <v>358852.9821</v>
      </c>
      <c r="I398" s="1">
        <v>1.01005E11</v>
      </c>
      <c r="J398" s="1">
        <v>8.167145311E9</v>
      </c>
      <c r="K398" s="1">
        <v>3.21889333E10</v>
      </c>
      <c r="L398" s="1">
        <v>4.491230748E10</v>
      </c>
    </row>
    <row r="399" ht="14.25" customHeight="1">
      <c r="A399" s="1" t="s">
        <v>91</v>
      </c>
      <c r="B399" s="1">
        <v>80.0</v>
      </c>
      <c r="C399" s="1">
        <v>2010.0</v>
      </c>
      <c r="D399" s="1">
        <v>95480.0</v>
      </c>
      <c r="E399" s="1">
        <v>79.18031658</v>
      </c>
      <c r="F399" s="1">
        <v>579348.0</v>
      </c>
      <c r="G399" s="1">
        <v>2.532357524</v>
      </c>
      <c r="H399" s="1">
        <v>329151.167</v>
      </c>
      <c r="I399" s="1">
        <v>1.06195E11</v>
      </c>
      <c r="J399" s="1">
        <v>8.940769434E9</v>
      </c>
      <c r="K399" s="1">
        <v>2.8766047543E10</v>
      </c>
      <c r="L399" s="1">
        <v>5.1611678573E10</v>
      </c>
    </row>
    <row r="400" ht="14.25" customHeight="1">
      <c r="A400" s="1" t="s">
        <v>91</v>
      </c>
      <c r="B400" s="1">
        <v>80.0</v>
      </c>
      <c r="C400" s="1">
        <v>2015.0</v>
      </c>
      <c r="D400" s="1">
        <v>96570.0</v>
      </c>
      <c r="E400" s="1">
        <v>77.97018764</v>
      </c>
      <c r="F400" s="1">
        <v>579348.0</v>
      </c>
      <c r="G400" s="1">
        <v>2.098931876</v>
      </c>
      <c r="H400" s="1">
        <v>249647.2432</v>
      </c>
      <c r="I400" s="1">
        <v>9.1030967789E10</v>
      </c>
      <c r="J400" s="1">
        <v>1.0977766779E10</v>
      </c>
      <c r="K400" s="1">
        <v>1.9779170213E10</v>
      </c>
      <c r="L400" s="1">
        <v>4.6579311831E10</v>
      </c>
    </row>
    <row r="401" ht="14.25" customHeight="1">
      <c r="A401" s="1" t="s">
        <v>91</v>
      </c>
      <c r="B401" s="1">
        <v>80.0</v>
      </c>
      <c r="C401" s="1">
        <v>2020.0</v>
      </c>
      <c r="D401" s="1">
        <v>96900.0</v>
      </c>
      <c r="E401" s="1">
        <v>76.29919572</v>
      </c>
      <c r="F401" s="1">
        <v>579348.0</v>
      </c>
      <c r="G401" s="1">
        <v>1.688405791</v>
      </c>
      <c r="H401" s="1">
        <v>227341.5857</v>
      </c>
      <c r="I401" s="1">
        <v>9.8118355717E10</v>
      </c>
      <c r="J401" s="1">
        <v>1.1102426392E10</v>
      </c>
      <c r="K401" s="1">
        <v>2.1049327704E10</v>
      </c>
      <c r="L401" s="1">
        <v>5.2424484127E10</v>
      </c>
    </row>
    <row r="402" ht="14.25" customHeight="1">
      <c r="A402" s="1" t="s">
        <v>92</v>
      </c>
      <c r="B402" s="1">
        <v>81.0</v>
      </c>
      <c r="C402" s="1">
        <v>2000.0</v>
      </c>
      <c r="D402" s="1">
        <v>29540.0</v>
      </c>
      <c r="E402" s="1">
        <v>243.4279089</v>
      </c>
      <c r="F402" s="1">
        <v>241930.0</v>
      </c>
      <c r="G402" s="1">
        <v>0.231626042</v>
      </c>
      <c r="H402" s="1">
        <v>690358.4413</v>
      </c>
      <c r="I402" s="1">
        <v>2.29201E12</v>
      </c>
      <c r="J402" s="1">
        <v>1.4622883066E10</v>
      </c>
      <c r="K402" s="1">
        <v>5.28195E11</v>
      </c>
      <c r="L402" s="1">
        <v>1.49425E12</v>
      </c>
    </row>
    <row r="403" ht="14.25" customHeight="1">
      <c r="A403" s="1" t="s">
        <v>92</v>
      </c>
      <c r="B403" s="1">
        <v>81.0</v>
      </c>
      <c r="C403" s="1">
        <v>2005.0</v>
      </c>
      <c r="D403" s="1">
        <v>30065.0</v>
      </c>
      <c r="E403" s="1">
        <v>249.6639772</v>
      </c>
      <c r="F403" s="1">
        <v>241930.0</v>
      </c>
      <c r="G403" s="1">
        <v>0.208229476</v>
      </c>
      <c r="H403" s="1">
        <v>677964.168</v>
      </c>
      <c r="I403" s="1">
        <v>2.5977E12</v>
      </c>
      <c r="J403" s="1">
        <v>1.6954904368E10</v>
      </c>
      <c r="K403" s="1">
        <v>5.49237E11</v>
      </c>
      <c r="L403" s="1">
        <v>1.7386E12</v>
      </c>
    </row>
    <row r="404" ht="14.25" customHeight="1">
      <c r="A404" s="1" t="s">
        <v>92</v>
      </c>
      <c r="B404" s="1">
        <v>81.0</v>
      </c>
      <c r="C404" s="1">
        <v>2010.0</v>
      </c>
      <c r="D404" s="1">
        <v>30590.0</v>
      </c>
      <c r="E404" s="1">
        <v>259.4401893</v>
      </c>
      <c r="F404" s="1">
        <v>241930.0</v>
      </c>
      <c r="G404" s="1">
        <v>0.181740279</v>
      </c>
      <c r="H404" s="1">
        <v>594574.7842</v>
      </c>
      <c r="I404" s="1">
        <v>2.65569E12</v>
      </c>
      <c r="J404" s="1">
        <v>1.4431909323E10</v>
      </c>
      <c r="K404" s="1">
        <v>4.89742E11</v>
      </c>
      <c r="L404" s="1">
        <v>1.86443E12</v>
      </c>
    </row>
    <row r="405" ht="14.25" customHeight="1">
      <c r="A405" s="1" t="s">
        <v>92</v>
      </c>
      <c r="B405" s="1">
        <v>81.0</v>
      </c>
      <c r="C405" s="1">
        <v>2015.0</v>
      </c>
      <c r="D405" s="1">
        <v>31550.0</v>
      </c>
      <c r="E405" s="1">
        <v>269.1531393</v>
      </c>
      <c r="F405" s="1">
        <v>241930.0</v>
      </c>
      <c r="G405" s="1">
        <v>0.136983426</v>
      </c>
      <c r="H405" s="1">
        <v>498506.3318</v>
      </c>
      <c r="I405" s="1">
        <v>2.92791E12</v>
      </c>
      <c r="J405" s="1">
        <v>1.8479999312E10</v>
      </c>
      <c r="K405" s="1">
        <v>5.29781E11</v>
      </c>
      <c r="L405" s="1">
        <v>2.06276E12</v>
      </c>
    </row>
    <row r="406" ht="14.25" customHeight="1">
      <c r="A406" s="1" t="s">
        <v>92</v>
      </c>
      <c r="B406" s="1">
        <v>81.0</v>
      </c>
      <c r="C406" s="1">
        <v>2020.0</v>
      </c>
      <c r="D406" s="1">
        <v>31900.0</v>
      </c>
      <c r="E406" s="1">
        <v>277.2753854</v>
      </c>
      <c r="F406" s="1">
        <v>241930.0</v>
      </c>
      <c r="G406" s="1">
        <v>0.109052694</v>
      </c>
      <c r="H406" s="1">
        <v>398323.6546</v>
      </c>
      <c r="I406" s="1">
        <v>2.83029E12</v>
      </c>
      <c r="J406" s="1">
        <v>1.6478818275E10</v>
      </c>
      <c r="K406" s="1">
        <v>5.39942E11</v>
      </c>
      <c r="L406" s="1">
        <v>1.98569E12</v>
      </c>
    </row>
    <row r="407" ht="14.25" customHeight="1">
      <c r="A407" s="1" t="s">
        <v>93</v>
      </c>
      <c r="B407" s="1">
        <v>82.0</v>
      </c>
      <c r="C407" s="1">
        <v>2000.0</v>
      </c>
      <c r="D407" s="1">
        <v>29614.61</v>
      </c>
      <c r="E407" s="1">
        <v>56.54215361</v>
      </c>
      <c r="F407" s="1">
        <v>437791.2</v>
      </c>
      <c r="G407" s="1">
        <v>3.933716765</v>
      </c>
      <c r="H407" s="1">
        <v>178537.9121</v>
      </c>
      <c r="I407" s="1">
        <v>3.1472652298E10</v>
      </c>
      <c r="J407" s="1">
        <v>1.0274695623E10</v>
      </c>
      <c r="K407" s="1">
        <v>6.352141203E9</v>
      </c>
      <c r="L407" s="1">
        <v>1.158856984E10</v>
      </c>
    </row>
    <row r="408" ht="14.25" customHeight="1">
      <c r="A408" s="1" t="s">
        <v>93</v>
      </c>
      <c r="B408" s="1">
        <v>82.0</v>
      </c>
      <c r="C408" s="1">
        <v>2005.0</v>
      </c>
      <c r="D408" s="1">
        <v>31555.305</v>
      </c>
      <c r="E408" s="1">
        <v>60.03684762</v>
      </c>
      <c r="F408" s="1">
        <v>437791.2</v>
      </c>
      <c r="G408" s="1">
        <v>2.919311028</v>
      </c>
      <c r="H408" s="1">
        <v>176522.0375</v>
      </c>
      <c r="I408" s="1">
        <v>4.0828160774E10</v>
      </c>
      <c r="J408" s="1">
        <v>1.3890931806E10</v>
      </c>
      <c r="K408" s="1">
        <v>7.776139096E9</v>
      </c>
      <c r="L408" s="1">
        <v>1.4995018195E10</v>
      </c>
    </row>
    <row r="409" ht="14.25" customHeight="1">
      <c r="A409" s="1" t="s">
        <v>93</v>
      </c>
      <c r="B409" s="1">
        <v>82.0</v>
      </c>
      <c r="C409" s="1">
        <v>2010.0</v>
      </c>
      <c r="D409" s="1">
        <v>33496.0</v>
      </c>
      <c r="E409" s="1">
        <v>65.52632303</v>
      </c>
      <c r="F409" s="1">
        <v>437791.2</v>
      </c>
      <c r="G409" s="1">
        <v>2.073708284</v>
      </c>
      <c r="H409" s="1">
        <v>189868.2555</v>
      </c>
      <c r="I409" s="1">
        <v>6.0876691748E10</v>
      </c>
      <c r="J409" s="1">
        <v>1.8546095504E10</v>
      </c>
      <c r="K409" s="1">
        <v>1.3417593844E10</v>
      </c>
      <c r="L409" s="1">
        <v>2.3067551757E10</v>
      </c>
    </row>
    <row r="410" ht="14.25" customHeight="1">
      <c r="A410" s="1" t="s">
        <v>93</v>
      </c>
      <c r="B410" s="1">
        <v>82.0</v>
      </c>
      <c r="C410" s="1">
        <v>2015.0</v>
      </c>
      <c r="D410" s="1">
        <v>35494.0</v>
      </c>
      <c r="E410" s="1">
        <v>71.03699501</v>
      </c>
      <c r="F410" s="1">
        <v>437791.2</v>
      </c>
      <c r="G410" s="1">
        <v>1.152697281</v>
      </c>
      <c r="H410" s="1">
        <v>163078.0148</v>
      </c>
      <c r="I410" s="1">
        <v>8.6196264755E10</v>
      </c>
      <c r="J410" s="1">
        <v>2.5187167939E10</v>
      </c>
      <c r="K410" s="1">
        <v>1.9411796035E10</v>
      </c>
      <c r="L410" s="1">
        <v>3.37519086E10</v>
      </c>
    </row>
    <row r="411" ht="14.25" customHeight="1">
      <c r="A411" s="1" t="s">
        <v>93</v>
      </c>
      <c r="B411" s="1">
        <v>82.0</v>
      </c>
      <c r="C411" s="1">
        <v>2020.0</v>
      </c>
      <c r="D411" s="1">
        <v>36896.6</v>
      </c>
      <c r="E411" s="1">
        <v>77.68535119</v>
      </c>
      <c r="F411" s="1">
        <v>437791.2</v>
      </c>
      <c r="G411" s="1">
        <v>1.059382461</v>
      </c>
      <c r="H411" s="1">
        <v>187520.3945</v>
      </c>
      <c r="I411" s="1">
        <v>1.09099E11</v>
      </c>
      <c r="J411" s="1">
        <v>2.8675547069E10</v>
      </c>
      <c r="K411" s="1">
        <v>2.8012358106E10</v>
      </c>
      <c r="L411" s="1">
        <v>4.4163616482E10</v>
      </c>
    </row>
    <row r="412" ht="14.25" customHeight="1">
      <c r="A412" s="1" t="s">
        <v>94</v>
      </c>
      <c r="B412" s="1">
        <v>83.0</v>
      </c>
      <c r="C412" s="1">
        <v>2000.0</v>
      </c>
      <c r="D412" s="1">
        <v>117841.0</v>
      </c>
      <c r="E412" s="1">
        <v>253.9739664</v>
      </c>
      <c r="F412" s="1">
        <v>312800.6</v>
      </c>
      <c r="G412" s="1">
        <v>0.54752469</v>
      </c>
      <c r="H412" s="1">
        <v>135695.62</v>
      </c>
      <c r="I412" s="1">
        <v>9.3525828109E10</v>
      </c>
      <c r="J412" s="1">
        <v>2.1212386479E10</v>
      </c>
      <c r="K412" s="1">
        <v>3.362411753E10</v>
      </c>
      <c r="L412" s="1">
        <v>4.0904719687E10</v>
      </c>
    </row>
    <row r="413" ht="14.25" customHeight="1">
      <c r="A413" s="1" t="s">
        <v>94</v>
      </c>
      <c r="B413" s="1">
        <v>83.0</v>
      </c>
      <c r="C413" s="1">
        <v>2005.0</v>
      </c>
      <c r="D413" s="1">
        <v>125860.8</v>
      </c>
      <c r="E413" s="1">
        <v>265.7680997</v>
      </c>
      <c r="F413" s="1">
        <v>312800.6</v>
      </c>
      <c r="G413" s="1">
        <v>0.707538842</v>
      </c>
      <c r="H413" s="1">
        <v>188782.8465</v>
      </c>
      <c r="I413" s="1">
        <v>1.30549E11</v>
      </c>
      <c r="J413" s="1">
        <v>2.5737289177E10</v>
      </c>
      <c r="K413" s="1">
        <v>5.1035735521E10</v>
      </c>
      <c r="L413" s="1">
        <v>5.735887351E10</v>
      </c>
    </row>
    <row r="414" ht="14.25" customHeight="1">
      <c r="A414" s="1" t="s">
        <v>94</v>
      </c>
      <c r="B414" s="1">
        <v>83.0</v>
      </c>
      <c r="C414" s="1">
        <v>2010.0</v>
      </c>
      <c r="D414" s="1">
        <v>133880.6</v>
      </c>
      <c r="E414" s="1">
        <v>279.0063391</v>
      </c>
      <c r="F414" s="1">
        <v>312800.6</v>
      </c>
      <c r="G414" s="1">
        <v>0.853887795</v>
      </c>
      <c r="H414" s="1">
        <v>257248.093</v>
      </c>
      <c r="I414" s="1">
        <v>1.77322E11</v>
      </c>
      <c r="J414" s="1">
        <v>2.9773814704E10</v>
      </c>
      <c r="K414" s="1">
        <v>5.8438882308E10</v>
      </c>
      <c r="L414" s="1">
        <v>7.1408021335E10</v>
      </c>
    </row>
    <row r="415" ht="14.25" customHeight="1">
      <c r="A415" s="1" t="s">
        <v>94</v>
      </c>
      <c r="B415" s="1">
        <v>83.0</v>
      </c>
      <c r="C415" s="1">
        <v>2015.0</v>
      </c>
      <c r="D415" s="1">
        <v>140618.6</v>
      </c>
      <c r="E415" s="1">
        <v>294.1812351</v>
      </c>
      <c r="F415" s="1">
        <v>312800.6</v>
      </c>
      <c r="G415" s="1">
        <v>0.842241528</v>
      </c>
      <c r="H415" s="1">
        <v>313934.3897</v>
      </c>
      <c r="I415" s="1">
        <v>2.39258E11</v>
      </c>
      <c r="J415" s="1">
        <v>3.4631987894E10</v>
      </c>
      <c r="K415" s="1">
        <v>8.1985566681E10</v>
      </c>
      <c r="L415" s="1">
        <v>1.0095E11</v>
      </c>
    </row>
    <row r="416" ht="14.25" customHeight="1">
      <c r="A416" s="1" t="s">
        <v>94</v>
      </c>
      <c r="B416" s="1">
        <v>83.0</v>
      </c>
      <c r="C416" s="1">
        <v>2020.0</v>
      </c>
      <c r="D416" s="1">
        <v>146430.9</v>
      </c>
      <c r="E416" s="1">
        <v>308.3591021</v>
      </c>
      <c r="F416" s="1">
        <v>312800.6</v>
      </c>
      <c r="G416" s="1">
        <v>1.096770367</v>
      </c>
      <c r="H416" s="1">
        <v>470578.1002</v>
      </c>
      <c r="I416" s="1">
        <v>3.23972E11</v>
      </c>
      <c r="J416" s="1">
        <v>4.0003447238E10</v>
      </c>
      <c r="K416" s="1">
        <v>1.17838E11</v>
      </c>
      <c r="L416" s="1">
        <v>1.37677E11</v>
      </c>
    </row>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71"/>
    <col customWidth="1" min="2" max="2" width="17.0"/>
    <col customWidth="1" min="3" max="15" width="50.71"/>
    <col customWidth="1" min="16" max="26" width="8.71"/>
  </cols>
  <sheetData>
    <row r="1" ht="14.25" customHeight="1">
      <c r="A1" s="2" t="s">
        <v>95</v>
      </c>
      <c r="B1" s="2" t="s">
        <v>96</v>
      </c>
      <c r="C1" s="2" t="s">
        <v>97</v>
      </c>
      <c r="D1" s="2" t="s">
        <v>98</v>
      </c>
      <c r="E1" s="2" t="s">
        <v>99</v>
      </c>
      <c r="F1" s="2" t="s">
        <v>100</v>
      </c>
      <c r="G1" s="2" t="s">
        <v>101</v>
      </c>
      <c r="H1" s="2" t="s">
        <v>102</v>
      </c>
      <c r="I1" s="2" t="s">
        <v>103</v>
      </c>
      <c r="J1" s="2" t="s">
        <v>104</v>
      </c>
      <c r="K1" s="2" t="s">
        <v>105</v>
      </c>
      <c r="L1" s="2" t="s">
        <v>106</v>
      </c>
      <c r="M1" s="2" t="s">
        <v>107</v>
      </c>
      <c r="N1" s="2" t="s">
        <v>108</v>
      </c>
      <c r="O1" s="2" t="s">
        <v>109</v>
      </c>
    </row>
    <row r="2" ht="14.25" customHeight="1">
      <c r="A2" s="2" t="s">
        <v>110</v>
      </c>
      <c r="B2" s="2" t="s">
        <v>3</v>
      </c>
      <c r="C2" s="2" t="s">
        <v>111</v>
      </c>
      <c r="D2" s="2" t="s">
        <v>112</v>
      </c>
      <c r="E2" s="2" t="s">
        <v>113</v>
      </c>
      <c r="F2" s="2" t="s">
        <v>114</v>
      </c>
      <c r="G2" s="2" t="s">
        <v>115</v>
      </c>
      <c r="I2" s="2" t="s">
        <v>116</v>
      </c>
      <c r="J2" s="2" t="s">
        <v>117</v>
      </c>
      <c r="K2" s="2" t="s">
        <v>118</v>
      </c>
      <c r="L2" s="2" t="s">
        <v>119</v>
      </c>
      <c r="N2" s="2" t="s">
        <v>120</v>
      </c>
      <c r="O2" s="2" t="s">
        <v>121</v>
      </c>
    </row>
    <row r="3" ht="14.25" customHeight="1">
      <c r="A3" s="2" t="s">
        <v>122</v>
      </c>
      <c r="B3" s="2" t="s">
        <v>7</v>
      </c>
      <c r="C3" s="2" t="s">
        <v>123</v>
      </c>
      <c r="D3" s="2" t="s">
        <v>124</v>
      </c>
      <c r="E3" s="2" t="s">
        <v>125</v>
      </c>
      <c r="F3" s="2" t="s">
        <v>126</v>
      </c>
      <c r="G3" s="2" t="s">
        <v>115</v>
      </c>
      <c r="I3" s="2" t="s">
        <v>116</v>
      </c>
      <c r="J3" s="2" t="s">
        <v>127</v>
      </c>
      <c r="K3" s="2" t="s">
        <v>128</v>
      </c>
      <c r="L3" s="2" t="s">
        <v>129</v>
      </c>
      <c r="O3" s="2" t="s">
        <v>130</v>
      </c>
    </row>
    <row r="4" ht="14.25" customHeight="1">
      <c r="A4" s="2" t="s">
        <v>131</v>
      </c>
      <c r="B4" s="2" t="s">
        <v>132</v>
      </c>
      <c r="C4" s="2" t="s">
        <v>133</v>
      </c>
      <c r="D4" s="2" t="s">
        <v>134</v>
      </c>
      <c r="E4" s="2" t="s">
        <v>125</v>
      </c>
      <c r="F4" s="2" t="s">
        <v>126</v>
      </c>
      <c r="G4" s="2" t="s">
        <v>115</v>
      </c>
      <c r="I4" s="2" t="s">
        <v>135</v>
      </c>
      <c r="J4" s="2" t="s">
        <v>136</v>
      </c>
      <c r="K4" s="2" t="s">
        <v>137</v>
      </c>
      <c r="L4" s="2" t="s">
        <v>129</v>
      </c>
      <c r="O4" s="2" t="s">
        <v>130</v>
      </c>
    </row>
    <row r="5" ht="14.25" customHeight="1">
      <c r="A5" s="2" t="s">
        <v>138</v>
      </c>
      <c r="B5" s="2" t="s">
        <v>139</v>
      </c>
      <c r="C5" s="2" t="s">
        <v>140</v>
      </c>
      <c r="D5" s="2" t="s">
        <v>134</v>
      </c>
      <c r="E5" s="2" t="s">
        <v>141</v>
      </c>
      <c r="F5" s="2" t="s">
        <v>126</v>
      </c>
      <c r="G5" s="2" t="s">
        <v>115</v>
      </c>
      <c r="I5" s="2" t="s">
        <v>142</v>
      </c>
      <c r="J5" s="2" t="s">
        <v>143</v>
      </c>
      <c r="K5" s="2" t="s">
        <v>144</v>
      </c>
      <c r="O5" s="2" t="s">
        <v>130</v>
      </c>
    </row>
    <row r="6" ht="14.25" customHeight="1">
      <c r="A6" s="2" t="s">
        <v>145</v>
      </c>
      <c r="B6" s="2" t="s">
        <v>8</v>
      </c>
      <c r="C6" s="2" t="s">
        <v>146</v>
      </c>
      <c r="D6" s="2" t="s">
        <v>147</v>
      </c>
      <c r="E6" s="2" t="s">
        <v>148</v>
      </c>
      <c r="F6" s="2" t="s">
        <v>149</v>
      </c>
      <c r="G6" s="2" t="s">
        <v>115</v>
      </c>
      <c r="H6" s="2">
        <v>2015.0</v>
      </c>
      <c r="I6" s="2" t="s">
        <v>135</v>
      </c>
      <c r="J6" s="2" t="s">
        <v>150</v>
      </c>
      <c r="K6" s="2" t="s">
        <v>151</v>
      </c>
      <c r="L6" s="2" t="s">
        <v>152</v>
      </c>
      <c r="O6" s="2" t="s">
        <v>121</v>
      </c>
    </row>
    <row r="7" ht="14.25" customHeight="1">
      <c r="A7" s="2" t="s">
        <v>153</v>
      </c>
      <c r="B7" s="2" t="s">
        <v>4</v>
      </c>
      <c r="C7" s="2" t="s">
        <v>154</v>
      </c>
      <c r="D7" s="2" t="s">
        <v>155</v>
      </c>
      <c r="E7" s="2" t="s">
        <v>156</v>
      </c>
      <c r="F7" s="2" t="s">
        <v>157</v>
      </c>
      <c r="G7" s="2" t="s">
        <v>115</v>
      </c>
      <c r="I7" s="2" t="s">
        <v>142</v>
      </c>
      <c r="J7" s="2" t="s">
        <v>158</v>
      </c>
      <c r="K7" s="2" t="s">
        <v>159</v>
      </c>
      <c r="L7" s="2" t="s">
        <v>160</v>
      </c>
      <c r="O7" s="2" t="s">
        <v>121</v>
      </c>
    </row>
    <row r="8" ht="14.25" customHeight="1">
      <c r="A8" s="2" t="s">
        <v>161</v>
      </c>
      <c r="B8" s="2" t="s">
        <v>5</v>
      </c>
      <c r="C8" s="2" t="s">
        <v>162</v>
      </c>
      <c r="D8" s="2" t="s">
        <v>163</v>
      </c>
      <c r="E8" s="2" t="s">
        <v>113</v>
      </c>
      <c r="F8" s="2" t="s">
        <v>114</v>
      </c>
      <c r="G8" s="2" t="s">
        <v>115</v>
      </c>
      <c r="I8" s="2" t="s">
        <v>116</v>
      </c>
      <c r="J8" s="2" t="s">
        <v>164</v>
      </c>
      <c r="K8" s="2" t="s">
        <v>165</v>
      </c>
      <c r="L8" s="2" t="s">
        <v>166</v>
      </c>
      <c r="N8" s="2" t="s">
        <v>167</v>
      </c>
      <c r="O8" s="2" t="s">
        <v>121</v>
      </c>
    </row>
    <row r="9" ht="14.25" customHeight="1">
      <c r="A9" s="2" t="s">
        <v>168</v>
      </c>
      <c r="B9" s="2" t="s">
        <v>10</v>
      </c>
      <c r="C9" s="2" t="s">
        <v>169</v>
      </c>
      <c r="D9" s="2" t="s">
        <v>170</v>
      </c>
      <c r="E9" s="2" t="s">
        <v>148</v>
      </c>
      <c r="F9" s="2" t="s">
        <v>171</v>
      </c>
      <c r="G9" s="2" t="s">
        <v>115</v>
      </c>
      <c r="H9" s="2">
        <v>2015.0</v>
      </c>
      <c r="I9" s="2" t="s">
        <v>135</v>
      </c>
      <c r="J9" s="2" t="s">
        <v>172</v>
      </c>
      <c r="K9" s="2" t="s">
        <v>151</v>
      </c>
      <c r="L9" s="2" t="s">
        <v>173</v>
      </c>
      <c r="M9" s="2" t="s">
        <v>174</v>
      </c>
      <c r="O9" s="2" t="s">
        <v>121</v>
      </c>
    </row>
    <row r="10" ht="14.25" customHeight="1">
      <c r="A10" s="2" t="s">
        <v>175</v>
      </c>
      <c r="B10" s="2" t="s">
        <v>9</v>
      </c>
      <c r="C10" s="2" t="s">
        <v>176</v>
      </c>
      <c r="D10" s="2" t="s">
        <v>177</v>
      </c>
      <c r="E10" s="2" t="s">
        <v>148</v>
      </c>
      <c r="F10" s="2" t="s">
        <v>171</v>
      </c>
      <c r="G10" s="2" t="s">
        <v>115</v>
      </c>
      <c r="H10" s="2">
        <v>2015.0</v>
      </c>
      <c r="I10" s="2" t="s">
        <v>135</v>
      </c>
      <c r="J10" s="2" t="s">
        <v>172</v>
      </c>
      <c r="K10" s="2" t="s">
        <v>151</v>
      </c>
      <c r="L10" s="2" t="s">
        <v>178</v>
      </c>
      <c r="M10" s="2" t="s">
        <v>174</v>
      </c>
      <c r="O10" s="2" t="s">
        <v>121</v>
      </c>
    </row>
    <row r="11" ht="14.25" customHeight="1">
      <c r="A11" s="2" t="s">
        <v>179</v>
      </c>
      <c r="B11" s="2" t="s">
        <v>11</v>
      </c>
      <c r="C11" s="2" t="s">
        <v>180</v>
      </c>
      <c r="D11" s="2" t="s">
        <v>181</v>
      </c>
      <c r="E11" s="2" t="s">
        <v>148</v>
      </c>
      <c r="F11" s="2" t="s">
        <v>171</v>
      </c>
      <c r="G11" s="2" t="s">
        <v>115</v>
      </c>
      <c r="H11" s="2">
        <v>2015.0</v>
      </c>
      <c r="I11" s="2" t="s">
        <v>135</v>
      </c>
      <c r="J11" s="2" t="s">
        <v>172</v>
      </c>
      <c r="K11" s="2" t="s">
        <v>151</v>
      </c>
      <c r="L11" s="2" t="s">
        <v>182</v>
      </c>
      <c r="O11" s="2" t="s">
        <v>121</v>
      </c>
    </row>
    <row r="12" ht="14.25" customHeight="1">
      <c r="A12" s="2" t="s">
        <v>183</v>
      </c>
      <c r="B12" s="2" t="s">
        <v>6</v>
      </c>
      <c r="C12" s="2" t="s">
        <v>184</v>
      </c>
      <c r="D12" s="2" t="s">
        <v>134</v>
      </c>
      <c r="E12" s="2" t="s">
        <v>185</v>
      </c>
      <c r="F12" s="2" t="s">
        <v>126</v>
      </c>
      <c r="G12" s="2" t="s">
        <v>115</v>
      </c>
      <c r="H12" s="2">
        <v>2015.0</v>
      </c>
      <c r="I12" s="2" t="s">
        <v>142</v>
      </c>
      <c r="O12" s="2" t="s">
        <v>130</v>
      </c>
    </row>
    <row r="13" ht="14.25" customHeight="1"/>
    <row r="14" ht="14.25" customHeight="1"/>
    <row r="15" ht="14.25" customHeight="1">
      <c r="A15" s="2" t="s">
        <v>186</v>
      </c>
      <c r="B15" s="2" t="s">
        <v>1</v>
      </c>
    </row>
    <row r="16" ht="14.25" customHeight="1">
      <c r="A16" s="2" t="str">
        <f>IFERROR(__xludf.DUMMYFUNCTION("ARRAY_CONSTRAIN(ARRAYFORMULA(UNIQUE(data!A2:A416)), 83, 1)"),"Albania")</f>
        <v>Albania</v>
      </c>
      <c r="B16" s="2">
        <v>1.0</v>
      </c>
    </row>
    <row r="17" ht="14.25" customHeight="1">
      <c r="A17" s="2" t="str">
        <f>IFERROR(__xludf.DUMMYFUNCTION("""COMPUTED_VALUE"""),"Algeria")</f>
        <v>Algeria</v>
      </c>
      <c r="B17" s="2">
        <v>2.0</v>
      </c>
    </row>
    <row r="18" ht="14.25" customHeight="1">
      <c r="A18" s="2" t="str">
        <f>IFERROR(__xludf.DUMMYFUNCTION("""COMPUTED_VALUE"""),"Andorra")</f>
        <v>Andorra</v>
      </c>
      <c r="B18" s="2">
        <v>3.0</v>
      </c>
    </row>
    <row r="19" ht="14.25" customHeight="1">
      <c r="A19" s="2" t="str">
        <f>IFERROR(__xludf.DUMMYFUNCTION("""COMPUTED_VALUE"""),"Armenia")</f>
        <v>Armenia</v>
      </c>
      <c r="B19" s="2">
        <v>4.0</v>
      </c>
    </row>
    <row r="20" ht="14.25" customHeight="1">
      <c r="A20" s="2" t="str">
        <f>IFERROR(__xludf.DUMMYFUNCTION("""COMPUTED_VALUE"""),"Australia")</f>
        <v>Australia</v>
      </c>
      <c r="B20" s="2">
        <v>5.0</v>
      </c>
    </row>
    <row r="21" ht="14.25" customHeight="1">
      <c r="A21" s="2" t="str">
        <f>IFERROR(__xludf.DUMMYFUNCTION("""COMPUTED_VALUE"""),"Austria")</f>
        <v>Austria</v>
      </c>
      <c r="B21" s="2">
        <v>6.0</v>
      </c>
    </row>
    <row r="22" ht="14.25" customHeight="1">
      <c r="A22" s="2" t="str">
        <f>IFERROR(__xludf.DUMMYFUNCTION("""COMPUTED_VALUE"""),"Azerbaijan")</f>
        <v>Azerbaijan</v>
      </c>
      <c r="B22" s="2">
        <v>7.0</v>
      </c>
    </row>
    <row r="23" ht="14.25" customHeight="1">
      <c r="A23" s="2" t="str">
        <f>IFERROR(__xludf.DUMMYFUNCTION("""COMPUTED_VALUE"""),"Bangladesh")</f>
        <v>Bangladesh</v>
      </c>
      <c r="B23" s="2">
        <v>8.0</v>
      </c>
    </row>
    <row r="24" ht="14.25" customHeight="1">
      <c r="A24" s="2" t="str">
        <f>IFERROR(__xludf.DUMMYFUNCTION("""COMPUTED_VALUE"""),"Belarus")</f>
        <v>Belarus</v>
      </c>
      <c r="B24" s="2">
        <v>9.0</v>
      </c>
    </row>
    <row r="25" ht="14.25" customHeight="1">
      <c r="A25" s="2" t="str">
        <f>IFERROR(__xludf.DUMMYFUNCTION("""COMPUTED_VALUE"""),"Belgium")</f>
        <v>Belgium</v>
      </c>
      <c r="B25" s="2">
        <v>10.0</v>
      </c>
    </row>
    <row r="26" ht="14.25" customHeight="1">
      <c r="A26" s="2" t="str">
        <f>IFERROR(__xludf.DUMMYFUNCTION("""COMPUTED_VALUE"""),"Bhutan")</f>
        <v>Bhutan</v>
      </c>
      <c r="B26" s="2">
        <v>11.0</v>
      </c>
    </row>
    <row r="27" ht="14.25" customHeight="1">
      <c r="A27" s="2" t="str">
        <f>IFERROR(__xludf.DUMMYFUNCTION("""COMPUTED_VALUE"""),"Bosnia and Herzegovina")</f>
        <v>Bosnia and Herzegovina</v>
      </c>
      <c r="B27" s="2">
        <v>12.0</v>
      </c>
    </row>
    <row r="28" ht="14.25" customHeight="1">
      <c r="A28" s="2" t="str">
        <f>IFERROR(__xludf.DUMMYFUNCTION("""COMPUTED_VALUE"""),"Brunei Darussalam")</f>
        <v>Brunei Darussalam</v>
      </c>
      <c r="B28" s="2">
        <v>13.0</v>
      </c>
    </row>
    <row r="29" ht="14.25" customHeight="1">
      <c r="A29" s="2" t="str">
        <f>IFERROR(__xludf.DUMMYFUNCTION("""COMPUTED_VALUE"""),"Bulgaria")</f>
        <v>Bulgaria</v>
      </c>
      <c r="B29" s="2">
        <v>14.0</v>
      </c>
    </row>
    <row r="30" ht="14.25" customHeight="1">
      <c r="A30" s="2" t="str">
        <f>IFERROR(__xludf.DUMMYFUNCTION("""COMPUTED_VALUE"""),"Cambodia")</f>
        <v>Cambodia</v>
      </c>
      <c r="B30" s="2">
        <v>15.0</v>
      </c>
    </row>
    <row r="31" ht="14.25" customHeight="1">
      <c r="A31" s="2" t="str">
        <f>IFERROR(__xludf.DUMMYFUNCTION("""COMPUTED_VALUE"""),"China")</f>
        <v>China</v>
      </c>
      <c r="B31" s="2">
        <v>16.0</v>
      </c>
    </row>
    <row r="32" ht="14.25" customHeight="1">
      <c r="A32" s="2" t="str">
        <f>IFERROR(__xludf.DUMMYFUNCTION("""COMPUTED_VALUE"""),"Croatia")</f>
        <v>Croatia</v>
      </c>
      <c r="B32" s="2">
        <v>17.0</v>
      </c>
    </row>
    <row r="33" ht="14.25" customHeight="1">
      <c r="A33" s="2" t="str">
        <f>IFERROR(__xludf.DUMMYFUNCTION("""COMPUTED_VALUE"""),"Cyprus")</f>
        <v>Cyprus</v>
      </c>
      <c r="B33" s="2">
        <v>18.0</v>
      </c>
    </row>
    <row r="34" ht="14.25" customHeight="1">
      <c r="A34" s="2" t="str">
        <f>IFERROR(__xludf.DUMMYFUNCTION("""COMPUTED_VALUE"""),"Czechia")</f>
        <v>Czechia</v>
      </c>
      <c r="B34" s="2">
        <v>19.0</v>
      </c>
    </row>
    <row r="35" ht="14.25" customHeight="1">
      <c r="A35" s="2" t="str">
        <f>IFERROR(__xludf.DUMMYFUNCTION("""COMPUTED_VALUE"""),"Denmark")</f>
        <v>Denmark</v>
      </c>
      <c r="B35" s="2">
        <v>20.0</v>
      </c>
    </row>
    <row r="36" ht="14.25" customHeight="1">
      <c r="A36" s="2" t="str">
        <f>IFERROR(__xludf.DUMMYFUNCTION("""COMPUTED_VALUE"""),"Egypt, Arab Rep.")</f>
        <v>Egypt, Arab Rep.</v>
      </c>
      <c r="B36" s="2">
        <v>21.0</v>
      </c>
    </row>
    <row r="37" ht="14.25" customHeight="1">
      <c r="A37" s="2" t="str">
        <f>IFERROR(__xludf.DUMMYFUNCTION("""COMPUTED_VALUE"""),"Estonia")</f>
        <v>Estonia</v>
      </c>
      <c r="B37" s="2">
        <v>22.0</v>
      </c>
    </row>
    <row r="38" ht="14.25" customHeight="1">
      <c r="A38" s="2" t="str">
        <f>IFERROR(__xludf.DUMMYFUNCTION("""COMPUTED_VALUE"""),"Fiji")</f>
        <v>Fiji</v>
      </c>
      <c r="B38" s="2">
        <v>23.0</v>
      </c>
    </row>
    <row r="39" ht="14.25" customHeight="1">
      <c r="A39" s="2" t="str">
        <f>IFERROR(__xludf.DUMMYFUNCTION("""COMPUTED_VALUE"""),"Finland")</f>
        <v>Finland</v>
      </c>
      <c r="B39" s="2">
        <v>24.0</v>
      </c>
    </row>
    <row r="40" ht="14.25" customHeight="1">
      <c r="A40" s="2" t="str">
        <f>IFERROR(__xludf.DUMMYFUNCTION("""COMPUTED_VALUE"""),"France")</f>
        <v>France</v>
      </c>
      <c r="B40" s="2">
        <v>25.0</v>
      </c>
    </row>
    <row r="41" ht="14.25" customHeight="1">
      <c r="A41" s="2" t="str">
        <f>IFERROR(__xludf.DUMMYFUNCTION("""COMPUTED_VALUE"""),"Germany")</f>
        <v>Germany</v>
      </c>
      <c r="B41" s="2">
        <v>26.0</v>
      </c>
    </row>
    <row r="42" ht="14.25" customHeight="1">
      <c r="A42" s="2" t="str">
        <f>IFERROR(__xludf.DUMMYFUNCTION("""COMPUTED_VALUE"""),"Greece")</f>
        <v>Greece</v>
      </c>
      <c r="B42" s="2">
        <v>27.0</v>
      </c>
    </row>
    <row r="43" ht="14.25" customHeight="1">
      <c r="A43" s="2" t="str">
        <f>IFERROR(__xludf.DUMMYFUNCTION("""COMPUTED_VALUE"""),"Hungary")</f>
        <v>Hungary</v>
      </c>
      <c r="B43" s="2">
        <v>28.0</v>
      </c>
    </row>
    <row r="44" ht="14.25" customHeight="1">
      <c r="A44" s="2" t="str">
        <f>IFERROR(__xludf.DUMMYFUNCTION("""COMPUTED_VALUE"""),"Iceland")</f>
        <v>Iceland</v>
      </c>
      <c r="B44" s="2">
        <v>29.0</v>
      </c>
    </row>
    <row r="45" ht="14.25" customHeight="1">
      <c r="A45" s="2" t="str">
        <f>IFERROR(__xludf.DUMMYFUNCTION("""COMPUTED_VALUE"""),"India")</f>
        <v>India</v>
      </c>
      <c r="B45" s="2">
        <v>30.0</v>
      </c>
    </row>
    <row r="46" ht="14.25" customHeight="1">
      <c r="A46" s="2" t="str">
        <f>IFERROR(__xludf.DUMMYFUNCTION("""COMPUTED_VALUE"""),"Indonesia")</f>
        <v>Indonesia</v>
      </c>
      <c r="B46" s="2">
        <v>31.0</v>
      </c>
    </row>
    <row r="47" ht="14.25" customHeight="1">
      <c r="A47" s="2" t="str">
        <f>IFERROR(__xludf.DUMMYFUNCTION("""COMPUTED_VALUE"""),"Iran, Islamic Rep.")</f>
        <v>Iran, Islamic Rep.</v>
      </c>
      <c r="B47" s="2">
        <v>32.0</v>
      </c>
    </row>
    <row r="48" ht="14.25" customHeight="1">
      <c r="A48" s="2" t="str">
        <f>IFERROR(__xludf.DUMMYFUNCTION("""COMPUTED_VALUE"""),"Iraq")</f>
        <v>Iraq</v>
      </c>
      <c r="B48" s="2">
        <v>33.0</v>
      </c>
    </row>
    <row r="49" ht="14.25" customHeight="1">
      <c r="A49" s="2" t="str">
        <f>IFERROR(__xludf.DUMMYFUNCTION("""COMPUTED_VALUE"""),"Ireland")</f>
        <v>Ireland</v>
      </c>
      <c r="B49" s="2">
        <v>34.0</v>
      </c>
    </row>
    <row r="50" ht="14.25" customHeight="1">
      <c r="A50" s="2" t="str">
        <f>IFERROR(__xludf.DUMMYFUNCTION("""COMPUTED_VALUE"""),"Israel")</f>
        <v>Israel</v>
      </c>
      <c r="B50" s="2">
        <v>35.0</v>
      </c>
    </row>
    <row r="51" ht="14.25" customHeight="1">
      <c r="A51" s="2" t="str">
        <f>IFERROR(__xludf.DUMMYFUNCTION("""COMPUTED_VALUE"""),"Italy")</f>
        <v>Italy</v>
      </c>
      <c r="B51" s="2">
        <v>36.0</v>
      </c>
    </row>
    <row r="52" ht="14.25" customHeight="1">
      <c r="A52" s="2" t="str">
        <f>IFERROR(__xludf.DUMMYFUNCTION("""COMPUTED_VALUE"""),"Japan")</f>
        <v>Japan</v>
      </c>
      <c r="B52" s="2">
        <v>37.0</v>
      </c>
    </row>
    <row r="53" ht="14.25" customHeight="1">
      <c r="A53" s="2" t="str">
        <f>IFERROR(__xludf.DUMMYFUNCTION("""COMPUTED_VALUE"""),"Jordan")</f>
        <v>Jordan</v>
      </c>
      <c r="B53" s="2">
        <v>38.0</v>
      </c>
    </row>
    <row r="54" ht="14.25" customHeight="1">
      <c r="A54" s="2" t="str">
        <f>IFERROR(__xludf.DUMMYFUNCTION("""COMPUTED_VALUE"""),"Kazakhstan")</f>
        <v>Kazakhstan</v>
      </c>
      <c r="B54" s="2">
        <v>39.0</v>
      </c>
    </row>
    <row r="55" ht="14.25" customHeight="1">
      <c r="A55" s="2" t="str">
        <f>IFERROR(__xludf.DUMMYFUNCTION("""COMPUTED_VALUE"""),"Korea, Rep.")</f>
        <v>Korea, Rep.</v>
      </c>
      <c r="B55" s="2">
        <v>40.0</v>
      </c>
    </row>
    <row r="56" ht="14.25" customHeight="1">
      <c r="A56" s="2" t="str">
        <f>IFERROR(__xludf.DUMMYFUNCTION("""COMPUTED_VALUE"""),"Kyrgyz Republic")</f>
        <v>Kyrgyz Republic</v>
      </c>
      <c r="B56" s="2">
        <v>41.0</v>
      </c>
    </row>
    <row r="57" ht="14.25" customHeight="1">
      <c r="A57" s="2" t="str">
        <f>IFERROR(__xludf.DUMMYFUNCTION("""COMPUTED_VALUE"""),"Latvia")</f>
        <v>Latvia</v>
      </c>
      <c r="B57" s="2">
        <v>42.0</v>
      </c>
    </row>
    <row r="58" ht="14.25" customHeight="1">
      <c r="A58" s="2" t="str">
        <f>IFERROR(__xludf.DUMMYFUNCTION("""COMPUTED_VALUE"""),"Lebanon")</f>
        <v>Lebanon</v>
      </c>
      <c r="B58" s="2">
        <v>43.0</v>
      </c>
    </row>
    <row r="59" ht="14.25" customHeight="1">
      <c r="A59" s="2" t="str">
        <f>IFERROR(__xludf.DUMMYFUNCTION("""COMPUTED_VALUE"""),"Lithuania")</f>
        <v>Lithuania</v>
      </c>
      <c r="B59" s="2">
        <v>44.0</v>
      </c>
    </row>
    <row r="60" ht="14.25" customHeight="1">
      <c r="A60" s="2" t="str">
        <f>IFERROR(__xludf.DUMMYFUNCTION("""COMPUTED_VALUE"""),"Luxembourg")</f>
        <v>Luxembourg</v>
      </c>
      <c r="B60" s="2">
        <v>45.0</v>
      </c>
    </row>
    <row r="61" ht="14.25" customHeight="1">
      <c r="A61" s="2" t="str">
        <f>IFERROR(__xludf.DUMMYFUNCTION("""COMPUTED_VALUE"""),"Malaysia")</f>
        <v>Malaysia</v>
      </c>
      <c r="B61" s="2">
        <v>46.0</v>
      </c>
    </row>
    <row r="62" ht="14.25" customHeight="1">
      <c r="A62" s="2" t="str">
        <f>IFERROR(__xludf.DUMMYFUNCTION("""COMPUTED_VALUE"""),"Maldives")</f>
        <v>Maldives</v>
      </c>
      <c r="B62" s="2">
        <v>47.0</v>
      </c>
    </row>
    <row r="63" ht="14.25" customHeight="1">
      <c r="A63" s="2" t="str">
        <f>IFERROR(__xludf.DUMMYFUNCTION("""COMPUTED_VALUE"""),"Marshall Islands")</f>
        <v>Marshall Islands</v>
      </c>
      <c r="B63" s="2">
        <v>48.0</v>
      </c>
    </row>
    <row r="64" ht="14.25" customHeight="1">
      <c r="A64" s="2" t="str">
        <f>IFERROR(__xludf.DUMMYFUNCTION("""COMPUTED_VALUE"""),"Micronesia, Fed. Sts.")</f>
        <v>Micronesia, Fed. Sts.</v>
      </c>
      <c r="B64" s="2">
        <v>49.0</v>
      </c>
    </row>
    <row r="65" ht="14.25" customHeight="1">
      <c r="A65" s="2" t="str">
        <f>IFERROR(__xludf.DUMMYFUNCTION("""COMPUTED_VALUE"""),"Moldova")</f>
        <v>Moldova</v>
      </c>
      <c r="B65" s="2">
        <v>50.0</v>
      </c>
    </row>
    <row r="66" ht="14.25" customHeight="1">
      <c r="A66" s="2" t="str">
        <f>IFERROR(__xludf.DUMMYFUNCTION("""COMPUTED_VALUE"""),"Morocco")</f>
        <v>Morocco</v>
      </c>
      <c r="B66" s="2">
        <v>51.0</v>
      </c>
    </row>
    <row r="67" ht="14.25" customHeight="1">
      <c r="A67" s="2" t="str">
        <f>IFERROR(__xludf.DUMMYFUNCTION("""COMPUTED_VALUE"""),"Nepal")</f>
        <v>Nepal</v>
      </c>
      <c r="B67" s="2">
        <v>52.0</v>
      </c>
    </row>
    <row r="68" ht="14.25" customHeight="1">
      <c r="A68" s="2" t="str">
        <f>IFERROR(__xludf.DUMMYFUNCTION("""COMPUTED_VALUE"""),"Netherlands")</f>
        <v>Netherlands</v>
      </c>
      <c r="B68" s="2">
        <v>53.0</v>
      </c>
    </row>
    <row r="69" ht="14.25" customHeight="1">
      <c r="A69" s="2" t="str">
        <f>IFERROR(__xludf.DUMMYFUNCTION("""COMPUTED_VALUE"""),"New Zealand")</f>
        <v>New Zealand</v>
      </c>
      <c r="B69" s="2">
        <v>54.0</v>
      </c>
    </row>
    <row r="70" ht="14.25" customHeight="1">
      <c r="A70" s="2" t="str">
        <f>IFERROR(__xludf.DUMMYFUNCTION("""COMPUTED_VALUE"""),"North Macedonia")</f>
        <v>North Macedonia</v>
      </c>
      <c r="B70" s="2">
        <v>55.0</v>
      </c>
    </row>
    <row r="71" ht="14.25" customHeight="1">
      <c r="A71" s="2" t="str">
        <f>IFERROR(__xludf.DUMMYFUNCTION("""COMPUTED_VALUE"""),"Norway")</f>
        <v>Norway</v>
      </c>
      <c r="B71" s="2">
        <v>56.0</v>
      </c>
    </row>
    <row r="72" ht="14.25" customHeight="1">
      <c r="A72" s="2" t="str">
        <f>IFERROR(__xludf.DUMMYFUNCTION("""COMPUTED_VALUE"""),"Oman")</f>
        <v>Oman</v>
      </c>
      <c r="B72" s="2">
        <v>57.0</v>
      </c>
    </row>
    <row r="73" ht="14.25" customHeight="1">
      <c r="A73" s="2" t="str">
        <f>IFERROR(__xludf.DUMMYFUNCTION("""COMPUTED_VALUE"""),"Pakistan")</f>
        <v>Pakistan</v>
      </c>
      <c r="B73" s="2">
        <v>58.0</v>
      </c>
    </row>
    <row r="74" ht="14.25" customHeight="1">
      <c r="A74" s="2" t="str">
        <f>IFERROR(__xludf.DUMMYFUNCTION("""COMPUTED_VALUE"""),"Palau")</f>
        <v>Palau</v>
      </c>
      <c r="B74" s="2">
        <v>59.0</v>
      </c>
    </row>
    <row r="75" ht="14.25" customHeight="1">
      <c r="A75" s="2" t="str">
        <f>IFERROR(__xludf.DUMMYFUNCTION("""COMPUTED_VALUE"""),"Philippines")</f>
        <v>Philippines</v>
      </c>
      <c r="B75" s="2">
        <v>60.0</v>
      </c>
    </row>
    <row r="76" ht="14.25" customHeight="1">
      <c r="A76" s="2" t="str">
        <f>IFERROR(__xludf.DUMMYFUNCTION("""COMPUTED_VALUE"""),"Poland")</f>
        <v>Poland</v>
      </c>
      <c r="B76" s="2">
        <v>61.0</v>
      </c>
    </row>
    <row r="77" ht="14.25" customHeight="1">
      <c r="A77" s="2" t="str">
        <f>IFERROR(__xludf.DUMMYFUNCTION("""COMPUTED_VALUE"""),"Portugal")</f>
        <v>Portugal</v>
      </c>
      <c r="B77" s="2">
        <v>62.0</v>
      </c>
    </row>
    <row r="78" ht="14.25" customHeight="1">
      <c r="A78" s="2" t="str">
        <f>IFERROR(__xludf.DUMMYFUNCTION("""COMPUTED_VALUE"""),"Romania")</f>
        <v>Romania</v>
      </c>
      <c r="B78" s="2">
        <v>63.0</v>
      </c>
    </row>
    <row r="79" ht="14.25" customHeight="1">
      <c r="A79" s="2" t="str">
        <f>IFERROR(__xludf.DUMMYFUNCTION("""COMPUTED_VALUE"""),"Russian Federation")</f>
        <v>Russian Federation</v>
      </c>
      <c r="B79" s="2">
        <v>64.0</v>
      </c>
    </row>
    <row r="80" ht="14.25" customHeight="1">
      <c r="A80" s="2" t="str">
        <f>IFERROR(__xludf.DUMMYFUNCTION("""COMPUTED_VALUE"""),"Samoa")</f>
        <v>Samoa</v>
      </c>
      <c r="B80" s="2">
        <v>65.0</v>
      </c>
    </row>
    <row r="81" ht="14.25" customHeight="1">
      <c r="A81" s="2" t="str">
        <f>IFERROR(__xludf.DUMMYFUNCTION("""COMPUTED_VALUE"""),"Saudi Arabia")</f>
        <v>Saudi Arabia</v>
      </c>
      <c r="B81" s="2">
        <v>66.0</v>
      </c>
    </row>
    <row r="82" ht="14.25" customHeight="1">
      <c r="A82" s="2" t="str">
        <f>IFERROR(__xludf.DUMMYFUNCTION("""COMPUTED_VALUE"""),"Singapore")</f>
        <v>Singapore</v>
      </c>
      <c r="B82" s="2">
        <v>67.0</v>
      </c>
    </row>
    <row r="83" ht="14.25" customHeight="1">
      <c r="A83" s="2" t="str">
        <f>IFERROR(__xludf.DUMMYFUNCTION("""COMPUTED_VALUE"""),"Slovak Republic")</f>
        <v>Slovak Republic</v>
      </c>
      <c r="B83" s="2">
        <v>68.0</v>
      </c>
    </row>
    <row r="84" ht="14.25" customHeight="1">
      <c r="A84" s="2" t="str">
        <f>IFERROR(__xludf.DUMMYFUNCTION("""COMPUTED_VALUE"""),"Slovenia")</f>
        <v>Slovenia</v>
      </c>
      <c r="B84" s="2">
        <v>69.0</v>
      </c>
    </row>
    <row r="85" ht="14.25" customHeight="1">
      <c r="A85" s="2" t="str">
        <f>IFERROR(__xludf.DUMMYFUNCTION("""COMPUTED_VALUE"""),"Spain")</f>
        <v>Spain</v>
      </c>
      <c r="B85" s="2">
        <v>70.0</v>
      </c>
    </row>
    <row r="86" ht="14.25" customHeight="1">
      <c r="A86" s="2" t="str">
        <f>IFERROR(__xludf.DUMMYFUNCTION("""COMPUTED_VALUE"""),"Sri Lanka")</f>
        <v>Sri Lanka</v>
      </c>
      <c r="B86" s="2">
        <v>71.0</v>
      </c>
    </row>
    <row r="87" ht="14.25" customHeight="1">
      <c r="A87" s="2" t="str">
        <f>IFERROR(__xludf.DUMMYFUNCTION("""COMPUTED_VALUE"""),"Sweden")</f>
        <v>Sweden</v>
      </c>
      <c r="B87" s="2">
        <v>72.0</v>
      </c>
    </row>
    <row r="88" ht="14.25" customHeight="1">
      <c r="A88" s="2" t="str">
        <f>IFERROR(__xludf.DUMMYFUNCTION("""COMPUTED_VALUE"""),"Switzerland")</f>
        <v>Switzerland</v>
      </c>
      <c r="B88" s="2">
        <v>73.0</v>
      </c>
    </row>
    <row r="89" ht="14.25" customHeight="1">
      <c r="A89" s="2" t="str">
        <f>IFERROR(__xludf.DUMMYFUNCTION("""COMPUTED_VALUE"""),"Syrian Arab Republic")</f>
        <v>Syrian Arab Republic</v>
      </c>
      <c r="B89" s="2">
        <v>74.0</v>
      </c>
    </row>
    <row r="90" ht="14.25" customHeight="1">
      <c r="A90" s="2" t="str">
        <f>IFERROR(__xludf.DUMMYFUNCTION("""COMPUTED_VALUE"""),"Tajikistan")</f>
        <v>Tajikistan</v>
      </c>
      <c r="B90" s="2">
        <v>75.0</v>
      </c>
    </row>
    <row r="91" ht="14.25" customHeight="1">
      <c r="A91" s="2" t="str">
        <f>IFERROR(__xludf.DUMMYFUNCTION("""COMPUTED_VALUE"""),"Thailand")</f>
        <v>Thailand</v>
      </c>
      <c r="B91" s="2">
        <v>76.0</v>
      </c>
    </row>
    <row r="92" ht="14.25" customHeight="1">
      <c r="A92" s="2" t="str">
        <f>IFERROR(__xludf.DUMMYFUNCTION("""COMPUTED_VALUE"""),"Timor-Leste")</f>
        <v>Timor-Leste</v>
      </c>
      <c r="B92" s="2">
        <v>77.0</v>
      </c>
    </row>
    <row r="93" ht="14.25" customHeight="1">
      <c r="A93" s="2" t="str">
        <f>IFERROR(__xludf.DUMMYFUNCTION("""COMPUTED_VALUE"""),"Tonga")</f>
        <v>Tonga</v>
      </c>
      <c r="B93" s="2">
        <v>78.0</v>
      </c>
    </row>
    <row r="94" ht="14.25" customHeight="1">
      <c r="A94" s="2" t="str">
        <f>IFERROR(__xludf.DUMMYFUNCTION("""COMPUTED_VALUE"""),"Turkiye")</f>
        <v>Turkiye</v>
      </c>
      <c r="B94" s="2">
        <v>79.0</v>
      </c>
    </row>
    <row r="95" ht="14.25" customHeight="1">
      <c r="A95" s="2" t="str">
        <f>IFERROR(__xludf.DUMMYFUNCTION("""COMPUTED_VALUE"""),"Ukraine")</f>
        <v>Ukraine</v>
      </c>
      <c r="B95" s="2">
        <v>80.0</v>
      </c>
    </row>
    <row r="96" ht="14.25" customHeight="1">
      <c r="A96" s="2" t="str">
        <f>IFERROR(__xludf.DUMMYFUNCTION("""COMPUTED_VALUE"""),"United Kingdom")</f>
        <v>United Kingdom</v>
      </c>
      <c r="B96" s="2">
        <v>81.0</v>
      </c>
    </row>
    <row r="97" ht="14.25" customHeight="1">
      <c r="A97" s="2" t="str">
        <f>IFERROR(__xludf.DUMMYFUNCTION("""COMPUTED_VALUE"""),"Uzbekistan")</f>
        <v>Uzbekistan</v>
      </c>
      <c r="B97" s="2">
        <v>82.0</v>
      </c>
    </row>
    <row r="98" ht="14.25" customHeight="1">
      <c r="A98" s="2" t="str">
        <f>IFERROR(__xludf.DUMMYFUNCTION("""COMPUTED_VALUE"""),"Viet Nam")</f>
        <v>Viet Nam</v>
      </c>
      <c r="B98" s="2">
        <v>83.0</v>
      </c>
    </row>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2024-08-10T08:39:47Z</dcterms:created>
  <dc:creator>Dilip</dc:creator>
</cp:coreProperties>
</file>