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ruthakanakatteravishankar/Desktop/SEM2/513-KDD/Midterm/Amrutha_Kanakatte_Ravishankar_Midterm/"/>
    </mc:Choice>
  </mc:AlternateContent>
  <xr:revisionPtr revIDLastSave="0" documentId="13_ncr:1_{73A886CE-6C17-E74A-8588-CD1CD14E41CB}" xr6:coauthVersionLast="47" xr6:coauthVersionMax="47" xr10:uidLastSave="{00000000-0000-0000-0000-000000000000}"/>
  <bookViews>
    <workbookView xWindow="0" yWindow="740" windowWidth="29400" windowHeight="16740" xr2:uid="{6B5D0015-E249-6245-881B-05A7D3959D65}"/>
  </bookViews>
  <sheets>
    <sheet name="Sheet 1" sheetId="1" r:id="rId1"/>
    <sheet name="Sheet 2" sheetId="2" r:id="rId2"/>
    <sheet name="Sheet2" sheetId="3" r:id="rId3"/>
  </sheets>
  <definedNames>
    <definedName name="_xlnm._FilterDatabase" localSheetId="0" hidden="1">'Sheet 1'!$A$1:$F$21</definedName>
    <definedName name="_xlnm._FilterDatabase" localSheetId="1" hidden="1">'Sheet 2'!$A$1:$F$21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E55" i="1"/>
  <c r="E54" i="1"/>
  <c r="H54" i="1" s="1"/>
  <c r="B54" i="1"/>
  <c r="C54" i="1" s="1"/>
  <c r="G54" i="1" s="1"/>
  <c r="F53" i="1"/>
  <c r="F52" i="1"/>
  <c r="E53" i="1"/>
  <c r="E52" i="1"/>
  <c r="H52" i="1" s="1"/>
  <c r="B52" i="1"/>
  <c r="F51" i="1"/>
  <c r="F50" i="1"/>
  <c r="E50" i="1"/>
  <c r="H50" i="1" s="1"/>
  <c r="E51" i="1"/>
  <c r="B50" i="1"/>
  <c r="C50" i="1" s="1"/>
  <c r="C52" i="1"/>
  <c r="F61" i="1"/>
  <c r="E61" i="1"/>
  <c r="J44" i="2"/>
  <c r="I43" i="2"/>
  <c r="I42" i="2"/>
  <c r="H44" i="2"/>
  <c r="F43" i="2"/>
  <c r="F42" i="2"/>
  <c r="G42" i="2" s="1"/>
  <c r="G44" i="2" s="1"/>
  <c r="E44" i="2"/>
  <c r="C42" i="2"/>
  <c r="D42" i="2" s="1"/>
  <c r="B44" i="2"/>
  <c r="C43" i="2" s="1"/>
  <c r="D43" i="2" s="1"/>
  <c r="G35" i="2"/>
  <c r="G37" i="2" s="1"/>
  <c r="F36" i="2"/>
  <c r="F37" i="2" s="1"/>
  <c r="F35" i="2"/>
  <c r="E37" i="2"/>
  <c r="D37" i="2"/>
  <c r="D36" i="2"/>
  <c r="D35" i="2"/>
  <c r="C37" i="2"/>
  <c r="C36" i="2"/>
  <c r="C35" i="2"/>
  <c r="B37" i="2"/>
  <c r="D29" i="2"/>
  <c r="C29" i="2"/>
  <c r="C28" i="2"/>
  <c r="C30" i="2" s="1"/>
  <c r="B30" i="2"/>
  <c r="F60" i="1"/>
  <c r="F58" i="1"/>
  <c r="F59" i="1"/>
  <c r="F57" i="1"/>
  <c r="F56" i="1"/>
  <c r="F48" i="1"/>
  <c r="F49" i="1"/>
  <c r="F46" i="1"/>
  <c r="F47" i="1"/>
  <c r="F45" i="1"/>
  <c r="F44" i="1"/>
  <c r="F42" i="1"/>
  <c r="F43" i="1"/>
  <c r="F41" i="1"/>
  <c r="F40" i="1"/>
  <c r="E60" i="1"/>
  <c r="H60" i="1" s="1"/>
  <c r="E58" i="1"/>
  <c r="E59" i="1"/>
  <c r="E57" i="1"/>
  <c r="E56" i="1"/>
  <c r="E49" i="1"/>
  <c r="E48" i="1"/>
  <c r="H48" i="1" s="1"/>
  <c r="E47" i="1"/>
  <c r="E46" i="1"/>
  <c r="H46" i="1" s="1"/>
  <c r="E45" i="1"/>
  <c r="E44" i="1"/>
  <c r="E43" i="1"/>
  <c r="E42" i="1"/>
  <c r="E41" i="1"/>
  <c r="E40" i="1"/>
  <c r="B60" i="1"/>
  <c r="B58" i="1"/>
  <c r="B56" i="1"/>
  <c r="B48" i="1"/>
  <c r="B46" i="1"/>
  <c r="B44" i="1"/>
  <c r="C44" i="1" s="1"/>
  <c r="B42" i="1"/>
  <c r="B40" i="1"/>
  <c r="C60" i="1"/>
  <c r="C58" i="1"/>
  <c r="C56" i="1"/>
  <c r="C48" i="1"/>
  <c r="C46" i="1"/>
  <c r="C40" i="1"/>
  <c r="I54" i="1" l="1"/>
  <c r="D44" i="2"/>
  <c r="C44" i="2"/>
  <c r="G40" i="1"/>
  <c r="H40" i="1"/>
  <c r="I40" i="1" s="1"/>
  <c r="F44" i="2"/>
  <c r="G52" i="1"/>
  <c r="I52" i="1" s="1"/>
  <c r="H42" i="1"/>
  <c r="D28" i="2"/>
  <c r="D30" i="2" s="1"/>
  <c r="G48" i="1"/>
  <c r="I48" i="1" s="1"/>
  <c r="G50" i="1"/>
  <c r="I50" i="1" s="1"/>
  <c r="G46" i="1"/>
  <c r="I46" i="1" s="1"/>
  <c r="G58" i="1"/>
  <c r="G42" i="1"/>
  <c r="I42" i="1" s="1"/>
  <c r="H44" i="1"/>
  <c r="H58" i="1"/>
  <c r="G60" i="1"/>
  <c r="I60" i="1" s="1"/>
  <c r="C42" i="1"/>
  <c r="H56" i="1"/>
  <c r="G56" i="1"/>
  <c r="I56" i="1"/>
  <c r="G44" i="1"/>
  <c r="I44" i="1" s="1"/>
  <c r="I44" i="2"/>
  <c r="I58" i="1" l="1"/>
</calcChain>
</file>

<file path=xl/sharedStrings.xml><?xml version="1.0" encoding="utf-8"?>
<sst xmlns="http://schemas.openxmlformats.org/spreadsheetml/2006/main" count="250" uniqueCount="90">
  <si>
    <t xml:space="preserve">Patient </t>
  </si>
  <si>
    <t>Gender</t>
  </si>
  <si>
    <t>Selector/Target</t>
  </si>
  <si>
    <t>Gender_ind</t>
  </si>
  <si>
    <t>Age_Quartile</t>
  </si>
  <si>
    <t>A_G_Cat</t>
  </si>
  <si>
    <t>Patient 1</t>
  </si>
  <si>
    <t>Female</t>
  </si>
  <si>
    <t>age_Q4</t>
  </si>
  <si>
    <t>A_G_cat2</t>
  </si>
  <si>
    <t>Patient 2</t>
  </si>
  <si>
    <t>Male</t>
  </si>
  <si>
    <t>A_G_cat1</t>
  </si>
  <si>
    <t>Patient 3</t>
  </si>
  <si>
    <t>Patient 4</t>
  </si>
  <si>
    <t>age_Q3</t>
  </si>
  <si>
    <t>Patient 5</t>
  </si>
  <si>
    <t>Patient 6</t>
  </si>
  <si>
    <t>A_G_cat3</t>
  </si>
  <si>
    <t>Patient 7</t>
  </si>
  <si>
    <t>age_Q1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</si>
  <si>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</si>
  <si>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</si>
  <si>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</si>
  <si>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</si>
  <si>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</si>
  <si>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</si>
  <si>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</si>
  <si>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</si>
  <si>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</si>
  <si>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</si>
  <si>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age_Q2</t>
  </si>
  <si>
    <t>Patient 18</t>
  </si>
  <si>
    <t>Patient 19</t>
  </si>
  <si>
    <t>Patient 20</t>
  </si>
  <si>
    <t>Candidate split for t = Root Node</t>
  </si>
  <si>
    <t xml:space="preserve">Candidate split </t>
  </si>
  <si>
    <t>Left Child Node, tL</t>
  </si>
  <si>
    <t>Right Child Node, tR</t>
  </si>
  <si>
    <t>Gender = Male</t>
  </si>
  <si>
    <t>Gender = Female</t>
  </si>
  <si>
    <t>Age = Q1</t>
  </si>
  <si>
    <t>Age = Q2</t>
  </si>
  <si>
    <t>Age = Q3</t>
  </si>
  <si>
    <t>Age = Q4</t>
  </si>
  <si>
    <t>A_G = cat 1</t>
  </si>
  <si>
    <t>A_G = cat 2</t>
  </si>
  <si>
    <t>A_G = cat 3</t>
  </si>
  <si>
    <t>Age = Q2, Q3,Q4</t>
  </si>
  <si>
    <t>Age = Q1, Q3, Q4</t>
  </si>
  <si>
    <t>Age = Q1, Q2, Q4</t>
  </si>
  <si>
    <t>Age = Q1, Q2, Q3</t>
  </si>
  <si>
    <t>A_C = cat2, cat 3</t>
  </si>
  <si>
    <t>A_C = cat1, cat 3</t>
  </si>
  <si>
    <t>A_C = cart1, cart2</t>
  </si>
  <si>
    <t>Split</t>
  </si>
  <si>
    <t>PL</t>
  </si>
  <si>
    <t>PR</t>
  </si>
  <si>
    <t>Level</t>
  </si>
  <si>
    <t>P(j / tL)</t>
  </si>
  <si>
    <t>P(j / tR)</t>
  </si>
  <si>
    <t>2*PL*PR</t>
  </si>
  <si>
    <t>Q(s|t)</t>
  </si>
  <si>
    <t>Φ(s|t)</t>
  </si>
  <si>
    <t>ENTROPY:</t>
  </si>
  <si>
    <t>Count</t>
  </si>
  <si>
    <t>pj</t>
  </si>
  <si>
    <t>-pj( LOG(pj))'</t>
  </si>
  <si>
    <t>SUM</t>
  </si>
  <si>
    <t>Candidate Split:</t>
  </si>
  <si>
    <t>Entropy</t>
  </si>
  <si>
    <t>Information Gain</t>
  </si>
  <si>
    <t xml:space="preserve">Count </t>
  </si>
  <si>
    <t>01. Gender</t>
  </si>
  <si>
    <t>H(t1)</t>
  </si>
  <si>
    <t>02. Age</t>
  </si>
  <si>
    <t>Q1</t>
  </si>
  <si>
    <t>Q2</t>
  </si>
  <si>
    <t>Q3</t>
  </si>
  <si>
    <t>Q4</t>
  </si>
  <si>
    <t>H(t2)</t>
  </si>
  <si>
    <t>Age = Q1 , Q2</t>
  </si>
  <si>
    <t>Age = Q3, Q4</t>
  </si>
  <si>
    <t>Age = Q1, Q3</t>
  </si>
  <si>
    <t>Age = Q2, Q4</t>
  </si>
  <si>
    <t>Age = Q1, Q4</t>
  </si>
  <si>
    <t xml:space="preserve">Age = Q2, Q3 </t>
  </si>
  <si>
    <t>Submitted by</t>
  </si>
  <si>
    <t>Name: AMRUTHA KANAKATTE RAVISHANKAR</t>
  </si>
  <si>
    <t>CWID: 20027346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</si>
</sst>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0" fillId="33" borderId="10" xfId="0" applyFill="1" applyBorder="1"/>
    <xf numFmtId="0" fontId="20" fillId="33" borderId="10" xfId="0" applyFont="1" applyFill="1" applyBorder="1"/>
    <xf numFmtId="0" fontId="0" fillId="34" borderId="0" xfId="0" applyFill="1"/>
    <xf numFmtId="0" fontId="0" fillId="0" borderId="0" xfId="0" quotePrefix="1"/>
    <xf numFmtId="0" fontId="0" fillId="35" borderId="0" xfId="0" applyFill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0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6" xfId="0" quotePrefix="1" applyFill="1" applyBorder="1"/>
    <xf numFmtId="0" fontId="0" fillId="36" borderId="10" xfId="0" applyFill="1" applyBorder="1"/>
    <xf numFmtId="0" fontId="0" fillId="36" borderId="10" xfId="0" quotePrefix="1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1282700</xdr:colOff>
          <xdr:row>3</xdr:row>
          <xdr:rowOff>38100</xdr:rowOff>
        </xdr:from>
        <xdr:to>
          <xdr:col>13</xdr:col>
          <xdr:colOff>203200</xdr:colOff>
          <xdr:row>8</xdr:row>
          <xdr:rowOff>114300</xdr:rowOff>
        </xdr:to>
        <xdr:sp macro="" textlink="">
          <xdr:nvSpPr>
            <xdr:cNvPr id="1031" name="Object 5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965200</xdr:colOff>
          <xdr:row>22</xdr:row>
          <xdr:rowOff>50800</xdr:rowOff>
        </xdr:from>
        <xdr:to>
          <xdr:col>2</xdr:col>
          <xdr:colOff>393700</xdr:colOff>
          <xdr:row>24</xdr:row>
          <xdr:rowOff>88900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EA7A-F11A-9242-9607-EE1CEDBCD87F}">
  <dimension ref="A1:M65"/>
  <sheetViews>
    <sheetView tabSelected="1" topLeftCell="A55" workbookViewId="0">
      <selection activeCell="J76" sqref="J76"/>
    </sheetView>
  </sheetViews>
  <sheetFormatPr baseColWidth="10" defaultRowHeight="16" x14ac:dyDescent="0.2"/>
  <cols>
    <col min="1" max="1" width="19" customWidth="1"/>
    <col min="2" max="2" width="20.33203125" customWidth="1"/>
    <col min="3" max="3" width="24.5" customWidth="1"/>
    <col min="4" max="4" width="21.83203125" customWidth="1"/>
    <col min="5" max="5" width="21.33203125" customWidth="1"/>
    <col min="6" max="7" width="21.6640625" customWidth="1"/>
    <col min="8" max="8" width="22" customWidth="1"/>
    <col min="9" max="9" width="21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1</v>
      </c>
      <c r="D2">
        <v>0</v>
      </c>
      <c r="E2" t="s">
        <v>8</v>
      </c>
      <c r="F2" t="s">
        <v>9</v>
      </c>
    </row>
    <row r="3" spans="1:6" x14ac:dyDescent="0.2">
      <c r="A3" t="s">
        <v>10</v>
      </c>
      <c r="B3" t="s">
        <v>11</v>
      </c>
      <c r="C3">
        <v>1</v>
      </c>
      <c r="D3">
        <v>1</v>
      </c>
      <c r="E3" t="s">
        <v>8</v>
      </c>
      <c r="F3" t="s">
        <v>12</v>
      </c>
    </row>
    <row r="4" spans="1:6" x14ac:dyDescent="0.2">
      <c r="A4" t="s">
        <v>13</v>
      </c>
      <c r="B4" t="s">
        <v>11</v>
      </c>
      <c r="C4">
        <v>1</v>
      </c>
      <c r="D4">
        <v>1</v>
      </c>
      <c r="E4" t="s">
        <v>8</v>
      </c>
      <c r="F4" t="s">
        <v>9</v>
      </c>
    </row>
    <row r="5" spans="1:6" x14ac:dyDescent="0.2">
      <c r="A5" t="s">
        <v>14</v>
      </c>
      <c r="B5" t="s">
        <v>11</v>
      </c>
      <c r="C5">
        <v>1</v>
      </c>
      <c r="D5">
        <v>1</v>
      </c>
      <c r="E5" t="s">
        <v>15</v>
      </c>
      <c r="F5" t="s">
        <v>9</v>
      </c>
    </row>
    <row r="6" spans="1:6" x14ac:dyDescent="0.2">
      <c r="A6" t="s">
        <v>16</v>
      </c>
      <c r="B6" t="s">
        <v>11</v>
      </c>
      <c r="C6">
        <v>1</v>
      </c>
      <c r="D6">
        <v>1</v>
      </c>
      <c r="E6" t="s">
        <v>8</v>
      </c>
      <c r="F6" t="s">
        <v>12</v>
      </c>
    </row>
    <row r="7" spans="1:6" x14ac:dyDescent="0.2">
      <c r="A7" t="s">
        <v>17</v>
      </c>
      <c r="B7" t="s">
        <v>11</v>
      </c>
      <c r="C7">
        <v>1</v>
      </c>
      <c r="D7">
        <v>1</v>
      </c>
      <c r="E7" t="s">
        <v>15</v>
      </c>
      <c r="F7" t="s">
        <v>18</v>
      </c>
    </row>
    <row r="8" spans="1:6" x14ac:dyDescent="0.2">
      <c r="A8" t="s">
        <v>19</v>
      </c>
      <c r="B8" t="s">
        <v>7</v>
      </c>
      <c r="C8">
        <v>1</v>
      </c>
      <c r="D8">
        <v>0</v>
      </c>
      <c r="E8" t="s">
        <v>20</v>
      </c>
      <c r="F8" t="s">
        <v>9</v>
      </c>
    </row>
    <row r="9" spans="1:6" x14ac:dyDescent="0.2">
      <c r="A9" t="s">
        <v>21</v>
      </c>
      <c r="B9" t="s">
        <v>7</v>
      </c>
      <c r="C9">
        <v>1</v>
      </c>
      <c r="D9">
        <v>0</v>
      </c>
      <c r="E9" t="s">
        <v>20</v>
      </c>
      <c r="F9" t="s">
        <v>18</v>
      </c>
    </row>
    <row r="10" spans="1:6" x14ac:dyDescent="0.2">
      <c r="A10" t="s">
        <v>22</v>
      </c>
      <c r="B10" t="s">
        <v>11</v>
      </c>
      <c r="C10">
        <v>2</v>
      </c>
      <c r="D10">
        <v>1</v>
      </c>
      <c r="E10" t="s">
        <v>20</v>
      </c>
      <c r="F10" t="s">
        <v>18</v>
      </c>
    </row>
    <row r="11" spans="1:6" x14ac:dyDescent="0.2">
      <c r="A11" t="s">
        <v>23</v>
      </c>
      <c r="B11" t="s">
        <v>11</v>
      </c>
      <c r="C11">
        <v>1</v>
      </c>
      <c r="D11">
        <v>1</v>
      </c>
      <c r="E11" t="s">
        <v>15</v>
      </c>
      <c r="F11" t="s">
        <v>9</v>
      </c>
    </row>
    <row r="12" spans="1:6" x14ac:dyDescent="0.2">
      <c r="A12" t="s">
        <v>24</v>
      </c>
      <c r="B12" t="s">
        <v>11</v>
      </c>
      <c r="C12">
        <v>1</v>
      </c>
      <c r="D12">
        <v>1</v>
      </c>
      <c r="E12" t="s">
        <v>15</v>
      </c>
      <c r="F12" t="s">
        <v>12</v>
      </c>
    </row>
    <row r="13" spans="1:6" x14ac:dyDescent="0.2">
      <c r="A13" t="s">
        <v>25</v>
      </c>
      <c r="B13" t="s">
        <v>11</v>
      </c>
      <c r="C13">
        <v>1</v>
      </c>
      <c r="D13">
        <v>1</v>
      </c>
      <c r="E13" t="s">
        <v>8</v>
      </c>
      <c r="F13" t="s">
        <v>12</v>
      </c>
    </row>
    <row r="14" spans="1:6" x14ac:dyDescent="0.2">
      <c r="A14" t="s">
        <v>26</v>
      </c>
      <c r="B14" t="s">
        <v>11</v>
      </c>
      <c r="C14">
        <v>2</v>
      </c>
      <c r="D14">
        <v>1</v>
      </c>
      <c r="E14" t="s">
        <v>8</v>
      </c>
      <c r="F14" t="s">
        <v>9</v>
      </c>
    </row>
    <row r="15" spans="1:6" x14ac:dyDescent="0.2">
      <c r="A15" t="s">
        <v>27</v>
      </c>
      <c r="B15" t="s">
        <v>7</v>
      </c>
      <c r="C15">
        <v>1</v>
      </c>
      <c r="D15">
        <v>0</v>
      </c>
      <c r="E15" t="s">
        <v>8</v>
      </c>
      <c r="F15" t="s">
        <v>9</v>
      </c>
    </row>
    <row r="16" spans="1:6" x14ac:dyDescent="0.2">
      <c r="A16" t="s">
        <v>28</v>
      </c>
      <c r="B16" t="s">
        <v>11</v>
      </c>
      <c r="C16">
        <v>1</v>
      </c>
      <c r="D16">
        <v>1</v>
      </c>
      <c r="E16" t="s">
        <v>8</v>
      </c>
      <c r="F16" t="s">
        <v>9</v>
      </c>
    </row>
    <row r="17" spans="1:6" x14ac:dyDescent="0.2">
      <c r="A17" t="s">
        <v>29</v>
      </c>
      <c r="B17" t="s">
        <v>11</v>
      </c>
      <c r="C17">
        <v>2</v>
      </c>
      <c r="D17">
        <v>1</v>
      </c>
      <c r="E17" t="s">
        <v>20</v>
      </c>
      <c r="F17" t="s">
        <v>12</v>
      </c>
    </row>
    <row r="18" spans="1:6" x14ac:dyDescent="0.2">
      <c r="A18" t="s">
        <v>30</v>
      </c>
      <c r="B18" t="s">
        <v>11</v>
      </c>
      <c r="C18">
        <v>1</v>
      </c>
      <c r="D18">
        <v>1</v>
      </c>
      <c r="E18" t="s">
        <v>31</v>
      </c>
      <c r="F18" t="s">
        <v>18</v>
      </c>
    </row>
    <row r="19" spans="1:6" x14ac:dyDescent="0.2">
      <c r="A19" t="s">
        <v>32</v>
      </c>
      <c r="B19" t="s">
        <v>11</v>
      </c>
      <c r="C19">
        <v>2</v>
      </c>
      <c r="D19">
        <v>1</v>
      </c>
      <c r="E19" t="s">
        <v>20</v>
      </c>
      <c r="F19" t="s">
        <v>9</v>
      </c>
    </row>
    <row r="20" spans="1:6" x14ac:dyDescent="0.2">
      <c r="A20" t="s">
        <v>33</v>
      </c>
      <c r="B20" t="s">
        <v>7</v>
      </c>
      <c r="C20">
        <v>1</v>
      </c>
      <c r="D20">
        <v>0</v>
      </c>
      <c r="E20" t="s">
        <v>31</v>
      </c>
      <c r="F20" t="s">
        <v>12</v>
      </c>
    </row>
    <row r="21" spans="1:6" x14ac:dyDescent="0.2">
      <c r="A21" t="s">
        <v>34</v>
      </c>
      <c r="B21" t="s">
        <v>7</v>
      </c>
      <c r="C21">
        <v>1</v>
      </c>
      <c r="D21">
        <v>0</v>
      </c>
      <c r="E21" t="s">
        <v>31</v>
      </c>
      <c r="F21" t="s">
        <v>12</v>
      </c>
    </row>
    <row r="24" spans="1:6" x14ac:dyDescent="0.2">
      <c r="A24" s="1" t="s">
        <v>35</v>
      </c>
    </row>
    <row r="25" spans="1:6" x14ac:dyDescent="0.2">
      <c r="A25" s="2" t="s">
        <v>36</v>
      </c>
      <c r="B25" s="2" t="s">
        <v>37</v>
      </c>
      <c r="C25" s="2" t="s">
        <v>38</v>
      </c>
    </row>
    <row r="26" spans="1:6" x14ac:dyDescent="0.2">
      <c r="A26">
        <v>1</v>
      </c>
      <c r="B26" t="s">
        <v>39</v>
      </c>
      <c r="C26" t="s">
        <v>40</v>
      </c>
    </row>
    <row r="27" spans="1:6" x14ac:dyDescent="0.2">
      <c r="A27">
        <v>2</v>
      </c>
      <c r="B27" t="s">
        <v>41</v>
      </c>
      <c r="C27" t="s">
        <v>48</v>
      </c>
    </row>
    <row r="28" spans="1:6" x14ac:dyDescent="0.2">
      <c r="A28">
        <v>3</v>
      </c>
      <c r="B28" t="s">
        <v>42</v>
      </c>
      <c r="C28" t="s">
        <v>49</v>
      </c>
    </row>
    <row r="29" spans="1:6" x14ac:dyDescent="0.2">
      <c r="A29">
        <v>4</v>
      </c>
      <c r="B29" t="s">
        <v>43</v>
      </c>
      <c r="C29" t="s">
        <v>50</v>
      </c>
    </row>
    <row r="30" spans="1:6" x14ac:dyDescent="0.2">
      <c r="A30">
        <v>5</v>
      </c>
      <c r="B30" t="s">
        <v>44</v>
      </c>
      <c r="C30" t="s">
        <v>51</v>
      </c>
    </row>
    <row r="31" spans="1:6" x14ac:dyDescent="0.2">
      <c r="A31">
        <v>6</v>
      </c>
      <c r="B31" t="s">
        <v>81</v>
      </c>
      <c r="C31" t="s">
        <v>82</v>
      </c>
    </row>
    <row r="32" spans="1:6" x14ac:dyDescent="0.2">
      <c r="A32">
        <v>7</v>
      </c>
      <c r="B32" t="s">
        <v>83</v>
      </c>
      <c r="C32" t="s">
        <v>84</v>
      </c>
    </row>
    <row r="33" spans="1:9" x14ac:dyDescent="0.2">
      <c r="A33">
        <v>8</v>
      </c>
      <c r="B33" t="s">
        <v>85</v>
      </c>
      <c r="C33" t="s">
        <v>86</v>
      </c>
    </row>
    <row r="34" spans="1:9" x14ac:dyDescent="0.2">
      <c r="A34">
        <v>9</v>
      </c>
      <c r="B34" t="s">
        <v>45</v>
      </c>
      <c r="C34" t="s">
        <v>52</v>
      </c>
    </row>
    <row r="35" spans="1:9" x14ac:dyDescent="0.2">
      <c r="A35">
        <v>10</v>
      </c>
      <c r="B35" t="s">
        <v>46</v>
      </c>
      <c r="C35" t="s">
        <v>53</v>
      </c>
    </row>
    <row r="36" spans="1:9" x14ac:dyDescent="0.2">
      <c r="A36">
        <v>11</v>
      </c>
      <c r="B36" t="s">
        <v>47</v>
      </c>
      <c r="C36" t="s">
        <v>54</v>
      </c>
    </row>
    <row r="39" spans="1:9" x14ac:dyDescent="0.2">
      <c r="A39" s="2" t="s">
        <v>55</v>
      </c>
      <c r="B39" s="3" t="s">
        <v>56</v>
      </c>
      <c r="C39" s="2" t="s">
        <v>57</v>
      </c>
      <c r="D39" s="2" t="s">
        <v>58</v>
      </c>
      <c r="E39" s="2" t="s">
        <v>59</v>
      </c>
      <c r="F39" s="2" t="s">
        <v>60</v>
      </c>
      <c r="G39" s="2" t="s">
        <v>61</v>
      </c>
      <c r="H39" s="2" t="s">
        <v>62</v>
      </c>
      <c r="I39" s="2" t="s">
        <v>63</v>
      </c>
    </row>
    <row r="40" spans="1:9" x14ac:dyDescent="0.2">
      <c r="A40">
        <v>1</v>
      </c>
      <c r="B40">
        <f>14/20</f>
        <v>0.7</v>
      </c>
      <c r="C40">
        <f>1-B40</f>
        <v>0.30000000000000004</v>
      </c>
      <c r="D40">
        <v>1</v>
      </c>
      <c r="E40">
        <f>10/14</f>
        <v>0.7142857142857143</v>
      </c>
      <c r="F40">
        <f>6/6</f>
        <v>1</v>
      </c>
      <c r="G40">
        <f>2*B40*C40</f>
        <v>0.42000000000000004</v>
      </c>
      <c r="H40">
        <f>ABS(E40-F40)+ABS(E41-F41)</f>
        <v>0.5714285714285714</v>
      </c>
      <c r="I40">
        <f>G40*H40</f>
        <v>0.24000000000000002</v>
      </c>
    </row>
    <row r="41" spans="1:9" x14ac:dyDescent="0.2">
      <c r="D41">
        <v>2</v>
      </c>
      <c r="E41">
        <f>4/14</f>
        <v>0.2857142857142857</v>
      </c>
      <c r="F41">
        <f>0/6</f>
        <v>0</v>
      </c>
    </row>
    <row r="42" spans="1:9" x14ac:dyDescent="0.2">
      <c r="A42">
        <v>2</v>
      </c>
      <c r="B42">
        <f>5/20</f>
        <v>0.25</v>
      </c>
      <c r="C42">
        <f>1-B42</f>
        <v>0.75</v>
      </c>
      <c r="D42">
        <v>1</v>
      </c>
      <c r="E42">
        <f>2/5</f>
        <v>0.4</v>
      </c>
      <c r="F42">
        <f>14/15</f>
        <v>0.93333333333333335</v>
      </c>
      <c r="G42">
        <f t="shared" ref="G42:G54" si="0">2*B42*C42</f>
        <v>0.375</v>
      </c>
      <c r="H42">
        <f>ABS(E42-F42)+ABS(E43-F43)</f>
        <v>1.0666666666666667</v>
      </c>
      <c r="I42" s="6">
        <f t="shared" ref="I42:I48" si="1">G42*H42</f>
        <v>0.4</v>
      </c>
    </row>
    <row r="43" spans="1:9" x14ac:dyDescent="0.2">
      <c r="D43">
        <v>2</v>
      </c>
      <c r="E43">
        <f>3/5</f>
        <v>0.6</v>
      </c>
      <c r="F43">
        <f>1/15</f>
        <v>6.6666666666666666E-2</v>
      </c>
    </row>
    <row r="44" spans="1:9" x14ac:dyDescent="0.2">
      <c r="A44">
        <v>3</v>
      </c>
      <c r="B44">
        <f>3/20</f>
        <v>0.15</v>
      </c>
      <c r="C44">
        <f>1-B44</f>
        <v>0.85</v>
      </c>
      <c r="D44">
        <v>1</v>
      </c>
      <c r="E44">
        <f>3/3</f>
        <v>1</v>
      </c>
      <c r="F44">
        <f>13/17</f>
        <v>0.76470588235294112</v>
      </c>
      <c r="G44">
        <f t="shared" si="0"/>
        <v>0.255</v>
      </c>
      <c r="H44">
        <f>ABS(E44-F44)+ABS(E45-F45)</f>
        <v>0.4705882352941177</v>
      </c>
      <c r="I44">
        <f t="shared" si="1"/>
        <v>0.12000000000000001</v>
      </c>
    </row>
    <row r="45" spans="1:9" x14ac:dyDescent="0.2">
      <c r="D45">
        <v>2</v>
      </c>
      <c r="E45">
        <f>0/3</f>
        <v>0</v>
      </c>
      <c r="F45">
        <f>4/17</f>
        <v>0.23529411764705882</v>
      </c>
    </row>
    <row r="46" spans="1:9" x14ac:dyDescent="0.2">
      <c r="A46">
        <v>4</v>
      </c>
      <c r="B46">
        <f>4/20</f>
        <v>0.2</v>
      </c>
      <c r="C46">
        <f>1-B46</f>
        <v>0.8</v>
      </c>
      <c r="D46">
        <v>1</v>
      </c>
      <c r="E46">
        <f>4/4</f>
        <v>1</v>
      </c>
      <c r="F46">
        <f>12/16</f>
        <v>0.75</v>
      </c>
      <c r="G46">
        <f t="shared" si="0"/>
        <v>0.32000000000000006</v>
      </c>
      <c r="H46">
        <f>ABS(E46-F46)+ABS(E47-F47)</f>
        <v>0.5</v>
      </c>
      <c r="I46">
        <f t="shared" si="1"/>
        <v>0.16000000000000003</v>
      </c>
    </row>
    <row r="47" spans="1:9" x14ac:dyDescent="0.2">
      <c r="D47">
        <v>2</v>
      </c>
      <c r="E47">
        <f>0/4</f>
        <v>0</v>
      </c>
      <c r="F47">
        <f>4/16</f>
        <v>0.25</v>
      </c>
    </row>
    <row r="48" spans="1:9" x14ac:dyDescent="0.2">
      <c r="A48">
        <v>5</v>
      </c>
      <c r="B48">
        <f>8/20</f>
        <v>0.4</v>
      </c>
      <c r="C48">
        <f>1-B48</f>
        <v>0.6</v>
      </c>
      <c r="D48">
        <v>1</v>
      </c>
      <c r="E48">
        <f>7/8</f>
        <v>0.875</v>
      </c>
      <c r="F48">
        <f>9/12</f>
        <v>0.75</v>
      </c>
      <c r="G48">
        <f t="shared" si="0"/>
        <v>0.48</v>
      </c>
      <c r="H48">
        <f>ABS(E48-F48)+ABS(E49-F49)</f>
        <v>0.25</v>
      </c>
      <c r="I48">
        <f t="shared" si="1"/>
        <v>0.12</v>
      </c>
    </row>
    <row r="49" spans="1:13" x14ac:dyDescent="0.2">
      <c r="D49">
        <v>2</v>
      </c>
      <c r="E49">
        <f>1/8</f>
        <v>0.125</v>
      </c>
      <c r="F49">
        <f>3/12</f>
        <v>0.25</v>
      </c>
    </row>
    <row r="50" spans="1:13" x14ac:dyDescent="0.2">
      <c r="A50">
        <v>6</v>
      </c>
      <c r="B50">
        <f>8/20</f>
        <v>0.4</v>
      </c>
      <c r="C50">
        <f>1-B50</f>
        <v>0.6</v>
      </c>
      <c r="D50">
        <v>1</v>
      </c>
      <c r="E50">
        <f>5/8</f>
        <v>0.625</v>
      </c>
      <c r="F50">
        <f>11/12</f>
        <v>0.91666666666666663</v>
      </c>
      <c r="G50">
        <f t="shared" si="0"/>
        <v>0.48</v>
      </c>
      <c r="H50">
        <f>ABS(E50-F50)+ABS(E51-F51)</f>
        <v>0.58333333333333326</v>
      </c>
      <c r="I50">
        <f>G50*H50</f>
        <v>0.27999999999999997</v>
      </c>
    </row>
    <row r="51" spans="1:13" x14ac:dyDescent="0.2">
      <c r="D51">
        <v>2</v>
      </c>
      <c r="E51">
        <f>3/8</f>
        <v>0.375</v>
      </c>
      <c r="F51">
        <f>1/12</f>
        <v>8.3333333333333329E-2</v>
      </c>
    </row>
    <row r="52" spans="1:13" x14ac:dyDescent="0.2">
      <c r="A52">
        <v>7</v>
      </c>
      <c r="B52">
        <f>9/20</f>
        <v>0.45</v>
      </c>
      <c r="C52">
        <f>1-B52</f>
        <v>0.55000000000000004</v>
      </c>
      <c r="D52">
        <v>1</v>
      </c>
      <c r="E52">
        <f>6/9</f>
        <v>0.66666666666666663</v>
      </c>
      <c r="F52">
        <f>10/11</f>
        <v>0.90909090909090906</v>
      </c>
      <c r="G52">
        <f t="shared" si="0"/>
        <v>0.49500000000000005</v>
      </c>
      <c r="H52">
        <f>ABS(E52-F52)+ABS(E53-F53)</f>
        <v>0.48484848484848486</v>
      </c>
      <c r="I52">
        <f>G52*H52</f>
        <v>0.24000000000000002</v>
      </c>
    </row>
    <row r="53" spans="1:13" x14ac:dyDescent="0.2">
      <c r="D53">
        <v>2</v>
      </c>
      <c r="E53">
        <f>3/9</f>
        <v>0.33333333333333331</v>
      </c>
      <c r="F53">
        <f>1/11</f>
        <v>9.0909090909090912E-2</v>
      </c>
    </row>
    <row r="54" spans="1:13" x14ac:dyDescent="0.2">
      <c r="A54">
        <v>8</v>
      </c>
      <c r="B54">
        <f>13/20</f>
        <v>0.65</v>
      </c>
      <c r="C54">
        <f>1-B54</f>
        <v>0.35</v>
      </c>
      <c r="D54">
        <v>1</v>
      </c>
      <c r="E54">
        <f>9/13</f>
        <v>0.69230769230769229</v>
      </c>
      <c r="F54">
        <f>7/7</f>
        <v>1</v>
      </c>
      <c r="G54">
        <f t="shared" si="0"/>
        <v>0.45499999999999996</v>
      </c>
      <c r="H54">
        <f>ABS(E54-F54)+ABS(E55-F55)</f>
        <v>0.61538461538461542</v>
      </c>
      <c r="I54">
        <f>G54*H54</f>
        <v>0.27999999999999997</v>
      </c>
    </row>
    <row r="55" spans="1:13" x14ac:dyDescent="0.2">
      <c r="D55">
        <v>2</v>
      </c>
      <c r="E55">
        <f>4/13</f>
        <v>0.30769230769230771</v>
      </c>
      <c r="F55">
        <f>0/7</f>
        <v>0</v>
      </c>
    </row>
    <row r="56" spans="1:13" x14ac:dyDescent="0.2">
      <c r="A56">
        <v>9</v>
      </c>
      <c r="B56">
        <f>7/20</f>
        <v>0.35</v>
      </c>
      <c r="C56">
        <f>1-B56</f>
        <v>0.65</v>
      </c>
      <c r="D56">
        <v>1</v>
      </c>
      <c r="E56">
        <f>6/7</f>
        <v>0.8571428571428571</v>
      </c>
      <c r="F56">
        <f>10/13</f>
        <v>0.76923076923076927</v>
      </c>
      <c r="G56">
        <f>2*B56*C56</f>
        <v>0.45499999999999996</v>
      </c>
      <c r="H56">
        <f>ABS(E56-F56)+ABS(E57-F57)</f>
        <v>0.17582417582417575</v>
      </c>
      <c r="I56">
        <f>G56*H56</f>
        <v>7.999999999999996E-2</v>
      </c>
    </row>
    <row r="57" spans="1:13" x14ac:dyDescent="0.2">
      <c r="D57">
        <v>2</v>
      </c>
      <c r="E57">
        <f>1/7</f>
        <v>0.14285714285714285</v>
      </c>
      <c r="F57">
        <f>3/13</f>
        <v>0.23076923076923078</v>
      </c>
    </row>
    <row r="58" spans="1:13" x14ac:dyDescent="0.2">
      <c r="A58">
        <v>10</v>
      </c>
      <c r="B58">
        <f>9/20</f>
        <v>0.45</v>
      </c>
      <c r="C58">
        <f>1-B58</f>
        <v>0.55000000000000004</v>
      </c>
      <c r="D58">
        <v>1</v>
      </c>
      <c r="E58">
        <f>7/9</f>
        <v>0.77777777777777779</v>
      </c>
      <c r="F58">
        <f>9/11</f>
        <v>0.81818181818181823</v>
      </c>
      <c r="G58">
        <f>2*B58*C58</f>
        <v>0.49500000000000005</v>
      </c>
      <c r="H58">
        <f>ABS(E58-F58)+ABS(E59-F59)</f>
        <v>8.0808080808080829E-2</v>
      </c>
      <c r="I58">
        <f>G58*H58</f>
        <v>4.0000000000000015E-2</v>
      </c>
    </row>
    <row r="59" spans="1:13" x14ac:dyDescent="0.2">
      <c r="D59">
        <v>2</v>
      </c>
      <c r="E59">
        <f>2/9</f>
        <v>0.22222222222222221</v>
      </c>
      <c r="F59">
        <f>2/11</f>
        <v>0.18181818181818182</v>
      </c>
    </row>
    <row r="60" spans="1:13" x14ac:dyDescent="0.2">
      <c r="A60">
        <v>11</v>
      </c>
      <c r="B60">
        <f>4/20</f>
        <v>0.2</v>
      </c>
      <c r="C60">
        <f>1-B60</f>
        <v>0.8</v>
      </c>
      <c r="D60">
        <v>1</v>
      </c>
      <c r="E60">
        <f>3/4</f>
        <v>0.75</v>
      </c>
      <c r="F60">
        <f>13/16</f>
        <v>0.8125</v>
      </c>
      <c r="G60">
        <f>2*B60*C60</f>
        <v>0.32000000000000006</v>
      </c>
      <c r="H60">
        <f>ABS(E60-F60)+ABS(E61-F61)</f>
        <v>0.125</v>
      </c>
      <c r="I60">
        <f>G60*H60</f>
        <v>4.0000000000000008E-2</v>
      </c>
    </row>
    <row r="61" spans="1:13" x14ac:dyDescent="0.2">
      <c r="D61">
        <v>2</v>
      </c>
      <c r="E61">
        <f>1/4</f>
        <v>0.25</v>
      </c>
      <c r="F61">
        <f>3/16</f>
        <v>0.1875</v>
      </c>
    </row>
    <row r="63" spans="1:13" x14ac:dyDescent="0.2">
      <c r="J63" s="19" t="s">
        <v>87</v>
      </c>
      <c r="K63" s="19"/>
      <c r="L63" s="19"/>
      <c r="M63" s="19"/>
    </row>
    <row r="64" spans="1:13" x14ac:dyDescent="0.2">
      <c r="J64" s="19" t="s">
        <v>88</v>
      </c>
      <c r="K64" s="19"/>
      <c r="L64" s="19"/>
      <c r="M64" s="19"/>
    </row>
    <row r="65" spans="10:13" x14ac:dyDescent="0.2">
      <c r="J65" s="19" t="s">
        <v>89</v>
      </c>
      <c r="K65" s="19"/>
      <c r="L65" s="19"/>
      <c r="M65" s="19"/>
    </row>
  </sheetData>
  <autoFilter ref="A1:F21" xr:uid="{B683EA7A-F11A-9242-9607-EE1CEDBCD87F}"/>
  <phoneticPr fontId="19" type="noConversion"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1031" r:id="rId3">
          <objectPr defaultSize="0" autoPict="0" r:id="rId4">
            <anchor moveWithCells="1" sizeWithCells="1">
              <from>
                <xdr:col>5</xdr:col>
                <xdr:colOff>1282700</xdr:colOff>
                <xdr:row>3</xdr:row>
                <xdr:rowOff>38100</xdr:rowOff>
              </from>
              <to>
                <xdr:col>13</xdr:col>
                <xdr:colOff>203200</xdr:colOff>
                <xdr:row>8</xdr:row>
                <xdr:rowOff>114300</xdr:rowOff>
              </to>
            </anchor>
          </objectPr>
        </oleObject>
      </mc:Choice>
      <mc:Fallback>
        <oleObject progId="Equation.3" shapeId="1031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E50C-B977-3344-89FB-32415CF5FAAD}">
  <sheetPr filterMode="1"/>
  <dimension ref="A1:O45"/>
  <sheetViews>
    <sheetView workbookViewId="0">
      <selection activeCell="J42" sqref="J42"/>
    </sheetView>
  </sheetViews>
  <sheetFormatPr baseColWidth="10" defaultRowHeight="16" x14ac:dyDescent="0.2"/>
  <cols>
    <col min="1" max="1" width="21.5" customWidth="1"/>
    <col min="2" max="2" width="21.33203125" customWidth="1"/>
    <col min="3" max="3" width="21.1640625" customWidth="1"/>
    <col min="4" max="4" width="26.5" customWidth="1"/>
    <col min="5" max="5" width="21.83203125" customWidth="1"/>
    <col min="6" max="6" width="21.5" customWidth="1"/>
    <col min="7" max="9" width="21.83203125" customWidth="1"/>
    <col min="10" max="10" width="21.1640625" customWidth="1"/>
    <col min="11" max="11" width="21" customWidth="1"/>
    <col min="12" max="12" width="20.83203125" customWidth="1"/>
    <col min="13" max="13" width="21.5" customWidth="1"/>
    <col min="14" max="14" width="21.6640625" customWidth="1"/>
    <col min="15" max="15" width="20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">
      <c r="A2" t="s">
        <v>6</v>
      </c>
      <c r="B2" t="s">
        <v>7</v>
      </c>
      <c r="C2">
        <v>1</v>
      </c>
      <c r="D2">
        <v>0</v>
      </c>
      <c r="E2" t="s">
        <v>8</v>
      </c>
      <c r="F2" t="s">
        <v>9</v>
      </c>
    </row>
    <row r="3" spans="1:6" hidden="1" x14ac:dyDescent="0.2">
      <c r="A3" t="s">
        <v>10</v>
      </c>
      <c r="B3" t="s">
        <v>11</v>
      </c>
      <c r="C3">
        <v>1</v>
      </c>
      <c r="D3">
        <v>1</v>
      </c>
      <c r="E3" t="s">
        <v>8</v>
      </c>
      <c r="F3" t="s">
        <v>12</v>
      </c>
    </row>
    <row r="4" spans="1:6" hidden="1" x14ac:dyDescent="0.2">
      <c r="A4" t="s">
        <v>13</v>
      </c>
      <c r="B4" t="s">
        <v>11</v>
      </c>
      <c r="C4">
        <v>1</v>
      </c>
      <c r="D4">
        <v>1</v>
      </c>
      <c r="E4" t="s">
        <v>8</v>
      </c>
      <c r="F4" t="s">
        <v>9</v>
      </c>
    </row>
    <row r="5" spans="1:6" hidden="1" x14ac:dyDescent="0.2">
      <c r="A5" t="s">
        <v>14</v>
      </c>
      <c r="B5" t="s">
        <v>11</v>
      </c>
      <c r="C5">
        <v>1</v>
      </c>
      <c r="D5">
        <v>1</v>
      </c>
      <c r="E5" t="s">
        <v>15</v>
      </c>
      <c r="F5" t="s">
        <v>9</v>
      </c>
    </row>
    <row r="6" spans="1:6" hidden="1" x14ac:dyDescent="0.2">
      <c r="A6" t="s">
        <v>16</v>
      </c>
      <c r="B6" t="s">
        <v>11</v>
      </c>
      <c r="C6">
        <v>1</v>
      </c>
      <c r="D6">
        <v>1</v>
      </c>
      <c r="E6" t="s">
        <v>8</v>
      </c>
      <c r="F6" t="s">
        <v>12</v>
      </c>
    </row>
    <row r="7" spans="1:6" hidden="1" x14ac:dyDescent="0.2">
      <c r="A7" t="s">
        <v>17</v>
      </c>
      <c r="B7" t="s">
        <v>11</v>
      </c>
      <c r="C7">
        <v>1</v>
      </c>
      <c r="D7">
        <v>1</v>
      </c>
      <c r="E7" t="s">
        <v>15</v>
      </c>
      <c r="F7" t="s">
        <v>18</v>
      </c>
    </row>
    <row r="8" spans="1:6" hidden="1" x14ac:dyDescent="0.2">
      <c r="A8" t="s">
        <v>19</v>
      </c>
      <c r="B8" t="s">
        <v>7</v>
      </c>
      <c r="C8">
        <v>1</v>
      </c>
      <c r="D8">
        <v>0</v>
      </c>
      <c r="E8" t="s">
        <v>20</v>
      </c>
      <c r="F8" t="s">
        <v>9</v>
      </c>
    </row>
    <row r="9" spans="1:6" hidden="1" x14ac:dyDescent="0.2">
      <c r="A9" t="s">
        <v>21</v>
      </c>
      <c r="B9" t="s">
        <v>7</v>
      </c>
      <c r="C9">
        <v>1</v>
      </c>
      <c r="D9">
        <v>0</v>
      </c>
      <c r="E9" t="s">
        <v>20</v>
      </c>
      <c r="F9" t="s">
        <v>18</v>
      </c>
    </row>
    <row r="10" spans="1:6" hidden="1" x14ac:dyDescent="0.2">
      <c r="A10" t="s">
        <v>22</v>
      </c>
      <c r="B10" t="s">
        <v>11</v>
      </c>
      <c r="C10">
        <v>2</v>
      </c>
      <c r="D10">
        <v>1</v>
      </c>
      <c r="E10" t="s">
        <v>20</v>
      </c>
      <c r="F10" t="s">
        <v>18</v>
      </c>
    </row>
    <row r="11" spans="1:6" hidden="1" x14ac:dyDescent="0.2">
      <c r="A11" t="s">
        <v>23</v>
      </c>
      <c r="B11" t="s">
        <v>11</v>
      </c>
      <c r="C11">
        <v>1</v>
      </c>
      <c r="D11">
        <v>1</v>
      </c>
      <c r="E11" t="s">
        <v>15</v>
      </c>
      <c r="F11" t="s">
        <v>9</v>
      </c>
    </row>
    <row r="12" spans="1:6" hidden="1" x14ac:dyDescent="0.2">
      <c r="A12" t="s">
        <v>24</v>
      </c>
      <c r="B12" t="s">
        <v>11</v>
      </c>
      <c r="C12">
        <v>1</v>
      </c>
      <c r="D12">
        <v>1</v>
      </c>
      <c r="E12" t="s">
        <v>15</v>
      </c>
      <c r="F12" t="s">
        <v>12</v>
      </c>
    </row>
    <row r="13" spans="1:6" hidden="1" x14ac:dyDescent="0.2">
      <c r="A13" t="s">
        <v>25</v>
      </c>
      <c r="B13" t="s">
        <v>11</v>
      </c>
      <c r="C13">
        <v>1</v>
      </c>
      <c r="D13">
        <v>1</v>
      </c>
      <c r="E13" t="s">
        <v>8</v>
      </c>
      <c r="F13" t="s">
        <v>12</v>
      </c>
    </row>
    <row r="14" spans="1:6" hidden="1" x14ac:dyDescent="0.2">
      <c r="A14" t="s">
        <v>26</v>
      </c>
      <c r="B14" t="s">
        <v>11</v>
      </c>
      <c r="C14">
        <v>2</v>
      </c>
      <c r="D14">
        <v>1</v>
      </c>
      <c r="E14" t="s">
        <v>8</v>
      </c>
      <c r="F14" t="s">
        <v>9</v>
      </c>
    </row>
    <row r="15" spans="1:6" hidden="1" x14ac:dyDescent="0.2">
      <c r="A15" t="s">
        <v>27</v>
      </c>
      <c r="B15" t="s">
        <v>7</v>
      </c>
      <c r="C15">
        <v>1</v>
      </c>
      <c r="D15">
        <v>0</v>
      </c>
      <c r="E15" t="s">
        <v>8</v>
      </c>
      <c r="F15" t="s">
        <v>9</v>
      </c>
    </row>
    <row r="16" spans="1:6" hidden="1" x14ac:dyDescent="0.2">
      <c r="A16" t="s">
        <v>28</v>
      </c>
      <c r="B16" t="s">
        <v>11</v>
      </c>
      <c r="C16">
        <v>1</v>
      </c>
      <c r="D16">
        <v>1</v>
      </c>
      <c r="E16" t="s">
        <v>8</v>
      </c>
      <c r="F16" t="s">
        <v>9</v>
      </c>
    </row>
    <row r="17" spans="1:6" hidden="1" x14ac:dyDescent="0.2">
      <c r="A17" t="s">
        <v>29</v>
      </c>
      <c r="B17" t="s">
        <v>11</v>
      </c>
      <c r="C17">
        <v>2</v>
      </c>
      <c r="D17">
        <v>1</v>
      </c>
      <c r="E17" t="s">
        <v>20</v>
      </c>
      <c r="F17" t="s">
        <v>12</v>
      </c>
    </row>
    <row r="18" spans="1:6" x14ac:dyDescent="0.2">
      <c r="A18" t="s">
        <v>30</v>
      </c>
      <c r="B18" t="s">
        <v>11</v>
      </c>
      <c r="C18">
        <v>1</v>
      </c>
      <c r="D18">
        <v>1</v>
      </c>
      <c r="E18" t="s">
        <v>31</v>
      </c>
      <c r="F18" t="s">
        <v>18</v>
      </c>
    </row>
    <row r="19" spans="1:6" hidden="1" x14ac:dyDescent="0.2">
      <c r="A19" t="s">
        <v>32</v>
      </c>
      <c r="B19" t="s">
        <v>11</v>
      </c>
      <c r="C19">
        <v>2</v>
      </c>
      <c r="D19">
        <v>1</v>
      </c>
      <c r="E19" t="s">
        <v>20</v>
      </c>
      <c r="F19" t="s">
        <v>9</v>
      </c>
    </row>
    <row r="20" spans="1:6" x14ac:dyDescent="0.2">
      <c r="A20" t="s">
        <v>33</v>
      </c>
      <c r="B20" t="s">
        <v>7</v>
      </c>
      <c r="C20">
        <v>1</v>
      </c>
      <c r="D20">
        <v>0</v>
      </c>
      <c r="E20" t="s">
        <v>31</v>
      </c>
      <c r="F20" t="s">
        <v>12</v>
      </c>
    </row>
    <row r="21" spans="1:6" x14ac:dyDescent="0.2">
      <c r="A21" t="s">
        <v>34</v>
      </c>
      <c r="B21" t="s">
        <v>7</v>
      </c>
      <c r="C21">
        <v>1</v>
      </c>
      <c r="D21">
        <v>0</v>
      </c>
      <c r="E21" t="s">
        <v>31</v>
      </c>
      <c r="F21" t="s">
        <v>12</v>
      </c>
    </row>
    <row r="23" spans="1:6" x14ac:dyDescent="0.2">
      <c r="A23" s="1" t="s">
        <v>64</v>
      </c>
    </row>
    <row r="27" spans="1:6" x14ac:dyDescent="0.2">
      <c r="B27" t="s">
        <v>65</v>
      </c>
      <c r="C27" t="s">
        <v>66</v>
      </c>
      <c r="D27" s="5" t="s">
        <v>67</v>
      </c>
    </row>
    <row r="28" spans="1:6" x14ac:dyDescent="0.2">
      <c r="A28">
        <v>1</v>
      </c>
      <c r="B28">
        <v>16</v>
      </c>
      <c r="C28">
        <f>B28/B30</f>
        <v>0.8</v>
      </c>
      <c r="D28">
        <f>-LOG(C28,2)*C28</f>
        <v>0.25754247590988982</v>
      </c>
    </row>
    <row r="29" spans="1:6" x14ac:dyDescent="0.2">
      <c r="A29">
        <v>2</v>
      </c>
      <c r="B29">
        <v>4</v>
      </c>
      <c r="C29">
        <f>B29/B30</f>
        <v>0.2</v>
      </c>
      <c r="D29">
        <f>-LOG(C29,2)*C29</f>
        <v>0.46438561897747244</v>
      </c>
    </row>
    <row r="30" spans="1:6" x14ac:dyDescent="0.2">
      <c r="A30" t="s">
        <v>68</v>
      </c>
      <c r="B30">
        <f>SUM(B28:B29)</f>
        <v>20</v>
      </c>
      <c r="C30">
        <f>SUM(C28:C29)</f>
        <v>1</v>
      </c>
      <c r="D30" s="4">
        <f>SUM(D28:D29)</f>
        <v>0.72192809488736231</v>
      </c>
    </row>
    <row r="32" spans="1:6" x14ac:dyDescent="0.2">
      <c r="A32" t="s">
        <v>69</v>
      </c>
    </row>
    <row r="33" spans="1:15" x14ac:dyDescent="0.2">
      <c r="A33" s="6" t="s">
        <v>73</v>
      </c>
      <c r="B33" s="7"/>
      <c r="C33" s="8" t="s">
        <v>11</v>
      </c>
      <c r="D33" s="9"/>
      <c r="E33" s="7"/>
      <c r="F33" s="8" t="s">
        <v>7</v>
      </c>
      <c r="G33" s="9"/>
      <c r="H33" s="10" t="s">
        <v>70</v>
      </c>
      <c r="I33" s="10" t="s">
        <v>71</v>
      </c>
    </row>
    <row r="34" spans="1:15" x14ac:dyDescent="0.2">
      <c r="B34" s="14" t="s">
        <v>72</v>
      </c>
      <c r="C34" s="14" t="s">
        <v>66</v>
      </c>
      <c r="D34" s="15" t="s">
        <v>67</v>
      </c>
      <c r="E34" s="14" t="s">
        <v>72</v>
      </c>
      <c r="F34" s="14" t="s">
        <v>66</v>
      </c>
      <c r="G34" s="15" t="s">
        <v>67</v>
      </c>
    </row>
    <row r="35" spans="1:15" x14ac:dyDescent="0.2">
      <c r="A35">
        <v>1</v>
      </c>
      <c r="B35">
        <v>10</v>
      </c>
      <c r="C35">
        <f>B35/B37</f>
        <v>0.7142857142857143</v>
      </c>
      <c r="D35">
        <f>-LOG(C35,2)*C35</f>
        <v>0.34673344797874411</v>
      </c>
      <c r="E35">
        <v>6</v>
      </c>
      <c r="F35">
        <f>E35/E37</f>
        <v>1</v>
      </c>
      <c r="G35">
        <f>-LOG(F35,2)*F35</f>
        <v>0</v>
      </c>
    </row>
    <row r="36" spans="1:15" x14ac:dyDescent="0.2">
      <c r="A36">
        <v>2</v>
      </c>
      <c r="B36">
        <v>4</v>
      </c>
      <c r="C36">
        <f>B36/B37</f>
        <v>0.2857142857142857</v>
      </c>
      <c r="D36">
        <f>-LOG(C36,2)*C36</f>
        <v>0.51638712058788683</v>
      </c>
      <c r="E36">
        <v>0</v>
      </c>
      <c r="F36">
        <f>E36/E37</f>
        <v>0</v>
      </c>
    </row>
    <row r="37" spans="1:15" x14ac:dyDescent="0.2">
      <c r="A37" t="s">
        <v>68</v>
      </c>
      <c r="B37">
        <f t="shared" ref="B37:G37" si="0">SUM(B35:B36)</f>
        <v>14</v>
      </c>
      <c r="C37">
        <f t="shared" si="0"/>
        <v>1</v>
      </c>
      <c r="D37">
        <f t="shared" si="0"/>
        <v>0.863120568566631</v>
      </c>
      <c r="E37">
        <f t="shared" si="0"/>
        <v>6</v>
      </c>
      <c r="F37">
        <f t="shared" si="0"/>
        <v>1</v>
      </c>
      <c r="G37">
        <f t="shared" si="0"/>
        <v>0</v>
      </c>
    </row>
    <row r="38" spans="1:15" x14ac:dyDescent="0.2">
      <c r="A38" t="s">
        <v>74</v>
      </c>
    </row>
    <row r="40" spans="1:15" x14ac:dyDescent="0.2">
      <c r="A40" s="6" t="s">
        <v>75</v>
      </c>
      <c r="B40" s="16"/>
      <c r="C40" s="17" t="s">
        <v>76</v>
      </c>
      <c r="D40" s="18"/>
      <c r="E40" s="16"/>
      <c r="F40" s="17" t="s">
        <v>77</v>
      </c>
      <c r="G40" s="18"/>
      <c r="H40" s="16"/>
      <c r="I40" s="17" t="s">
        <v>78</v>
      </c>
      <c r="J40" s="18"/>
      <c r="K40" s="16"/>
      <c r="L40" s="17" t="s">
        <v>79</v>
      </c>
      <c r="M40" s="18"/>
      <c r="N40" s="10" t="s">
        <v>70</v>
      </c>
      <c r="O40" s="10" t="s">
        <v>71</v>
      </c>
    </row>
    <row r="41" spans="1:15" x14ac:dyDescent="0.2">
      <c r="B41" s="11" t="s">
        <v>72</v>
      </c>
      <c r="C41" s="12" t="s">
        <v>66</v>
      </c>
      <c r="D41" s="13" t="s">
        <v>67</v>
      </c>
      <c r="E41" s="11" t="s">
        <v>72</v>
      </c>
      <c r="F41" s="12" t="s">
        <v>66</v>
      </c>
      <c r="G41" s="13" t="s">
        <v>67</v>
      </c>
      <c r="H41" s="11" t="s">
        <v>72</v>
      </c>
      <c r="I41" s="12" t="s">
        <v>66</v>
      </c>
      <c r="J41" s="13" t="s">
        <v>67</v>
      </c>
      <c r="K41" s="11" t="s">
        <v>72</v>
      </c>
      <c r="L41" s="12" t="s">
        <v>66</v>
      </c>
      <c r="M41" s="13" t="s">
        <v>67</v>
      </c>
    </row>
    <row r="42" spans="1:15" x14ac:dyDescent="0.2">
      <c r="A42">
        <v>1</v>
      </c>
      <c r="B42">
        <v>2</v>
      </c>
      <c r="C42">
        <f>B42/B44</f>
        <v>0.4</v>
      </c>
      <c r="D42">
        <f>-LOG(C42,2)*C42</f>
        <v>0.52877123795494485</v>
      </c>
      <c r="E42">
        <v>3</v>
      </c>
      <c r="F42">
        <f>E42/E44</f>
        <v>1</v>
      </c>
      <c r="G42">
        <f>-LOG(F42,2)*F42</f>
        <v>0</v>
      </c>
      <c r="H42">
        <v>3</v>
      </c>
      <c r="I42">
        <f>H42/H44</f>
        <v>1</v>
      </c>
    </row>
    <row r="43" spans="1:15" x14ac:dyDescent="0.2">
      <c r="A43">
        <v>2</v>
      </c>
      <c r="B43">
        <v>3</v>
      </c>
      <c r="C43">
        <f>B43/B44</f>
        <v>0.6</v>
      </c>
      <c r="D43">
        <f>-LOG(C43,2)*C43</f>
        <v>0.44217935649972373</v>
      </c>
      <c r="E43">
        <v>0</v>
      </c>
      <c r="F43">
        <f>E43/E44</f>
        <v>0</v>
      </c>
      <c r="H43">
        <v>0</v>
      </c>
      <c r="I43">
        <f>H43/H44</f>
        <v>0</v>
      </c>
    </row>
    <row r="44" spans="1:15" x14ac:dyDescent="0.2">
      <c r="A44" t="s">
        <v>68</v>
      </c>
      <c r="B44">
        <f>SUM(B42,B43)</f>
        <v>5</v>
      </c>
      <c r="C44">
        <f>SUM(C42:C43)</f>
        <v>1</v>
      </c>
      <c r="D44">
        <f>SUM(D42:D43)</f>
        <v>0.97095059445466858</v>
      </c>
      <c r="E44">
        <f>SUM(E42:E43)</f>
        <v>3</v>
      </c>
      <c r="F44">
        <f t="shared" ref="F44:H44" si="1">SUM(F42:F43)</f>
        <v>1</v>
      </c>
      <c r="G44">
        <f t="shared" si="1"/>
        <v>0</v>
      </c>
      <c r="H44">
        <f t="shared" si="1"/>
        <v>3</v>
      </c>
      <c r="I44">
        <f t="shared" ref="I44" si="2">SUM(I42:I43)</f>
        <v>1</v>
      </c>
      <c r="J44">
        <f>SUM(J42:J42)</f>
        <v>0</v>
      </c>
    </row>
    <row r="45" spans="1:15" x14ac:dyDescent="0.2">
      <c r="A45" t="s">
        <v>80</v>
      </c>
    </row>
  </sheetData>
  <autoFilter ref="A1:F21" xr:uid="{AC3CE50C-B977-3344-89FB-32415CF5FAAD}">
    <filterColumn colId="4">
      <filters>
        <filter val="age_Q2"/>
      </filters>
    </filterColumn>
  </autoFilter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0</xdr:col>
                <xdr:colOff>965200</xdr:colOff>
                <xdr:row>22</xdr:row>
                <xdr:rowOff>50800</xdr:rowOff>
              </from>
              <to>
                <xdr:col>2</xdr:col>
                <xdr:colOff>393700</xdr:colOff>
                <xdr:row>24</xdr:row>
                <xdr:rowOff>88900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303C-1BE7-2E4F-B325-900E464917E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 Kanakatte Ravishankar</dc:creator>
  <cp:lastModifiedBy>Amrutha Kanakatte Ravishankar</cp:lastModifiedBy>
  <dcterms:created xsi:type="dcterms:W3CDTF">2024-11-19T06:30:51Z</dcterms:created>
  <dcterms:modified xsi:type="dcterms:W3CDTF">2024-11-20T03:36:50Z</dcterms:modified>
</cp:coreProperties>
</file>