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ruthakanakatteravishankar/Desktop/SEM2/513-KDD/Midterm/Amrutha_Kanakatte_Ravishankar_Midterm/"/>
    </mc:Choice>
  </mc:AlternateContent>
  <xr:revisionPtr revIDLastSave="0" documentId="13_ncr:1_{7B8E77F9-337C-D049-B199-C41A720C448E}" xr6:coauthVersionLast="47" xr6:coauthVersionMax="47" xr10:uidLastSave="{00000000-0000-0000-0000-000000000000}"/>
  <bookViews>
    <workbookView xWindow="0" yWindow="740" windowWidth="29400" windowHeight="16740" xr2:uid="{D199CD80-7C60-B34C-9D43-CE7326A2D29B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J40" i="1"/>
  <c r="J41" i="1"/>
  <c r="J42" i="1"/>
  <c r="J43" i="1"/>
  <c r="P10" i="1" s="1"/>
  <c r="J44" i="1"/>
  <c r="Q11" i="1" s="1"/>
  <c r="M31" i="1"/>
  <c r="I40" i="1"/>
  <c r="I41" i="1"/>
  <c r="N11" i="1" s="1"/>
  <c r="I42" i="1"/>
  <c r="O11" i="1" s="1"/>
  <c r="I43" i="1"/>
  <c r="I44" i="1"/>
  <c r="H40" i="1"/>
  <c r="H41" i="1"/>
  <c r="H42" i="1"/>
  <c r="H43" i="1"/>
  <c r="H44" i="1"/>
  <c r="Q10" i="1"/>
  <c r="P4" i="1"/>
  <c r="P5" i="1"/>
  <c r="P6" i="1"/>
  <c r="P9" i="1"/>
  <c r="P13" i="1"/>
  <c r="P14" i="1"/>
  <c r="P15" i="1"/>
  <c r="P18" i="1"/>
  <c r="P22" i="1"/>
  <c r="P23" i="1"/>
  <c r="P25" i="1"/>
  <c r="P26" i="1"/>
  <c r="P27" i="1"/>
  <c r="P31" i="1"/>
  <c r="P3" i="1"/>
  <c r="N3" i="1"/>
  <c r="O4" i="1"/>
  <c r="O6" i="1"/>
  <c r="O7" i="1"/>
  <c r="O8" i="1"/>
  <c r="O12" i="1"/>
  <c r="O14" i="1"/>
  <c r="O15" i="1"/>
  <c r="O16" i="1"/>
  <c r="O20" i="1"/>
  <c r="O22" i="1"/>
  <c r="O23" i="1"/>
  <c r="O24" i="1"/>
  <c r="O28" i="1"/>
  <c r="O30" i="1"/>
  <c r="O31" i="1"/>
  <c r="O32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8" i="1"/>
  <c r="N29" i="1"/>
  <c r="N30" i="1"/>
  <c r="N31" i="1"/>
  <c r="N32" i="1"/>
  <c r="M32" i="1"/>
  <c r="M25" i="1"/>
  <c r="M23" i="1"/>
  <c r="M16" i="1"/>
  <c r="M13" i="1"/>
  <c r="M7" i="1"/>
  <c r="M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P17" i="1" l="1"/>
  <c r="P7" i="1"/>
  <c r="Q25" i="1"/>
  <c r="P30" i="1"/>
  <c r="P21" i="1"/>
  <c r="P12" i="1"/>
  <c r="Q24" i="1"/>
  <c r="Q7" i="1"/>
  <c r="P29" i="1"/>
  <c r="P20" i="1"/>
  <c r="P11" i="1"/>
  <c r="Q15" i="1"/>
  <c r="P8" i="1"/>
  <c r="P28" i="1"/>
  <c r="P19" i="1"/>
  <c r="M5" i="1"/>
  <c r="M15" i="1"/>
  <c r="M24" i="1"/>
  <c r="M26" i="1"/>
  <c r="M18" i="1"/>
  <c r="M10" i="1"/>
  <c r="M19" i="1"/>
  <c r="M28" i="1"/>
  <c r="M8" i="1"/>
  <c r="M30" i="1"/>
  <c r="M11" i="1"/>
  <c r="M20" i="1"/>
  <c r="M29" i="1"/>
  <c r="Q26" i="1"/>
  <c r="M17" i="1"/>
  <c r="M9" i="1"/>
  <c r="M27" i="1"/>
  <c r="M3" i="1"/>
  <c r="M12" i="1"/>
  <c r="M21" i="1"/>
  <c r="Q3" i="1"/>
  <c r="Q8" i="1"/>
  <c r="O26" i="1"/>
  <c r="O18" i="1"/>
  <c r="O10" i="1"/>
  <c r="Q31" i="1"/>
  <c r="Q17" i="1"/>
  <c r="Q4" i="1"/>
  <c r="M6" i="1"/>
  <c r="M14" i="1"/>
  <c r="M22" i="1"/>
  <c r="N27" i="1"/>
  <c r="N19" i="1"/>
  <c r="O3" i="1"/>
  <c r="O25" i="1"/>
  <c r="O17" i="1"/>
  <c r="O9" i="1"/>
  <c r="P32" i="1"/>
  <c r="P24" i="1"/>
  <c r="P16" i="1"/>
  <c r="P35" i="1" s="1"/>
  <c r="M43" i="1" s="1"/>
  <c r="Q27" i="1"/>
  <c r="Q16" i="1"/>
  <c r="O29" i="1"/>
  <c r="O21" i="1"/>
  <c r="O13" i="1"/>
  <c r="O5" i="1"/>
  <c r="Q23" i="1"/>
  <c r="Q9" i="1"/>
  <c r="Q19" i="1"/>
  <c r="O27" i="1"/>
  <c r="O19" i="1"/>
  <c r="Q32" i="1"/>
  <c r="Q18" i="1"/>
  <c r="Q30" i="1"/>
  <c r="Q22" i="1"/>
  <c r="Q14" i="1"/>
  <c r="Q6" i="1"/>
  <c r="Q29" i="1"/>
  <c r="Q21" i="1"/>
  <c r="Q13" i="1"/>
  <c r="Q5" i="1"/>
  <c r="Q28" i="1"/>
  <c r="Q20" i="1"/>
  <c r="Q12" i="1"/>
  <c r="N36" i="1" l="1"/>
  <c r="N41" i="1" s="1"/>
  <c r="M37" i="1"/>
  <c r="O40" i="1" s="1"/>
  <c r="P37" i="1"/>
  <c r="O43" i="1" s="1"/>
  <c r="M36" i="1"/>
  <c r="N40" i="1" s="1"/>
  <c r="P36" i="1"/>
  <c r="N43" i="1" s="1"/>
  <c r="P43" i="1" s="1"/>
  <c r="O35" i="1"/>
  <c r="M42" i="1" s="1"/>
  <c r="N37" i="1"/>
  <c r="O41" i="1" s="1"/>
  <c r="N35" i="1"/>
  <c r="M41" i="1" s="1"/>
  <c r="M35" i="1"/>
  <c r="M40" i="1" s="1"/>
  <c r="O37" i="1"/>
  <c r="O42" i="1" s="1"/>
  <c r="O36" i="1"/>
  <c r="N42" i="1" s="1"/>
  <c r="Q37" i="1"/>
  <c r="O44" i="1" s="1"/>
  <c r="Q36" i="1"/>
  <c r="N44" i="1" s="1"/>
  <c r="Q35" i="1"/>
  <c r="M44" i="1" s="1"/>
  <c r="P40" i="1" l="1"/>
  <c r="P41" i="1"/>
  <c r="P42" i="1"/>
  <c r="P44" i="1"/>
  <c r="B50" i="1"/>
  <c r="C50" i="1"/>
  <c r="B49" i="1"/>
  <c r="C49" i="1"/>
  <c r="D51" i="1" l="1"/>
  <c r="B54" i="1" s="1"/>
  <c r="B59" i="1"/>
  <c r="B64" i="1"/>
  <c r="B69" i="1" l="1"/>
</calcChain>
</file>

<file path=xl/sharedStrings.xml><?xml version="1.0" encoding="utf-8"?>
<sst xmlns="http://schemas.openxmlformats.org/spreadsheetml/2006/main" count="76" uniqueCount="76">
  <si>
    <t>Training data</t>
  </si>
  <si>
    <t>Patient</t>
  </si>
  <si>
    <t>Age</t>
  </si>
  <si>
    <t>Gender</t>
  </si>
  <si>
    <t>TB</t>
  </si>
  <si>
    <t>Alkphos</t>
  </si>
  <si>
    <t>Selector</t>
  </si>
  <si>
    <t>N_Age</t>
  </si>
  <si>
    <t>N_TB</t>
  </si>
  <si>
    <t>N_Alkphos</t>
  </si>
  <si>
    <t xml:space="preserve">Gender </t>
  </si>
  <si>
    <t>Distance_test01</t>
  </si>
  <si>
    <t>Distance_test02</t>
  </si>
  <si>
    <t>Distance_test03</t>
  </si>
  <si>
    <t>Distance_test04</t>
  </si>
  <si>
    <t>Distance_test05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</si>
  <si>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</si>
  <si>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</si>
  <si>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</si>
  <si>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</si>
  <si>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</si>
  <si>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</si>
  <si>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</si>
  <si>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</si>
  <si>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</si>
  <si>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</si>
  <si>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</si>
  <si>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</si>
  <si>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</si>
  <si>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</si>
  <si>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</si>
  <si>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</si>
  <si>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</si>
  <si>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</si>
  <si>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</si>
  <si>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</si>
  <si>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</si>
  <si>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</si>
  <si>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</si>
  <si>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</si>
  <si>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</si>
  <si>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</si>
  <si>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</si>
  <si>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</si>
  <si>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</si>
  <si>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</si>
  <si>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Min</t>
  </si>
  <si>
    <t>First Nearest</t>
  </si>
  <si>
    <t>Max</t>
  </si>
  <si>
    <t>Second Nearest</t>
  </si>
  <si>
    <t>Range</t>
  </si>
  <si>
    <t>Third Nearest</t>
  </si>
  <si>
    <t>Test data</t>
  </si>
  <si>
    <t>SECOND SMALLEST</t>
  </si>
  <si>
    <t>THIRD SMALLEST</t>
  </si>
  <si>
    <t>Test_1</t>
  </si>
  <si>
    <t>Test_2</t>
  </si>
  <si>
    <t>Test_3</t>
  </si>
  <si>
    <t>Test_4</t>
  </si>
  <si>
    <t>Test_5</t>
  </si>
  <si>
    <t>NORMALIZED FAETURES</t>
  </si>
  <si>
    <t>Euclidean distance</t>
  </si>
  <si>
    <t>PREDICTION</t>
  </si>
  <si>
    <t>CONFUSION MATRIX</t>
  </si>
  <si>
    <t>Actual Labels</t>
  </si>
  <si>
    <t>Actual / Prediction</t>
  </si>
  <si>
    <t>1. Accuracy</t>
  </si>
  <si>
    <t>Total</t>
  </si>
  <si>
    <t>2. Precision</t>
  </si>
  <si>
    <t>3. ReCall</t>
  </si>
  <si>
    <t>Results in percentage (%):</t>
  </si>
  <si>
    <t>4. F-1 Score</t>
  </si>
  <si>
    <t>FIRST SMALLEST</t>
  </si>
  <si>
    <t>CWID :20027346</t>
  </si>
  <si>
    <t>Submitted By</t>
  </si>
  <si>
    <t>NAME: AMRUTHA KANAKATTE RAVISHANKAR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</si>
</sst>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8"/>
      <color theme="1"/>
      <name val="Aptos Narrow"/>
      <family val="2"/>
      <scheme val="minor"/>
    </font>
    <font>
      <sz val="18"/>
      <color rgb="FF000000"/>
      <name val="Aptos Narrow"/>
      <family val="2"/>
      <scheme val="minor"/>
    </font>
    <font>
      <sz val="18"/>
      <color theme="1"/>
      <name val="Aptos Narrow (Body)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8" fillId="39" borderId="0" xfId="0" applyFont="1" applyFill="1"/>
    <xf numFmtId="0" fontId="0" fillId="39" borderId="0" xfId="0" applyFill="1"/>
    <xf numFmtId="0" fontId="0" fillId="0" borderId="10" xfId="0" applyBorder="1"/>
    <xf numFmtId="0" fontId="0" fillId="40" borderId="10" xfId="0" applyFill="1" applyBorder="1"/>
    <xf numFmtId="0" fontId="21" fillId="33" borderId="0" xfId="0" applyFont="1" applyFill="1"/>
    <xf numFmtId="0" fontId="19" fillId="41" borderId="0" xfId="0" applyFont="1" applyFill="1"/>
    <xf numFmtId="0" fontId="21" fillId="41" borderId="0" xfId="0" applyFont="1" applyFill="1"/>
    <xf numFmtId="0" fontId="20" fillId="33" borderId="0" xfId="0" applyFont="1" applyFill="1"/>
    <xf numFmtId="0" fontId="19" fillId="33" borderId="0" xfId="0" applyFont="1" applyFill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54</xdr:row>
      <xdr:rowOff>88900</xdr:rowOff>
    </xdr:from>
    <xdr:to>
      <xdr:col>2</xdr:col>
      <xdr:colOff>520700</xdr:colOff>
      <xdr:row>56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D36F12-E6DA-A425-34A6-304BCE6608BA}"/>
            </a:ext>
          </a:extLst>
        </xdr:cNvPr>
        <xdr:cNvSpPr txBox="1"/>
      </xdr:nvSpPr>
      <xdr:spPr>
        <a:xfrm>
          <a:off x="38100" y="11061700"/>
          <a:ext cx="25908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kern="1200"/>
            <a:t>Accuracy = ( TP</a:t>
          </a:r>
          <a:r>
            <a:rPr lang="en-US" sz="1600" kern="1200" baseline="0"/>
            <a:t> + TN) / TOTAL</a:t>
          </a:r>
          <a:endParaRPr lang="en-US" sz="1600" kern="1200"/>
        </a:p>
      </xdr:txBody>
    </xdr:sp>
    <xdr:clientData/>
  </xdr:twoCellAnchor>
  <xdr:twoCellAnchor>
    <xdr:from>
      <xdr:col>0</xdr:col>
      <xdr:colOff>25400</xdr:colOff>
      <xdr:row>59</xdr:row>
      <xdr:rowOff>63500</xdr:rowOff>
    </xdr:from>
    <xdr:to>
      <xdr:col>2</xdr:col>
      <xdr:colOff>508000</xdr:colOff>
      <xdr:row>61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AB2DE1A-80C9-9C48-9BC9-5E3B91AC3493}"/>
            </a:ext>
          </a:extLst>
        </xdr:cNvPr>
        <xdr:cNvSpPr txBox="1"/>
      </xdr:nvSpPr>
      <xdr:spPr>
        <a:xfrm>
          <a:off x="25400" y="12255500"/>
          <a:ext cx="25908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kern="1200"/>
            <a:t>Precision = ( TP</a:t>
          </a:r>
          <a:r>
            <a:rPr lang="en-US" sz="1600" kern="1200" baseline="0"/>
            <a:t> ) / (TP +FP)</a:t>
          </a:r>
          <a:endParaRPr lang="en-US" sz="1600" kern="1200"/>
        </a:p>
      </xdr:txBody>
    </xdr:sp>
    <xdr:clientData/>
  </xdr:twoCellAnchor>
  <xdr:twoCellAnchor>
    <xdr:from>
      <xdr:col>0</xdr:col>
      <xdr:colOff>50800</xdr:colOff>
      <xdr:row>64</xdr:row>
      <xdr:rowOff>50800</xdr:rowOff>
    </xdr:from>
    <xdr:to>
      <xdr:col>1</xdr:col>
      <xdr:colOff>800100</xdr:colOff>
      <xdr:row>66</xdr:row>
      <xdr:rowOff>101600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4EDDDD6-A3CB-074E-9E83-D42A91DD9EE6}"/>
            </a:ext>
          </a:extLst>
        </xdr:cNvPr>
        <xdr:cNvSpPr txBox="1"/>
      </xdr:nvSpPr>
      <xdr:spPr>
        <a:xfrm>
          <a:off x="50800" y="13360400"/>
          <a:ext cx="20320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kern="1200"/>
            <a:t>Recall</a:t>
          </a:r>
          <a:r>
            <a:rPr lang="en-US" sz="1600" kern="1200" baseline="0"/>
            <a:t> =  TP / (TP +FN)</a:t>
          </a:r>
          <a:endParaRPr lang="en-US" sz="1600" kern="1200"/>
        </a:p>
      </xdr:txBody>
    </xdr:sp>
    <xdr:clientData/>
  </xdr:twoCellAnchor>
  <xdr:twoCellAnchor>
    <xdr:from>
      <xdr:col>0</xdr:col>
      <xdr:colOff>38100</xdr:colOff>
      <xdr:row>69</xdr:row>
      <xdr:rowOff>63500</xdr:rowOff>
    </xdr:from>
    <xdr:to>
      <xdr:col>5</xdr:col>
      <xdr:colOff>228600</xdr:colOff>
      <xdr:row>71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D74B837-002D-A24F-A723-22121F95E9AB}"/>
            </a:ext>
          </a:extLst>
        </xdr:cNvPr>
        <xdr:cNvSpPr txBox="1"/>
      </xdr:nvSpPr>
      <xdr:spPr>
        <a:xfrm>
          <a:off x="38100" y="14592300"/>
          <a:ext cx="47752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kern="1200"/>
            <a:t>F-1 Score = 2 * ((Precision * Recall)/(Precision + Recall))</a:t>
          </a:r>
        </a:p>
      </xdr:txBody>
    </xdr:sp>
    <xdr:clientData/>
  </xdr:twoCellAnchor>
  <xdr:twoCellAnchor editAs="oneCell">
    <xdr:from>
      <xdr:col>4</xdr:col>
      <xdr:colOff>88900</xdr:colOff>
      <xdr:row>47</xdr:row>
      <xdr:rowOff>101600</xdr:rowOff>
    </xdr:from>
    <xdr:to>
      <xdr:col>9</xdr:col>
      <xdr:colOff>355600</xdr:colOff>
      <xdr:row>54</xdr:row>
      <xdr:rowOff>106660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F774F4-C174-EA17-9248-96AE8D935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9652000"/>
          <a:ext cx="4394200" cy="1630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4369-54F9-FF45-902B-527D0F16827E}">
  <dimension ref="A1:Q75"/>
  <sheetViews>
    <sheetView tabSelected="1" topLeftCell="A43" workbookViewId="0">
      <selection activeCell="N66" sqref="N66"/>
    </sheetView>
  </sheetViews>
  <sheetFormatPr baseColWidth="10" defaultRowHeight="16" x14ac:dyDescent="0.2"/>
  <cols>
    <col min="1" max="1" width="16.83203125" customWidth="1"/>
    <col min="12" max="12" width="18.1640625" customWidth="1"/>
    <col min="13" max="13" width="18.5" customWidth="1"/>
    <col min="14" max="14" width="20.33203125" customWidth="1"/>
    <col min="15" max="15" width="18.83203125" customWidth="1"/>
    <col min="16" max="16" width="17" customWidth="1"/>
    <col min="17" max="17" width="16.1640625" customWidth="1"/>
  </cols>
  <sheetData>
    <row r="1" spans="1:17" x14ac:dyDescent="0.2">
      <c r="A1" s="1" t="s">
        <v>0</v>
      </c>
      <c r="I1" s="1" t="s">
        <v>60</v>
      </c>
      <c r="J1" s="1"/>
      <c r="O1" s="1" t="s">
        <v>61</v>
      </c>
    </row>
    <row r="2" spans="1:1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7</v>
      </c>
      <c r="I2" t="s">
        <v>8</v>
      </c>
      <c r="J2" t="s">
        <v>9</v>
      </c>
      <c r="K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</row>
    <row r="3" spans="1:17" x14ac:dyDescent="0.2">
      <c r="A3" t="s">
        <v>16</v>
      </c>
      <c r="B3">
        <v>65</v>
      </c>
      <c r="C3">
        <v>0</v>
      </c>
      <c r="D3">
        <v>0.7</v>
      </c>
      <c r="E3">
        <v>187</v>
      </c>
      <c r="F3">
        <v>1</v>
      </c>
      <c r="H3">
        <f xml:space="preserve"> ((B3 - $B$35 )/ ($B$36 -$B$35))</f>
        <v>0.66666666666666663</v>
      </c>
      <c r="I3">
        <f xml:space="preserve"> ((D3 - $D$35 )/ ($D$36 -$D$35))</f>
        <v>1.9047619047619042E-2</v>
      </c>
      <c r="J3">
        <f xml:space="preserve"> ((E3 - $E$35 )/ ($E$36 -$E$35))</f>
        <v>0.14499999999999999</v>
      </c>
      <c r="K3">
        <v>0</v>
      </c>
      <c r="M3">
        <f>SQRT(($H$40 - H3)^2 + ($I$40 - I3)^2 + ($J$40 - J3)^2+($K$40-K3)^2)</f>
        <v>0.31357142857142856</v>
      </c>
      <c r="N3">
        <f>SQRT(($H$41 - H3)^2 + ($I$41 - I3)^2 + ($J$41 - J3)^2+($K$41 - K3)^2)</f>
        <v>6.0956566076558132E-2</v>
      </c>
      <c r="O3">
        <f>SQRT(($H$42 - H3)^2 + ($I$42 - I3)^2 + ($J$42 - J3)^2+($K$42 - K3)^2)</f>
        <v>0.98827436701039439</v>
      </c>
      <c r="P3">
        <f>SQRT(($H$43 - H3)^2 + ($I$43 - I3)^2 + ($J$43 - J3)^2+($K$43 - K3)^2)</f>
        <v>0.46598687124460447</v>
      </c>
      <c r="Q3">
        <f>SQRT(($H$44- H3)^2 + ($I$44 - I3)^2 + ($J$44 - J3)^2+($K$44 - K3)^2)</f>
        <v>1.0359307108304703</v>
      </c>
    </row>
    <row r="4" spans="1:17" x14ac:dyDescent="0.2">
      <c r="A4" t="s">
        <v>17</v>
      </c>
      <c r="B4">
        <v>62</v>
      </c>
      <c r="C4">
        <v>1</v>
      </c>
      <c r="D4">
        <v>10.9</v>
      </c>
      <c r="E4">
        <v>699</v>
      </c>
      <c r="F4">
        <v>1</v>
      </c>
      <c r="H4">
        <f t="shared" ref="H4:H44" si="0" xml:space="preserve"> ((B4 - $B$35 )/ ($B$36 -$B$35))</f>
        <v>0.62666666666666671</v>
      </c>
      <c r="I4">
        <f t="shared" ref="I4:I44" si="1" xml:space="preserve"> ((D4 - $D$35 )/ ($D$36 -$D$35))</f>
        <v>0.99047619047619051</v>
      </c>
      <c r="J4">
        <f t="shared" ref="J4:J44" si="2" xml:space="preserve"> ((E4 - $E$35 )/ ($E$36 -$E$35))</f>
        <v>0.99833333333333329</v>
      </c>
      <c r="K4">
        <v>1</v>
      </c>
      <c r="M4">
        <f t="shared" ref="M4:M32" si="3">SQRT(($H$40 - H4)^2 + ($I$40 - I4)^2 + ($J$40 - J4)^2+($K$40-K4)^2)</f>
        <v>1.5779517026714471</v>
      </c>
      <c r="N4">
        <f t="shared" ref="N4:N32" si="4">SQRT(($H$41 - H4)^2 + ($I$41 - I4)^2 + ($J$41 - J4)^2+($K$41 - K4)^2)</f>
        <v>1.66411248161713</v>
      </c>
      <c r="O4">
        <f t="shared" ref="O4:O32" si="5">SQRT(($H$42 - H4)^2 + ($I$42 - I4)^2 + ($J$42 - J4)^2+($K$42 - K4)^2)</f>
        <v>1.112118593693995</v>
      </c>
      <c r="P4">
        <f t="shared" ref="P4:P32" si="6">SQRT(($H$43 - H4)^2 + ($I$43 - I4)^2 + ($J$43 - J4)^2+($K$43 - K4)^2)</f>
        <v>1.369122730858777</v>
      </c>
      <c r="Q4">
        <f t="shared" ref="Q4:Q32" si="7">SQRT(($H$44- H4)^2 + ($I$44 - I4)^2 + ($J$44 - J4)^2+($K$44 - K4)^2)</f>
        <v>1.285571266295892</v>
      </c>
    </row>
    <row r="5" spans="1:17" x14ac:dyDescent="0.2">
      <c r="A5" t="s">
        <v>18</v>
      </c>
      <c r="B5">
        <v>62</v>
      </c>
      <c r="C5">
        <v>1</v>
      </c>
      <c r="D5">
        <v>7.3</v>
      </c>
      <c r="E5">
        <v>490</v>
      </c>
      <c r="F5">
        <v>1</v>
      </c>
      <c r="H5">
        <f t="shared" si="0"/>
        <v>0.62666666666666671</v>
      </c>
      <c r="I5">
        <f t="shared" si="1"/>
        <v>0.64761904761904765</v>
      </c>
      <c r="J5">
        <f t="shared" si="2"/>
        <v>0.65</v>
      </c>
      <c r="K5">
        <v>1</v>
      </c>
      <c r="M5">
        <f t="shared" si="3"/>
        <v>1.2478648431086865</v>
      </c>
      <c r="N5">
        <f t="shared" si="4"/>
        <v>1.3075417901083768</v>
      </c>
      <c r="O5">
        <f t="shared" si="5"/>
        <v>1.061990173801858</v>
      </c>
      <c r="P5">
        <f t="shared" si="6"/>
        <v>1.1142655930214229</v>
      </c>
      <c r="Q5">
        <f t="shared" si="7"/>
        <v>0.82155002552762701</v>
      </c>
    </row>
    <row r="6" spans="1:17" x14ac:dyDescent="0.2">
      <c r="A6" t="s">
        <v>19</v>
      </c>
      <c r="B6">
        <v>58</v>
      </c>
      <c r="C6">
        <v>1</v>
      </c>
      <c r="D6">
        <v>1</v>
      </c>
      <c r="E6">
        <v>182</v>
      </c>
      <c r="F6">
        <v>1</v>
      </c>
      <c r="H6">
        <f t="shared" si="0"/>
        <v>0.57333333333333336</v>
      </c>
      <c r="I6">
        <f t="shared" si="1"/>
        <v>4.7619047619047616E-2</v>
      </c>
      <c r="J6">
        <f t="shared" si="2"/>
        <v>0.13666666666666666</v>
      </c>
      <c r="K6">
        <v>1</v>
      </c>
      <c r="M6">
        <f t="shared" si="3"/>
        <v>1.0238977813564529</v>
      </c>
      <c r="N6">
        <f t="shared" si="4"/>
        <v>1.0028161028096936</v>
      </c>
      <c r="O6">
        <f t="shared" si="5"/>
        <v>1.3813569194004531</v>
      </c>
      <c r="P6">
        <f t="shared" si="6"/>
        <v>1.0887609977419661</v>
      </c>
      <c r="Q6">
        <f t="shared" si="7"/>
        <v>0.3625986455818303</v>
      </c>
    </row>
    <row r="7" spans="1:17" x14ac:dyDescent="0.2">
      <c r="A7" t="s">
        <v>20</v>
      </c>
      <c r="B7">
        <v>72</v>
      </c>
      <c r="C7">
        <v>1</v>
      </c>
      <c r="D7">
        <v>3.9</v>
      </c>
      <c r="E7">
        <v>195</v>
      </c>
      <c r="F7">
        <v>1</v>
      </c>
      <c r="H7">
        <f t="shared" si="0"/>
        <v>0.76</v>
      </c>
      <c r="I7">
        <f t="shared" si="1"/>
        <v>0.32380952380952382</v>
      </c>
      <c r="J7">
        <f t="shared" si="2"/>
        <v>0.15833333333333333</v>
      </c>
      <c r="K7">
        <v>1</v>
      </c>
      <c r="M7">
        <f t="shared" si="3"/>
        <v>1.073328078112795</v>
      </c>
      <c r="N7">
        <f t="shared" si="4"/>
        <v>1.0582797672447666</v>
      </c>
      <c r="O7">
        <f t="shared" si="5"/>
        <v>1.3273681400193098</v>
      </c>
      <c r="P7">
        <f t="shared" si="6"/>
        <v>1.1116733724771992</v>
      </c>
      <c r="Q7">
        <f t="shared" si="7"/>
        <v>0.32679514688442191</v>
      </c>
    </row>
    <row r="8" spans="1:17" x14ac:dyDescent="0.2">
      <c r="A8" t="s">
        <v>21</v>
      </c>
      <c r="B8">
        <v>46</v>
      </c>
      <c r="C8">
        <v>1</v>
      </c>
      <c r="D8">
        <v>1.8</v>
      </c>
      <c r="E8">
        <v>208</v>
      </c>
      <c r="F8">
        <v>1</v>
      </c>
      <c r="H8">
        <f t="shared" si="0"/>
        <v>0.41333333333333333</v>
      </c>
      <c r="I8">
        <f t="shared" si="1"/>
        <v>0.12380952380952381</v>
      </c>
      <c r="J8">
        <f t="shared" si="2"/>
        <v>0.18</v>
      </c>
      <c r="K8">
        <v>1</v>
      </c>
      <c r="M8">
        <f t="shared" si="3"/>
        <v>1.0039360180532777</v>
      </c>
      <c r="N8">
        <f t="shared" si="4"/>
        <v>1.0319749684953154</v>
      </c>
      <c r="O8">
        <f t="shared" si="5"/>
        <v>1.3131182703156388</v>
      </c>
      <c r="P8">
        <f t="shared" si="6"/>
        <v>1.0619201632451358</v>
      </c>
      <c r="Q8">
        <f t="shared" si="7"/>
        <v>0.52555207987613517</v>
      </c>
    </row>
    <row r="9" spans="1:17" x14ac:dyDescent="0.2">
      <c r="A9" t="s">
        <v>22</v>
      </c>
      <c r="B9">
        <v>26</v>
      </c>
      <c r="C9">
        <v>0</v>
      </c>
      <c r="D9">
        <v>0.9</v>
      </c>
      <c r="E9">
        <v>154</v>
      </c>
      <c r="F9">
        <v>1</v>
      </c>
      <c r="H9">
        <f t="shared" si="0"/>
        <v>0.14666666666666667</v>
      </c>
      <c r="I9">
        <f t="shared" si="1"/>
        <v>3.8095238095238099E-2</v>
      </c>
      <c r="J9">
        <f t="shared" si="2"/>
        <v>0.09</v>
      </c>
      <c r="K9">
        <v>0</v>
      </c>
      <c r="M9">
        <f t="shared" si="3"/>
        <v>0.2917711183231273</v>
      </c>
      <c r="N9">
        <f t="shared" si="4"/>
        <v>0.48095355964023417</v>
      </c>
      <c r="O9">
        <f t="shared" si="5"/>
        <v>0.99530188904680383</v>
      </c>
      <c r="P9">
        <f t="shared" si="6"/>
        <v>0.56377136494099955</v>
      </c>
      <c r="Q9">
        <f t="shared" si="7"/>
        <v>1.2755528791047004</v>
      </c>
    </row>
    <row r="10" spans="1:17" x14ac:dyDescent="0.2">
      <c r="A10" t="s">
        <v>23</v>
      </c>
      <c r="B10">
        <v>29</v>
      </c>
      <c r="C10">
        <v>0</v>
      </c>
      <c r="D10">
        <v>0.9</v>
      </c>
      <c r="E10">
        <v>202</v>
      </c>
      <c r="F10">
        <v>1</v>
      </c>
      <c r="H10">
        <f t="shared" si="0"/>
        <v>0.18666666666666668</v>
      </c>
      <c r="I10">
        <f t="shared" si="1"/>
        <v>3.8095238095238099E-2</v>
      </c>
      <c r="J10">
        <f t="shared" si="2"/>
        <v>0.17</v>
      </c>
      <c r="K10">
        <v>0</v>
      </c>
      <c r="M10">
        <f t="shared" si="3"/>
        <v>0.26292657813071763</v>
      </c>
      <c r="N10">
        <f t="shared" si="4"/>
        <v>0.44644857098059154</v>
      </c>
      <c r="O10">
        <f t="shared" si="5"/>
        <v>0.92445976134179897</v>
      </c>
      <c r="P10">
        <f t="shared" si="6"/>
        <v>0.48024801085214047</v>
      </c>
      <c r="Q10">
        <f t="shared" si="7"/>
        <v>1.2480792499112214</v>
      </c>
    </row>
    <row r="11" spans="1:17" x14ac:dyDescent="0.2">
      <c r="A11" t="s">
        <v>24</v>
      </c>
      <c r="B11">
        <v>17</v>
      </c>
      <c r="C11">
        <v>1</v>
      </c>
      <c r="D11">
        <v>0.9</v>
      </c>
      <c r="E11">
        <v>202</v>
      </c>
      <c r="F11">
        <v>2</v>
      </c>
      <c r="H11">
        <f t="shared" si="0"/>
        <v>2.6666666666666668E-2</v>
      </c>
      <c r="I11">
        <f t="shared" si="1"/>
        <v>3.8095238095238099E-2</v>
      </c>
      <c r="J11">
        <f t="shared" si="2"/>
        <v>0.17</v>
      </c>
      <c r="K11">
        <v>1</v>
      </c>
      <c r="M11">
        <f t="shared" si="3"/>
        <v>1.0784234104256987</v>
      </c>
      <c r="N11">
        <f t="shared" si="4"/>
        <v>1.1686386638010109</v>
      </c>
      <c r="O11">
        <f t="shared" si="5"/>
        <v>1.3912916721546214</v>
      </c>
      <c r="P11">
        <f t="shared" si="6"/>
        <v>1.1601026471512932</v>
      </c>
      <c r="Q11">
        <f t="shared" si="7"/>
        <v>0.90677182763487441</v>
      </c>
    </row>
    <row r="12" spans="1:17" x14ac:dyDescent="0.2">
      <c r="A12" t="s">
        <v>25</v>
      </c>
      <c r="B12">
        <v>55</v>
      </c>
      <c r="C12">
        <v>1</v>
      </c>
      <c r="D12">
        <v>0.7</v>
      </c>
      <c r="E12">
        <v>290</v>
      </c>
      <c r="F12">
        <v>1</v>
      </c>
      <c r="H12">
        <f t="shared" si="0"/>
        <v>0.53333333333333333</v>
      </c>
      <c r="I12">
        <f t="shared" si="1"/>
        <v>1.9047619047619042E-2</v>
      </c>
      <c r="J12">
        <f t="shared" si="2"/>
        <v>0.31666666666666665</v>
      </c>
      <c r="K12">
        <v>1</v>
      </c>
      <c r="M12">
        <f t="shared" si="3"/>
        <v>1.0417943051052161</v>
      </c>
      <c r="N12">
        <f t="shared" si="4"/>
        <v>1.0274951379463562</v>
      </c>
      <c r="O12">
        <f t="shared" si="5"/>
        <v>1.2994849843264045</v>
      </c>
      <c r="P12">
        <f t="shared" si="6"/>
        <v>1.0395147841154342</v>
      </c>
      <c r="Q12">
        <f t="shared" si="7"/>
        <v>0.42366744541962398</v>
      </c>
    </row>
    <row r="13" spans="1:17" x14ac:dyDescent="0.2">
      <c r="A13" t="s">
        <v>26</v>
      </c>
      <c r="B13">
        <v>57</v>
      </c>
      <c r="C13">
        <v>1</v>
      </c>
      <c r="D13">
        <v>0.6</v>
      </c>
      <c r="E13">
        <v>210</v>
      </c>
      <c r="F13">
        <v>1</v>
      </c>
      <c r="H13">
        <f t="shared" si="0"/>
        <v>0.56000000000000005</v>
      </c>
      <c r="I13">
        <f t="shared" si="1"/>
        <v>9.5238095238095212E-3</v>
      </c>
      <c r="J13">
        <f t="shared" si="2"/>
        <v>0.18333333333333332</v>
      </c>
      <c r="K13">
        <v>1</v>
      </c>
      <c r="M13">
        <f t="shared" si="3"/>
        <v>1.0295085017143089</v>
      </c>
      <c r="N13">
        <f t="shared" si="4"/>
        <v>1.0056783227697059</v>
      </c>
      <c r="O13">
        <f t="shared" si="5"/>
        <v>1.3706429628168213</v>
      </c>
      <c r="P13">
        <f t="shared" si="6"/>
        <v>1.0778350529466669</v>
      </c>
      <c r="Q13">
        <f t="shared" si="7"/>
        <v>0.37528673844731275</v>
      </c>
    </row>
    <row r="14" spans="1:17" x14ac:dyDescent="0.2">
      <c r="A14" t="s">
        <v>27</v>
      </c>
      <c r="B14">
        <v>72</v>
      </c>
      <c r="C14">
        <v>1</v>
      </c>
      <c r="D14">
        <v>2.7</v>
      </c>
      <c r="E14">
        <v>260</v>
      </c>
      <c r="F14">
        <v>1</v>
      </c>
      <c r="H14">
        <f t="shared" si="0"/>
        <v>0.76</v>
      </c>
      <c r="I14">
        <f t="shared" si="1"/>
        <v>0.20952380952380953</v>
      </c>
      <c r="J14">
        <f t="shared" si="2"/>
        <v>0.26666666666666666</v>
      </c>
      <c r="K14">
        <v>1</v>
      </c>
      <c r="M14">
        <f t="shared" si="3"/>
        <v>1.074210145940599</v>
      </c>
      <c r="N14">
        <f t="shared" si="4"/>
        <v>1.041899973872519</v>
      </c>
      <c r="O14">
        <f t="shared" si="5"/>
        <v>1.3010570445244036</v>
      </c>
      <c r="P14">
        <f t="shared" si="6"/>
        <v>1.0737184260798551</v>
      </c>
      <c r="Q14">
        <f t="shared" si="7"/>
        <v>0.25252466707827415</v>
      </c>
    </row>
    <row r="15" spans="1:17" x14ac:dyDescent="0.2">
      <c r="A15" t="s">
        <v>28</v>
      </c>
      <c r="B15">
        <v>64</v>
      </c>
      <c r="C15">
        <v>1</v>
      </c>
      <c r="D15">
        <v>0.9</v>
      </c>
      <c r="E15">
        <v>310</v>
      </c>
      <c r="F15">
        <v>2</v>
      </c>
      <c r="H15">
        <f t="shared" si="0"/>
        <v>0.65333333333333332</v>
      </c>
      <c r="I15">
        <f t="shared" si="1"/>
        <v>3.8095238095238099E-2</v>
      </c>
      <c r="J15">
        <f t="shared" si="2"/>
        <v>0.35</v>
      </c>
      <c r="K15">
        <v>1</v>
      </c>
      <c r="M15">
        <f t="shared" si="3"/>
        <v>1.0679873838928038</v>
      </c>
      <c r="N15">
        <f t="shared" si="4"/>
        <v>1.0315170563988378</v>
      </c>
      <c r="O15">
        <f t="shared" si="5"/>
        <v>1.2985475926357632</v>
      </c>
      <c r="P15">
        <f t="shared" si="6"/>
        <v>1.0448361576686951</v>
      </c>
      <c r="Q15">
        <f t="shared" si="7"/>
        <v>0.32770520738591535</v>
      </c>
    </row>
    <row r="16" spans="1:17" x14ac:dyDescent="0.2">
      <c r="A16" t="s">
        <v>29</v>
      </c>
      <c r="B16">
        <v>74</v>
      </c>
      <c r="C16">
        <v>0</v>
      </c>
      <c r="D16">
        <v>1.1000000000000001</v>
      </c>
      <c r="E16">
        <v>214</v>
      </c>
      <c r="F16">
        <v>1</v>
      </c>
      <c r="H16">
        <f t="shared" si="0"/>
        <v>0.78666666666666663</v>
      </c>
      <c r="I16">
        <f t="shared" si="1"/>
        <v>5.7142857142857148E-2</v>
      </c>
      <c r="J16">
        <f t="shared" si="2"/>
        <v>0.19</v>
      </c>
      <c r="K16">
        <v>0</v>
      </c>
      <c r="M16">
        <f t="shared" si="3"/>
        <v>0.41317996935334356</v>
      </c>
      <c r="N16">
        <f t="shared" si="4"/>
        <v>0.18965118954582147</v>
      </c>
      <c r="O16">
        <f t="shared" si="5"/>
        <v>0.97849345072237248</v>
      </c>
      <c r="P16">
        <f t="shared" si="6"/>
        <v>0.48480218983138484</v>
      </c>
      <c r="Q16">
        <f t="shared" si="7"/>
        <v>1.0107926662075446</v>
      </c>
    </row>
    <row r="17" spans="1:17" x14ac:dyDescent="0.2">
      <c r="A17" t="s">
        <v>30</v>
      </c>
      <c r="B17">
        <v>61</v>
      </c>
      <c r="C17">
        <v>1</v>
      </c>
      <c r="D17">
        <v>0.7</v>
      </c>
      <c r="E17">
        <v>145</v>
      </c>
      <c r="F17">
        <v>1</v>
      </c>
      <c r="H17">
        <f t="shared" si="0"/>
        <v>0.61333333333333329</v>
      </c>
      <c r="I17">
        <f t="shared" si="1"/>
        <v>1.9047619047619042E-2</v>
      </c>
      <c r="J17">
        <f t="shared" si="2"/>
        <v>7.4999999999999997E-2</v>
      </c>
      <c r="K17">
        <v>1</v>
      </c>
      <c r="M17">
        <f t="shared" si="3"/>
        <v>1.0359506298482535</v>
      </c>
      <c r="N17">
        <f t="shared" si="4"/>
        <v>1.0004466406188905</v>
      </c>
      <c r="O17">
        <f t="shared" si="5"/>
        <v>1.4335571926120687</v>
      </c>
      <c r="P17">
        <f t="shared" si="6"/>
        <v>1.1210507906796403</v>
      </c>
      <c r="Q17">
        <f t="shared" si="7"/>
        <v>0.3379960451404902</v>
      </c>
    </row>
    <row r="18" spans="1:17" x14ac:dyDescent="0.2">
      <c r="A18" t="s">
        <v>31</v>
      </c>
      <c r="B18">
        <v>25</v>
      </c>
      <c r="C18">
        <v>1</v>
      </c>
      <c r="D18">
        <v>0.6</v>
      </c>
      <c r="E18">
        <v>183</v>
      </c>
      <c r="F18">
        <v>2</v>
      </c>
      <c r="H18">
        <f t="shared" si="0"/>
        <v>0.13333333333333333</v>
      </c>
      <c r="I18">
        <f t="shared" si="1"/>
        <v>9.5238095238095212E-3</v>
      </c>
      <c r="J18">
        <f t="shared" si="2"/>
        <v>0.13833333333333334</v>
      </c>
      <c r="K18">
        <v>1</v>
      </c>
      <c r="M18">
        <f t="shared" si="3"/>
        <v>1.0493444935830902</v>
      </c>
      <c r="N18">
        <f t="shared" si="4"/>
        <v>1.1157272167614367</v>
      </c>
      <c r="O18">
        <f t="shared" si="5"/>
        <v>1.3982363567355314</v>
      </c>
      <c r="P18">
        <f t="shared" si="6"/>
        <v>1.1388166671420576</v>
      </c>
      <c r="Q18">
        <f t="shared" si="7"/>
        <v>0.80198962479364044</v>
      </c>
    </row>
    <row r="19" spans="1:17" x14ac:dyDescent="0.2">
      <c r="A19" t="s">
        <v>32</v>
      </c>
      <c r="B19">
        <v>38</v>
      </c>
      <c r="C19">
        <v>1</v>
      </c>
      <c r="D19">
        <v>1.8</v>
      </c>
      <c r="E19">
        <v>342</v>
      </c>
      <c r="F19">
        <v>1</v>
      </c>
      <c r="H19">
        <f t="shared" si="0"/>
        <v>0.30666666666666664</v>
      </c>
      <c r="I19">
        <f t="shared" si="1"/>
        <v>0.12380952380952381</v>
      </c>
      <c r="J19">
        <f t="shared" si="2"/>
        <v>0.40333333333333332</v>
      </c>
      <c r="K19">
        <v>1</v>
      </c>
      <c r="M19">
        <f t="shared" si="3"/>
        <v>1.0469366825331703</v>
      </c>
      <c r="N19">
        <f t="shared" si="4"/>
        <v>1.0988504609822518</v>
      </c>
      <c r="O19">
        <f t="shared" si="5"/>
        <v>1.2083053480221615</v>
      </c>
      <c r="P19">
        <f t="shared" si="6"/>
        <v>1.0228429822997807</v>
      </c>
      <c r="Q19">
        <f t="shared" si="7"/>
        <v>0.66962219015727109</v>
      </c>
    </row>
    <row r="20" spans="1:17" x14ac:dyDescent="0.2">
      <c r="A20" t="s">
        <v>33</v>
      </c>
      <c r="B20">
        <v>33</v>
      </c>
      <c r="C20">
        <v>1</v>
      </c>
      <c r="D20">
        <v>1.6</v>
      </c>
      <c r="E20">
        <v>165</v>
      </c>
      <c r="F20">
        <v>2</v>
      </c>
      <c r="H20">
        <f t="shared" si="0"/>
        <v>0.24</v>
      </c>
      <c r="I20">
        <f t="shared" si="1"/>
        <v>0.10476190476190476</v>
      </c>
      <c r="J20">
        <f t="shared" si="2"/>
        <v>0.10833333333333334</v>
      </c>
      <c r="K20">
        <v>1</v>
      </c>
      <c r="M20">
        <f t="shared" si="3"/>
        <v>1.0155934170041334</v>
      </c>
      <c r="N20">
        <f t="shared" si="4"/>
        <v>1.0764064522010894</v>
      </c>
      <c r="O20">
        <f t="shared" si="5"/>
        <v>1.363922934397342</v>
      </c>
      <c r="P20">
        <f t="shared" si="6"/>
        <v>1.1108821646211939</v>
      </c>
      <c r="Q20">
        <f t="shared" si="7"/>
        <v>0.69936580438613904</v>
      </c>
    </row>
    <row r="21" spans="1:17" x14ac:dyDescent="0.2">
      <c r="A21" t="s">
        <v>34</v>
      </c>
      <c r="B21">
        <v>40</v>
      </c>
      <c r="C21">
        <v>0</v>
      </c>
      <c r="D21">
        <v>0.9</v>
      </c>
      <c r="E21">
        <v>293</v>
      </c>
      <c r="F21">
        <v>1</v>
      </c>
      <c r="H21">
        <f t="shared" si="0"/>
        <v>0.33333333333333331</v>
      </c>
      <c r="I21">
        <f t="shared" si="1"/>
        <v>3.8095238095238099E-2</v>
      </c>
      <c r="J21">
        <f t="shared" si="2"/>
        <v>0.32166666666666666</v>
      </c>
      <c r="K21">
        <v>0</v>
      </c>
      <c r="M21">
        <f t="shared" si="3"/>
        <v>0.26125731662008689</v>
      </c>
      <c r="N21">
        <f t="shared" si="4"/>
        <v>0.36877755095201747</v>
      </c>
      <c r="O21">
        <f t="shared" si="5"/>
        <v>0.79493239775895586</v>
      </c>
      <c r="P21">
        <f t="shared" si="6"/>
        <v>0.29212219044375914</v>
      </c>
      <c r="Q21">
        <f t="shared" si="7"/>
        <v>1.1748021737264067</v>
      </c>
    </row>
    <row r="22" spans="1:17" x14ac:dyDescent="0.2">
      <c r="A22" t="s">
        <v>35</v>
      </c>
      <c r="B22">
        <v>40</v>
      </c>
      <c r="C22">
        <v>0</v>
      </c>
      <c r="D22">
        <v>0.9</v>
      </c>
      <c r="E22">
        <v>293</v>
      </c>
      <c r="F22">
        <v>1</v>
      </c>
      <c r="H22">
        <f t="shared" si="0"/>
        <v>0.33333333333333331</v>
      </c>
      <c r="I22">
        <f t="shared" si="1"/>
        <v>3.8095238095238099E-2</v>
      </c>
      <c r="J22">
        <f t="shared" si="2"/>
        <v>0.32166666666666666</v>
      </c>
      <c r="K22">
        <v>0</v>
      </c>
      <c r="M22">
        <f t="shared" si="3"/>
        <v>0.26125731662008689</v>
      </c>
      <c r="N22">
        <f t="shared" si="4"/>
        <v>0.36877755095201747</v>
      </c>
      <c r="O22">
        <f t="shared" si="5"/>
        <v>0.79493239775895586</v>
      </c>
      <c r="P22">
        <f t="shared" si="6"/>
        <v>0.29212219044375914</v>
      </c>
      <c r="Q22">
        <f t="shared" si="7"/>
        <v>1.1748021737264067</v>
      </c>
    </row>
    <row r="23" spans="1:17" x14ac:dyDescent="0.2">
      <c r="A23" t="s">
        <v>36</v>
      </c>
      <c r="B23">
        <v>51</v>
      </c>
      <c r="C23">
        <v>1</v>
      </c>
      <c r="D23">
        <v>2.2000000000000002</v>
      </c>
      <c r="E23">
        <v>610</v>
      </c>
      <c r="F23">
        <v>1</v>
      </c>
      <c r="H23">
        <f t="shared" si="0"/>
        <v>0.48</v>
      </c>
      <c r="I23">
        <f t="shared" si="1"/>
        <v>0.16190476190476191</v>
      </c>
      <c r="J23">
        <f t="shared" si="2"/>
        <v>0.85</v>
      </c>
      <c r="K23">
        <v>1</v>
      </c>
      <c r="M23">
        <f t="shared" si="3"/>
        <v>1.2447652748888687</v>
      </c>
      <c r="N23">
        <f t="shared" si="4"/>
        <v>1.2677661715630519</v>
      </c>
      <c r="O23">
        <f t="shared" si="5"/>
        <v>1.0988350871504033</v>
      </c>
      <c r="P23">
        <f t="shared" si="6"/>
        <v>1.0522613862264978</v>
      </c>
      <c r="Q23">
        <f t="shared" si="7"/>
        <v>0.81698980140568889</v>
      </c>
    </row>
    <row r="24" spans="1:17" x14ac:dyDescent="0.2">
      <c r="A24" t="s">
        <v>37</v>
      </c>
      <c r="B24">
        <v>51</v>
      </c>
      <c r="C24">
        <v>1</v>
      </c>
      <c r="D24">
        <v>2.9</v>
      </c>
      <c r="E24">
        <v>482</v>
      </c>
      <c r="F24">
        <v>1</v>
      </c>
      <c r="H24">
        <f t="shared" si="0"/>
        <v>0.48</v>
      </c>
      <c r="I24">
        <f t="shared" si="1"/>
        <v>0.22857142857142856</v>
      </c>
      <c r="J24">
        <f t="shared" si="2"/>
        <v>0.63666666666666671</v>
      </c>
      <c r="K24">
        <v>1</v>
      </c>
      <c r="M24">
        <f t="shared" si="3"/>
        <v>1.1324951882784859</v>
      </c>
      <c r="N24">
        <f t="shared" si="4"/>
        <v>1.1651197713680139</v>
      </c>
      <c r="O24">
        <f t="shared" si="5"/>
        <v>1.1014552320080528</v>
      </c>
      <c r="P24">
        <f t="shared" si="6"/>
        <v>1.0067092672429485</v>
      </c>
      <c r="Q24">
        <f t="shared" si="7"/>
        <v>0.66843048982515096</v>
      </c>
    </row>
    <row r="25" spans="1:17" x14ac:dyDescent="0.2">
      <c r="A25" t="s">
        <v>38</v>
      </c>
      <c r="B25">
        <v>62</v>
      </c>
      <c r="C25">
        <v>1</v>
      </c>
      <c r="D25">
        <v>6.8</v>
      </c>
      <c r="E25">
        <v>542</v>
      </c>
      <c r="F25">
        <v>1</v>
      </c>
      <c r="H25">
        <f t="shared" si="0"/>
        <v>0.62666666666666671</v>
      </c>
      <c r="I25">
        <f t="shared" si="1"/>
        <v>0.6</v>
      </c>
      <c r="J25">
        <f t="shared" si="2"/>
        <v>0.73666666666666669</v>
      </c>
      <c r="K25">
        <v>1</v>
      </c>
      <c r="M25">
        <f t="shared" si="3"/>
        <v>1.271032308500339</v>
      </c>
      <c r="N25">
        <f t="shared" si="4"/>
        <v>1.3243891331341098</v>
      </c>
      <c r="O25">
        <f t="shared" si="5"/>
        <v>1.0452857132010474</v>
      </c>
      <c r="P25">
        <f t="shared" si="6"/>
        <v>1.1092352220236146</v>
      </c>
      <c r="Q25">
        <f t="shared" si="7"/>
        <v>0.84204924961400585</v>
      </c>
    </row>
    <row r="26" spans="1:17" x14ac:dyDescent="0.2">
      <c r="A26" t="s">
        <v>39</v>
      </c>
      <c r="B26">
        <v>40</v>
      </c>
      <c r="C26">
        <v>1</v>
      </c>
      <c r="D26">
        <v>1.9</v>
      </c>
      <c r="E26">
        <v>231</v>
      </c>
      <c r="F26">
        <v>1</v>
      </c>
      <c r="H26">
        <f t="shared" si="0"/>
        <v>0.33333333333333331</v>
      </c>
      <c r="I26">
        <f t="shared" si="1"/>
        <v>0.13333333333333333</v>
      </c>
      <c r="J26">
        <f t="shared" si="2"/>
        <v>0.21833333333333332</v>
      </c>
      <c r="K26">
        <v>1</v>
      </c>
      <c r="M26">
        <f t="shared" si="3"/>
        <v>1.0088295287810471</v>
      </c>
      <c r="N26">
        <f t="shared" si="4"/>
        <v>1.056113639911995</v>
      </c>
      <c r="O26">
        <f t="shared" si="5"/>
        <v>1.2886868855113289</v>
      </c>
      <c r="P26">
        <f t="shared" si="6"/>
        <v>1.0565352179017351</v>
      </c>
      <c r="Q26">
        <f t="shared" si="7"/>
        <v>0.60730254669312456</v>
      </c>
    </row>
    <row r="27" spans="1:17" x14ac:dyDescent="0.2">
      <c r="A27" t="s">
        <v>40</v>
      </c>
      <c r="B27">
        <v>63</v>
      </c>
      <c r="C27">
        <v>1</v>
      </c>
      <c r="D27">
        <v>0.9</v>
      </c>
      <c r="E27">
        <v>194</v>
      </c>
      <c r="F27">
        <v>2</v>
      </c>
      <c r="H27">
        <f t="shared" si="0"/>
        <v>0.64</v>
      </c>
      <c r="I27">
        <f t="shared" si="1"/>
        <v>3.8095238095238099E-2</v>
      </c>
      <c r="J27">
        <f t="shared" si="2"/>
        <v>0.15666666666666668</v>
      </c>
      <c r="K27">
        <v>1</v>
      </c>
      <c r="M27">
        <f t="shared" si="3"/>
        <v>1.0391756064511348</v>
      </c>
      <c r="N27">
        <f t="shared" si="4"/>
        <v>1.0021004018657518</v>
      </c>
      <c r="O27">
        <f t="shared" si="5"/>
        <v>1.3864275696536374</v>
      </c>
      <c r="P27">
        <f t="shared" si="6"/>
        <v>1.0917541118843228</v>
      </c>
      <c r="Q27">
        <f t="shared" si="7"/>
        <v>0.29441398036902849</v>
      </c>
    </row>
    <row r="28" spans="1:17" x14ac:dyDescent="0.2">
      <c r="A28" t="s">
        <v>41</v>
      </c>
      <c r="B28">
        <v>34</v>
      </c>
      <c r="C28">
        <v>1</v>
      </c>
      <c r="D28">
        <v>4.0999999999999996</v>
      </c>
      <c r="E28">
        <v>289</v>
      </c>
      <c r="F28">
        <v>1</v>
      </c>
      <c r="H28">
        <f t="shared" si="0"/>
        <v>0.25333333333333335</v>
      </c>
      <c r="I28">
        <f t="shared" si="1"/>
        <v>0.3428571428571428</v>
      </c>
      <c r="J28">
        <f t="shared" si="2"/>
        <v>0.315</v>
      </c>
      <c r="K28">
        <v>1</v>
      </c>
      <c r="M28">
        <f t="shared" si="3"/>
        <v>1.0432610926719128</v>
      </c>
      <c r="N28">
        <f t="shared" si="4"/>
        <v>1.1387334582284341</v>
      </c>
      <c r="O28">
        <f t="shared" si="5"/>
        <v>1.1834284957424117</v>
      </c>
      <c r="P28">
        <f t="shared" si="6"/>
        <v>1.0535745224598103</v>
      </c>
      <c r="Q28">
        <f t="shared" si="7"/>
        <v>0.75351876743702839</v>
      </c>
    </row>
    <row r="29" spans="1:17" x14ac:dyDescent="0.2">
      <c r="A29" t="s">
        <v>42</v>
      </c>
      <c r="B29">
        <v>34</v>
      </c>
      <c r="C29">
        <v>1</v>
      </c>
      <c r="D29">
        <v>4.0999999999999996</v>
      </c>
      <c r="E29">
        <v>289</v>
      </c>
      <c r="F29">
        <v>1</v>
      </c>
      <c r="H29">
        <f t="shared" si="0"/>
        <v>0.25333333333333335</v>
      </c>
      <c r="I29">
        <f t="shared" si="1"/>
        <v>0.3428571428571428</v>
      </c>
      <c r="J29">
        <f t="shared" si="2"/>
        <v>0.315</v>
      </c>
      <c r="K29">
        <v>1</v>
      </c>
      <c r="M29">
        <f t="shared" si="3"/>
        <v>1.0432610926719128</v>
      </c>
      <c r="N29">
        <f t="shared" si="4"/>
        <v>1.1387334582284341</v>
      </c>
      <c r="O29">
        <f t="shared" si="5"/>
        <v>1.1834284957424117</v>
      </c>
      <c r="P29">
        <f t="shared" si="6"/>
        <v>1.0535745224598103</v>
      </c>
      <c r="Q29">
        <f t="shared" si="7"/>
        <v>0.75351876743702839</v>
      </c>
    </row>
    <row r="30" spans="1:17" x14ac:dyDescent="0.2">
      <c r="A30" t="s">
        <v>43</v>
      </c>
      <c r="B30">
        <v>34</v>
      </c>
      <c r="C30">
        <v>1</v>
      </c>
      <c r="D30">
        <v>6.2</v>
      </c>
      <c r="E30">
        <v>240</v>
      </c>
      <c r="F30">
        <v>1</v>
      </c>
      <c r="H30">
        <f t="shared" si="0"/>
        <v>0.25333333333333335</v>
      </c>
      <c r="I30">
        <f t="shared" si="1"/>
        <v>0.54285714285714293</v>
      </c>
      <c r="J30">
        <f t="shared" si="2"/>
        <v>0.23333333333333334</v>
      </c>
      <c r="K30">
        <v>1</v>
      </c>
      <c r="M30">
        <f t="shared" si="3"/>
        <v>1.0802250542365945</v>
      </c>
      <c r="N30">
        <f t="shared" si="4"/>
        <v>1.2006664815842909</v>
      </c>
      <c r="O30">
        <f t="shared" si="5"/>
        <v>1.1988090272850913</v>
      </c>
      <c r="P30">
        <f t="shared" si="6"/>
        <v>1.1171980916398483</v>
      </c>
      <c r="Q30">
        <f t="shared" si="7"/>
        <v>0.84291471420274844</v>
      </c>
    </row>
    <row r="31" spans="1:17" x14ac:dyDescent="0.2">
      <c r="A31" t="s">
        <v>44</v>
      </c>
      <c r="B31">
        <v>20</v>
      </c>
      <c r="C31">
        <v>1</v>
      </c>
      <c r="D31">
        <v>1.1000000000000001</v>
      </c>
      <c r="E31">
        <v>128</v>
      </c>
      <c r="F31">
        <v>2</v>
      </c>
      <c r="H31">
        <f t="shared" si="0"/>
        <v>6.6666666666666666E-2</v>
      </c>
      <c r="I31">
        <f t="shared" si="1"/>
        <v>5.7142857142857148E-2</v>
      </c>
      <c r="J31">
        <f t="shared" si="2"/>
        <v>4.6666666666666669E-2</v>
      </c>
      <c r="K31">
        <v>1</v>
      </c>
      <c r="M31">
        <f t="shared" si="3"/>
        <v>1.0634304649301225</v>
      </c>
      <c r="N31">
        <f t="shared" si="4"/>
        <v>1.1483518703518489</v>
      </c>
      <c r="O31">
        <f t="shared" si="5"/>
        <v>1.4424803059683609</v>
      </c>
      <c r="P31">
        <f t="shared" si="6"/>
        <v>1.1871019084489267</v>
      </c>
      <c r="Q31">
        <f t="shared" si="7"/>
        <v>0.87691481446987474</v>
      </c>
    </row>
    <row r="32" spans="1:17" x14ac:dyDescent="0.2">
      <c r="A32" t="s">
        <v>45</v>
      </c>
      <c r="B32">
        <v>84</v>
      </c>
      <c r="C32">
        <v>0</v>
      </c>
      <c r="D32">
        <v>0.7</v>
      </c>
      <c r="E32">
        <v>188</v>
      </c>
      <c r="F32">
        <v>2</v>
      </c>
      <c r="H32">
        <f t="shared" si="0"/>
        <v>0.92</v>
      </c>
      <c r="I32">
        <f t="shared" si="1"/>
        <v>1.9047619047619042E-2</v>
      </c>
      <c r="J32">
        <f t="shared" si="2"/>
        <v>0.14666666666666667</v>
      </c>
      <c r="K32">
        <v>0</v>
      </c>
      <c r="M32">
        <f t="shared" si="3"/>
        <v>0.54564114859360524</v>
      </c>
      <c r="N32">
        <f t="shared" si="4"/>
        <v>0.29717490669649083</v>
      </c>
      <c r="O32">
        <f t="shared" si="5"/>
        <v>1.0926039752408088</v>
      </c>
      <c r="P32">
        <f t="shared" si="6"/>
        <v>0.61756860865377372</v>
      </c>
      <c r="Q32">
        <f t="shared" si="7"/>
        <v>1.0010520543006249</v>
      </c>
    </row>
    <row r="35" spans="1:17" x14ac:dyDescent="0.2">
      <c r="A35" s="2" t="s">
        <v>46</v>
      </c>
      <c r="B35">
        <v>15</v>
      </c>
      <c r="C35">
        <v>0</v>
      </c>
      <c r="D35">
        <v>0.5</v>
      </c>
      <c r="E35">
        <v>100</v>
      </c>
      <c r="L35" s="4" t="s">
        <v>47</v>
      </c>
      <c r="M35">
        <f>SMALL($M$3:$M$32, 1)</f>
        <v>0.26125731662008689</v>
      </c>
      <c r="N35">
        <f>SMALL($N$3:$N$32, 1)</f>
        <v>6.0956566076558132E-2</v>
      </c>
      <c r="O35">
        <f>SMALL($O$3:$O$32, 1)</f>
        <v>0.79493239775895586</v>
      </c>
      <c r="P35">
        <f>SMALL($P$3:$P$32, 1)</f>
        <v>0.29212219044375914</v>
      </c>
      <c r="Q35">
        <f>SMALL($Q$3:$Q$32, 1)</f>
        <v>0.25252466707827415</v>
      </c>
    </row>
    <row r="36" spans="1:17" x14ac:dyDescent="0.2">
      <c r="A36" s="2" t="s">
        <v>48</v>
      </c>
      <c r="B36">
        <v>90</v>
      </c>
      <c r="C36">
        <v>1</v>
      </c>
      <c r="D36">
        <v>11</v>
      </c>
      <c r="E36">
        <v>700</v>
      </c>
      <c r="L36" s="4" t="s">
        <v>49</v>
      </c>
      <c r="M36">
        <f>SMALL($M$3:$M$32, 2)</f>
        <v>0.26125731662008689</v>
      </c>
      <c r="N36">
        <f>SMALL($N$3:$N$32, 2)</f>
        <v>0.18965118954582147</v>
      </c>
      <c r="O36">
        <f>SMALL($O$3:$O$32, 2)</f>
        <v>0.79493239775895586</v>
      </c>
      <c r="P36">
        <f>SMALL($P$3:$P$32, 2)</f>
        <v>0.29212219044375914</v>
      </c>
      <c r="Q36">
        <f>SMALL($Q$3:$Q$32, 2)</f>
        <v>0.29441398036902849</v>
      </c>
    </row>
    <row r="37" spans="1:17" x14ac:dyDescent="0.2">
      <c r="A37" s="2" t="s">
        <v>50</v>
      </c>
      <c r="B37">
        <v>75</v>
      </c>
      <c r="C37">
        <v>1</v>
      </c>
      <c r="D37">
        <v>10.5</v>
      </c>
      <c r="E37">
        <v>600</v>
      </c>
      <c r="L37" s="4" t="s">
        <v>51</v>
      </c>
      <c r="M37">
        <f>SMALL($M$3:$M$32, 3)</f>
        <v>0.26292657813071763</v>
      </c>
      <c r="N37">
        <f>SMALL($N$3:$N$32, 3)</f>
        <v>0.29717490669649083</v>
      </c>
      <c r="O37">
        <f>SMALL($O$3:$O$32, 3)</f>
        <v>0.92445976134179897</v>
      </c>
      <c r="P37">
        <f>SMALL($P$3:$P$32, 3)</f>
        <v>0.46598687124460447</v>
      </c>
      <c r="Q37">
        <f>SMALL($Q$3:$Q$32, 3)</f>
        <v>0.32679514688442191</v>
      </c>
    </row>
    <row r="39" spans="1:17" x14ac:dyDescent="0.2">
      <c r="A39" s="3" t="s">
        <v>52</v>
      </c>
      <c r="F39" t="s">
        <v>64</v>
      </c>
      <c r="M39" s="5" t="s">
        <v>72</v>
      </c>
      <c r="N39" s="5" t="s">
        <v>53</v>
      </c>
      <c r="O39" s="5" t="s">
        <v>54</v>
      </c>
      <c r="P39" s="6" t="s">
        <v>62</v>
      </c>
    </row>
    <row r="40" spans="1:17" x14ac:dyDescent="0.2">
      <c r="A40" t="s">
        <v>55</v>
      </c>
      <c r="B40">
        <v>45</v>
      </c>
      <c r="C40">
        <v>0</v>
      </c>
      <c r="D40">
        <v>2.4</v>
      </c>
      <c r="E40">
        <v>168</v>
      </c>
      <c r="F40" s="3">
        <v>1</v>
      </c>
      <c r="H40">
        <f t="shared" si="0"/>
        <v>0.4</v>
      </c>
      <c r="I40">
        <f t="shared" si="1"/>
        <v>0.18095238095238095</v>
      </c>
      <c r="J40">
        <f t="shared" si="2"/>
        <v>0.11333333333333333</v>
      </c>
      <c r="K40">
        <v>0</v>
      </c>
      <c r="M40">
        <f>INDEX($F$3:$F$32, MATCH(M35, $M$3:$M$32, 0))</f>
        <v>1</v>
      </c>
      <c r="N40">
        <f>INDEX($F$3:$F$32, MATCH(M36, $M$3:$M$32, 0))</f>
        <v>1</v>
      </c>
      <c r="O40">
        <f>INDEX($F$3:$F$32, MATCH(M37, $M$3:$M$32, 0))</f>
        <v>1</v>
      </c>
      <c r="P40">
        <f>MODE(M40:O40)</f>
        <v>1</v>
      </c>
    </row>
    <row r="41" spans="1:17" x14ac:dyDescent="0.2">
      <c r="A41" t="s">
        <v>56</v>
      </c>
      <c r="B41">
        <v>62</v>
      </c>
      <c r="C41">
        <v>0</v>
      </c>
      <c r="D41">
        <v>0.6</v>
      </c>
      <c r="E41">
        <v>160</v>
      </c>
      <c r="F41" s="3">
        <v>1</v>
      </c>
      <c r="H41">
        <f t="shared" si="0"/>
        <v>0.62666666666666671</v>
      </c>
      <c r="I41">
        <f t="shared" si="1"/>
        <v>9.5238095238095212E-3</v>
      </c>
      <c r="J41">
        <f t="shared" si="2"/>
        <v>0.1</v>
      </c>
      <c r="K41">
        <v>0</v>
      </c>
      <c r="M41">
        <f>INDEX($F$3:$F$32, MATCH(N35, $N$3:$N$32, 0))</f>
        <v>1</v>
      </c>
      <c r="N41">
        <f>INDEX($F$3:$F$32, MATCH(N36, $N$3:$N$32, 0))</f>
        <v>1</v>
      </c>
      <c r="O41">
        <f>INDEX($F$3:$F$32, MATCH(N37, $N$3:$N$32, 0))</f>
        <v>2</v>
      </c>
      <c r="P41">
        <f t="shared" ref="P41:P44" si="8">MODE(M41:O41)</f>
        <v>1</v>
      </c>
    </row>
    <row r="42" spans="1:17" x14ac:dyDescent="0.2">
      <c r="A42" t="s">
        <v>57</v>
      </c>
      <c r="B42">
        <v>42</v>
      </c>
      <c r="C42">
        <v>0</v>
      </c>
      <c r="D42">
        <v>6.8</v>
      </c>
      <c r="E42">
        <v>630</v>
      </c>
      <c r="F42" s="3">
        <v>2</v>
      </c>
      <c r="H42">
        <f t="shared" si="0"/>
        <v>0.36</v>
      </c>
      <c r="I42">
        <f t="shared" si="1"/>
        <v>0.6</v>
      </c>
      <c r="J42">
        <f t="shared" si="2"/>
        <v>0.8833333333333333</v>
      </c>
      <c r="K42">
        <v>0</v>
      </c>
      <c r="M42">
        <f>INDEX($F$3:$F$32, MATCH(O35, $O$3:$O$32, 0))</f>
        <v>1</v>
      </c>
      <c r="N42">
        <f>INDEX($F$3:$F$32, MATCH(O36, $O$3:$O$32, 0))</f>
        <v>1</v>
      </c>
      <c r="O42">
        <f>INDEX($F$3:$F$32, MATCH(O37, $O$3:$O$32, 0))</f>
        <v>1</v>
      </c>
      <c r="P42">
        <f t="shared" si="8"/>
        <v>1</v>
      </c>
    </row>
    <row r="43" spans="1:17" x14ac:dyDescent="0.2">
      <c r="A43" t="s">
        <v>58</v>
      </c>
      <c r="B43">
        <v>50</v>
      </c>
      <c r="C43">
        <v>0</v>
      </c>
      <c r="D43">
        <v>2.6</v>
      </c>
      <c r="E43">
        <v>415</v>
      </c>
      <c r="F43" s="3">
        <v>1</v>
      </c>
      <c r="H43">
        <f t="shared" si="0"/>
        <v>0.46666666666666667</v>
      </c>
      <c r="I43">
        <f t="shared" si="1"/>
        <v>0.2</v>
      </c>
      <c r="J43">
        <f t="shared" si="2"/>
        <v>0.52500000000000002</v>
      </c>
      <c r="K43">
        <v>0</v>
      </c>
      <c r="M43">
        <f>INDEX($F$3:$F$32, MATCH(P35, $P$3:$P$32, 0))</f>
        <v>1</v>
      </c>
      <c r="N43">
        <f>INDEX($F$3:$F$32, MATCH(P36, $P$3:$P$32, 0))</f>
        <v>1</v>
      </c>
      <c r="O43">
        <f>INDEX($F$3:$F$32, MATCH(P37, $P$3:$P$32, 0))</f>
        <v>1</v>
      </c>
      <c r="P43">
        <f t="shared" si="8"/>
        <v>1</v>
      </c>
    </row>
    <row r="44" spans="1:17" x14ac:dyDescent="0.2">
      <c r="A44" t="s">
        <v>59</v>
      </c>
      <c r="B44">
        <v>85</v>
      </c>
      <c r="C44">
        <v>1</v>
      </c>
      <c r="D44">
        <v>1</v>
      </c>
      <c r="E44">
        <v>208</v>
      </c>
      <c r="F44" s="3">
        <v>2</v>
      </c>
      <c r="H44">
        <f t="shared" si="0"/>
        <v>0.93333333333333335</v>
      </c>
      <c r="I44">
        <f t="shared" si="1"/>
        <v>4.7619047619047616E-2</v>
      </c>
      <c r="J44">
        <f t="shared" si="2"/>
        <v>0.18</v>
      </c>
      <c r="K44">
        <v>1</v>
      </c>
      <c r="M44">
        <f>INDEX($F$3:$F$32, MATCH(Q35, $Q$3:$Q$32, 0))</f>
        <v>1</v>
      </c>
      <c r="N44">
        <f>INDEX($F$3:$F$32, MATCH(Q36, $Q$3:$Q$32, 0))</f>
        <v>2</v>
      </c>
      <c r="O44">
        <f>INDEX($F$3:$F$32, MATCH(Q37, $Q$3:$Q$32, 0))</f>
        <v>1</v>
      </c>
      <c r="P44">
        <f t="shared" si="8"/>
        <v>1</v>
      </c>
    </row>
    <row r="46" spans="1:17" x14ac:dyDescent="0.2">
      <c r="A46" s="7" t="s">
        <v>63</v>
      </c>
      <c r="B46" s="8"/>
    </row>
    <row r="48" spans="1:17" x14ac:dyDescent="0.2">
      <c r="A48" s="10" t="s">
        <v>65</v>
      </c>
      <c r="B48" s="9">
        <v>1</v>
      </c>
      <c r="C48" s="9">
        <v>2</v>
      </c>
    </row>
    <row r="49" spans="1:4" x14ac:dyDescent="0.2">
      <c r="A49" s="9">
        <v>1</v>
      </c>
      <c r="B49" s="9">
        <f>COUNTIFS(P40:P44, 1, F40:F44, 1)</f>
        <v>3</v>
      </c>
      <c r="C49" s="9">
        <f>COUNTIFS(P40:P44, "&lt;&gt;1", F40:F44, 1)</f>
        <v>0</v>
      </c>
    </row>
    <row r="50" spans="1:4" x14ac:dyDescent="0.2">
      <c r="A50" s="9">
        <v>2</v>
      </c>
      <c r="B50" s="9">
        <f>COUNTIFS(P40:P44, 1, F40:F44, "&lt;&gt;1")</f>
        <v>2</v>
      </c>
      <c r="C50" s="9">
        <f>COUNTIFS(P40:P44, "&lt;&gt;1", F40:F44, "&lt;&gt;1")</f>
        <v>0</v>
      </c>
    </row>
    <row r="51" spans="1:4" x14ac:dyDescent="0.2">
      <c r="A51" t="s">
        <v>67</v>
      </c>
      <c r="D51">
        <f>SUM(B49:C50)</f>
        <v>5</v>
      </c>
    </row>
    <row r="53" spans="1:4" ht="24" x14ac:dyDescent="0.3">
      <c r="A53" s="11" t="s">
        <v>70</v>
      </c>
      <c r="B53" s="1"/>
      <c r="C53" s="1"/>
    </row>
    <row r="54" spans="1:4" ht="24" x14ac:dyDescent="0.3">
      <c r="A54" s="12" t="s">
        <v>66</v>
      </c>
      <c r="B54" s="14">
        <f>((B49+C50)/D51)*100</f>
        <v>60</v>
      </c>
    </row>
    <row r="59" spans="1:4" ht="24" x14ac:dyDescent="0.3">
      <c r="A59" s="13" t="s">
        <v>68</v>
      </c>
      <c r="B59" s="15">
        <f>(B49/(B49+B50))*100</f>
        <v>60</v>
      </c>
    </row>
    <row r="64" spans="1:4" ht="24" x14ac:dyDescent="0.3">
      <c r="A64" s="12" t="s">
        <v>69</v>
      </c>
      <c r="B64" s="15">
        <f>(B49/(B49+C49))*100</f>
        <v>100</v>
      </c>
    </row>
    <row r="69" spans="1:16" ht="24" x14ac:dyDescent="0.3">
      <c r="A69" s="12" t="s">
        <v>71</v>
      </c>
      <c r="B69" s="15">
        <f>2*((B59*B64)/(B59+B64))</f>
        <v>75</v>
      </c>
    </row>
    <row r="73" spans="1:16" x14ac:dyDescent="0.2">
      <c r="O73" s="2" t="s">
        <v>74</v>
      </c>
      <c r="P73" s="2"/>
    </row>
    <row r="74" spans="1:16" x14ac:dyDescent="0.2">
      <c r="O74" s="2" t="s">
        <v>75</v>
      </c>
      <c r="P74" s="2"/>
    </row>
    <row r="75" spans="1:16" ht="17" x14ac:dyDescent="0.2">
      <c r="O75" s="16" t="s">
        <v>73</v>
      </c>
      <c r="P75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Amrutha Kanakatte Ravishankar</dc:creator>
  <cp:lastModifiedBy>Amrutha Kanakatte Ravishankar</cp:lastModifiedBy>
  <dcterms:created xsi:type="dcterms:W3CDTF">2024-11-19T23:44:33Z</dcterms:created>
  <dcterms:modified xsi:type="dcterms:W3CDTF">2024-11-20T03:37:05Z</dcterms:modified>
</cp:coreProperties>
</file>