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ruthakanakatteravishankar/Desktop/SEM2/513-KDD/HW/05/"/>
    </mc:Choice>
  </mc:AlternateContent>
  <xr:revisionPtr revIDLastSave="0" documentId="13_ncr:1_{D2941D3B-DE56-D245-BC77-B1A88BB5AD24}" xr6:coauthVersionLast="47" xr6:coauthVersionMax="47" xr10:uidLastSave="{00000000-0000-0000-0000-000000000000}"/>
  <bookViews>
    <workbookView xWindow="0" yWindow="720" windowWidth="29400" windowHeight="18400" xr2:uid="{978E3511-DFFD-C84A-9416-1E01ECA07454}"/>
  </bookViews>
  <sheets>
    <sheet name="Sheet1" sheetId="1" r:id="rId1"/>
    <sheet name="Sheet2" sheetId="2" r:id="rId2"/>
  </sheets>
  <definedNames>
    <definedName name="_xlnm._FilterDatabase" localSheetId="0" hidden="1">Sheet1!$A$1:$F$12</definedName>
    <definedName name="_xlnm._FilterDatabase" localSheetId="1" hidden="1">Sheet2!$A$1:$E$12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2" l="1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H46" i="2" s="1"/>
  <c r="F45" i="2"/>
  <c r="F44" i="2"/>
  <c r="F43" i="2"/>
  <c r="F42" i="2"/>
  <c r="F41" i="2"/>
  <c r="F40" i="2"/>
  <c r="F39" i="2"/>
  <c r="F38" i="2"/>
  <c r="H38" i="2" s="1"/>
  <c r="F37" i="2"/>
  <c r="F36" i="2"/>
  <c r="F35" i="2"/>
  <c r="F34" i="2"/>
  <c r="F33" i="2"/>
  <c r="F32" i="2"/>
  <c r="F31" i="2"/>
  <c r="F30" i="2"/>
  <c r="E73" i="2"/>
  <c r="E72" i="2"/>
  <c r="E71" i="2"/>
  <c r="E70" i="2"/>
  <c r="E69" i="2"/>
  <c r="E68" i="2"/>
  <c r="E67" i="2"/>
  <c r="E66" i="2"/>
  <c r="E61" i="2"/>
  <c r="E60" i="2"/>
  <c r="E59" i="2"/>
  <c r="E58" i="2"/>
  <c r="H58" i="2" s="1"/>
  <c r="E57" i="2"/>
  <c r="E56" i="2"/>
  <c r="E55" i="2"/>
  <c r="E54" i="2"/>
  <c r="H54" i="2" s="1"/>
  <c r="E53" i="2"/>
  <c r="E52" i="2"/>
  <c r="E51" i="2"/>
  <c r="E50" i="2"/>
  <c r="E49" i="2"/>
  <c r="E48" i="2"/>
  <c r="E47" i="2"/>
  <c r="E44" i="2"/>
  <c r="E43" i="2"/>
  <c r="E42" i="2"/>
  <c r="E40" i="2"/>
  <c r="E39" i="2"/>
  <c r="E38" i="2"/>
  <c r="E37" i="2"/>
  <c r="E36" i="2"/>
  <c r="E35" i="2"/>
  <c r="E34" i="2"/>
  <c r="E33" i="2"/>
  <c r="E32" i="2"/>
  <c r="E31" i="2"/>
  <c r="E30" i="2"/>
  <c r="B70" i="2"/>
  <c r="B66" i="2"/>
  <c r="C66" i="2" s="1"/>
  <c r="B62" i="2"/>
  <c r="B58" i="2"/>
  <c r="C58" i="2" s="1"/>
  <c r="G58" i="2" s="1"/>
  <c r="B54" i="2"/>
  <c r="B50" i="2"/>
  <c r="B46" i="2"/>
  <c r="C46" i="2" s="1"/>
  <c r="G46" i="2" s="1"/>
  <c r="I46" i="2" s="1"/>
  <c r="B42" i="2"/>
  <c r="C38" i="2"/>
  <c r="B38" i="2"/>
  <c r="B34" i="2"/>
  <c r="B30" i="2"/>
  <c r="C30" i="2" s="1"/>
  <c r="G30" i="2" s="1"/>
  <c r="E12" i="2"/>
  <c r="E11" i="2"/>
  <c r="E10" i="2"/>
  <c r="E9" i="2"/>
  <c r="E8" i="2"/>
  <c r="E7" i="2"/>
  <c r="E6" i="2"/>
  <c r="E5" i="2"/>
  <c r="E4" i="2"/>
  <c r="E3" i="2"/>
  <c r="E2" i="2"/>
  <c r="C47" i="1"/>
  <c r="D47" i="1" s="1"/>
  <c r="H51" i="1"/>
  <c r="I50" i="1" s="1"/>
  <c r="J50" i="1" s="1"/>
  <c r="E51" i="1"/>
  <c r="F50" i="1" s="1"/>
  <c r="G50" i="1" s="1"/>
  <c r="B51" i="1"/>
  <c r="C50" i="1" s="1"/>
  <c r="E41" i="1"/>
  <c r="C41" i="1"/>
  <c r="C40" i="1"/>
  <c r="C39" i="1"/>
  <c r="D39" i="1" s="1"/>
  <c r="C38" i="1"/>
  <c r="D38" i="1" s="1"/>
  <c r="C37" i="1"/>
  <c r="D37" i="1" s="1"/>
  <c r="L29" i="1"/>
  <c r="L28" i="1"/>
  <c r="M28" i="1" s="1"/>
  <c r="L30" i="1"/>
  <c r="L27" i="1"/>
  <c r="L31" i="1" s="1"/>
  <c r="J29" i="1"/>
  <c r="J31" i="1" s="1"/>
  <c r="J28" i="1"/>
  <c r="I31" i="1"/>
  <c r="I30" i="1"/>
  <c r="I29" i="1"/>
  <c r="I28" i="1"/>
  <c r="I27" i="1"/>
  <c r="F31" i="1"/>
  <c r="F30" i="1"/>
  <c r="G30" i="1" s="1"/>
  <c r="F29" i="1"/>
  <c r="G29" i="1" s="1"/>
  <c r="F28" i="1"/>
  <c r="F27" i="1"/>
  <c r="C31" i="1"/>
  <c r="C30" i="1"/>
  <c r="C29" i="1"/>
  <c r="D29" i="1" s="1"/>
  <c r="C28" i="1"/>
  <c r="D28" i="1" s="1"/>
  <c r="C27" i="1"/>
  <c r="D27" i="1" s="1"/>
  <c r="B21" i="1"/>
  <c r="C20" i="1" s="1"/>
  <c r="D20" i="1" s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31" i="1" l="1"/>
  <c r="D32" i="1" s="1"/>
  <c r="G31" i="1"/>
  <c r="G32" i="1" s="1"/>
  <c r="H62" i="2"/>
  <c r="C21" i="1"/>
  <c r="I51" i="1"/>
  <c r="H42" i="2"/>
  <c r="H34" i="2"/>
  <c r="I34" i="2" s="1"/>
  <c r="H66" i="2"/>
  <c r="C70" i="2"/>
  <c r="G70" i="2" s="1"/>
  <c r="I70" i="2" s="1"/>
  <c r="G34" i="2"/>
  <c r="G54" i="2"/>
  <c r="H30" i="2"/>
  <c r="I30" i="2" s="1"/>
  <c r="C50" i="2"/>
  <c r="G50" i="2" s="1"/>
  <c r="I50" i="2" s="1"/>
  <c r="H70" i="2"/>
  <c r="C18" i="1"/>
  <c r="D18" i="1" s="1"/>
  <c r="I48" i="1"/>
  <c r="J48" i="1" s="1"/>
  <c r="C34" i="2"/>
  <c r="C54" i="2"/>
  <c r="H50" i="2"/>
  <c r="G66" i="2"/>
  <c r="I66" i="2" s="1"/>
  <c r="C17" i="1"/>
  <c r="D17" i="1" s="1"/>
  <c r="M27" i="1"/>
  <c r="I49" i="1"/>
  <c r="J49" i="1" s="1"/>
  <c r="G38" i="2"/>
  <c r="I58" i="2"/>
  <c r="D41" i="1"/>
  <c r="D42" i="1" s="1"/>
  <c r="I54" i="2"/>
  <c r="J51" i="1"/>
  <c r="J52" i="1" s="1"/>
  <c r="J32" i="1"/>
  <c r="N32" i="1" s="1"/>
  <c r="M31" i="1"/>
  <c r="M32" i="1" s="1"/>
  <c r="I38" i="2"/>
  <c r="F40" i="1"/>
  <c r="G40" i="1" s="1"/>
  <c r="C51" i="1"/>
  <c r="F49" i="1"/>
  <c r="G49" i="1" s="1"/>
  <c r="I47" i="1"/>
  <c r="C62" i="2"/>
  <c r="G62" i="2" s="1"/>
  <c r="F39" i="1"/>
  <c r="G39" i="1" s="1"/>
  <c r="F41" i="1"/>
  <c r="F37" i="1"/>
  <c r="C48" i="1"/>
  <c r="D48" i="1" s="1"/>
  <c r="C19" i="1"/>
  <c r="D19" i="1" s="1"/>
  <c r="F38" i="1"/>
  <c r="G38" i="1" s="1"/>
  <c r="C49" i="1"/>
  <c r="D49" i="1" s="1"/>
  <c r="F47" i="1"/>
  <c r="C42" i="2"/>
  <c r="G42" i="2" s="1"/>
  <c r="F48" i="1"/>
  <c r="G48" i="1" s="1"/>
  <c r="D21" i="1" l="1"/>
  <c r="I42" i="2"/>
  <c r="F51" i="1"/>
  <c r="D51" i="1"/>
  <c r="D52" i="1" s="1"/>
  <c r="I62" i="2"/>
  <c r="P25" i="1"/>
  <c r="G41" i="1"/>
  <c r="G42" i="1" s="1"/>
  <c r="H42" i="1" s="1"/>
  <c r="J35" i="1" s="1"/>
  <c r="G51" i="1"/>
  <c r="G52" i="1" s="1"/>
  <c r="K52" i="1" s="1"/>
  <c r="M45" i="1" s="1"/>
</calcChain>
</file>

<file path=xl/sharedStrings.xml><?xml version="1.0" encoding="utf-8"?>
<sst xmlns="http://schemas.openxmlformats.org/spreadsheetml/2006/main" count="226" uniqueCount="84">
  <si>
    <t>Occupation</t>
  </si>
  <si>
    <t>Gender</t>
  </si>
  <si>
    <t>Age</t>
  </si>
  <si>
    <t>Salary</t>
  </si>
  <si>
    <t>Salary Level</t>
  </si>
  <si>
    <t>Service</t>
  </si>
  <si>
    <t>Female</t>
  </si>
  <si>
    <t>Management</t>
  </si>
  <si>
    <t>Sales</t>
  </si>
  <si>
    <t>Staff</t>
  </si>
  <si>
    <t>Male</t>
  </si>
  <si>
    <t>Age level</t>
  </si>
  <si>
    <t>Discretizing Salary:</t>
  </si>
  <si>
    <t>Less than $35,000</t>
  </si>
  <si>
    <t>Level 1</t>
  </si>
  <si>
    <t>Level 2</t>
  </si>
  <si>
    <t>Level 3</t>
  </si>
  <si>
    <t>Level 4</t>
  </si>
  <si>
    <t>Above $55,000</t>
  </si>
  <si>
    <t>$45,000 to less than $55,000</t>
  </si>
  <si>
    <t>$35,000 to less than $45,000</t>
  </si>
  <si>
    <t>Discretizing Age</t>
  </si>
  <si>
    <t>31 - 40</t>
  </si>
  <si>
    <t>0 -  30</t>
  </si>
  <si>
    <t>Above 40</t>
  </si>
  <si>
    <t>&lt;= 30</t>
  </si>
  <si>
    <t>&lt;= 40</t>
  </si>
  <si>
    <t>&lt;= 50</t>
  </si>
  <si>
    <t>ENTROPY:</t>
  </si>
  <si>
    <t>Sum</t>
  </si>
  <si>
    <t>Count</t>
  </si>
  <si>
    <t>pj</t>
  </si>
  <si>
    <t>-pj( LOG(pj))'</t>
  </si>
  <si>
    <t>H(X) before split = 1.936260028</t>
  </si>
  <si>
    <t>Candidate Split:</t>
  </si>
  <si>
    <t>01 Occupation</t>
  </si>
  <si>
    <t xml:space="preserve">Count </t>
  </si>
  <si>
    <t>Entropy</t>
  </si>
  <si>
    <t>Information Gain</t>
  </si>
  <si>
    <t>02 Gender</t>
  </si>
  <si>
    <t>H(t1)</t>
  </si>
  <si>
    <t>SUM</t>
  </si>
  <si>
    <t>H(t2)</t>
  </si>
  <si>
    <t xml:space="preserve"> 03 Age</t>
  </si>
  <si>
    <t xml:space="preserve"> 0 - 30</t>
  </si>
  <si>
    <t xml:space="preserve"> 31 - 40</t>
  </si>
  <si>
    <t xml:space="preserve"> 41- 50</t>
  </si>
  <si>
    <t>H(t3)</t>
  </si>
  <si>
    <t>Since split 1 has the least entropy i.e. 1.15953523, so the root node should be split by occupation</t>
  </si>
  <si>
    <t xml:space="preserve">Continue making decisions, </t>
  </si>
  <si>
    <t>Candidate split for t = Root Node</t>
  </si>
  <si>
    <t xml:space="preserve">Candidate split </t>
  </si>
  <si>
    <t>Left Child Node, tL</t>
  </si>
  <si>
    <t>Right Child Node, tR</t>
  </si>
  <si>
    <t>Occupation = Service</t>
  </si>
  <si>
    <t>Occupation = Management</t>
  </si>
  <si>
    <t>Occupation = Sales</t>
  </si>
  <si>
    <t>Occupation = Staff</t>
  </si>
  <si>
    <t>Gender = Female</t>
  </si>
  <si>
    <t>Age &lt;= 30</t>
  </si>
  <si>
    <t>31&lt;=Age &lt; =40</t>
  </si>
  <si>
    <t>Age &lt;= 50</t>
  </si>
  <si>
    <t>Occupation = Service or Management</t>
  </si>
  <si>
    <t>Occupation = Service or Sales</t>
  </si>
  <si>
    <t>Occupation = Service or Staff</t>
  </si>
  <si>
    <t>Occupation = {Management, Sales, Staff}</t>
  </si>
  <si>
    <t>Occupation = {Service, Sales, Staff}</t>
  </si>
  <si>
    <t>Occupation = {Service, Management, Staff}</t>
  </si>
  <si>
    <t>Occupation = {Service, Management, Sales}</t>
  </si>
  <si>
    <t>Gender = Male</t>
  </si>
  <si>
    <t>Age &gt; 30</t>
  </si>
  <si>
    <t>not 31&lt;=Age &lt; =40</t>
  </si>
  <si>
    <t>Not Age &lt;= 50</t>
  </si>
  <si>
    <t>Sales, Staff</t>
  </si>
  <si>
    <t>Management, Staff</t>
  </si>
  <si>
    <t>Split</t>
  </si>
  <si>
    <t>PL</t>
  </si>
  <si>
    <t>PR</t>
  </si>
  <si>
    <t>Level</t>
  </si>
  <si>
    <t>P(j / tL)</t>
  </si>
  <si>
    <t>P(j / tR)</t>
  </si>
  <si>
    <t>2*PL*PR</t>
  </si>
  <si>
    <t>Q(s|t)</t>
  </si>
  <si>
    <t>Φ(s|t)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</si>
</sst>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name val="Aptos Narrow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6" fontId="0" fillId="0" borderId="0" xfId="0" applyNumberFormat="1"/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3" xfId="0" applyFill="1" applyBorder="1"/>
    <xf numFmtId="0" fontId="0" fillId="4" borderId="2" xfId="0" applyFill="1" applyBorder="1"/>
    <xf numFmtId="0" fontId="0" fillId="4" borderId="4" xfId="0" applyFill="1" applyBorder="1"/>
    <xf numFmtId="0" fontId="0" fillId="5" borderId="5" xfId="0" quotePrefix="1" applyFill="1" applyBorder="1"/>
    <xf numFmtId="0" fontId="0" fillId="5" borderId="6" xfId="0" applyFill="1" applyBorder="1"/>
    <xf numFmtId="0" fontId="0" fillId="5" borderId="1" xfId="0" applyFill="1" applyBorder="1"/>
    <xf numFmtId="0" fontId="0" fillId="0" borderId="7" xfId="0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7" borderId="0" xfId="0" applyFill="1"/>
    <xf numFmtId="0" fontId="0" fillId="8" borderId="0" xfId="0" applyFill="1"/>
    <xf numFmtId="0" fontId="0" fillId="6" borderId="7" xfId="0" applyFill="1" applyBorder="1"/>
    <xf numFmtId="0" fontId="2" fillId="9" borderId="7" xfId="0" applyFont="1" applyFill="1" applyBorder="1"/>
    <xf numFmtId="0" fontId="3" fillId="9" borderId="7" xfId="0" applyFont="1" applyFill="1" applyBorder="1"/>
    <xf numFmtId="0" fontId="0" fillId="10" borderId="7" xfId="0" applyFill="1" applyBorder="1"/>
    <xf numFmtId="0" fontId="2" fillId="10" borderId="7" xfId="0" applyFont="1" applyFill="1" applyBorder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800100</xdr:colOff>
          <xdr:row>12</xdr:row>
          <xdr:rowOff>152400</xdr:rowOff>
        </xdr:from>
        <xdr:to>
          <xdr:col>3</xdr:col>
          <xdr:colOff>25400</xdr:colOff>
          <xdr:row>14</xdr:row>
          <xdr:rowOff>190500</xdr:rowOff>
        </xdr:to>
        <xdr:sp macro="" textlink="">
          <xdr:nvSpPr>
            <xdr:cNvPr id="1025" name="Object 1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>
    <xdr:from>
      <xdr:col>1</xdr:col>
      <xdr:colOff>30060</xdr:colOff>
      <xdr:row>58</xdr:row>
      <xdr:rowOff>37574</xdr:rowOff>
    </xdr:from>
    <xdr:to>
      <xdr:col>7</xdr:col>
      <xdr:colOff>1652353</xdr:colOff>
      <xdr:row>70</xdr:row>
      <xdr:rowOff>155481</xdr:rowOff>
    </xdr:to>
    <xdr:grpSp>
      <xdr:nvGrpSpPr>
        <xdr:cNvPr id="2" name="组合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322943" y="11982439"/>
          <a:ext cx="8281212" cy="2589258"/>
          <a:chOff x="1104900" y="10096500"/>
          <a:chExt cx="6661150" cy="2419350"/>
        </a:xfrm>
      </xdr:grpSpPr>
      <xdr:grpSp>
        <xdr:nvGrpSpPr>
          <xdr:cNvPr id="3" name="组合 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1104900" y="10096500"/>
            <a:ext cx="6661150" cy="2419350"/>
            <a:chOff x="898525" y="4159250"/>
            <a:chExt cx="6661150" cy="2419350"/>
          </a:xfrm>
        </xdr:grpSpPr>
        <xdr:sp macro="" textlink="">
          <xdr:nvSpPr>
            <xdr:cNvPr id="8" name="椭圆 2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2879725" y="4159250"/>
              <a:ext cx="2571750" cy="704849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100"/>
                <a:t>Root</a:t>
              </a:r>
              <a:r>
                <a:rPr lang="zh-CN" altLang="en-US" sz="1100" baseline="0"/>
                <a:t> </a:t>
              </a:r>
              <a:r>
                <a:rPr lang="en-US" altLang="zh-CN" sz="1100" baseline="0"/>
                <a:t>Node</a:t>
              </a:r>
              <a:r>
                <a:rPr lang="zh-CN" altLang="en-US" sz="1100" baseline="0"/>
                <a:t> </a:t>
              </a:r>
              <a:r>
                <a:rPr lang="en-US" altLang="zh-CN" sz="1100" baseline="0"/>
                <a:t>(All</a:t>
              </a:r>
              <a:r>
                <a:rPr lang="zh-CN" altLang="en-US" sz="1100" baseline="0"/>
                <a:t> </a:t>
              </a:r>
              <a:r>
                <a:rPr lang="en-US" altLang="zh-CN" sz="1100" baseline="0"/>
                <a:t>records)</a:t>
              </a:r>
            </a:p>
            <a:p>
              <a:pPr algn="l"/>
              <a:r>
                <a:rPr lang="en-US" altLang="zh-CN" sz="1100" baseline="0"/>
                <a:t>split=occupation</a:t>
              </a:r>
            </a:p>
          </xdr:txBody>
        </xdr:sp>
        <xdr:sp macro="" textlink="">
          <xdr:nvSpPr>
            <xdr:cNvPr id="9" name="椭圆 3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898525" y="5241925"/>
              <a:ext cx="1752600" cy="6858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100"/>
                <a:t>Desision</a:t>
              </a:r>
              <a:r>
                <a:rPr lang="zh-CN" altLang="en-US" sz="1100" baseline="0"/>
                <a:t> </a:t>
              </a:r>
              <a:r>
                <a:rPr lang="en-US" altLang="zh-CN" sz="1100"/>
                <a:t>Node</a:t>
              </a:r>
              <a:r>
                <a:rPr lang="zh-CN" altLang="en-US" sz="1100"/>
                <a:t> </a:t>
              </a:r>
              <a:r>
                <a:rPr lang="en-US" altLang="zh-CN" sz="1100"/>
                <a:t>A</a:t>
              </a:r>
            </a:p>
            <a:p>
              <a:pPr algn="l"/>
              <a:r>
                <a:rPr lang="en-US" altLang="zh-CN" sz="1100"/>
                <a:t>(Records</a:t>
              </a:r>
              <a:r>
                <a:rPr lang="zh-CN" altLang="en-US" sz="1100" baseline="0"/>
                <a:t> </a:t>
              </a:r>
              <a:r>
                <a:rPr lang="en-US" altLang="zh-CN" sz="1100" baseline="0"/>
                <a:t>1,2,3</a:t>
              </a:r>
              <a:r>
                <a:rPr lang="en-US" altLang="zh-CN" sz="1100"/>
                <a:t>)</a:t>
              </a:r>
              <a:r>
                <a:rPr lang="zh-CN" altLang="en-US" sz="1100"/>
                <a:t>  </a:t>
              </a:r>
            </a:p>
          </xdr:txBody>
        </xdr:sp>
        <xdr:sp macro="" textlink="">
          <xdr:nvSpPr>
            <xdr:cNvPr id="10" name="椭圆 4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2387600" y="5791200"/>
              <a:ext cx="1739900" cy="6858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100"/>
                <a:t>Desision</a:t>
              </a:r>
              <a:r>
                <a:rPr lang="zh-CN" altLang="en-US" sz="1100" baseline="0"/>
                <a:t> </a:t>
              </a:r>
              <a:r>
                <a:rPr lang="en-US" altLang="zh-CN" sz="1100"/>
                <a:t>Node</a:t>
              </a:r>
              <a:r>
                <a:rPr lang="zh-CN" altLang="en-US" sz="1100"/>
                <a:t> </a:t>
              </a:r>
              <a:r>
                <a:rPr lang="en-US" altLang="zh-CN" sz="1100"/>
                <a:t>B</a:t>
              </a:r>
            </a:p>
            <a:p>
              <a:pPr algn="l"/>
              <a:r>
                <a:rPr lang="en-US" altLang="zh-CN" sz="1100"/>
                <a:t>(Records</a:t>
              </a:r>
              <a:r>
                <a:rPr lang="zh-CN" altLang="en-US" sz="1100" baseline="0"/>
                <a:t> </a:t>
              </a:r>
              <a:r>
                <a:rPr lang="en-US" altLang="zh-CN" sz="1100" baseline="0"/>
                <a:t>4,5,6,7</a:t>
              </a:r>
              <a:r>
                <a:rPr lang="en-US" altLang="zh-CN" sz="1100"/>
                <a:t>)</a:t>
              </a:r>
              <a:r>
                <a:rPr lang="zh-CN" altLang="en-US" sz="1100"/>
                <a:t>  </a:t>
              </a:r>
            </a:p>
          </xdr:txBody>
        </xdr:sp>
        <xdr:sp macro="" textlink="">
          <xdr:nvSpPr>
            <xdr:cNvPr id="11" name="椭圆 5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4216400" y="5892800"/>
              <a:ext cx="1746250" cy="6858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100"/>
                <a:t>Desision</a:t>
              </a:r>
              <a:r>
                <a:rPr lang="zh-CN" altLang="en-US" sz="1100" baseline="0"/>
                <a:t> </a:t>
              </a:r>
              <a:r>
                <a:rPr lang="en-US" altLang="zh-CN" sz="1100"/>
                <a:t>Node</a:t>
              </a:r>
              <a:r>
                <a:rPr lang="zh-CN" altLang="en-US" sz="1100"/>
                <a:t> </a:t>
              </a:r>
              <a:r>
                <a:rPr lang="en-US" altLang="zh-CN" sz="1100"/>
                <a:t>C</a:t>
              </a:r>
            </a:p>
            <a:p>
              <a:pPr algn="l"/>
              <a:r>
                <a:rPr lang="en-US" altLang="zh-CN" sz="1100"/>
                <a:t>(Records</a:t>
              </a:r>
              <a:r>
                <a:rPr lang="zh-CN" altLang="en-US" sz="1100" baseline="0"/>
                <a:t> </a:t>
              </a:r>
              <a:r>
                <a:rPr lang="en-US" altLang="zh-CN" sz="1100" baseline="0"/>
                <a:t>8,9</a:t>
              </a:r>
              <a:r>
                <a:rPr lang="en-US" altLang="zh-CN" sz="1100"/>
                <a:t>)</a:t>
              </a:r>
              <a:r>
                <a:rPr lang="zh-CN" altLang="en-US" sz="1100"/>
                <a:t>  </a:t>
              </a:r>
            </a:p>
          </xdr:txBody>
        </xdr:sp>
        <xdr:sp macro="" textlink="">
          <xdr:nvSpPr>
            <xdr:cNvPr id="12" name="椭圆 6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5813425" y="5229225"/>
              <a:ext cx="1746250" cy="688975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100"/>
                <a:t>Desision</a:t>
              </a:r>
              <a:r>
                <a:rPr lang="zh-CN" altLang="en-US" sz="1100" baseline="0"/>
                <a:t> </a:t>
              </a:r>
              <a:r>
                <a:rPr lang="en-US" altLang="zh-CN" sz="1100"/>
                <a:t>Node</a:t>
              </a:r>
              <a:r>
                <a:rPr lang="zh-CN" altLang="en-US" sz="1100"/>
                <a:t> </a:t>
              </a:r>
              <a:r>
                <a:rPr lang="en-US" altLang="zh-CN" sz="1100"/>
                <a:t>D</a:t>
              </a:r>
            </a:p>
            <a:p>
              <a:pPr algn="l"/>
              <a:r>
                <a:rPr lang="en-US" altLang="zh-CN" sz="1100"/>
                <a:t>(Records</a:t>
              </a:r>
              <a:r>
                <a:rPr lang="zh-CN" altLang="en-US" sz="1100" baseline="0"/>
                <a:t> </a:t>
              </a:r>
              <a:r>
                <a:rPr lang="en-US" altLang="zh-CN" sz="1100" baseline="0"/>
                <a:t>10,11</a:t>
              </a:r>
              <a:r>
                <a:rPr lang="en-US" altLang="zh-CN" sz="1100"/>
                <a:t>)</a:t>
              </a:r>
              <a:r>
                <a:rPr lang="zh-CN" altLang="en-US" sz="1100"/>
                <a:t>  </a:t>
              </a:r>
            </a:p>
          </xdr:txBody>
        </xdr:sp>
        <xdr:cxnSp macro="">
          <xdr:nvCxnSpPr>
            <xdr:cNvPr id="13" name="直线箭头连接符 8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CxnSpPr>
              <a:stCxn id="8" idx="2"/>
              <a:endCxn id="9" idx="0"/>
            </xdr:cNvCxnSpPr>
          </xdr:nvCxnSpPr>
          <xdr:spPr>
            <a:xfrm flipH="1">
              <a:off x="1774825" y="4511675"/>
              <a:ext cx="1104900" cy="7302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直线箭头连接符 10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>
              <a:stCxn id="8" idx="3"/>
              <a:endCxn id="10" idx="0"/>
            </xdr:cNvCxnSpPr>
          </xdr:nvCxnSpPr>
          <xdr:spPr>
            <a:xfrm>
              <a:off x="3256349" y="4760876"/>
              <a:ext cx="1201" cy="1030324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直线箭头连接符 12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CxnSpPr>
              <a:stCxn id="8" idx="5"/>
              <a:endCxn id="11" idx="0"/>
            </xdr:cNvCxnSpPr>
          </xdr:nvCxnSpPr>
          <xdr:spPr>
            <a:xfrm>
              <a:off x="5074851" y="4760876"/>
              <a:ext cx="14674" cy="1131924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直线箭头连接符 1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CxnSpPr>
              <a:stCxn id="8" idx="6"/>
              <a:endCxn id="12" idx="0"/>
            </xdr:cNvCxnSpPr>
          </xdr:nvCxnSpPr>
          <xdr:spPr>
            <a:xfrm>
              <a:off x="5451475" y="4511675"/>
              <a:ext cx="1235075" cy="7175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文本框 41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2266950" y="10658475"/>
            <a:ext cx="585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service</a:t>
            </a:r>
          </a:p>
        </xdr:txBody>
      </xdr:sp>
      <xdr:sp macro="" textlink="">
        <xdr:nvSpPr>
          <xdr:cNvPr id="5" name="文本框 42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2962275" y="11077575"/>
            <a:ext cx="94750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management</a:t>
            </a:r>
          </a:p>
        </xdr:txBody>
      </xdr:sp>
      <xdr:sp macro="" textlink="">
        <xdr:nvSpPr>
          <xdr:cNvPr id="6" name="文本框 43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5029200" y="11010900"/>
            <a:ext cx="46512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sales</a:t>
            </a:r>
          </a:p>
        </xdr:txBody>
      </xdr:sp>
      <xdr:sp macro="" textlink="">
        <xdr:nvSpPr>
          <xdr:cNvPr id="7" name="文本框 44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6029325" y="10668000"/>
            <a:ext cx="44069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staff</a:t>
            </a:r>
          </a:p>
        </xdr:txBody>
      </xdr:sp>
    </xdr:grpSp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105976</xdr:colOff>
      <xdr:row>92</xdr:row>
      <xdr:rowOff>160121</xdr:rowOff>
    </xdr:to>
    <xdr:grpSp>
      <xdr:nvGrpSpPr>
        <xdr:cNvPr id="17" name="组合 5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1292883" y="15240000"/>
          <a:ext cx="11604625" cy="3867148"/>
          <a:chOff x="-200025" y="9515476"/>
          <a:chExt cx="8858250" cy="3667123"/>
        </a:xfrm>
      </xdr:grpSpPr>
      <xdr:grpSp>
        <xdr:nvGrpSpPr>
          <xdr:cNvPr id="18" name="组合 55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/>
        </xdr:nvGrpSpPr>
        <xdr:grpSpPr>
          <a:xfrm>
            <a:off x="-200025" y="9515476"/>
            <a:ext cx="8858250" cy="3667123"/>
            <a:chOff x="-406400" y="3578226"/>
            <a:chExt cx="8858250" cy="3667123"/>
          </a:xfrm>
        </xdr:grpSpPr>
        <xdr:sp macro="" textlink="">
          <xdr:nvSpPr>
            <xdr:cNvPr id="23" name="椭圆 60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>
            <a:xfrm>
              <a:off x="2879725" y="3578226"/>
              <a:ext cx="2381250" cy="1285874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100"/>
                <a:t>Root</a:t>
              </a:r>
              <a:r>
                <a:rPr lang="zh-CN" altLang="en-US" sz="1100" baseline="0"/>
                <a:t> </a:t>
              </a:r>
              <a:r>
                <a:rPr lang="en-US" altLang="zh-CN" sz="1100" baseline="0"/>
                <a:t>Node</a:t>
              </a:r>
              <a:r>
                <a:rPr lang="zh-CN" altLang="en-US" sz="1100" baseline="0"/>
                <a:t> </a:t>
              </a:r>
              <a:r>
                <a:rPr lang="en-US" altLang="zh-CN" sz="1100" baseline="0"/>
                <a:t>(All</a:t>
              </a:r>
              <a:r>
                <a:rPr lang="zh-CN" altLang="en-US" sz="1100" baseline="0"/>
                <a:t> </a:t>
              </a:r>
              <a:r>
                <a:rPr lang="en-US" altLang="zh-CN" sz="1100" baseline="0"/>
                <a:t>records)</a:t>
              </a:r>
            </a:p>
            <a:p>
              <a:pPr algn="l"/>
              <a:r>
                <a:rPr lang="en-US" altLang="zh-CN" sz="1100" baseline="0"/>
                <a:t>split=occupation</a:t>
              </a:r>
            </a:p>
          </xdr:txBody>
        </xdr:sp>
        <xdr:sp macro="" textlink="">
          <xdr:nvSpPr>
            <xdr:cNvPr id="24" name="椭圆 61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-406400" y="6356349"/>
              <a:ext cx="1809750" cy="860425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100"/>
                <a:t>Desision</a:t>
              </a:r>
              <a:r>
                <a:rPr lang="zh-CN" altLang="en-US" sz="1100" baseline="0"/>
                <a:t> </a:t>
              </a:r>
              <a:r>
                <a:rPr lang="en-US" altLang="zh-CN" sz="1100"/>
                <a:t>Node</a:t>
              </a:r>
              <a:r>
                <a:rPr lang="zh-CN" altLang="en-US" sz="1100"/>
                <a:t> </a:t>
              </a:r>
              <a:r>
                <a:rPr lang="en-US" altLang="zh-CN" sz="1100"/>
                <a:t>A</a:t>
              </a:r>
            </a:p>
            <a:p>
              <a:pPr algn="l"/>
              <a:r>
                <a:rPr lang="en-US" altLang="zh-CN" sz="1100"/>
                <a:t>(Records</a:t>
              </a:r>
              <a:r>
                <a:rPr lang="zh-CN" altLang="en-US" sz="1100" baseline="0"/>
                <a:t> </a:t>
              </a:r>
              <a:r>
                <a:rPr lang="en-US" altLang="zh-CN" sz="1100" baseline="0"/>
                <a:t>1,2,3</a:t>
              </a:r>
              <a:r>
                <a:rPr lang="en-US" altLang="zh-CN" sz="1100"/>
                <a:t>)</a:t>
              </a:r>
              <a:r>
                <a:rPr lang="zh-CN" altLang="en-US" sz="1100"/>
                <a:t> </a:t>
              </a:r>
              <a:endParaRPr lang="en-US" altLang="zh-CN" sz="1100"/>
            </a:p>
            <a:p>
              <a:pPr algn="l"/>
              <a:r>
                <a:rPr lang="en-US" altLang="zh-CN" sz="1100"/>
                <a:t>split=age</a:t>
              </a:r>
              <a:endParaRPr lang="zh-CN" altLang="en-US" sz="1100"/>
            </a:p>
          </xdr:txBody>
        </xdr:sp>
        <xdr:sp macro="" textlink="">
          <xdr:nvSpPr>
            <xdr:cNvPr id="25" name="椭圆 62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2025649" y="6334124"/>
              <a:ext cx="1787525" cy="911225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100"/>
                <a:t>Desision</a:t>
              </a:r>
              <a:r>
                <a:rPr lang="zh-CN" altLang="en-US" sz="1100" baseline="0"/>
                <a:t> </a:t>
              </a:r>
              <a:r>
                <a:rPr lang="en-US" altLang="zh-CN" sz="1100"/>
                <a:t>Node</a:t>
              </a:r>
              <a:r>
                <a:rPr lang="zh-CN" altLang="en-US" sz="1100"/>
                <a:t> </a:t>
              </a:r>
              <a:r>
                <a:rPr lang="en-US" altLang="zh-CN" sz="1100"/>
                <a:t>B</a:t>
              </a:r>
            </a:p>
            <a:p>
              <a:pPr algn="l"/>
              <a:r>
                <a:rPr lang="en-US" altLang="zh-CN" sz="1100"/>
                <a:t>(Records</a:t>
              </a:r>
              <a:r>
                <a:rPr lang="zh-CN" altLang="en-US" sz="1100" baseline="0"/>
                <a:t> </a:t>
              </a:r>
              <a:r>
                <a:rPr lang="en-US" altLang="zh-CN" sz="1100" baseline="0"/>
                <a:t>4,5,6,7</a:t>
              </a:r>
              <a:r>
                <a:rPr lang="en-US" altLang="zh-CN" sz="1100"/>
                <a:t>)</a:t>
              </a:r>
            </a:p>
            <a:p>
              <a:pPr algn="l"/>
              <a:r>
                <a:rPr lang="en-US" altLang="zh-CN" sz="1100"/>
                <a:t>split=gender</a:t>
              </a:r>
              <a:r>
                <a:rPr lang="zh-CN" altLang="en-US" sz="1100"/>
                <a:t>  </a:t>
              </a:r>
            </a:p>
          </xdr:txBody>
        </xdr:sp>
        <xdr:sp macro="" textlink="">
          <xdr:nvSpPr>
            <xdr:cNvPr id="26" name="椭圆 63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>
            <a:xfrm>
              <a:off x="4273550" y="6302374"/>
              <a:ext cx="1835150" cy="904875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100"/>
                <a:t>Desision</a:t>
              </a:r>
              <a:r>
                <a:rPr lang="zh-CN" altLang="en-US" sz="1100" baseline="0"/>
                <a:t> </a:t>
              </a:r>
              <a:r>
                <a:rPr lang="en-US" altLang="zh-CN" sz="1100"/>
                <a:t>Node</a:t>
              </a:r>
              <a:r>
                <a:rPr lang="zh-CN" altLang="en-US" sz="1100"/>
                <a:t> </a:t>
              </a:r>
              <a:r>
                <a:rPr lang="en-US" altLang="zh-CN" sz="1100"/>
                <a:t>C</a:t>
              </a:r>
            </a:p>
            <a:p>
              <a:pPr algn="l"/>
              <a:r>
                <a:rPr lang="en-US" altLang="zh-CN" sz="1100"/>
                <a:t>(Records</a:t>
              </a:r>
              <a:r>
                <a:rPr lang="zh-CN" altLang="en-US" sz="1100" baseline="0"/>
                <a:t> </a:t>
              </a:r>
              <a:r>
                <a:rPr lang="en-US" altLang="zh-CN" sz="1100" baseline="0"/>
                <a:t>8,9</a:t>
              </a:r>
              <a:r>
                <a:rPr lang="en-US" altLang="zh-CN" sz="1100"/>
                <a:t>)</a:t>
              </a:r>
            </a:p>
            <a:p>
              <a:pPr algn="l"/>
              <a:r>
                <a:rPr lang="en-US" altLang="zh-CN" sz="1100"/>
                <a:t>split=gender</a:t>
              </a:r>
              <a:endParaRPr lang="zh-CN" altLang="en-US" sz="1100"/>
            </a:p>
          </xdr:txBody>
        </xdr:sp>
        <xdr:sp macro="" textlink="">
          <xdr:nvSpPr>
            <xdr:cNvPr id="27" name="椭圆 64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>
            <a:xfrm>
              <a:off x="6699250" y="6257925"/>
              <a:ext cx="1752600" cy="873125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100"/>
                <a:t>Desision</a:t>
              </a:r>
              <a:r>
                <a:rPr lang="zh-CN" altLang="en-US" sz="1100" baseline="0"/>
                <a:t> </a:t>
              </a:r>
              <a:r>
                <a:rPr lang="en-US" altLang="zh-CN" sz="1100"/>
                <a:t>Node</a:t>
              </a:r>
              <a:r>
                <a:rPr lang="zh-CN" altLang="en-US" sz="1100"/>
                <a:t> </a:t>
              </a:r>
              <a:r>
                <a:rPr lang="en-US" altLang="zh-CN" sz="1100"/>
                <a:t>D</a:t>
              </a:r>
            </a:p>
            <a:p>
              <a:pPr algn="l"/>
              <a:r>
                <a:rPr lang="en-US" altLang="zh-CN" sz="1100"/>
                <a:t>(Records</a:t>
              </a:r>
              <a:r>
                <a:rPr lang="zh-CN" altLang="en-US" sz="1100" baseline="0"/>
                <a:t> </a:t>
              </a:r>
              <a:r>
                <a:rPr lang="en-US" altLang="zh-CN" sz="1100" baseline="0"/>
                <a:t>10,11</a:t>
              </a:r>
              <a:r>
                <a:rPr lang="en-US" altLang="zh-CN" sz="1100"/>
                <a:t>)</a:t>
              </a:r>
            </a:p>
            <a:p>
              <a:pPr algn="l"/>
              <a:r>
                <a:rPr lang="en-US" altLang="zh-CN" sz="1100"/>
                <a:t>split=gender</a:t>
              </a:r>
              <a:endParaRPr lang="zh-CN" altLang="en-US" sz="1100"/>
            </a:p>
          </xdr:txBody>
        </xdr:sp>
        <xdr:cxnSp macro="">
          <xdr:nvCxnSpPr>
            <xdr:cNvPr id="28" name="直线箭头连接符 8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CxnSpPr>
              <a:stCxn id="23" idx="2"/>
              <a:endCxn id="24" idx="0"/>
            </xdr:cNvCxnSpPr>
          </xdr:nvCxnSpPr>
          <xdr:spPr>
            <a:xfrm flipH="1">
              <a:off x="498475" y="4221163"/>
              <a:ext cx="2381250" cy="213518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直线箭头连接符 10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CxnSpPr>
              <a:stCxn id="23" idx="3"/>
              <a:endCxn id="25" idx="0"/>
            </xdr:cNvCxnSpPr>
          </xdr:nvCxnSpPr>
          <xdr:spPr>
            <a:xfrm flipH="1">
              <a:off x="2919412" y="4675788"/>
              <a:ext cx="309039" cy="165833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直线箭头连接符 12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CxnSpPr>
              <a:stCxn id="23" idx="5"/>
              <a:endCxn id="26" idx="0"/>
            </xdr:cNvCxnSpPr>
          </xdr:nvCxnSpPr>
          <xdr:spPr>
            <a:xfrm>
              <a:off x="4912249" y="4675788"/>
              <a:ext cx="278876" cy="162658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直线箭头连接符 14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CxnSpPr>
              <a:stCxn id="23" idx="6"/>
              <a:endCxn id="27" idx="0"/>
            </xdr:cNvCxnSpPr>
          </xdr:nvCxnSpPr>
          <xdr:spPr>
            <a:xfrm>
              <a:off x="5260975" y="4221163"/>
              <a:ext cx="2314575" cy="2036762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" name="文本框 56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 txBox="1"/>
        </xdr:nvSpPr>
        <xdr:spPr>
          <a:xfrm>
            <a:off x="2000250" y="10753725"/>
            <a:ext cx="585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service</a:t>
            </a:r>
          </a:p>
        </xdr:txBody>
      </xdr:sp>
      <xdr:sp macro="" textlink="">
        <xdr:nvSpPr>
          <xdr:cNvPr id="20" name="文本框 57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2857500" y="11220450"/>
            <a:ext cx="94750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management</a:t>
            </a:r>
          </a:p>
        </xdr:txBody>
      </xdr:sp>
      <xdr:sp macro="" textlink="">
        <xdr:nvSpPr>
          <xdr:cNvPr id="21" name="文本框 58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 txBox="1"/>
        </xdr:nvSpPr>
        <xdr:spPr>
          <a:xfrm>
            <a:off x="4981575" y="11191875"/>
            <a:ext cx="46512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sales</a:t>
            </a:r>
          </a:p>
        </xdr:txBody>
      </xdr:sp>
      <xdr:sp macro="" textlink="">
        <xdr:nvSpPr>
          <xdr:cNvPr id="22" name="文本框 59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5924550" y="10601325"/>
            <a:ext cx="44069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staff</a:t>
            </a:r>
          </a:p>
        </xdr:txBody>
      </xdr:sp>
    </xdr:grpSp>
    <xdr:clientData/>
  </xdr:twoCellAnchor>
  <xdr:twoCellAnchor>
    <xdr:from>
      <xdr:col>0</xdr:col>
      <xdr:colOff>308919</xdr:colOff>
      <xdr:row>92</xdr:row>
      <xdr:rowOff>57207</xdr:rowOff>
    </xdr:from>
    <xdr:to>
      <xdr:col>2</xdr:col>
      <xdr:colOff>978301</xdr:colOff>
      <xdr:row>97</xdr:row>
      <xdr:rowOff>171560</xdr:rowOff>
    </xdr:to>
    <xdr:grpSp>
      <xdr:nvGrpSpPr>
        <xdr:cNvPr id="32" name="组合 113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308919" y="19004234"/>
          <a:ext cx="3117850" cy="1144083"/>
          <a:chOff x="2590800" y="16469552"/>
          <a:chExt cx="2886075" cy="1085023"/>
        </a:xfrm>
      </xdr:grpSpPr>
      <xdr:cxnSp macro="">
        <xdr:nvCxnSpPr>
          <xdr:cNvPr id="33" name="直线箭头连接符 8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CxnSpPr>
            <a:endCxn id="34" idx="0"/>
          </xdr:cNvCxnSpPr>
        </xdr:nvCxnSpPr>
        <xdr:spPr>
          <a:xfrm flipH="1">
            <a:off x="2995612" y="16469552"/>
            <a:ext cx="961691" cy="6659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椭圆 89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2590800" y="17135476"/>
            <a:ext cx="809625" cy="34289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/>
              <a:t>level 1</a:t>
            </a:r>
            <a:endParaRPr lang="zh-CN" altLang="en-US" sz="1100"/>
          </a:p>
        </xdr:txBody>
      </xdr:sp>
      <xdr:sp macro="" textlink="">
        <xdr:nvSpPr>
          <xdr:cNvPr id="35" name="文本框 93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 txBox="1"/>
        </xdr:nvSpPr>
        <xdr:spPr>
          <a:xfrm>
            <a:off x="3114675" y="16659226"/>
            <a:ext cx="585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100"/>
              <a:t>0-30</a:t>
            </a:r>
          </a:p>
        </xdr:txBody>
      </xdr:sp>
      <xdr:sp macro="" textlink="">
        <xdr:nvSpPr>
          <xdr:cNvPr id="36" name="文本框 94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 txBox="1"/>
        </xdr:nvSpPr>
        <xdr:spPr>
          <a:xfrm>
            <a:off x="3981450" y="16744951"/>
            <a:ext cx="585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100"/>
              <a:t>31-40</a:t>
            </a:r>
          </a:p>
        </xdr:txBody>
      </xdr:sp>
      <xdr:cxnSp macro="">
        <xdr:nvCxnSpPr>
          <xdr:cNvPr id="37" name="直线箭头连接符 8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CxnSpPr>
            <a:stCxn id="24" idx="4"/>
            <a:endCxn id="38" idx="0"/>
          </xdr:cNvCxnSpPr>
        </xdr:nvCxnSpPr>
        <xdr:spPr>
          <a:xfrm flipH="1">
            <a:off x="4062414" y="16538575"/>
            <a:ext cx="536502" cy="62547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椭圆 98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/>
        </xdr:nvSpPr>
        <xdr:spPr>
          <a:xfrm>
            <a:off x="3667125" y="17164052"/>
            <a:ext cx="790575" cy="352424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/>
              <a:t>level 2</a:t>
            </a:r>
            <a:endParaRPr lang="zh-CN" altLang="en-US" sz="1100"/>
          </a:p>
        </xdr:txBody>
      </xdr:sp>
      <xdr:cxnSp macro="">
        <xdr:nvCxnSpPr>
          <xdr:cNvPr id="39" name="直线箭头连接符 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>
            <a:endCxn id="40" idx="0"/>
          </xdr:cNvCxnSpPr>
        </xdr:nvCxnSpPr>
        <xdr:spPr>
          <a:xfrm flipH="1">
            <a:off x="5062538" y="16469552"/>
            <a:ext cx="213912" cy="72307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椭圆 106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/>
        </xdr:nvSpPr>
        <xdr:spPr>
          <a:xfrm>
            <a:off x="4648200" y="17192626"/>
            <a:ext cx="828675" cy="36194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100"/>
              <a:t>level 3</a:t>
            </a:r>
            <a:endParaRPr lang="zh-CN" altLang="en-US" sz="1100"/>
          </a:p>
        </xdr:txBody>
      </xdr:sp>
      <xdr:sp macro="" textlink="">
        <xdr:nvSpPr>
          <xdr:cNvPr id="41" name="文本框 112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 txBox="1"/>
        </xdr:nvSpPr>
        <xdr:spPr>
          <a:xfrm>
            <a:off x="4781550" y="16678276"/>
            <a:ext cx="585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100"/>
              <a:t>41-50</a:t>
            </a:r>
          </a:p>
        </xdr:txBody>
      </xdr:sp>
    </xdr:grpSp>
    <xdr:clientData/>
  </xdr:twoCellAnchor>
  <xdr:twoCellAnchor>
    <xdr:from>
      <xdr:col>4</xdr:col>
      <xdr:colOff>915315</xdr:colOff>
      <xdr:row>95</xdr:row>
      <xdr:rowOff>68649</xdr:rowOff>
    </xdr:from>
    <xdr:to>
      <xdr:col>6</xdr:col>
      <xdr:colOff>80633</xdr:colOff>
      <xdr:row>97</xdr:row>
      <xdr:rowOff>37756</xdr:rowOff>
    </xdr:to>
    <xdr:sp macro="" textlink="">
      <xdr:nvSpPr>
        <xdr:cNvPr id="43" name="椭圆 125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5537657" y="19633514"/>
          <a:ext cx="1362075" cy="3809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level 4</a:t>
          </a:r>
          <a:endParaRPr lang="zh-CN" altLang="en-US" sz="1100"/>
        </a:p>
      </xdr:txBody>
    </xdr:sp>
    <xdr:clientData/>
  </xdr:twoCellAnchor>
  <xdr:twoCellAnchor>
    <xdr:from>
      <xdr:col>3</xdr:col>
      <xdr:colOff>274594</xdr:colOff>
      <xdr:row>95</xdr:row>
      <xdr:rowOff>34324</xdr:rowOff>
    </xdr:from>
    <xdr:to>
      <xdr:col>4</xdr:col>
      <xdr:colOff>808109</xdr:colOff>
      <xdr:row>97</xdr:row>
      <xdr:rowOff>3431</xdr:rowOff>
    </xdr:to>
    <xdr:sp macro="" textlink="">
      <xdr:nvSpPr>
        <xdr:cNvPr id="44" name="椭圆 124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3741351" y="19599189"/>
          <a:ext cx="1689100" cy="3809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level 3</a:t>
          </a:r>
          <a:endParaRPr lang="zh-CN" altLang="en-US" sz="1100"/>
        </a:p>
      </xdr:txBody>
    </xdr:sp>
    <xdr:clientData/>
  </xdr:twoCellAnchor>
  <xdr:twoCellAnchor>
    <xdr:from>
      <xdr:col>3</xdr:col>
      <xdr:colOff>1119144</xdr:colOff>
      <xdr:row>91</xdr:row>
      <xdr:rowOff>194504</xdr:rowOff>
    </xdr:from>
    <xdr:to>
      <xdr:col>4</xdr:col>
      <xdr:colOff>194505</xdr:colOff>
      <xdr:row>95</xdr:row>
      <xdr:rowOff>34324</xdr:rowOff>
    </xdr:to>
    <xdr:cxnSp macro="">
      <xdr:nvCxnSpPr>
        <xdr:cNvPr id="46" name="直线箭头连接符 8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>
          <a:endCxn id="44" idx="0"/>
        </xdr:cNvCxnSpPr>
      </xdr:nvCxnSpPr>
      <xdr:spPr>
        <a:xfrm flipH="1">
          <a:off x="4585901" y="18935585"/>
          <a:ext cx="230946" cy="6636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240270</xdr:colOff>
      <xdr:row>92</xdr:row>
      <xdr:rowOff>22883</xdr:rowOff>
    </xdr:from>
    <xdr:to>
      <xdr:col>5</xdr:col>
      <xdr:colOff>313771</xdr:colOff>
      <xdr:row>95</xdr:row>
      <xdr:rowOff>67464</xdr:rowOff>
    </xdr:to>
    <xdr:cxnSp macro="">
      <xdr:nvCxnSpPr>
        <xdr:cNvPr id="48" name="直线箭头连接符 8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>
          <a:off x="6109729" y="18969910"/>
          <a:ext cx="73501" cy="6624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92</xdr:row>
      <xdr:rowOff>45765</xdr:rowOff>
    </xdr:from>
    <xdr:to>
      <xdr:col>7</xdr:col>
      <xdr:colOff>217387</xdr:colOff>
      <xdr:row>95</xdr:row>
      <xdr:rowOff>160180</xdr:rowOff>
    </xdr:to>
    <xdr:cxnSp macro="">
      <xdr:nvCxnSpPr>
        <xdr:cNvPr id="49" name="直线箭头连接符 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 flipH="1">
          <a:off x="7951802" y="18992792"/>
          <a:ext cx="217387" cy="73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1075496</xdr:colOff>
      <xdr:row>92</xdr:row>
      <xdr:rowOff>102972</xdr:rowOff>
    </xdr:from>
    <xdr:to>
      <xdr:col>7</xdr:col>
      <xdr:colOff>1304324</xdr:colOff>
      <xdr:row>95</xdr:row>
      <xdr:rowOff>148739</xdr:rowOff>
    </xdr:to>
    <xdr:cxnSp macro="">
      <xdr:nvCxnSpPr>
        <xdr:cNvPr id="51" name="直线箭头连接符 8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>
          <a:off x="9027298" y="19049999"/>
          <a:ext cx="228828" cy="6636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137297</xdr:colOff>
      <xdr:row>92</xdr:row>
      <xdr:rowOff>11442</xdr:rowOff>
    </xdr:from>
    <xdr:to>
      <xdr:col>10</xdr:col>
      <xdr:colOff>457657</xdr:colOff>
      <xdr:row>95</xdr:row>
      <xdr:rowOff>91531</xdr:rowOff>
    </xdr:to>
    <xdr:cxnSp macro="">
      <xdr:nvCxnSpPr>
        <xdr:cNvPr id="53" name="直线箭头连接符 8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/>
      </xdr:nvCxnSpPr>
      <xdr:spPr>
        <a:xfrm>
          <a:off x="12105045" y="18958469"/>
          <a:ext cx="320360" cy="6979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251712</xdr:colOff>
      <xdr:row>92</xdr:row>
      <xdr:rowOff>22883</xdr:rowOff>
    </xdr:from>
    <xdr:to>
      <xdr:col>9</xdr:col>
      <xdr:colOff>480540</xdr:colOff>
      <xdr:row>95</xdr:row>
      <xdr:rowOff>114414</xdr:rowOff>
    </xdr:to>
    <xdr:cxnSp macro="">
      <xdr:nvCxnSpPr>
        <xdr:cNvPr id="55" name="直线箭头连接符 8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 flipH="1">
          <a:off x="11212613" y="18969910"/>
          <a:ext cx="228828" cy="7093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652163</xdr:colOff>
      <xdr:row>95</xdr:row>
      <xdr:rowOff>171622</xdr:rowOff>
    </xdr:from>
    <xdr:to>
      <xdr:col>7</xdr:col>
      <xdr:colOff>344960</xdr:colOff>
      <xdr:row>97</xdr:row>
      <xdr:rowOff>140729</xdr:rowOff>
    </xdr:to>
    <xdr:sp macro="" textlink="">
      <xdr:nvSpPr>
        <xdr:cNvPr id="59" name="椭圆 133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7471262" y="19736487"/>
          <a:ext cx="825500" cy="3809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level 2</a:t>
          </a:r>
          <a:endParaRPr lang="zh-CN" altLang="en-US" sz="1100"/>
        </a:p>
      </xdr:txBody>
    </xdr:sp>
    <xdr:clientData/>
  </xdr:twoCellAnchor>
  <xdr:twoCellAnchor>
    <xdr:from>
      <xdr:col>7</xdr:col>
      <xdr:colOff>663604</xdr:colOff>
      <xdr:row>95</xdr:row>
      <xdr:rowOff>183063</xdr:rowOff>
    </xdr:from>
    <xdr:to>
      <xdr:col>8</xdr:col>
      <xdr:colOff>107407</xdr:colOff>
      <xdr:row>97</xdr:row>
      <xdr:rowOff>152170</xdr:rowOff>
    </xdr:to>
    <xdr:sp macro="" textlink="">
      <xdr:nvSpPr>
        <xdr:cNvPr id="60" name="椭圆 134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8615406" y="19747928"/>
          <a:ext cx="1285875" cy="3809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level 3</a:t>
          </a:r>
          <a:endParaRPr lang="zh-CN" altLang="en-US" sz="1100"/>
        </a:p>
      </xdr:txBody>
    </xdr:sp>
    <xdr:clientData/>
  </xdr:twoCellAnchor>
  <xdr:twoCellAnchor>
    <xdr:from>
      <xdr:col>9</xdr:col>
      <xdr:colOff>884653</xdr:colOff>
      <xdr:row>95</xdr:row>
      <xdr:rowOff>129517</xdr:rowOff>
    </xdr:from>
    <xdr:to>
      <xdr:col>11</xdr:col>
      <xdr:colOff>339897</xdr:colOff>
      <xdr:row>97</xdr:row>
      <xdr:rowOff>98624</xdr:rowOff>
    </xdr:to>
    <xdr:sp macro="" textlink="">
      <xdr:nvSpPr>
        <xdr:cNvPr id="61" name="椭圆 134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11845554" y="19694382"/>
          <a:ext cx="1285875" cy="3809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level 2</a:t>
          </a:r>
        </a:p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697928</xdr:colOff>
      <xdr:row>95</xdr:row>
      <xdr:rowOff>137297</xdr:rowOff>
    </xdr:from>
    <xdr:to>
      <xdr:col>9</xdr:col>
      <xdr:colOff>816776</xdr:colOff>
      <xdr:row>97</xdr:row>
      <xdr:rowOff>106404</xdr:rowOff>
    </xdr:to>
    <xdr:sp macro="" textlink="">
      <xdr:nvSpPr>
        <xdr:cNvPr id="62" name="椭圆 134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10491802" y="19702162"/>
          <a:ext cx="1285875" cy="3809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level 1</a:t>
          </a:r>
        </a:p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823785</xdr:colOff>
      <xdr:row>92</xdr:row>
      <xdr:rowOff>137297</xdr:rowOff>
    </xdr:from>
    <xdr:to>
      <xdr:col>4</xdr:col>
      <xdr:colOff>400452</xdr:colOff>
      <xdr:row>93</xdr:row>
      <xdr:rowOff>193995</xdr:rowOff>
    </xdr:to>
    <xdr:sp macro="" textlink="">
      <xdr:nvSpPr>
        <xdr:cNvPr id="1026" name="文本框 12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/>
      </xdr:nvSpPr>
      <xdr:spPr>
        <a:xfrm>
          <a:off x="4290542" y="19084324"/>
          <a:ext cx="732252" cy="2626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male</a:t>
          </a:r>
        </a:p>
      </xdr:txBody>
    </xdr:sp>
    <xdr:clientData/>
  </xdr:twoCellAnchor>
  <xdr:twoCellAnchor>
    <xdr:from>
      <xdr:col>6</xdr:col>
      <xdr:colOff>835226</xdr:colOff>
      <xdr:row>93</xdr:row>
      <xdr:rowOff>0</xdr:rowOff>
    </xdr:from>
    <xdr:to>
      <xdr:col>7</xdr:col>
      <xdr:colOff>434775</xdr:colOff>
      <xdr:row>94</xdr:row>
      <xdr:rowOff>56698</xdr:rowOff>
    </xdr:to>
    <xdr:sp macro="" textlink="">
      <xdr:nvSpPr>
        <xdr:cNvPr id="1027" name="文本框 12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/>
      </xdr:nvSpPr>
      <xdr:spPr>
        <a:xfrm>
          <a:off x="7654325" y="19152973"/>
          <a:ext cx="732252" cy="2626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male</a:t>
          </a:r>
        </a:p>
      </xdr:txBody>
    </xdr:sp>
    <xdr:clientData/>
  </xdr:twoCellAnchor>
  <xdr:twoCellAnchor>
    <xdr:from>
      <xdr:col>8</xdr:col>
      <xdr:colOff>1121261</xdr:colOff>
      <xdr:row>92</xdr:row>
      <xdr:rowOff>183064</xdr:rowOff>
    </xdr:from>
    <xdr:to>
      <xdr:col>9</xdr:col>
      <xdr:colOff>686486</xdr:colOff>
      <xdr:row>94</xdr:row>
      <xdr:rowOff>33816</xdr:rowOff>
    </xdr:to>
    <xdr:sp macro="" textlink="">
      <xdr:nvSpPr>
        <xdr:cNvPr id="1028" name="文本框 12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/>
      </xdr:nvSpPr>
      <xdr:spPr>
        <a:xfrm>
          <a:off x="10915135" y="19130091"/>
          <a:ext cx="732252" cy="2626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male</a:t>
          </a:r>
        </a:p>
      </xdr:txBody>
    </xdr:sp>
    <xdr:clientData/>
  </xdr:twoCellAnchor>
  <xdr:twoCellAnchor>
    <xdr:from>
      <xdr:col>5</xdr:col>
      <xdr:colOff>251712</xdr:colOff>
      <xdr:row>92</xdr:row>
      <xdr:rowOff>194505</xdr:rowOff>
    </xdr:from>
    <xdr:to>
      <xdr:col>6</xdr:col>
      <xdr:colOff>34324</xdr:colOff>
      <xdr:row>94</xdr:row>
      <xdr:rowOff>45257</xdr:rowOff>
    </xdr:to>
    <xdr:sp macro="" textlink="">
      <xdr:nvSpPr>
        <xdr:cNvPr id="1029" name="文本框 12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 txBox="1"/>
      </xdr:nvSpPr>
      <xdr:spPr>
        <a:xfrm>
          <a:off x="6121171" y="19141532"/>
          <a:ext cx="732252" cy="2626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female</a:t>
          </a:r>
        </a:p>
      </xdr:txBody>
    </xdr:sp>
    <xdr:clientData/>
  </xdr:twoCellAnchor>
  <xdr:twoCellAnchor>
    <xdr:from>
      <xdr:col>7</xdr:col>
      <xdr:colOff>1086937</xdr:colOff>
      <xdr:row>92</xdr:row>
      <xdr:rowOff>125856</xdr:rowOff>
    </xdr:from>
    <xdr:to>
      <xdr:col>7</xdr:col>
      <xdr:colOff>1819189</xdr:colOff>
      <xdr:row>93</xdr:row>
      <xdr:rowOff>182554</xdr:rowOff>
    </xdr:to>
    <xdr:sp macro="" textlink="">
      <xdr:nvSpPr>
        <xdr:cNvPr id="1030" name="文本框 12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/>
      </xdr:nvSpPr>
      <xdr:spPr>
        <a:xfrm>
          <a:off x="9038739" y="19072883"/>
          <a:ext cx="732252" cy="2626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female</a:t>
          </a:r>
        </a:p>
      </xdr:txBody>
    </xdr:sp>
    <xdr:clientData/>
  </xdr:twoCellAnchor>
  <xdr:twoCellAnchor>
    <xdr:from>
      <xdr:col>10</xdr:col>
      <xdr:colOff>286036</xdr:colOff>
      <xdr:row>92</xdr:row>
      <xdr:rowOff>102973</xdr:rowOff>
    </xdr:from>
    <xdr:to>
      <xdr:col>11</xdr:col>
      <xdr:colOff>194504</xdr:colOff>
      <xdr:row>93</xdr:row>
      <xdr:rowOff>159671</xdr:rowOff>
    </xdr:to>
    <xdr:sp macro="" textlink="">
      <xdr:nvSpPr>
        <xdr:cNvPr id="1031" name="文本框 12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/>
      </xdr:nvSpPr>
      <xdr:spPr>
        <a:xfrm>
          <a:off x="12253784" y="19050000"/>
          <a:ext cx="732252" cy="2626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female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</xdr:row>
          <xdr:rowOff>165100</xdr:rowOff>
        </xdr:from>
        <xdr:to>
          <xdr:col>9</xdr:col>
          <xdr:colOff>63500</xdr:colOff>
          <xdr:row>27</xdr:row>
          <xdr:rowOff>0</xdr:rowOff>
        </xdr:to>
        <xdr:sp macro="" textlink="">
          <xdr:nvSpPr>
            <xdr:cNvPr id="2050" name="Object 5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1F3F-5FD7-0C4C-9029-942C47B89A3E}">
  <dimension ref="A1:P74"/>
  <sheetViews>
    <sheetView tabSelected="1" topLeftCell="A10" zoomScale="111" workbookViewId="0">
      <selection activeCell="D32" sqref="D32"/>
    </sheetView>
  </sheetViews>
  <sheetFormatPr baseColWidth="10" defaultRowHeight="16" x14ac:dyDescent="0.2"/>
  <cols>
    <col min="1" max="1" width="17" customWidth="1"/>
    <col min="2" max="2" width="15.1640625" customWidth="1"/>
    <col min="3" max="3" width="13.33203125" customWidth="1"/>
    <col min="4" max="4" width="15.1640625" customWidth="1"/>
    <col min="5" max="5" width="16.33203125" customWidth="1"/>
    <col min="6" max="6" width="12.5" customWidth="1"/>
    <col min="7" max="7" width="14.83203125" customWidth="1"/>
    <col min="8" max="8" width="24.1640625" customWidth="1"/>
    <col min="9" max="9" width="15.33203125" customWidth="1"/>
    <col min="10" max="10" width="13.1640625" customWidth="1"/>
    <col min="12" max="12" width="16" customWidth="1"/>
    <col min="13" max="13" width="15.83203125" customWidth="1"/>
    <col min="15" max="15" width="15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</row>
    <row r="2" spans="1:9" x14ac:dyDescent="0.2">
      <c r="A2" t="s">
        <v>5</v>
      </c>
      <c r="B2" t="s">
        <v>6</v>
      </c>
      <c r="C2">
        <v>45</v>
      </c>
      <c r="D2" s="1">
        <v>48000</v>
      </c>
      <c r="E2" t="str">
        <f>IF(D2&lt;35000, "Level 1", IF(D2&lt;45000, "Level 2", IF(D2&lt;55000, "Level 3", "Level 4")))</f>
        <v>Level 3</v>
      </c>
      <c r="F2" t="str">
        <f>IF(C2&lt;=30, "Level A", IF(C2&lt;=40, "Level B", "Level C"))</f>
        <v>Level C</v>
      </c>
      <c r="H2" t="s">
        <v>12</v>
      </c>
    </row>
    <row r="3" spans="1:9" x14ac:dyDescent="0.2">
      <c r="A3" t="s">
        <v>5</v>
      </c>
      <c r="B3" t="s">
        <v>10</v>
      </c>
      <c r="C3">
        <v>25</v>
      </c>
      <c r="D3" s="1">
        <v>25000</v>
      </c>
      <c r="E3" t="str">
        <f t="shared" ref="E3:E12" si="0">IF(D3&lt;35000, "Level 1", IF(D3&lt;45000, "Level 2", IF(D3&lt;55000, "Level 3", "Level 4")))</f>
        <v>Level 1</v>
      </c>
      <c r="F3" t="str">
        <f t="shared" ref="F3:F12" si="1">IF(C3&lt;=30, "Level A", IF(C3&lt;=40, "Level B", "Level C"))</f>
        <v>Level A</v>
      </c>
      <c r="H3" t="s">
        <v>13</v>
      </c>
      <c r="I3" t="s">
        <v>14</v>
      </c>
    </row>
    <row r="4" spans="1:9" x14ac:dyDescent="0.2">
      <c r="A4" t="s">
        <v>5</v>
      </c>
      <c r="B4" t="s">
        <v>10</v>
      </c>
      <c r="C4">
        <v>33</v>
      </c>
      <c r="D4" s="1">
        <v>35000</v>
      </c>
      <c r="E4" t="str">
        <f t="shared" si="0"/>
        <v>Level 2</v>
      </c>
      <c r="F4" t="str">
        <f t="shared" si="1"/>
        <v>Level B</v>
      </c>
      <c r="H4" t="s">
        <v>20</v>
      </c>
      <c r="I4" t="s">
        <v>15</v>
      </c>
    </row>
    <row r="5" spans="1:9" x14ac:dyDescent="0.2">
      <c r="A5" t="s">
        <v>7</v>
      </c>
      <c r="B5" t="s">
        <v>10</v>
      </c>
      <c r="C5">
        <v>25</v>
      </c>
      <c r="D5" s="1">
        <v>45000</v>
      </c>
      <c r="E5" t="str">
        <f t="shared" si="0"/>
        <v>Level 3</v>
      </c>
      <c r="F5" t="str">
        <f t="shared" si="1"/>
        <v>Level A</v>
      </c>
      <c r="H5" t="s">
        <v>19</v>
      </c>
      <c r="I5" t="s">
        <v>16</v>
      </c>
    </row>
    <row r="6" spans="1:9" x14ac:dyDescent="0.2">
      <c r="A6" t="s">
        <v>7</v>
      </c>
      <c r="B6" t="s">
        <v>6</v>
      </c>
      <c r="C6">
        <v>35</v>
      </c>
      <c r="D6" s="1">
        <v>65000</v>
      </c>
      <c r="E6" t="str">
        <f t="shared" si="0"/>
        <v>Level 4</v>
      </c>
      <c r="F6" t="str">
        <f t="shared" si="1"/>
        <v>Level B</v>
      </c>
      <c r="H6" t="s">
        <v>18</v>
      </c>
      <c r="I6" t="s">
        <v>17</v>
      </c>
    </row>
    <row r="7" spans="1:9" x14ac:dyDescent="0.2">
      <c r="A7" t="s">
        <v>7</v>
      </c>
      <c r="B7" t="s">
        <v>10</v>
      </c>
      <c r="C7">
        <v>26</v>
      </c>
      <c r="D7" s="1">
        <v>45000</v>
      </c>
      <c r="E7" t="str">
        <f t="shared" si="0"/>
        <v>Level 3</v>
      </c>
      <c r="F7" t="str">
        <f t="shared" si="1"/>
        <v>Level A</v>
      </c>
    </row>
    <row r="8" spans="1:9" x14ac:dyDescent="0.2">
      <c r="A8" t="s">
        <v>7</v>
      </c>
      <c r="B8" t="s">
        <v>6</v>
      </c>
      <c r="C8">
        <v>45</v>
      </c>
      <c r="D8" s="1">
        <v>70000</v>
      </c>
      <c r="E8" t="str">
        <f t="shared" si="0"/>
        <v>Level 4</v>
      </c>
      <c r="F8" t="str">
        <f t="shared" si="1"/>
        <v>Level C</v>
      </c>
      <c r="H8" t="s">
        <v>21</v>
      </c>
    </row>
    <row r="9" spans="1:9" x14ac:dyDescent="0.2">
      <c r="A9" t="s">
        <v>8</v>
      </c>
      <c r="B9" t="s">
        <v>6</v>
      </c>
      <c r="C9">
        <v>40</v>
      </c>
      <c r="D9" s="1">
        <v>50000</v>
      </c>
      <c r="E9" t="str">
        <f t="shared" si="0"/>
        <v>Level 3</v>
      </c>
      <c r="F9" t="str">
        <f t="shared" si="1"/>
        <v>Level B</v>
      </c>
      <c r="H9" t="s">
        <v>23</v>
      </c>
      <c r="I9" t="s">
        <v>25</v>
      </c>
    </row>
    <row r="10" spans="1:9" x14ac:dyDescent="0.2">
      <c r="A10" t="s">
        <v>8</v>
      </c>
      <c r="B10" t="s">
        <v>10</v>
      </c>
      <c r="C10">
        <v>30</v>
      </c>
      <c r="D10" s="1">
        <v>40000</v>
      </c>
      <c r="E10" t="str">
        <f t="shared" si="0"/>
        <v>Level 2</v>
      </c>
      <c r="F10" t="str">
        <f t="shared" si="1"/>
        <v>Level A</v>
      </c>
      <c r="H10" t="s">
        <v>22</v>
      </c>
      <c r="I10" t="s">
        <v>26</v>
      </c>
    </row>
    <row r="11" spans="1:9" x14ac:dyDescent="0.2">
      <c r="A11" t="s">
        <v>9</v>
      </c>
      <c r="B11" t="s">
        <v>6</v>
      </c>
      <c r="C11">
        <v>50</v>
      </c>
      <c r="D11" s="1">
        <v>40000</v>
      </c>
      <c r="E11" t="str">
        <f t="shared" si="0"/>
        <v>Level 2</v>
      </c>
      <c r="F11" t="str">
        <f t="shared" si="1"/>
        <v>Level C</v>
      </c>
      <c r="H11" t="s">
        <v>24</v>
      </c>
      <c r="I11" t="s">
        <v>27</v>
      </c>
    </row>
    <row r="12" spans="1:9" x14ac:dyDescent="0.2">
      <c r="A12" t="s">
        <v>9</v>
      </c>
      <c r="B12" t="s">
        <v>10</v>
      </c>
      <c r="C12">
        <v>25</v>
      </c>
      <c r="D12" s="1">
        <v>25000</v>
      </c>
      <c r="E12" t="str">
        <f t="shared" si="0"/>
        <v>Level 1</v>
      </c>
      <c r="F12" t="str">
        <f t="shared" si="1"/>
        <v>Level A</v>
      </c>
    </row>
    <row r="14" spans="1:9" x14ac:dyDescent="0.2">
      <c r="A14" s="2" t="s">
        <v>28</v>
      </c>
    </row>
    <row r="16" spans="1:9" x14ac:dyDescent="0.2">
      <c r="B16" t="s">
        <v>30</v>
      </c>
      <c r="C16" t="s">
        <v>31</v>
      </c>
      <c r="D16" s="3" t="s">
        <v>32</v>
      </c>
    </row>
    <row r="17" spans="1:16" x14ac:dyDescent="0.2">
      <c r="A17" t="s">
        <v>14</v>
      </c>
      <c r="B17">
        <v>2</v>
      </c>
      <c r="C17">
        <f>B17/B21</f>
        <v>0.18181818181818182</v>
      </c>
      <c r="D17">
        <f>-LOG(C17,2)*C17</f>
        <v>0.44716938520678134</v>
      </c>
    </row>
    <row r="18" spans="1:16" x14ac:dyDescent="0.2">
      <c r="A18" t="s">
        <v>15</v>
      </c>
      <c r="B18">
        <v>3</v>
      </c>
      <c r="C18">
        <f>B18/B21</f>
        <v>0.27272727272727271</v>
      </c>
      <c r="D18">
        <f t="shared" ref="D18:D20" si="2">-LOG(C18,2)*C18</f>
        <v>0.51121885034076575</v>
      </c>
    </row>
    <row r="19" spans="1:16" x14ac:dyDescent="0.2">
      <c r="A19" t="s">
        <v>16</v>
      </c>
      <c r="B19">
        <v>4</v>
      </c>
      <c r="C19">
        <f>B19/B21</f>
        <v>0.36363636363636365</v>
      </c>
      <c r="D19">
        <f t="shared" si="2"/>
        <v>0.53070240677719904</v>
      </c>
    </row>
    <row r="20" spans="1:16" x14ac:dyDescent="0.2">
      <c r="A20" t="s">
        <v>17</v>
      </c>
      <c r="B20">
        <v>2</v>
      </c>
      <c r="C20">
        <f>B20/B21</f>
        <v>0.18181818181818182</v>
      </c>
      <c r="D20">
        <f t="shared" si="2"/>
        <v>0.44716938520678134</v>
      </c>
    </row>
    <row r="21" spans="1:16" x14ac:dyDescent="0.2">
      <c r="A21" t="s">
        <v>29</v>
      </c>
      <c r="B21">
        <f>SUM(B17:B20)</f>
        <v>11</v>
      </c>
      <c r="C21">
        <f>B21/B21</f>
        <v>1</v>
      </c>
      <c r="D21" s="4">
        <f>SUM(D17:D20)</f>
        <v>1.9362600275315274</v>
      </c>
    </row>
    <row r="22" spans="1:16" x14ac:dyDescent="0.2">
      <c r="D22" s="5" t="s">
        <v>33</v>
      </c>
      <c r="E22" s="5"/>
    </row>
    <row r="24" spans="1:16" x14ac:dyDescent="0.2">
      <c r="A24" t="s">
        <v>34</v>
      </c>
    </row>
    <row r="25" spans="1:16" x14ac:dyDescent="0.2">
      <c r="A25" s="6" t="s">
        <v>35</v>
      </c>
      <c r="B25" s="7"/>
      <c r="C25" s="8" t="s">
        <v>5</v>
      </c>
      <c r="D25" s="9"/>
      <c r="E25" s="7"/>
      <c r="F25" s="8" t="s">
        <v>7</v>
      </c>
      <c r="G25" s="9"/>
      <c r="H25" s="7"/>
      <c r="I25" s="8" t="s">
        <v>8</v>
      </c>
      <c r="J25" s="9"/>
      <c r="K25" s="7"/>
      <c r="L25" s="8" t="s">
        <v>9</v>
      </c>
      <c r="M25" s="9"/>
      <c r="N25" s="14" t="s">
        <v>37</v>
      </c>
      <c r="O25" s="14" t="s">
        <v>38</v>
      </c>
      <c r="P25" s="20">
        <f>D21-N32</f>
        <v>0.77672480006212119</v>
      </c>
    </row>
    <row r="26" spans="1:16" x14ac:dyDescent="0.2">
      <c r="B26" s="11" t="s">
        <v>36</v>
      </c>
      <c r="C26" s="12" t="s">
        <v>31</v>
      </c>
      <c r="D26" s="10" t="s">
        <v>32</v>
      </c>
      <c r="E26" s="11" t="s">
        <v>36</v>
      </c>
      <c r="F26" s="12" t="s">
        <v>31</v>
      </c>
      <c r="G26" s="10" t="s">
        <v>32</v>
      </c>
      <c r="H26" s="11" t="s">
        <v>36</v>
      </c>
      <c r="I26" s="12" t="s">
        <v>31</v>
      </c>
      <c r="J26" s="10" t="s">
        <v>32</v>
      </c>
      <c r="K26" s="11" t="s">
        <v>36</v>
      </c>
      <c r="L26" s="12" t="s">
        <v>31</v>
      </c>
      <c r="M26" s="10" t="s">
        <v>32</v>
      </c>
    </row>
    <row r="27" spans="1:16" x14ac:dyDescent="0.2">
      <c r="A27" t="s">
        <v>14</v>
      </c>
      <c r="B27">
        <v>1</v>
      </c>
      <c r="C27">
        <f>B27/B31</f>
        <v>0.33333333333333331</v>
      </c>
      <c r="D27">
        <f>-LOG(C27,2)*C27</f>
        <v>0.52832083357371873</v>
      </c>
      <c r="E27">
        <v>0</v>
      </c>
      <c r="F27">
        <f>E27/E31</f>
        <v>0</v>
      </c>
      <c r="H27">
        <v>0</v>
      </c>
      <c r="I27">
        <f>H27/H31</f>
        <v>0</v>
      </c>
      <c r="K27">
        <v>1</v>
      </c>
      <c r="L27">
        <f>K27/K31</f>
        <v>0.5</v>
      </c>
      <c r="M27">
        <f>-LOG(L27,2)*L27</f>
        <v>0.5</v>
      </c>
    </row>
    <row r="28" spans="1:16" x14ac:dyDescent="0.2">
      <c r="A28" t="s">
        <v>15</v>
      </c>
      <c r="B28">
        <v>1</v>
      </c>
      <c r="C28">
        <f>B28/B31</f>
        <v>0.33333333333333331</v>
      </c>
      <c r="D28">
        <f t="shared" ref="D28:D29" si="3">-LOG(C28,2)*C28</f>
        <v>0.52832083357371873</v>
      </c>
      <c r="E28">
        <v>0</v>
      </c>
      <c r="F28">
        <f>E28/E31</f>
        <v>0</v>
      </c>
      <c r="H28">
        <v>1</v>
      </c>
      <c r="I28">
        <f>H28/H31</f>
        <v>0.5</v>
      </c>
      <c r="J28">
        <f>-LOG(I28,2)*I28</f>
        <v>0.5</v>
      </c>
      <c r="K28">
        <v>1</v>
      </c>
      <c r="L28">
        <f>K28/K31</f>
        <v>0.5</v>
      </c>
      <c r="M28">
        <f t="shared" ref="M28" si="4">-LOG(L28,2)*L28</f>
        <v>0.5</v>
      </c>
    </row>
    <row r="29" spans="1:16" x14ac:dyDescent="0.2">
      <c r="A29" t="s">
        <v>16</v>
      </c>
      <c r="B29">
        <v>1</v>
      </c>
      <c r="C29">
        <f>B29/B31</f>
        <v>0.33333333333333331</v>
      </c>
      <c r="D29">
        <f t="shared" si="3"/>
        <v>0.52832083357371873</v>
      </c>
      <c r="E29">
        <v>2</v>
      </c>
      <c r="F29">
        <f>E29/E31</f>
        <v>0.5</v>
      </c>
      <c r="G29">
        <f>-LOG(F29,2)*F29</f>
        <v>0.5</v>
      </c>
      <c r="H29">
        <v>1</v>
      </c>
      <c r="I29">
        <f>H29/H31</f>
        <v>0.5</v>
      </c>
      <c r="J29">
        <f>-LOG(I29,2)*I29</f>
        <v>0.5</v>
      </c>
      <c r="K29">
        <v>0</v>
      </c>
      <c r="L29">
        <f>K29/K31</f>
        <v>0</v>
      </c>
    </row>
    <row r="30" spans="1:16" x14ac:dyDescent="0.2">
      <c r="A30" t="s">
        <v>17</v>
      </c>
      <c r="B30">
        <v>0</v>
      </c>
      <c r="C30">
        <f>B30/B31</f>
        <v>0</v>
      </c>
      <c r="E30">
        <v>2</v>
      </c>
      <c r="F30">
        <f>E30/E31</f>
        <v>0.5</v>
      </c>
      <c r="G30">
        <f t="shared" ref="G30" si="5">-LOG(F30,2)*F30</f>
        <v>0.5</v>
      </c>
      <c r="H30">
        <v>0</v>
      </c>
      <c r="I30">
        <f>H30/H31</f>
        <v>0</v>
      </c>
      <c r="K30">
        <v>0</v>
      </c>
      <c r="L30">
        <f>K30/K31</f>
        <v>0</v>
      </c>
    </row>
    <row r="31" spans="1:16" x14ac:dyDescent="0.2">
      <c r="A31" t="s">
        <v>29</v>
      </c>
      <c r="B31">
        <v>3</v>
      </c>
      <c r="C31">
        <f>B31/B31</f>
        <v>1</v>
      </c>
      <c r="D31">
        <f>SUM(D27:D30)</f>
        <v>1.5849625007211561</v>
      </c>
      <c r="E31">
        <v>4</v>
      </c>
      <c r="F31">
        <f>E31/E31</f>
        <v>1</v>
      </c>
      <c r="G31">
        <f>SUM(G27:G30)</f>
        <v>1</v>
      </c>
      <c r="H31">
        <v>2</v>
      </c>
      <c r="I31">
        <f>H31/H31</f>
        <v>1</v>
      </c>
      <c r="J31">
        <f>SUM(J27:J30)</f>
        <v>1</v>
      </c>
      <c r="K31">
        <v>2</v>
      </c>
      <c r="L31">
        <f>SUM(L27:L30)</f>
        <v>1</v>
      </c>
      <c r="M31">
        <f>SUM(M27:M30)</f>
        <v>1</v>
      </c>
    </row>
    <row r="32" spans="1:16" x14ac:dyDescent="0.2">
      <c r="A32" t="s">
        <v>40</v>
      </c>
      <c r="D32" s="4">
        <f>B31/B21*D31</f>
        <v>0.43226250019667889</v>
      </c>
      <c r="G32" s="4">
        <f>E31/B21*G31</f>
        <v>0.36363636363636365</v>
      </c>
      <c r="J32" s="4">
        <f>H31/B21*J31</f>
        <v>0.18181818181818182</v>
      </c>
      <c r="M32" s="4">
        <f>K31/B21*M31</f>
        <v>0.18181818181818182</v>
      </c>
      <c r="N32" s="5">
        <f>SUM(D32,G32,J32,M32)</f>
        <v>1.1595352274694062</v>
      </c>
    </row>
    <row r="35" spans="1:13" x14ac:dyDescent="0.2">
      <c r="A35" s="6" t="s">
        <v>39</v>
      </c>
      <c r="B35" s="15"/>
      <c r="C35" s="16" t="s">
        <v>10</v>
      </c>
      <c r="D35" s="17"/>
      <c r="E35" s="15"/>
      <c r="F35" s="16" t="s">
        <v>6</v>
      </c>
      <c r="G35" s="17"/>
      <c r="H35" s="14" t="s">
        <v>37</v>
      </c>
      <c r="I35" s="14" t="s">
        <v>38</v>
      </c>
      <c r="J35" s="20">
        <f>D21-H42</f>
        <v>0.37994952946209604</v>
      </c>
    </row>
    <row r="36" spans="1:13" x14ac:dyDescent="0.2">
      <c r="B36" s="11" t="s">
        <v>36</v>
      </c>
      <c r="C36" s="12" t="s">
        <v>31</v>
      </c>
      <c r="D36" s="10" t="s">
        <v>32</v>
      </c>
      <c r="E36" s="11" t="s">
        <v>36</v>
      </c>
      <c r="F36" s="12" t="s">
        <v>31</v>
      </c>
      <c r="G36" s="10" t="s">
        <v>32</v>
      </c>
    </row>
    <row r="37" spans="1:13" x14ac:dyDescent="0.2">
      <c r="A37" t="s">
        <v>14</v>
      </c>
      <c r="B37">
        <v>2</v>
      </c>
      <c r="C37">
        <f>B37/B41</f>
        <v>0.33333333333333331</v>
      </c>
      <c r="D37">
        <f>-LOG(C37,2)*C37</f>
        <v>0.52832083357371873</v>
      </c>
      <c r="E37">
        <v>0</v>
      </c>
      <c r="F37">
        <f>E37/E41</f>
        <v>0</v>
      </c>
    </row>
    <row r="38" spans="1:13" x14ac:dyDescent="0.2">
      <c r="A38" t="s">
        <v>15</v>
      </c>
      <c r="B38">
        <v>2</v>
      </c>
      <c r="C38">
        <f>B38/B41</f>
        <v>0.33333333333333331</v>
      </c>
      <c r="D38">
        <f t="shared" ref="D38:D39" si="6">-LOG(C38,2)*C38</f>
        <v>0.52832083357371873</v>
      </c>
      <c r="E38">
        <v>1</v>
      </c>
      <c r="F38">
        <f>E38/E41</f>
        <v>0.2</v>
      </c>
      <c r="G38">
        <f>-LOG(F38,2)*F38</f>
        <v>0.46438561897747244</v>
      </c>
    </row>
    <row r="39" spans="1:13" x14ac:dyDescent="0.2">
      <c r="A39" t="s">
        <v>16</v>
      </c>
      <c r="B39">
        <v>2</v>
      </c>
      <c r="C39">
        <f>B39/B41</f>
        <v>0.33333333333333331</v>
      </c>
      <c r="D39">
        <f t="shared" si="6"/>
        <v>0.52832083357371873</v>
      </c>
      <c r="E39">
        <v>2</v>
      </c>
      <c r="F39">
        <f>E39/E41</f>
        <v>0.4</v>
      </c>
      <c r="G39">
        <f t="shared" ref="G39:G40" si="7">-LOG(F39,2)*F39</f>
        <v>0.52877123795494485</v>
      </c>
    </row>
    <row r="40" spans="1:13" x14ac:dyDescent="0.2">
      <c r="A40" t="s">
        <v>17</v>
      </c>
      <c r="B40">
        <v>0</v>
      </c>
      <c r="C40">
        <f>B40/B41</f>
        <v>0</v>
      </c>
      <c r="E40">
        <v>2</v>
      </c>
      <c r="F40">
        <f>E40/E41</f>
        <v>0.4</v>
      </c>
      <c r="G40">
        <f t="shared" si="7"/>
        <v>0.52877123795494485</v>
      </c>
    </row>
    <row r="41" spans="1:13" x14ac:dyDescent="0.2">
      <c r="A41" t="s">
        <v>41</v>
      </c>
      <c r="B41">
        <v>6</v>
      </c>
      <c r="C41">
        <f>B41/B41</f>
        <v>1</v>
      </c>
      <c r="D41">
        <f>SUM(D37:D40)</f>
        <v>1.5849625007211561</v>
      </c>
      <c r="E41">
        <f>SUM(E37:E40)</f>
        <v>5</v>
      </c>
      <c r="F41">
        <f>E41/E41</f>
        <v>1</v>
      </c>
      <c r="G41">
        <f>SUM(G37:G40)</f>
        <v>1.5219280948873621</v>
      </c>
    </row>
    <row r="42" spans="1:13" x14ac:dyDescent="0.2">
      <c r="A42" t="s">
        <v>42</v>
      </c>
      <c r="D42" s="18">
        <f>B41/B21*D41</f>
        <v>0.86452500039335778</v>
      </c>
      <c r="G42" s="18">
        <f>E41/B21*G41</f>
        <v>0.69178549767607367</v>
      </c>
      <c r="H42" s="5">
        <f>SUM(D42,G42)</f>
        <v>1.5563104980694313</v>
      </c>
    </row>
    <row r="45" spans="1:13" x14ac:dyDescent="0.2">
      <c r="A45" t="s">
        <v>43</v>
      </c>
      <c r="B45" s="15"/>
      <c r="C45" s="16" t="s">
        <v>44</v>
      </c>
      <c r="D45" s="17"/>
      <c r="E45" s="16"/>
      <c r="F45" s="16" t="s">
        <v>45</v>
      </c>
      <c r="G45" s="17"/>
      <c r="H45" s="16"/>
      <c r="I45" s="16" t="s">
        <v>46</v>
      </c>
      <c r="J45" s="17"/>
      <c r="K45" s="14" t="s">
        <v>37</v>
      </c>
      <c r="L45" s="17" t="s">
        <v>38</v>
      </c>
      <c r="M45" s="20">
        <f>D21-K52</f>
        <v>0.37994952946209604</v>
      </c>
    </row>
    <row r="46" spans="1:13" x14ac:dyDescent="0.2">
      <c r="B46" s="11" t="s">
        <v>36</v>
      </c>
      <c r="C46" s="12" t="s">
        <v>31</v>
      </c>
      <c r="D46" s="10" t="s">
        <v>32</v>
      </c>
      <c r="E46" s="11" t="s">
        <v>36</v>
      </c>
      <c r="F46" s="12" t="s">
        <v>31</v>
      </c>
      <c r="G46" s="10" t="s">
        <v>32</v>
      </c>
      <c r="H46" s="11" t="s">
        <v>36</v>
      </c>
      <c r="I46" s="12" t="s">
        <v>31</v>
      </c>
      <c r="J46" s="10" t="s">
        <v>32</v>
      </c>
    </row>
    <row r="47" spans="1:13" x14ac:dyDescent="0.2">
      <c r="A47" t="s">
        <v>14</v>
      </c>
      <c r="B47">
        <v>2</v>
      </c>
      <c r="C47">
        <f>B47/B51</f>
        <v>0.4</v>
      </c>
      <c r="D47">
        <f>-LOG(C47,2)*C47</f>
        <v>0.52877123795494485</v>
      </c>
      <c r="E47">
        <v>0</v>
      </c>
      <c r="F47">
        <f>E47/E51</f>
        <v>0</v>
      </c>
      <c r="H47">
        <v>0</v>
      </c>
      <c r="I47">
        <f>H47/H51</f>
        <v>0</v>
      </c>
    </row>
    <row r="48" spans="1:13" x14ac:dyDescent="0.2">
      <c r="A48" t="s">
        <v>15</v>
      </c>
      <c r="B48">
        <v>1</v>
      </c>
      <c r="C48">
        <f>B48/B51</f>
        <v>0.2</v>
      </c>
      <c r="D48">
        <f t="shared" ref="D48:D49" si="8">-LOG(C48,2)*C48</f>
        <v>0.46438561897747244</v>
      </c>
      <c r="E48">
        <v>1</v>
      </c>
      <c r="F48">
        <f>E48/E51</f>
        <v>0.33333333333333331</v>
      </c>
      <c r="G48">
        <f>-LOG(F48,2)*F48</f>
        <v>0.52832083357371873</v>
      </c>
      <c r="H48">
        <v>1</v>
      </c>
      <c r="I48">
        <f>H48/H51</f>
        <v>0.33333333333333331</v>
      </c>
      <c r="J48">
        <f>-LOG(I48,2)*I48</f>
        <v>0.52832083357371873</v>
      </c>
    </row>
    <row r="49" spans="1:11" x14ac:dyDescent="0.2">
      <c r="A49" t="s">
        <v>16</v>
      </c>
      <c r="B49">
        <v>2</v>
      </c>
      <c r="C49">
        <f>B49/B51</f>
        <v>0.4</v>
      </c>
      <c r="D49">
        <f t="shared" si="8"/>
        <v>0.52877123795494485</v>
      </c>
      <c r="E49">
        <v>1</v>
      </c>
      <c r="F49">
        <f>E49/E51</f>
        <v>0.33333333333333331</v>
      </c>
      <c r="G49">
        <f t="shared" ref="G49:G50" si="9">-LOG(F49,2)*F49</f>
        <v>0.52832083357371873</v>
      </c>
      <c r="H49">
        <v>1</v>
      </c>
      <c r="I49">
        <f>H49/H51</f>
        <v>0.33333333333333331</v>
      </c>
      <c r="J49">
        <f t="shared" ref="J49:J50" si="10">-LOG(I49,2)*I49</f>
        <v>0.52832083357371873</v>
      </c>
    </row>
    <row r="50" spans="1:11" x14ac:dyDescent="0.2">
      <c r="A50" t="s">
        <v>17</v>
      </c>
      <c r="B50">
        <v>0</v>
      </c>
      <c r="C50">
        <f>B50/B51</f>
        <v>0</v>
      </c>
      <c r="E50">
        <v>1</v>
      </c>
      <c r="F50">
        <f>E50/E51</f>
        <v>0.33333333333333331</v>
      </c>
      <c r="G50">
        <f t="shared" si="9"/>
        <v>0.52832083357371873</v>
      </c>
      <c r="H50">
        <v>1</v>
      </c>
      <c r="I50">
        <f>H50/H51</f>
        <v>0.33333333333333331</v>
      </c>
      <c r="J50">
        <f t="shared" si="10"/>
        <v>0.52832083357371873</v>
      </c>
    </row>
    <row r="51" spans="1:11" x14ac:dyDescent="0.2">
      <c r="A51" t="s">
        <v>41</v>
      </c>
      <c r="B51">
        <f>SUM(B47:B49)</f>
        <v>5</v>
      </c>
      <c r="C51">
        <f>B51/B51</f>
        <v>1</v>
      </c>
      <c r="D51">
        <f>SUM(D47:D49)</f>
        <v>1.5219280948873621</v>
      </c>
      <c r="E51">
        <f>SUM(E47:E50)</f>
        <v>3</v>
      </c>
      <c r="F51">
        <f>SUM(F47:F50)</f>
        <v>1</v>
      </c>
      <c r="G51">
        <f>SUM(G47:G50)</f>
        <v>1.5849625007211561</v>
      </c>
      <c r="H51">
        <f>SUM(H47:H50)</f>
        <v>3</v>
      </c>
      <c r="I51">
        <f>H51/H51</f>
        <v>1</v>
      </c>
      <c r="J51">
        <f>SUM(J47:J50)</f>
        <v>1.5849625007211561</v>
      </c>
    </row>
    <row r="52" spans="1:11" x14ac:dyDescent="0.2">
      <c r="A52" t="s">
        <v>47</v>
      </c>
      <c r="D52" s="19">
        <f>B51/B21*D51</f>
        <v>0.69178549767607367</v>
      </c>
      <c r="G52" s="19">
        <f>E51/B21*G51</f>
        <v>0.43226250019667889</v>
      </c>
      <c r="J52" s="19">
        <f>H51/B21*J51</f>
        <v>0.43226250019667889</v>
      </c>
      <c r="K52" s="5">
        <f>SUM(D52,G52,J52)</f>
        <v>1.5563104980694313</v>
      </c>
    </row>
    <row r="56" spans="1:11" x14ac:dyDescent="0.2">
      <c r="B56" t="s">
        <v>48</v>
      </c>
    </row>
    <row r="74" spans="2:2" x14ac:dyDescent="0.2">
      <c r="B74" t="s">
        <v>49</v>
      </c>
    </row>
  </sheetData>
  <autoFilter ref="A1:F12" xr:uid="{B8A41F3F-5FD7-0C4C-9029-942C47B89A3E}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0</xdr:col>
                <xdr:colOff>800100</xdr:colOff>
                <xdr:row>12</xdr:row>
                <xdr:rowOff>152400</xdr:rowOff>
              </from>
              <to>
                <xdr:col>3</xdr:col>
                <xdr:colOff>25400</xdr:colOff>
                <xdr:row>14</xdr:row>
                <xdr:rowOff>190500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8095-3EF0-A342-9FA9-5117086C65D1}">
  <dimension ref="A1:I73"/>
  <sheetViews>
    <sheetView topLeftCell="A7" zoomScale="75" workbookViewId="0">
      <selection activeCell="H30" sqref="H30"/>
    </sheetView>
  </sheetViews>
  <sheetFormatPr baseColWidth="10" defaultRowHeight="16" x14ac:dyDescent="0.2"/>
  <cols>
    <col min="1" max="1" width="18" customWidth="1"/>
    <col min="2" max="2" width="28" customWidth="1"/>
    <col min="3" max="3" width="36.1640625" customWidth="1"/>
    <col min="4" max="5" width="21.1640625" customWidth="1"/>
    <col min="6" max="6" width="21.83203125" customWidth="1"/>
    <col min="7" max="7" width="21.5" customWidth="1"/>
    <col min="8" max="8" width="21.83203125" customWidth="1"/>
    <col min="9" max="9" width="21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45</v>
      </c>
      <c r="D2" s="1">
        <v>48000</v>
      </c>
      <c r="E2" t="str">
        <f>IF(D2&lt;35000, "Level 1", IF(D2&lt;45000, "Level 2", IF(D2&lt;55000, "Level 3", "Level 4")))</f>
        <v>Level 3</v>
      </c>
    </row>
    <row r="3" spans="1:5" x14ac:dyDescent="0.2">
      <c r="A3" t="s">
        <v>5</v>
      </c>
      <c r="B3" t="s">
        <v>10</v>
      </c>
      <c r="C3">
        <v>25</v>
      </c>
      <c r="D3" s="1">
        <v>25000</v>
      </c>
      <c r="E3" t="str">
        <f t="shared" ref="E3:E12" si="0">IF(D3&lt;35000, "Level 1", IF(D3&lt;45000, "Level 2", IF(D3&lt;55000, "Level 3", "Level 4")))</f>
        <v>Level 1</v>
      </c>
    </row>
    <row r="4" spans="1:5" x14ac:dyDescent="0.2">
      <c r="A4" t="s">
        <v>5</v>
      </c>
      <c r="B4" t="s">
        <v>10</v>
      </c>
      <c r="C4">
        <v>33</v>
      </c>
      <c r="D4" s="1">
        <v>35000</v>
      </c>
      <c r="E4" t="str">
        <f t="shared" si="0"/>
        <v>Level 2</v>
      </c>
    </row>
    <row r="5" spans="1:5" x14ac:dyDescent="0.2">
      <c r="A5" t="s">
        <v>7</v>
      </c>
      <c r="B5" t="s">
        <v>10</v>
      </c>
      <c r="C5">
        <v>25</v>
      </c>
      <c r="D5" s="1">
        <v>45000</v>
      </c>
      <c r="E5" t="str">
        <f t="shared" si="0"/>
        <v>Level 3</v>
      </c>
    </row>
    <row r="6" spans="1:5" x14ac:dyDescent="0.2">
      <c r="A6" t="s">
        <v>7</v>
      </c>
      <c r="B6" t="s">
        <v>6</v>
      </c>
      <c r="C6">
        <v>35</v>
      </c>
      <c r="D6" s="1">
        <v>65000</v>
      </c>
      <c r="E6" t="str">
        <f t="shared" si="0"/>
        <v>Level 4</v>
      </c>
    </row>
    <row r="7" spans="1:5" x14ac:dyDescent="0.2">
      <c r="A7" t="s">
        <v>7</v>
      </c>
      <c r="B7" t="s">
        <v>10</v>
      </c>
      <c r="C7">
        <v>26</v>
      </c>
      <c r="D7" s="1">
        <v>45000</v>
      </c>
      <c r="E7" t="str">
        <f t="shared" si="0"/>
        <v>Level 3</v>
      </c>
    </row>
    <row r="8" spans="1:5" x14ac:dyDescent="0.2">
      <c r="A8" t="s">
        <v>7</v>
      </c>
      <c r="B8" t="s">
        <v>6</v>
      </c>
      <c r="C8">
        <v>45</v>
      </c>
      <c r="D8" s="1">
        <v>70000</v>
      </c>
      <c r="E8" t="str">
        <f t="shared" si="0"/>
        <v>Level 4</v>
      </c>
    </row>
    <row r="9" spans="1:5" x14ac:dyDescent="0.2">
      <c r="A9" t="s">
        <v>8</v>
      </c>
      <c r="B9" t="s">
        <v>6</v>
      </c>
      <c r="C9">
        <v>40</v>
      </c>
      <c r="D9" s="1">
        <v>50000</v>
      </c>
      <c r="E9" t="str">
        <f t="shared" si="0"/>
        <v>Level 3</v>
      </c>
    </row>
    <row r="10" spans="1:5" x14ac:dyDescent="0.2">
      <c r="A10" t="s">
        <v>8</v>
      </c>
      <c r="B10" t="s">
        <v>10</v>
      </c>
      <c r="C10">
        <v>30</v>
      </c>
      <c r="D10" s="1">
        <v>40000</v>
      </c>
      <c r="E10" t="str">
        <f t="shared" si="0"/>
        <v>Level 2</v>
      </c>
    </row>
    <row r="11" spans="1:5" x14ac:dyDescent="0.2">
      <c r="A11" t="s">
        <v>9</v>
      </c>
      <c r="B11" t="s">
        <v>6</v>
      </c>
      <c r="C11">
        <v>50</v>
      </c>
      <c r="D11" s="1">
        <v>40000</v>
      </c>
      <c r="E11" t="str">
        <f t="shared" si="0"/>
        <v>Level 2</v>
      </c>
    </row>
    <row r="12" spans="1:5" x14ac:dyDescent="0.2">
      <c r="A12" t="s">
        <v>9</v>
      </c>
      <c r="B12" t="s">
        <v>10</v>
      </c>
      <c r="C12">
        <v>25</v>
      </c>
      <c r="D12" s="1">
        <v>25000</v>
      </c>
      <c r="E12" t="str">
        <f t="shared" si="0"/>
        <v>Level 1</v>
      </c>
    </row>
    <row r="14" spans="1:5" x14ac:dyDescent="0.2">
      <c r="A14" s="2" t="s">
        <v>50</v>
      </c>
    </row>
    <row r="15" spans="1:5" x14ac:dyDescent="0.2">
      <c r="A15" s="23" t="s">
        <v>51</v>
      </c>
      <c r="B15" s="23" t="s">
        <v>52</v>
      </c>
      <c r="C15" s="23" t="s">
        <v>53</v>
      </c>
    </row>
    <row r="16" spans="1:5" x14ac:dyDescent="0.2">
      <c r="A16" s="13">
        <v>1</v>
      </c>
      <c r="B16" s="13" t="s">
        <v>54</v>
      </c>
      <c r="C16" s="13" t="s">
        <v>65</v>
      </c>
    </row>
    <row r="17" spans="1:9" x14ac:dyDescent="0.2">
      <c r="A17" s="13">
        <v>2</v>
      </c>
      <c r="B17" s="13" t="s">
        <v>55</v>
      </c>
      <c r="C17" s="13" t="s">
        <v>66</v>
      </c>
    </row>
    <row r="18" spans="1:9" x14ac:dyDescent="0.2">
      <c r="A18" s="13">
        <v>3</v>
      </c>
      <c r="B18" s="13" t="s">
        <v>56</v>
      </c>
      <c r="C18" s="13" t="s">
        <v>67</v>
      </c>
    </row>
    <row r="19" spans="1:9" x14ac:dyDescent="0.2">
      <c r="A19" s="13">
        <v>4</v>
      </c>
      <c r="B19" s="13" t="s">
        <v>57</v>
      </c>
      <c r="C19" s="13" t="s">
        <v>68</v>
      </c>
    </row>
    <row r="20" spans="1:9" x14ac:dyDescent="0.2">
      <c r="A20" s="13">
        <v>5</v>
      </c>
      <c r="B20" s="21" t="s">
        <v>58</v>
      </c>
      <c r="C20" s="21" t="s">
        <v>69</v>
      </c>
    </row>
    <row r="21" spans="1:9" x14ac:dyDescent="0.2">
      <c r="A21" s="13">
        <v>6</v>
      </c>
      <c r="B21" s="21" t="s">
        <v>59</v>
      </c>
      <c r="C21" s="21" t="s">
        <v>70</v>
      </c>
    </row>
    <row r="22" spans="1:9" x14ac:dyDescent="0.2">
      <c r="A22" s="13">
        <v>7</v>
      </c>
      <c r="B22" s="21" t="s">
        <v>60</v>
      </c>
      <c r="C22" s="21" t="s">
        <v>71</v>
      </c>
    </row>
    <row r="23" spans="1:9" x14ac:dyDescent="0.2">
      <c r="A23" s="13">
        <v>8</v>
      </c>
      <c r="B23" s="21" t="s">
        <v>61</v>
      </c>
      <c r="C23" s="21" t="s">
        <v>72</v>
      </c>
    </row>
    <row r="24" spans="1:9" x14ac:dyDescent="0.2">
      <c r="A24" s="13">
        <v>9</v>
      </c>
      <c r="B24" s="21" t="s">
        <v>62</v>
      </c>
      <c r="C24" s="22" t="s">
        <v>73</v>
      </c>
    </row>
    <row r="25" spans="1:9" x14ac:dyDescent="0.2">
      <c r="A25" s="13">
        <v>10</v>
      </c>
      <c r="B25" s="21" t="s">
        <v>63</v>
      </c>
      <c r="C25" s="21" t="s">
        <v>74</v>
      </c>
    </row>
    <row r="26" spans="1:9" x14ac:dyDescent="0.2">
      <c r="A26" s="13">
        <v>11</v>
      </c>
      <c r="B26" s="21" t="s">
        <v>64</v>
      </c>
      <c r="C26" s="21" t="s">
        <v>74</v>
      </c>
    </row>
    <row r="29" spans="1:9" x14ac:dyDescent="0.2">
      <c r="A29" s="23" t="s">
        <v>75</v>
      </c>
      <c r="B29" s="24" t="s">
        <v>76</v>
      </c>
      <c r="C29" s="23" t="s">
        <v>77</v>
      </c>
      <c r="D29" s="23" t="s">
        <v>78</v>
      </c>
      <c r="E29" s="23" t="s">
        <v>79</v>
      </c>
      <c r="F29" s="23" t="s">
        <v>80</v>
      </c>
      <c r="G29" s="23" t="s">
        <v>81</v>
      </c>
      <c r="H29" s="23" t="s">
        <v>82</v>
      </c>
      <c r="I29" s="23" t="s">
        <v>83</v>
      </c>
    </row>
    <row r="30" spans="1:9" x14ac:dyDescent="0.2">
      <c r="A30">
        <v>1</v>
      </c>
      <c r="B30">
        <f>3/11</f>
        <v>0.27272727272727271</v>
      </c>
      <c r="C30">
        <f>1-B30</f>
        <v>0.72727272727272729</v>
      </c>
      <c r="D30" t="s">
        <v>14</v>
      </c>
      <c r="E30">
        <f>1/3</f>
        <v>0.33333333333333331</v>
      </c>
      <c r="F30">
        <f>1/8</f>
        <v>0.125</v>
      </c>
      <c r="G30">
        <f>2*B30*C30</f>
        <v>0.39669421487603301</v>
      </c>
      <c r="H30">
        <f>ABS(E30-F30)+ABS(E31-F31)+ABS(E32-F32)+ABS(E33-F33)</f>
        <v>0.58333333333333326</v>
      </c>
      <c r="I30">
        <f>G30*H30</f>
        <v>0.2314049586776859</v>
      </c>
    </row>
    <row r="31" spans="1:9" x14ac:dyDescent="0.2">
      <c r="D31" t="s">
        <v>15</v>
      </c>
      <c r="E31">
        <f>1/3</f>
        <v>0.33333333333333331</v>
      </c>
      <c r="F31">
        <f>2/8</f>
        <v>0.25</v>
      </c>
    </row>
    <row r="32" spans="1:9" x14ac:dyDescent="0.2">
      <c r="D32" t="s">
        <v>16</v>
      </c>
      <c r="E32">
        <f>1/3</f>
        <v>0.33333333333333331</v>
      </c>
      <c r="F32">
        <f>3/8</f>
        <v>0.375</v>
      </c>
    </row>
    <row r="33" spans="1:9" x14ac:dyDescent="0.2">
      <c r="D33" t="s">
        <v>17</v>
      </c>
      <c r="E33">
        <f>0/3</f>
        <v>0</v>
      </c>
      <c r="F33">
        <f>2/8</f>
        <v>0.25</v>
      </c>
    </row>
    <row r="34" spans="1:9" x14ac:dyDescent="0.2">
      <c r="A34">
        <v>2</v>
      </c>
      <c r="B34">
        <f>4/11</f>
        <v>0.36363636363636365</v>
      </c>
      <c r="C34">
        <f>1-B34</f>
        <v>0.63636363636363635</v>
      </c>
      <c r="D34" t="s">
        <v>14</v>
      </c>
      <c r="E34">
        <f>0/2</f>
        <v>0</v>
      </c>
      <c r="F34">
        <f>2/7</f>
        <v>0.2857142857142857</v>
      </c>
      <c r="G34">
        <f t="shared" ref="G34:G70" si="1">2*B34*C34</f>
        <v>0.46280991735537191</v>
      </c>
      <c r="H34">
        <f t="shared" ref="H34:H70" si="2">ABS(E34-F34)+ABS(E35-F35)+ABS(E36-F36)+ABS(E37-F37)</f>
        <v>1.4285714285714284</v>
      </c>
      <c r="I34" s="25">
        <f>G34*H34</f>
        <v>0.66115702479338834</v>
      </c>
    </row>
    <row r="35" spans="1:9" x14ac:dyDescent="0.2">
      <c r="D35" t="s">
        <v>15</v>
      </c>
      <c r="E35">
        <f>0/2</f>
        <v>0</v>
      </c>
      <c r="F35">
        <f>3/7</f>
        <v>0.42857142857142855</v>
      </c>
    </row>
    <row r="36" spans="1:9" x14ac:dyDescent="0.2">
      <c r="D36" t="s">
        <v>16</v>
      </c>
      <c r="E36">
        <f>1/2</f>
        <v>0.5</v>
      </c>
      <c r="F36">
        <f>2/7</f>
        <v>0.2857142857142857</v>
      </c>
    </row>
    <row r="37" spans="1:9" x14ac:dyDescent="0.2">
      <c r="D37" t="s">
        <v>17</v>
      </c>
      <c r="E37">
        <f>1/2</f>
        <v>0.5</v>
      </c>
      <c r="F37">
        <f>0/7</f>
        <v>0</v>
      </c>
    </row>
    <row r="38" spans="1:9" x14ac:dyDescent="0.2">
      <c r="A38">
        <v>3</v>
      </c>
      <c r="B38">
        <f>2/11</f>
        <v>0.18181818181818182</v>
      </c>
      <c r="C38">
        <f>1-B38</f>
        <v>0.81818181818181812</v>
      </c>
      <c r="D38" t="s">
        <v>14</v>
      </c>
      <c r="E38">
        <f>0/2</f>
        <v>0</v>
      </c>
      <c r="F38">
        <f>2/9</f>
        <v>0.22222222222222221</v>
      </c>
      <c r="G38">
        <f t="shared" si="1"/>
        <v>0.2975206611570248</v>
      </c>
      <c r="H38">
        <f t="shared" si="2"/>
        <v>0.88888888888888895</v>
      </c>
      <c r="I38">
        <f>G38*H38</f>
        <v>0.26446280991735538</v>
      </c>
    </row>
    <row r="39" spans="1:9" x14ac:dyDescent="0.2">
      <c r="D39" t="s">
        <v>15</v>
      </c>
      <c r="E39">
        <f>1/2</f>
        <v>0.5</v>
      </c>
      <c r="F39">
        <f>2/9</f>
        <v>0.22222222222222221</v>
      </c>
    </row>
    <row r="40" spans="1:9" x14ac:dyDescent="0.2">
      <c r="D40" t="s">
        <v>16</v>
      </c>
      <c r="E40">
        <f>1/2</f>
        <v>0.5</v>
      </c>
      <c r="F40">
        <f>3/9</f>
        <v>0.33333333333333331</v>
      </c>
    </row>
    <row r="41" spans="1:9" x14ac:dyDescent="0.2">
      <c r="D41" t="s">
        <v>17</v>
      </c>
      <c r="E41">
        <v>0</v>
      </c>
      <c r="F41">
        <f>2/9</f>
        <v>0.22222222222222221</v>
      </c>
    </row>
    <row r="42" spans="1:9" x14ac:dyDescent="0.2">
      <c r="A42">
        <v>4</v>
      </c>
      <c r="B42">
        <f>2/11</f>
        <v>0.18181818181818182</v>
      </c>
      <c r="C42">
        <f>1-B42</f>
        <v>0.81818181818181812</v>
      </c>
      <c r="D42" t="s">
        <v>14</v>
      </c>
      <c r="E42">
        <f>1/2</f>
        <v>0.5</v>
      </c>
      <c r="F42">
        <f>1/9</f>
        <v>0.1111111111111111</v>
      </c>
      <c r="G42">
        <f t="shared" si="1"/>
        <v>0.2975206611570248</v>
      </c>
      <c r="H42">
        <f t="shared" si="2"/>
        <v>1.3333333333333335</v>
      </c>
      <c r="I42">
        <f t="shared" ref="I42:I70" si="3">G42*H42</f>
        <v>0.39669421487603312</v>
      </c>
    </row>
    <row r="43" spans="1:9" x14ac:dyDescent="0.2">
      <c r="D43" t="s">
        <v>15</v>
      </c>
      <c r="E43">
        <f>1/2</f>
        <v>0.5</v>
      </c>
      <c r="F43">
        <f>2/9</f>
        <v>0.22222222222222221</v>
      </c>
    </row>
    <row r="44" spans="1:9" x14ac:dyDescent="0.2">
      <c r="D44" t="s">
        <v>16</v>
      </c>
      <c r="E44">
        <f>0</f>
        <v>0</v>
      </c>
      <c r="F44">
        <f>4/9</f>
        <v>0.44444444444444442</v>
      </c>
    </row>
    <row r="45" spans="1:9" x14ac:dyDescent="0.2">
      <c r="D45" t="s">
        <v>17</v>
      </c>
      <c r="E45">
        <v>0</v>
      </c>
      <c r="F45">
        <f>2/9</f>
        <v>0.22222222222222221</v>
      </c>
    </row>
    <row r="46" spans="1:9" x14ac:dyDescent="0.2">
      <c r="A46">
        <v>5</v>
      </c>
      <c r="B46">
        <f>5/11</f>
        <v>0.45454545454545453</v>
      </c>
      <c r="C46">
        <f>1-B46</f>
        <v>0.54545454545454541</v>
      </c>
      <c r="D46" t="s">
        <v>14</v>
      </c>
      <c r="E46">
        <v>0</v>
      </c>
      <c r="F46">
        <f>2/6</f>
        <v>0.33333333333333331</v>
      </c>
      <c r="G46">
        <f t="shared" si="1"/>
        <v>0.49586776859504128</v>
      </c>
      <c r="H46">
        <f t="shared" si="2"/>
        <v>0.93333333333333335</v>
      </c>
      <c r="I46">
        <f t="shared" si="3"/>
        <v>0.46280991735537186</v>
      </c>
    </row>
    <row r="47" spans="1:9" x14ac:dyDescent="0.2">
      <c r="D47" t="s">
        <v>15</v>
      </c>
      <c r="E47">
        <f>1/5</f>
        <v>0.2</v>
      </c>
      <c r="F47">
        <f>2/6</f>
        <v>0.33333333333333331</v>
      </c>
    </row>
    <row r="48" spans="1:9" x14ac:dyDescent="0.2">
      <c r="D48" t="s">
        <v>16</v>
      </c>
      <c r="E48">
        <f>2/5</f>
        <v>0.4</v>
      </c>
      <c r="F48">
        <f>2/6</f>
        <v>0.33333333333333331</v>
      </c>
    </row>
    <row r="49" spans="1:9" x14ac:dyDescent="0.2">
      <c r="D49" t="s">
        <v>17</v>
      </c>
      <c r="E49">
        <f>2/5</f>
        <v>0.4</v>
      </c>
      <c r="F49">
        <f>0/6</f>
        <v>0</v>
      </c>
    </row>
    <row r="50" spans="1:9" x14ac:dyDescent="0.2">
      <c r="A50">
        <v>6</v>
      </c>
      <c r="B50">
        <f>5/11</f>
        <v>0.45454545454545453</v>
      </c>
      <c r="C50">
        <f>1-B50</f>
        <v>0.54545454545454541</v>
      </c>
      <c r="D50" t="s">
        <v>14</v>
      </c>
      <c r="E50">
        <f>2/5</f>
        <v>0.4</v>
      </c>
      <c r="F50">
        <f>2/6</f>
        <v>0.33333333333333331</v>
      </c>
      <c r="G50">
        <f t="shared" si="1"/>
        <v>0.49586776859504128</v>
      </c>
      <c r="H50">
        <f t="shared" si="2"/>
        <v>0.26666666666666672</v>
      </c>
      <c r="I50">
        <f t="shared" si="3"/>
        <v>0.13223140495867769</v>
      </c>
    </row>
    <row r="51" spans="1:9" x14ac:dyDescent="0.2">
      <c r="D51" t="s">
        <v>15</v>
      </c>
      <c r="E51">
        <f>1/5</f>
        <v>0.2</v>
      </c>
      <c r="F51">
        <f>2/6</f>
        <v>0.33333333333333331</v>
      </c>
    </row>
    <row r="52" spans="1:9" x14ac:dyDescent="0.2">
      <c r="D52" t="s">
        <v>16</v>
      </c>
      <c r="E52">
        <f>2/5</f>
        <v>0.4</v>
      </c>
      <c r="F52">
        <f>2/6</f>
        <v>0.33333333333333331</v>
      </c>
    </row>
    <row r="53" spans="1:9" x14ac:dyDescent="0.2">
      <c r="D53" t="s">
        <v>17</v>
      </c>
      <c r="E53">
        <f>0/5</f>
        <v>0</v>
      </c>
      <c r="F53">
        <f>0/6</f>
        <v>0</v>
      </c>
    </row>
    <row r="54" spans="1:9" x14ac:dyDescent="0.2">
      <c r="A54">
        <v>7</v>
      </c>
      <c r="B54">
        <f>3/11</f>
        <v>0.27272727272727271</v>
      </c>
      <c r="C54">
        <f>1-B54</f>
        <v>0.72727272727272729</v>
      </c>
      <c r="D54" t="s">
        <v>14</v>
      </c>
      <c r="E54">
        <f>0/3</f>
        <v>0</v>
      </c>
      <c r="F54">
        <f>2/8</f>
        <v>0.25</v>
      </c>
      <c r="G54">
        <f t="shared" si="1"/>
        <v>0.39669421487603301</v>
      </c>
      <c r="H54">
        <f t="shared" si="2"/>
        <v>0.58333333333333326</v>
      </c>
      <c r="I54">
        <f t="shared" si="3"/>
        <v>0.2314049586776859</v>
      </c>
    </row>
    <row r="55" spans="1:9" x14ac:dyDescent="0.2">
      <c r="D55" t="s">
        <v>15</v>
      </c>
      <c r="E55">
        <f>1/3</f>
        <v>0.33333333333333331</v>
      </c>
      <c r="F55">
        <f>2/8</f>
        <v>0.25</v>
      </c>
    </row>
    <row r="56" spans="1:9" x14ac:dyDescent="0.2">
      <c r="D56" t="s">
        <v>16</v>
      </c>
      <c r="E56">
        <f>1/3</f>
        <v>0.33333333333333331</v>
      </c>
      <c r="F56">
        <f>3/8</f>
        <v>0.375</v>
      </c>
    </row>
    <row r="57" spans="1:9" x14ac:dyDescent="0.2">
      <c r="D57" t="s">
        <v>17</v>
      </c>
      <c r="E57">
        <f>1/3</f>
        <v>0.33333333333333331</v>
      </c>
      <c r="F57">
        <f>1/8</f>
        <v>0.125</v>
      </c>
    </row>
    <row r="58" spans="1:9" x14ac:dyDescent="0.2">
      <c r="A58">
        <v>8</v>
      </c>
      <c r="B58">
        <f>3/11</f>
        <v>0.27272727272727271</v>
      </c>
      <c r="C58">
        <f>1-B58</f>
        <v>0.72727272727272729</v>
      </c>
      <c r="D58" t="s">
        <v>14</v>
      </c>
      <c r="E58">
        <f>0/3</f>
        <v>0</v>
      </c>
      <c r="F58">
        <f>2/8</f>
        <v>0.25</v>
      </c>
      <c r="G58">
        <f t="shared" si="1"/>
        <v>0.39669421487603301</v>
      </c>
      <c r="H58">
        <f t="shared" si="2"/>
        <v>0.58333333333333326</v>
      </c>
      <c r="I58">
        <f t="shared" si="3"/>
        <v>0.2314049586776859</v>
      </c>
    </row>
    <row r="59" spans="1:9" x14ac:dyDescent="0.2">
      <c r="D59" t="s">
        <v>15</v>
      </c>
      <c r="E59">
        <f>1/3</f>
        <v>0.33333333333333331</v>
      </c>
      <c r="F59">
        <f>2/8</f>
        <v>0.25</v>
      </c>
    </row>
    <row r="60" spans="1:9" x14ac:dyDescent="0.2">
      <c r="D60" t="s">
        <v>16</v>
      </c>
      <c r="E60">
        <f>1/3</f>
        <v>0.33333333333333331</v>
      </c>
      <c r="F60">
        <f>3/8</f>
        <v>0.375</v>
      </c>
    </row>
    <row r="61" spans="1:9" x14ac:dyDescent="0.2">
      <c r="D61" t="s">
        <v>17</v>
      </c>
      <c r="E61">
        <f>1/3</f>
        <v>0.33333333333333331</v>
      </c>
      <c r="F61">
        <f>1/8</f>
        <v>0.125</v>
      </c>
    </row>
    <row r="62" spans="1:9" x14ac:dyDescent="0.2">
      <c r="A62">
        <v>9</v>
      </c>
      <c r="B62">
        <f>7/11</f>
        <v>0.63636363636363635</v>
      </c>
      <c r="C62">
        <f>1-B62</f>
        <v>0.36363636363636365</v>
      </c>
      <c r="D62" t="s">
        <v>14</v>
      </c>
      <c r="E62">
        <v>0.14285714285714299</v>
      </c>
      <c r="F62">
        <f>1/4</f>
        <v>0.25</v>
      </c>
      <c r="G62">
        <f t="shared" si="1"/>
        <v>0.46280991735537191</v>
      </c>
      <c r="H62">
        <f t="shared" si="2"/>
        <v>0.92928571428571405</v>
      </c>
      <c r="I62">
        <f t="shared" si="3"/>
        <v>0.43008264462809909</v>
      </c>
    </row>
    <row r="63" spans="1:9" x14ac:dyDescent="0.2">
      <c r="D63" t="s">
        <v>15</v>
      </c>
      <c r="E63">
        <v>0.14285714285714299</v>
      </c>
      <c r="F63">
        <f>2/4</f>
        <v>0.5</v>
      </c>
    </row>
    <row r="64" spans="1:9" x14ac:dyDescent="0.2">
      <c r="D64" t="s">
        <v>16</v>
      </c>
      <c r="E64">
        <v>0.42899999999999999</v>
      </c>
      <c r="F64">
        <f>1/4</f>
        <v>0.25</v>
      </c>
    </row>
    <row r="65" spans="1:9" x14ac:dyDescent="0.2">
      <c r="D65" t="s">
        <v>17</v>
      </c>
      <c r="E65">
        <v>0.28599999999999998</v>
      </c>
      <c r="F65">
        <f>0/4</f>
        <v>0</v>
      </c>
    </row>
    <row r="66" spans="1:9" x14ac:dyDescent="0.2">
      <c r="A66">
        <v>10</v>
      </c>
      <c r="B66">
        <f>5/11</f>
        <v>0.45454545454545453</v>
      </c>
      <c r="C66">
        <f>1-B66</f>
        <v>0.54545454545454541</v>
      </c>
      <c r="D66" t="s">
        <v>14</v>
      </c>
      <c r="E66">
        <f>1/5</f>
        <v>0.2</v>
      </c>
      <c r="F66">
        <f>1/6</f>
        <v>0.16666666666666666</v>
      </c>
      <c r="G66">
        <f t="shared" si="1"/>
        <v>0.49586776859504128</v>
      </c>
      <c r="H66">
        <f t="shared" si="2"/>
        <v>0.66666666666666674</v>
      </c>
      <c r="I66">
        <f t="shared" si="3"/>
        <v>0.33057851239669422</v>
      </c>
    </row>
    <row r="67" spans="1:9" x14ac:dyDescent="0.2">
      <c r="D67" t="s">
        <v>15</v>
      </c>
      <c r="E67">
        <f>2/5</f>
        <v>0.4</v>
      </c>
      <c r="F67">
        <f>1/6</f>
        <v>0.16666666666666666</v>
      </c>
    </row>
    <row r="68" spans="1:9" x14ac:dyDescent="0.2">
      <c r="D68" t="s">
        <v>16</v>
      </c>
      <c r="E68">
        <f>2/5</f>
        <v>0.4</v>
      </c>
      <c r="F68">
        <f>2/6</f>
        <v>0.33333333333333331</v>
      </c>
    </row>
    <row r="69" spans="1:9" x14ac:dyDescent="0.2">
      <c r="D69" t="s">
        <v>17</v>
      </c>
      <c r="E69">
        <f>0/5</f>
        <v>0</v>
      </c>
      <c r="F69">
        <f>2/6</f>
        <v>0.33333333333333331</v>
      </c>
    </row>
    <row r="70" spans="1:9" x14ac:dyDescent="0.2">
      <c r="A70">
        <v>11</v>
      </c>
      <c r="B70">
        <f>5/11</f>
        <v>0.45454545454545453</v>
      </c>
      <c r="C70">
        <f>1-B70</f>
        <v>0.54545454545454541</v>
      </c>
      <c r="D70" t="s">
        <v>14</v>
      </c>
      <c r="E70">
        <f>2/5</f>
        <v>0.4</v>
      </c>
      <c r="F70">
        <f>0/6</f>
        <v>0</v>
      </c>
      <c r="G70">
        <f t="shared" si="1"/>
        <v>0.49586776859504128</v>
      </c>
      <c r="H70">
        <f t="shared" si="2"/>
        <v>1.2666666666666666</v>
      </c>
      <c r="I70">
        <f t="shared" si="3"/>
        <v>0.62809917355371891</v>
      </c>
    </row>
    <row r="71" spans="1:9" x14ac:dyDescent="0.2">
      <c r="D71" t="s">
        <v>15</v>
      </c>
      <c r="E71">
        <f>2/5</f>
        <v>0.4</v>
      </c>
      <c r="F71">
        <f>1/6</f>
        <v>0.16666666666666666</v>
      </c>
    </row>
    <row r="72" spans="1:9" x14ac:dyDescent="0.2">
      <c r="D72" t="s">
        <v>16</v>
      </c>
      <c r="E72">
        <f>1/5</f>
        <v>0.2</v>
      </c>
      <c r="F72">
        <f>3/6</f>
        <v>0.5</v>
      </c>
    </row>
    <row r="73" spans="1:9" x14ac:dyDescent="0.2">
      <c r="D73" t="s">
        <v>17</v>
      </c>
      <c r="E73">
        <f>0/5</f>
        <v>0</v>
      </c>
      <c r="F73">
        <f>2/6</f>
        <v>0.33333333333333331</v>
      </c>
    </row>
  </sheetData>
  <autoFilter ref="A1:E12" xr:uid="{3F978095-3EF0-A342-9FA9-5117086C65D1}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0" r:id="rId3">
          <objectPr defaultSize="0" autoPict="0" r:id="rId4">
            <anchor moveWithCells="1" sizeWithCells="1">
              <from>
                <xdr:col>4</xdr:col>
                <xdr:colOff>0</xdr:colOff>
                <xdr:row>21</xdr:row>
                <xdr:rowOff>165100</xdr:rowOff>
              </from>
              <to>
                <xdr:col>9</xdr:col>
                <xdr:colOff>63500</xdr:colOff>
                <xdr:row>27</xdr:row>
                <xdr:rowOff>0</xdr:rowOff>
              </to>
            </anchor>
          </objectPr>
        </oleObject>
      </mc:Choice>
      <mc:Fallback>
        <oleObject progId="Equation.3" shapeId="2050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Amrutha Kanakatte Ravishankar</dc:creator>
  <cp:lastModifiedBy>Amrutha Kanakatte Ravishankar</cp:lastModifiedBy>
  <dcterms:created xsi:type="dcterms:W3CDTF">2024-11-04T23:40:01Z</dcterms:created>
  <dcterms:modified xsi:type="dcterms:W3CDTF">2024-11-19T07:21:33Z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2024-11-05T00:07:07Z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41f8a00b-3902-45a1-823d-dc2548966df9</vt:lpwstr>
  </property>
  <property fmtid="{D5CDD505-2E9C-101B-9397-08002B2CF9AE}" pid="8" name="MSIP_Label_a73fd474-4f3c-44ed-88fb-5cc4bd2471bf_ContentBits">
    <vt:lpwstr>0</vt:lpwstr>
  </property>
</Properties>
</file>