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dcromar\Downloads\"/>
    </mc:Choice>
  </mc:AlternateContent>
  <bookViews>
    <workbookView xWindow="0" yWindow="0" windowWidth="19200" windowHeight="11460" activeTab="1"/>
  </bookViews>
  <sheets>
    <sheet name="One Proportion" sheetId="1" r:id="rId1"/>
    <sheet name="Two Proportions" sheetId="2" r:id="rId2"/>
    <sheet name="Chi Square" sheetId="3" r:id="rId3"/>
    <sheet name="Version" sheetId="4" r:id="rId4"/>
  </sheets>
  <calcPr calcId="162913" concurrentCalc="0"/>
</workbook>
</file>

<file path=xl/calcChain.xml><?xml version="1.0" encoding="utf-8"?>
<calcChain xmlns="http://schemas.openxmlformats.org/spreadsheetml/2006/main">
  <c r="Q13" i="3" l="1"/>
  <c r="I6" i="3"/>
  <c r="F12" i="3"/>
  <c r="C12" i="3"/>
  <c r="D12" i="3"/>
  <c r="E12" i="3"/>
  <c r="G12" i="3"/>
  <c r="H12" i="3"/>
  <c r="I12" i="3"/>
  <c r="G16" i="3"/>
  <c r="I7" i="3"/>
  <c r="G20" i="3"/>
  <c r="P13" i="3"/>
  <c r="O7" i="3"/>
  <c r="I8" i="3"/>
  <c r="I9" i="3"/>
  <c r="I10" i="3"/>
  <c r="I11" i="3"/>
  <c r="F16" i="3"/>
  <c r="G24" i="3"/>
  <c r="P14" i="3"/>
  <c r="E16" i="3"/>
  <c r="Q12" i="3"/>
  <c r="R12" i="3"/>
  <c r="R13" i="3"/>
  <c r="Q14" i="3"/>
  <c r="R14" i="3"/>
  <c r="D15" i="3"/>
  <c r="E15" i="3"/>
  <c r="F15" i="3"/>
  <c r="G15" i="3"/>
  <c r="H15" i="3"/>
  <c r="I15" i="3"/>
  <c r="J15" i="3"/>
  <c r="M15" i="3"/>
  <c r="N15" i="3"/>
  <c r="O15" i="3"/>
  <c r="P15" i="3"/>
  <c r="Q15" i="3"/>
  <c r="R15" i="3"/>
  <c r="D16" i="3"/>
  <c r="M12" i="3"/>
  <c r="H16" i="3"/>
  <c r="I16" i="3"/>
  <c r="M16" i="3"/>
  <c r="N16" i="3"/>
  <c r="O16" i="3"/>
  <c r="P16" i="3"/>
  <c r="Q16" i="3"/>
  <c r="R16" i="3"/>
  <c r="D17" i="3"/>
  <c r="E17" i="3"/>
  <c r="G17" i="3"/>
  <c r="H17" i="3"/>
  <c r="I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H20" i="3"/>
  <c r="I20" i="3"/>
  <c r="J20" i="3"/>
  <c r="N13" i="3"/>
  <c r="O13" i="3"/>
  <c r="E21" i="3"/>
  <c r="F21" i="3"/>
  <c r="G21" i="3"/>
  <c r="H21" i="3"/>
  <c r="I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M14" i="3"/>
  <c r="E24" i="3"/>
  <c r="N14" i="3"/>
  <c r="F24" i="3"/>
  <c r="O14" i="3"/>
  <c r="H24" i="3"/>
  <c r="I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H40" i="3"/>
  <c r="I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E4" i="1"/>
  <c r="F4" i="1"/>
  <c r="HA6" i="1"/>
  <c r="E12" i="1"/>
  <c r="C12" i="1"/>
  <c r="G12" i="1"/>
  <c r="C17" i="1"/>
  <c r="D17" i="1"/>
  <c r="E7" i="1"/>
  <c r="F7" i="1"/>
  <c r="F12" i="1"/>
  <c r="F17" i="1"/>
  <c r="F15" i="1"/>
  <c r="E17" i="1"/>
  <c r="E16" i="2"/>
  <c r="F6" i="2"/>
  <c r="HA6" i="2"/>
  <c r="C16" i="2"/>
  <c r="C9" i="2"/>
  <c r="G16" i="2"/>
  <c r="C21" i="2"/>
  <c r="D21" i="2"/>
  <c r="F4" i="2"/>
  <c r="D16" i="2"/>
  <c r="F7" i="2"/>
  <c r="E40" i="3"/>
  <c r="N12" i="3"/>
  <c r="F40" i="3"/>
  <c r="O12" i="3"/>
  <c r="G40" i="3"/>
  <c r="P12" i="3"/>
  <c r="F16" i="2"/>
  <c r="F21" i="2"/>
  <c r="F5" i="2"/>
  <c r="D21" i="3"/>
  <c r="J21" i="3"/>
  <c r="F17" i="3"/>
  <c r="J17" i="3"/>
  <c r="M13" i="3"/>
  <c r="N7" i="3"/>
  <c r="P7" i="3"/>
  <c r="J24" i="3"/>
  <c r="J16" i="3"/>
  <c r="J40" i="3"/>
  <c r="E21" i="2"/>
</calcChain>
</file>

<file path=xl/sharedStrings.xml><?xml version="1.0" encoding="utf-8"?>
<sst xmlns="http://schemas.openxmlformats.org/spreadsheetml/2006/main" count="130" uniqueCount="67">
  <si>
    <t>One Sample z-Test for a Proportion</t>
  </si>
  <si>
    <t>Greater Than</t>
  </si>
  <si>
    <t>Please Enter Data in Blue Cells</t>
  </si>
  <si>
    <t>Less Than</t>
  </si>
  <si>
    <t>Inputs</t>
  </si>
  <si>
    <t>Hypothesis Test Requirements (Both ≥ 10?)</t>
  </si>
  <si>
    <t>Not Equal To</t>
  </si>
  <si>
    <t>x</t>
  </si>
  <si>
    <t>n</t>
  </si>
  <si>
    <t>Confidence Level</t>
  </si>
  <si>
    <t>Confidence Interval Requirements (Both ≥ 10?)</t>
  </si>
  <si>
    <t>Null Hypothesis</t>
  </si>
  <si>
    <t>Type of Test</t>
  </si>
  <si>
    <t>Descriptive Statistics</t>
  </si>
  <si>
    <t>p-hat</t>
  </si>
  <si>
    <t>Standard Deviation of Confidence Interval</t>
  </si>
  <si>
    <t>Standard Deviation of Hypothesis Test</t>
  </si>
  <si>
    <t>One-Proportion z-test</t>
  </si>
  <si>
    <r>
      <t>Null Hypothesis:   H</t>
    </r>
    <r>
      <rPr>
        <vertAlign val="subscript"/>
        <sz val="11"/>
        <color indexed="8"/>
        <rFont val="Calibri"/>
        <family val="2"/>
      </rPr>
      <t>0</t>
    </r>
    <r>
      <rPr>
        <sz val="11"/>
        <color indexed="8"/>
        <rFont val="Calibri"/>
        <family val="2"/>
      </rPr>
      <t xml:space="preserve">:  p = </t>
    </r>
  </si>
  <si>
    <t>z</t>
  </si>
  <si>
    <t>P-value</t>
  </si>
  <si>
    <t xml:space="preserve">Confidence Interval </t>
  </si>
  <si>
    <t>Two Sample z-Test for Proportions</t>
  </si>
  <si>
    <r>
      <t>p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&gt; p</t>
    </r>
    <r>
      <rPr>
        <vertAlign val="subscript"/>
        <sz val="11"/>
        <color indexed="8"/>
        <rFont val="Calibri"/>
        <family val="2"/>
      </rPr>
      <t>2</t>
    </r>
  </si>
  <si>
    <r>
      <t>p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&lt; p</t>
    </r>
    <r>
      <rPr>
        <vertAlign val="subscript"/>
        <sz val="11"/>
        <color indexed="8"/>
        <rFont val="Calibri"/>
        <family val="2"/>
      </rPr>
      <t>2</t>
    </r>
  </si>
  <si>
    <t>Check Requirements (all ≥ 10?)</t>
  </si>
  <si>
    <r>
      <t>p</t>
    </r>
    <r>
      <rPr>
        <vertAlign val="subscript"/>
        <sz val="11"/>
        <color indexed="8"/>
        <rFont val="Calibri"/>
        <family val="2"/>
      </rPr>
      <t xml:space="preserve">1 </t>
    </r>
    <r>
      <rPr>
        <sz val="11"/>
        <color indexed="8"/>
        <rFont val="Calibri"/>
        <family val="2"/>
      </rPr>
      <t>≠ p</t>
    </r>
    <r>
      <rPr>
        <vertAlign val="subscript"/>
        <sz val="11"/>
        <color indexed="8"/>
        <rFont val="Calibri"/>
        <family val="2"/>
      </rPr>
      <t>2</t>
    </r>
  </si>
  <si>
    <r>
      <t>x</t>
    </r>
    <r>
      <rPr>
        <vertAlign val="subscript"/>
        <sz val="11"/>
        <color indexed="8"/>
        <rFont val="Calibri"/>
        <family val="2"/>
      </rPr>
      <t>1</t>
    </r>
  </si>
  <si>
    <t>First Sample</t>
  </si>
  <si>
    <r>
      <t>n</t>
    </r>
    <r>
      <rPr>
        <vertAlign val="subscript"/>
        <sz val="11"/>
        <color indexed="8"/>
        <rFont val="Calibri"/>
        <family val="2"/>
      </rPr>
      <t>1</t>
    </r>
  </si>
  <si>
    <r>
      <t>x</t>
    </r>
    <r>
      <rPr>
        <vertAlign val="subscript"/>
        <sz val="11"/>
        <color indexed="8"/>
        <rFont val="Calibri"/>
        <family val="2"/>
      </rPr>
      <t>2</t>
    </r>
  </si>
  <si>
    <t>Second Sample</t>
  </si>
  <si>
    <r>
      <t>n</t>
    </r>
    <r>
      <rPr>
        <vertAlign val="subscript"/>
        <sz val="11"/>
        <color indexed="8"/>
        <rFont val="Calibri"/>
        <family val="2"/>
      </rPr>
      <t>2</t>
    </r>
  </si>
  <si>
    <t>Pooled p-hat</t>
  </si>
  <si>
    <t>p1 &lt; p2</t>
  </si>
  <si>
    <r>
      <t>p-hat</t>
    </r>
    <r>
      <rPr>
        <b/>
        <vertAlign val="subscript"/>
        <sz val="12"/>
        <color indexed="8"/>
        <rFont val="Calibri"/>
        <family val="2"/>
      </rPr>
      <t>1</t>
    </r>
  </si>
  <si>
    <r>
      <t>p-hat</t>
    </r>
    <r>
      <rPr>
        <b/>
        <vertAlign val="subscript"/>
        <sz val="11"/>
        <color indexed="8"/>
        <rFont val="Calibri"/>
        <family val="2"/>
      </rPr>
      <t>2</t>
    </r>
  </si>
  <si>
    <t>Two-Proportion z-test</t>
  </si>
  <si>
    <r>
      <t>Null Hypothesis:   H</t>
    </r>
    <r>
      <rPr>
        <vertAlign val="subscript"/>
        <sz val="11"/>
        <color indexed="8"/>
        <rFont val="Calibri"/>
        <family val="2"/>
      </rPr>
      <t>0</t>
    </r>
    <r>
      <rPr>
        <sz val="11"/>
        <color indexed="8"/>
        <rFont val="Calibri"/>
        <family val="2"/>
      </rPr>
      <t>:  p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p</t>
    </r>
    <r>
      <rPr>
        <vertAlign val="subscript"/>
        <sz val="11"/>
        <color indexed="8"/>
        <rFont val="Calibri"/>
        <family val="2"/>
      </rPr>
      <t>2</t>
    </r>
  </si>
  <si>
    <r>
      <t>Confidence Interval  for p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- p</t>
    </r>
    <r>
      <rPr>
        <b/>
        <vertAlign val="sub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</t>
    </r>
  </si>
  <si>
    <t>Chi-Square Test</t>
  </si>
  <si>
    <t>Input Observed Counts</t>
  </si>
  <si>
    <t>Col 1</t>
  </si>
  <si>
    <t>Col 2</t>
  </si>
  <si>
    <t>Col 3</t>
  </si>
  <si>
    <t>Col 4</t>
  </si>
  <si>
    <t>Col 5</t>
  </si>
  <si>
    <t>Col 6</t>
  </si>
  <si>
    <t>Totals</t>
  </si>
  <si>
    <t>Chi Square Test</t>
  </si>
  <si>
    <t>Row 1</t>
  </si>
  <si>
    <t>Test Statistic</t>
  </si>
  <si>
    <t>df</t>
  </si>
  <si>
    <t>Row 2</t>
  </si>
  <si>
    <t>Pearson Chi-Square</t>
  </si>
  <si>
    <t>Row 3</t>
  </si>
  <si>
    <t>Row 4</t>
  </si>
  <si>
    <t>Row 5</t>
  </si>
  <si>
    <t>Chi-Square Sums</t>
  </si>
  <si>
    <t>Row 6</t>
  </si>
  <si>
    <t>Total</t>
  </si>
  <si>
    <t>Count</t>
  </si>
  <si>
    <t>Expected Count</t>
  </si>
  <si>
    <t>% within Row</t>
  </si>
  <si>
    <t>% within Column</t>
  </si>
  <si>
    <t>Latest Update: 27 March 2015</t>
  </si>
  <si>
    <t>This version uses p-hat for confidence intervals. Saved as *.xlsx to reduce file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</si>
</sst>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%"/>
  </numFmts>
  <fonts count="6" x14ac:knownFonts="1">
    <font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</fills>
  <borders count="5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/>
    <xf numFmtId="0" fontId="0" fillId="3" borderId="3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6" xfId="0" applyFont="1" applyFill="1" applyBorder="1"/>
    <xf numFmtId="2" fontId="0" fillId="3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2" borderId="8" xfId="0" applyFont="1" applyFill="1" applyBorder="1"/>
    <xf numFmtId="0" fontId="0" fillId="3" borderId="9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2" fillId="2" borderId="0" xfId="0" applyFont="1" applyFill="1"/>
    <xf numFmtId="0" fontId="0" fillId="2" borderId="15" xfId="0" applyFill="1" applyBorder="1"/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/>
    <xf numFmtId="0" fontId="0" fillId="2" borderId="18" xfId="0" applyFont="1" applyFill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ont="1" applyFill="1" applyBorder="1" applyAlignment="1">
      <alignment horizontal="center" wrapText="1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16" xfId="0" applyFont="1" applyFill="1" applyBorder="1"/>
    <xf numFmtId="0" fontId="0" fillId="2" borderId="23" xfId="0" applyFont="1" applyFill="1" applyBorder="1"/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4" xfId="0" applyFont="1" applyFill="1" applyBorder="1"/>
    <xf numFmtId="0" fontId="0" fillId="2" borderId="28" xfId="0" applyFont="1" applyFill="1" applyBorder="1"/>
    <xf numFmtId="0" fontId="0" fillId="2" borderId="5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166" fontId="0" fillId="2" borderId="35" xfId="0" applyNumberFormat="1" applyFill="1" applyBorder="1"/>
    <xf numFmtId="166" fontId="0" fillId="2" borderId="36" xfId="0" applyNumberFormat="1" applyFill="1" applyBorder="1"/>
    <xf numFmtId="166" fontId="0" fillId="2" borderId="33" xfId="0" applyNumberFormat="1" applyFill="1" applyBorder="1"/>
    <xf numFmtId="167" fontId="0" fillId="2" borderId="35" xfId="0" applyNumberFormat="1" applyFill="1" applyBorder="1"/>
    <xf numFmtId="167" fontId="0" fillId="2" borderId="36" xfId="0" applyNumberFormat="1" applyFill="1" applyBorder="1"/>
    <xf numFmtId="167" fontId="0" fillId="2" borderId="33" xfId="0" applyNumberFormat="1" applyFill="1" applyBorder="1"/>
    <xf numFmtId="0" fontId="0" fillId="2" borderId="37" xfId="0" applyFont="1" applyFill="1" applyBorder="1"/>
    <xf numFmtId="0" fontId="0" fillId="2" borderId="38" xfId="0" applyFont="1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ont="1" applyFill="1" applyBorder="1"/>
    <xf numFmtId="167" fontId="0" fillId="2" borderId="43" xfId="0" applyNumberFormat="1" applyFill="1" applyBorder="1"/>
    <xf numFmtId="1" fontId="0" fillId="2" borderId="36" xfId="0" applyNumberFormat="1" applyFill="1" applyBorder="1"/>
    <xf numFmtId="1" fontId="0" fillId="2" borderId="40" xfId="0" applyNumberFormat="1" applyFill="1" applyBorder="1"/>
    <xf numFmtId="167" fontId="0" fillId="2" borderId="44" xfId="0" applyNumberForma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5" xfId="0" applyFill="1" applyBorder="1"/>
    <xf numFmtId="0" fontId="0" fillId="2" borderId="46" xfId="0" applyFont="1" applyFill="1" applyBorder="1"/>
    <xf numFmtId="167" fontId="0" fillId="2" borderId="47" xfId="0" applyNumberFormat="1" applyFill="1" applyBorder="1"/>
    <xf numFmtId="167" fontId="0" fillId="2" borderId="48" xfId="0" applyNumberFormat="1" applyFill="1" applyBorder="1"/>
    <xf numFmtId="167" fontId="0" fillId="2" borderId="46" xfId="0" applyNumberFormat="1" applyFill="1" applyBorder="1"/>
    <xf numFmtId="0" fontId="0" fillId="2" borderId="0" xfId="0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1" fontId="0" fillId="2" borderId="8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64" fontId="2" fillId="2" borderId="44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8" xfId="0" applyFont="1" applyFill="1" applyBorder="1" applyAlignment="1"/>
    <xf numFmtId="0" fontId="2" fillId="2" borderId="24" xfId="0" applyFont="1" applyFill="1" applyBorder="1" applyAlignment="1">
      <alignment horizontal="center" vertic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2" borderId="18" xfId="0" applyNumberFormat="1" applyFill="1" applyBorder="1"/>
    <xf numFmtId="164" fontId="0" fillId="2" borderId="17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F17"/>
  <sheetViews>
    <sheetView workbookViewId="0">
      <selection activeCell="C4" sqref="C4"/>
    </sheetView>
  </sheetViews>
  <sheetFormatPr defaultColWidth="9" defaultRowHeight="15" x14ac:dyDescent="0.25"/>
  <cols>
    <col min="1" max="1" width="9" style="1"/>
    <col min="2" max="2" width="16.140625" style="1" customWidth="1"/>
    <col min="3" max="3" width="12.140625" style="1" customWidth="1"/>
    <col min="4" max="4" width="9.28515625" style="1" customWidth="1"/>
    <col min="5" max="5" width="22.85546875" style="1" customWidth="1"/>
    <col min="6" max="6" width="21.85546875" style="1" customWidth="1"/>
    <col min="7" max="7" width="21" style="1" customWidth="1"/>
    <col min="8" max="16384" width="9" style="1"/>
  </cols>
  <sheetData>
    <row r="1" spans="2:214" ht="26.25" x14ac:dyDescent="0.25">
      <c r="C1" s="99" t="s">
        <v>0</v>
      </c>
      <c r="D1" s="99"/>
      <c r="E1" s="99"/>
      <c r="F1" s="99"/>
      <c r="HF1" s="1" t="s">
        <v>1</v>
      </c>
    </row>
    <row r="2" spans="2:214" x14ac:dyDescent="0.25">
      <c r="C2" s="100" t="s">
        <v>2</v>
      </c>
      <c r="D2" s="100"/>
      <c r="E2" s="100"/>
      <c r="F2" s="100"/>
      <c r="HF2" s="1" t="s">
        <v>3</v>
      </c>
    </row>
    <row r="3" spans="2:214" x14ac:dyDescent="0.25">
      <c r="B3" s="101" t="s">
        <v>4</v>
      </c>
      <c r="C3" s="101"/>
      <c r="D3" s="2"/>
      <c r="E3" s="102" t="s">
        <v>5</v>
      </c>
      <c r="F3" s="102"/>
      <c r="HF3" s="1" t="s">
        <v>6</v>
      </c>
    </row>
    <row r="4" spans="2:214" x14ac:dyDescent="0.25">
      <c r="B4" s="3" t="s">
        <v>7</v>
      </c>
      <c r="C4" s="4">
        <v>74</v>
      </c>
      <c r="D4" s="2"/>
      <c r="E4" s="5">
        <f>$C$7*$C$5</f>
        <v>70</v>
      </c>
      <c r="F4" s="6">
        <f>(1-$C$7)*$C$5</f>
        <v>30.000000000000004</v>
      </c>
    </row>
    <row r="5" spans="2:214" x14ac:dyDescent="0.25">
      <c r="B5" s="3" t="s">
        <v>8</v>
      </c>
      <c r="C5" s="4">
        <v>100</v>
      </c>
      <c r="E5" s="7"/>
      <c r="F5" s="8"/>
    </row>
    <row r="6" spans="2:214" x14ac:dyDescent="0.25">
      <c r="B6" s="9" t="s">
        <v>9</v>
      </c>
      <c r="C6" s="10">
        <v>0.95</v>
      </c>
      <c r="D6" s="11"/>
      <c r="E6" s="103" t="s">
        <v>10</v>
      </c>
      <c r="F6" s="103"/>
      <c r="HA6" s="1">
        <f>IF(C8="Greater Than",1,IF(C8="Less Than",-1,0))</f>
        <v>1</v>
      </c>
    </row>
    <row r="7" spans="2:214" x14ac:dyDescent="0.25">
      <c r="B7" s="3" t="s">
        <v>11</v>
      </c>
      <c r="C7" s="12">
        <v>0.7</v>
      </c>
      <c r="D7" s="11"/>
      <c r="E7" s="5">
        <f>($C$4/$C$5)*$C$5</f>
        <v>74</v>
      </c>
      <c r="F7" s="6">
        <f>(1-($C$4/$C$5))*$C$5</f>
        <v>26</v>
      </c>
    </row>
    <row r="8" spans="2:214" x14ac:dyDescent="0.25">
      <c r="B8" s="13" t="s">
        <v>12</v>
      </c>
      <c r="C8" s="14" t="s">
        <v>1</v>
      </c>
      <c r="D8" s="11"/>
      <c r="E8" s="7"/>
      <c r="F8" s="8"/>
    </row>
    <row r="9" spans="2:214" x14ac:dyDescent="0.25">
      <c r="E9" s="104" t="s">
        <v>13</v>
      </c>
      <c r="F9" s="104"/>
      <c r="G9" s="104"/>
    </row>
    <row r="10" spans="2:214" ht="15" customHeight="1" x14ac:dyDescent="0.25">
      <c r="B10" s="94"/>
      <c r="C10" s="95" t="s">
        <v>8</v>
      </c>
      <c r="D10" s="95"/>
      <c r="E10" s="96" t="s">
        <v>14</v>
      </c>
      <c r="F10" s="97" t="s">
        <v>15</v>
      </c>
      <c r="G10" s="97" t="s">
        <v>16</v>
      </c>
    </row>
    <row r="11" spans="2:214" x14ac:dyDescent="0.25">
      <c r="B11" s="94"/>
      <c r="C11" s="95"/>
      <c r="D11" s="95"/>
      <c r="E11" s="96"/>
      <c r="F11" s="97"/>
      <c r="G11" s="97"/>
    </row>
    <row r="12" spans="2:214" x14ac:dyDescent="0.25">
      <c r="B12" s="94"/>
      <c r="C12" s="98">
        <f>C5</f>
        <v>100</v>
      </c>
      <c r="D12" s="98"/>
      <c r="E12" s="16">
        <f>C4/C5</f>
        <v>0.74</v>
      </c>
      <c r="F12" s="17">
        <f>SQRT(E12*(1-E12)/C12)</f>
        <v>4.3863424398922622E-2</v>
      </c>
      <c r="G12" s="18">
        <f>SQRT(C7*(1-C7)/C12)</f>
        <v>4.5825756949558406E-2</v>
      </c>
    </row>
    <row r="13" spans="2:214" x14ac:dyDescent="0.25">
      <c r="B13"/>
    </row>
    <row r="14" spans="2:214" x14ac:dyDescent="0.25">
      <c r="B14" s="90"/>
      <c r="C14" s="91" t="s">
        <v>17</v>
      </c>
      <c r="D14" s="91"/>
      <c r="E14" s="91"/>
      <c r="F14" s="91"/>
    </row>
    <row r="15" spans="2:214" ht="18" x14ac:dyDescent="0.35">
      <c r="B15" s="90"/>
      <c r="C15" s="92" t="s">
        <v>18</v>
      </c>
      <c r="D15" s="92"/>
      <c r="E15" s="92"/>
      <c r="F15" s="19">
        <f>+C7</f>
        <v>0.7</v>
      </c>
    </row>
    <row r="16" spans="2:214" ht="15" customHeight="1" x14ac:dyDescent="0.25">
      <c r="B16" s="90"/>
      <c r="C16" s="20" t="s">
        <v>19</v>
      </c>
      <c r="D16" s="21" t="s">
        <v>20</v>
      </c>
      <c r="E16" s="93" t="s">
        <v>21</v>
      </c>
      <c r="F16" s="93"/>
    </row>
    <row r="17" spans="2:6" x14ac:dyDescent="0.25">
      <c r="B17" s="90"/>
      <c r="C17" s="22">
        <f>(E12-$C$7)/G12</f>
        <v>0.87287156094397023</v>
      </c>
      <c r="D17" s="16">
        <f>IF(HA6=-1,NORMDIST(C17,0,1,1),IF(HA6=1,1-NORMDIST(C17,0,1,1),IF(C17&gt;0,2*(1-NORMDIST(C17,0,1,1)),2*NORMDIST(C17,0,1,1))))</f>
        <v>0.19136654444261281</v>
      </c>
      <c r="E17" s="16">
        <f>MAX(0,(E12)+NORMINV((1-C6)/2,0,1)*F12)</f>
        <v>0.65402926793951621</v>
      </c>
      <c r="F17" s="23">
        <f>MIN(1,(E12)-NORMINV((1-C6)/2,0,1)*F12)</f>
        <v>0.82597073206048377</v>
      </c>
    </row>
  </sheetData>
  <sheetProtection selectLockedCells="1" selectUnlockedCells="1"/>
  <mergeCells count="16">
    <mergeCell ref="G10:G11"/>
    <mergeCell ref="C12:D12"/>
    <mergeCell ref="C1:F1"/>
    <mergeCell ref="C2:F2"/>
    <mergeCell ref="B3:C3"/>
    <mergeCell ref="E3:F3"/>
    <mergeCell ref="E6:F6"/>
    <mergeCell ref="E9:G9"/>
    <mergeCell ref="B14:B17"/>
    <mergeCell ref="C14:F14"/>
    <mergeCell ref="C15:E15"/>
    <mergeCell ref="E16:F16"/>
    <mergeCell ref="B10:B12"/>
    <mergeCell ref="C10:D11"/>
    <mergeCell ref="E10:E11"/>
    <mergeCell ref="F10:F11"/>
  </mergeCells>
  <dataValidations count="2">
    <dataValidation type="list" allowBlank="1" showErrorMessage="1" sqref="C8">
      <formula1>$HF$1:$HF$3</formula1>
    </dataValidation>
    <dataValidation type="list" allowBlank="1" showInputMessage="1" showErrorMessage="1" sqref="G21">
      <formula1>"hf1..hf3"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F21"/>
  <sheetViews>
    <sheetView tabSelected="1" workbookViewId="0">
      <selection activeCell="C4" sqref="C4"/>
    </sheetView>
  </sheetViews>
  <sheetFormatPr defaultColWidth="9" defaultRowHeight="15" x14ac:dyDescent="0.25"/>
  <cols>
    <col min="1" max="1" width="9" style="1"/>
    <col min="2" max="2" width="16.140625" style="1" customWidth="1"/>
    <col min="3" max="3" width="12.140625" style="1" customWidth="1"/>
    <col min="4" max="4" width="9" style="1"/>
    <col min="5" max="5" width="22.42578125" style="1" customWidth="1"/>
    <col min="6" max="6" width="20.7109375" style="1" customWidth="1"/>
    <col min="7" max="7" width="23.28515625" style="1" customWidth="1"/>
    <col min="8" max="8" width="23.85546875" style="1" customWidth="1"/>
    <col min="9" max="16384" width="9" style="1"/>
  </cols>
  <sheetData>
    <row r="1" spans="2:214" ht="26.25" x14ac:dyDescent="0.35">
      <c r="C1" s="99" t="s">
        <v>22</v>
      </c>
      <c r="D1" s="99"/>
      <c r="E1" s="99"/>
      <c r="F1" s="99"/>
      <c r="HF1" s="1" t="s">
        <v>23</v>
      </c>
    </row>
    <row r="2" spans="2:214" ht="18" x14ac:dyDescent="0.35">
      <c r="C2" s="100" t="s">
        <v>2</v>
      </c>
      <c r="D2" s="100"/>
      <c r="E2" s="100"/>
      <c r="F2" s="100"/>
      <c r="HF2" s="1" t="s">
        <v>24</v>
      </c>
    </row>
    <row r="3" spans="2:214" ht="18" x14ac:dyDescent="0.35">
      <c r="B3" s="101" t="s">
        <v>4</v>
      </c>
      <c r="C3" s="101"/>
      <c r="D3" s="2"/>
      <c r="E3" s="103" t="s">
        <v>25</v>
      </c>
      <c r="F3" s="103"/>
      <c r="G3" s="107"/>
      <c r="H3" s="107"/>
      <c r="HF3" s="1" t="s">
        <v>26</v>
      </c>
    </row>
    <row r="4" spans="2:214" ht="18" x14ac:dyDescent="0.35">
      <c r="B4" s="3" t="s">
        <v>27</v>
      </c>
      <c r="C4" s="4">
        <v>5</v>
      </c>
      <c r="D4" s="2"/>
      <c r="E4" s="108" t="s">
        <v>28</v>
      </c>
      <c r="F4" s="24">
        <f>C5*C16</f>
        <v>5</v>
      </c>
      <c r="G4" s="11"/>
      <c r="H4" s="25"/>
    </row>
    <row r="5" spans="2:214" ht="18" x14ac:dyDescent="0.35">
      <c r="B5" s="3" t="s">
        <v>29</v>
      </c>
      <c r="C5" s="4">
        <v>16</v>
      </c>
      <c r="E5" s="108"/>
      <c r="F5" s="23">
        <f>C5*(1-C16)</f>
        <v>11</v>
      </c>
      <c r="G5" s="11"/>
      <c r="H5" s="25"/>
    </row>
    <row r="6" spans="2:214" ht="18" x14ac:dyDescent="0.35">
      <c r="B6" s="3" t="s">
        <v>30</v>
      </c>
      <c r="C6" s="26">
        <v>20</v>
      </c>
      <c r="E6" s="108" t="s">
        <v>31</v>
      </c>
      <c r="F6" s="24">
        <f>C7*E16</f>
        <v>20</v>
      </c>
      <c r="HA6" s="1">
        <f>IF(C10="p1 &gt; p2",1,IF(C10="p1 &lt; p2",-1,0))</f>
        <v>-1</v>
      </c>
    </row>
    <row r="7" spans="2:214" ht="18" x14ac:dyDescent="0.35">
      <c r="B7" s="3" t="s">
        <v>32</v>
      </c>
      <c r="C7" s="26">
        <v>30</v>
      </c>
      <c r="E7" s="108"/>
      <c r="F7" s="23">
        <f>C7*(1-E16)</f>
        <v>10.000000000000002</v>
      </c>
    </row>
    <row r="8" spans="2:214" x14ac:dyDescent="0.25">
      <c r="B8" s="9" t="s">
        <v>9</v>
      </c>
      <c r="C8" s="10">
        <v>0.95</v>
      </c>
      <c r="D8" s="11"/>
    </row>
    <row r="9" spans="2:214" hidden="1" x14ac:dyDescent="0.25">
      <c r="B9" s="3" t="s">
        <v>33</v>
      </c>
      <c r="C9" s="27">
        <f>(C4+C6)/(C5+C7)</f>
        <v>0.54347826086956519</v>
      </c>
      <c r="D9" s="11"/>
    </row>
    <row r="10" spans="2:214" x14ac:dyDescent="0.25">
      <c r="B10" s="13" t="s">
        <v>12</v>
      </c>
      <c r="C10" s="28" t="s">
        <v>34</v>
      </c>
      <c r="D10" s="11"/>
    </row>
    <row r="11" spans="2:214" x14ac:dyDescent="0.25">
      <c r="B11" s="7"/>
      <c r="C11" s="11"/>
    </row>
    <row r="12" spans="2:214" x14ac:dyDescent="0.25">
      <c r="B12" s="7"/>
      <c r="C12" s="11"/>
    </row>
    <row r="13" spans="2:214" x14ac:dyDescent="0.25">
      <c r="B13" s="7"/>
      <c r="C13" s="104" t="s">
        <v>13</v>
      </c>
      <c r="D13" s="104"/>
      <c r="E13" s="104"/>
      <c r="F13" s="104"/>
      <c r="G13" s="104"/>
    </row>
    <row r="14" spans="2:214" ht="15" customHeight="1" x14ac:dyDescent="0.25">
      <c r="B14" s="15"/>
      <c r="C14" s="109" t="s">
        <v>35</v>
      </c>
      <c r="D14" s="109"/>
      <c r="E14" s="110" t="s">
        <v>36</v>
      </c>
      <c r="F14" s="111" t="s">
        <v>15</v>
      </c>
      <c r="G14" s="97" t="s">
        <v>16</v>
      </c>
    </row>
    <row r="15" spans="2:214" ht="15" customHeight="1" x14ac:dyDescent="0.25">
      <c r="B15" s="15"/>
      <c r="C15" s="109"/>
      <c r="D15" s="109"/>
      <c r="E15" s="110"/>
      <c r="F15" s="111"/>
      <c r="G15" s="97"/>
    </row>
    <row r="16" spans="2:214" x14ac:dyDescent="0.25">
      <c r="B16" s="15"/>
      <c r="C16" s="105">
        <f>C4/C5</f>
        <v>0.3125</v>
      </c>
      <c r="D16" s="105" t="e">
        <f>B4/B5</f>
        <v>#VALUE!</v>
      </c>
      <c r="E16" s="29">
        <f>C6/C7</f>
        <v>0.66666666666666663</v>
      </c>
      <c r="F16" s="30">
        <f>SQRT((C16*(1-C16)/C5)+(E16*(1-E16)/C7))</f>
        <v>0.1443438318128191</v>
      </c>
      <c r="G16" s="18">
        <f>SQRT(C9*(1-C9)*((1/C5)+(1/C7)))</f>
        <v>0.15419848868599029</v>
      </c>
    </row>
    <row r="17" spans="2:6" x14ac:dyDescent="0.25">
      <c r="B17"/>
    </row>
    <row r="18" spans="2:6" x14ac:dyDescent="0.25">
      <c r="B18" s="106"/>
      <c r="C18" s="91" t="s">
        <v>37</v>
      </c>
      <c r="D18" s="91"/>
      <c r="E18" s="91"/>
      <c r="F18" s="91"/>
    </row>
    <row r="19" spans="2:6" ht="18" x14ac:dyDescent="0.35">
      <c r="B19" s="106"/>
      <c r="C19" s="92" t="s">
        <v>38</v>
      </c>
      <c r="D19" s="92"/>
      <c r="E19" s="92"/>
      <c r="F19" s="19"/>
    </row>
    <row r="20" spans="2:6" ht="16.5" customHeight="1" x14ac:dyDescent="0.35">
      <c r="B20" s="106"/>
      <c r="C20" s="20" t="s">
        <v>19</v>
      </c>
      <c r="D20" s="21" t="s">
        <v>20</v>
      </c>
      <c r="E20" s="93" t="s">
        <v>39</v>
      </c>
      <c r="F20" s="93"/>
    </row>
    <row r="21" spans="2:6" x14ac:dyDescent="0.25">
      <c r="B21" s="106"/>
      <c r="C21" s="22">
        <f>($C$16-$E$16)/$G$16</f>
        <v>-2.296823202903703</v>
      </c>
      <c r="D21" s="16">
        <f>IF(HA6=-1,NORMDIST($C$21,0,1,1),IF(HA6=1,1-NORMDIST($C$21,0,1,1),IF($C$21&gt;0,2*(1-NORMDIST($C$21,0,1,1)),2*NORMDIST($C$21,0,1,1))))</f>
        <v>1.081442868212917E-2</v>
      </c>
      <c r="E21" s="16">
        <f>(C16-E16)+NORMINV((1-C8)/2,0,1)*F16</f>
        <v>-0.63707537841029893</v>
      </c>
      <c r="F21" s="23">
        <f>(C16-E16)-NORMINV((1-C8)/2,0,1)*F16</f>
        <v>-7.1257954923034383E-2</v>
      </c>
    </row>
  </sheetData>
  <sheetProtection selectLockedCells="1" selectUnlockedCells="1"/>
  <mergeCells count="17">
    <mergeCell ref="G14:G15"/>
    <mergeCell ref="C1:F1"/>
    <mergeCell ref="C2:F2"/>
    <mergeCell ref="B3:C3"/>
    <mergeCell ref="E3:F3"/>
    <mergeCell ref="G3:H3"/>
    <mergeCell ref="E4:E5"/>
    <mergeCell ref="E6:E7"/>
    <mergeCell ref="C13:G13"/>
    <mergeCell ref="C14:D15"/>
    <mergeCell ref="E14:E15"/>
    <mergeCell ref="F14:F15"/>
    <mergeCell ref="C16:D16"/>
    <mergeCell ref="B18:B21"/>
    <mergeCell ref="C18:F18"/>
    <mergeCell ref="C19:E19"/>
    <mergeCell ref="E20:F20"/>
  </mergeCells>
  <dataValidations count="1">
    <dataValidation type="list" allowBlank="1" sqref="C10">
      <formula1>$HF$1:$HF$3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zoomScale="85" zoomScaleNormal="85" workbookViewId="0">
      <selection activeCell="C6" sqref="C6"/>
    </sheetView>
  </sheetViews>
  <sheetFormatPr defaultColWidth="8.85546875" defaultRowHeight="15" x14ac:dyDescent="0.25"/>
  <cols>
    <col min="1" max="1" width="9" style="1" customWidth="1"/>
    <col min="14" max="14" width="12.5703125" customWidth="1"/>
    <col min="20" max="33" width="9" style="1" customWidth="1"/>
  </cols>
  <sheetData>
    <row r="1" spans="2:19" ht="26.25" x14ac:dyDescent="0.25">
      <c r="B1" s="99" t="s">
        <v>40</v>
      </c>
      <c r="C1" s="99"/>
      <c r="D1" s="99"/>
      <c r="E1" s="99"/>
      <c r="F1" s="99"/>
      <c r="G1" s="9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x14ac:dyDescent="0.25">
      <c r="B2" s="1"/>
      <c r="C2" s="100" t="s">
        <v>2</v>
      </c>
      <c r="D2" s="100"/>
      <c r="E2" s="100"/>
      <c r="F2" s="10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5">
      <c r="B4" s="31" t="s">
        <v>41</v>
      </c>
      <c r="C4" s="31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5">
      <c r="B5" s="32"/>
      <c r="C5" s="33" t="s">
        <v>42</v>
      </c>
      <c r="D5" s="33" t="s">
        <v>43</v>
      </c>
      <c r="E5" s="33" t="s">
        <v>44</v>
      </c>
      <c r="F5" s="33" t="s">
        <v>45</v>
      </c>
      <c r="G5" s="33" t="s">
        <v>46</v>
      </c>
      <c r="H5" s="33" t="s">
        <v>47</v>
      </c>
      <c r="I5" s="34" t="s">
        <v>48</v>
      </c>
      <c r="J5" s="1"/>
      <c r="K5" s="1"/>
      <c r="L5" s="107" t="s">
        <v>49</v>
      </c>
      <c r="M5" s="107"/>
      <c r="N5" s="107"/>
      <c r="O5" s="107"/>
      <c r="P5" s="107"/>
      <c r="Q5" s="1"/>
      <c r="R5" s="1"/>
      <c r="S5" s="1"/>
    </row>
    <row r="6" spans="2:19" x14ac:dyDescent="0.25">
      <c r="B6" s="35" t="s">
        <v>50</v>
      </c>
      <c r="C6" s="36">
        <v>8</v>
      </c>
      <c r="D6" s="37">
        <v>5</v>
      </c>
      <c r="E6" s="37">
        <v>7</v>
      </c>
      <c r="F6" s="37">
        <v>12</v>
      </c>
      <c r="G6" s="37"/>
      <c r="H6" s="38"/>
      <c r="I6" s="39">
        <f t="shared" ref="I6:I12" si="0">SUM(C6:H6)</f>
        <v>32</v>
      </c>
      <c r="J6" s="1"/>
      <c r="K6" s="1"/>
      <c r="L6" s="40"/>
      <c r="M6" s="41"/>
      <c r="N6" s="42" t="s">
        <v>51</v>
      </c>
      <c r="O6" s="43" t="s">
        <v>52</v>
      </c>
      <c r="P6" s="44" t="s">
        <v>20</v>
      </c>
      <c r="Q6" s="1"/>
      <c r="R6" s="1"/>
      <c r="S6" s="1"/>
    </row>
    <row r="7" spans="2:19" x14ac:dyDescent="0.25">
      <c r="B7" s="35" t="s">
        <v>53</v>
      </c>
      <c r="C7" s="45">
        <v>15</v>
      </c>
      <c r="D7" s="46">
        <v>17</v>
      </c>
      <c r="E7" s="46">
        <v>14</v>
      </c>
      <c r="F7" s="46">
        <v>13</v>
      </c>
      <c r="G7" s="46"/>
      <c r="H7" s="47"/>
      <c r="I7" s="39">
        <f t="shared" si="0"/>
        <v>59</v>
      </c>
      <c r="J7" s="1"/>
      <c r="K7" s="1"/>
      <c r="L7" s="112" t="s">
        <v>54</v>
      </c>
      <c r="M7" s="112"/>
      <c r="N7" s="16">
        <f>SUM(M12:R17)</f>
        <v>8.6236564261397355</v>
      </c>
      <c r="O7" s="48">
        <f>(COUNT(C6:H6)-1)*(COUNT(C6:C11)-1)</f>
        <v>6</v>
      </c>
      <c r="P7" s="18">
        <f>CHIDIST(N7,O7)</f>
        <v>0.19587563153712415</v>
      </c>
      <c r="Q7" s="1"/>
      <c r="R7" s="1"/>
      <c r="S7" s="1"/>
    </row>
    <row r="8" spans="2:19" x14ac:dyDescent="0.25">
      <c r="B8" s="35" t="s">
        <v>55</v>
      </c>
      <c r="C8" s="45">
        <v>10</v>
      </c>
      <c r="D8" s="46">
        <v>11</v>
      </c>
      <c r="E8" s="46">
        <v>23</v>
      </c>
      <c r="F8" s="46">
        <v>22</v>
      </c>
      <c r="G8" s="46"/>
      <c r="H8" s="47"/>
      <c r="I8" s="39">
        <f t="shared" si="0"/>
        <v>66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5">
      <c r="B9" s="35" t="s">
        <v>56</v>
      </c>
      <c r="C9" s="45"/>
      <c r="D9" s="46"/>
      <c r="E9" s="46"/>
      <c r="F9" s="46"/>
      <c r="G9" s="46"/>
      <c r="H9" s="47"/>
      <c r="I9" s="39">
        <f t="shared" si="0"/>
        <v>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5">
      <c r="B10" s="35" t="s">
        <v>57</v>
      </c>
      <c r="C10" s="45"/>
      <c r="D10" s="46"/>
      <c r="E10" s="46"/>
      <c r="F10" s="46"/>
      <c r="G10" s="46"/>
      <c r="H10" s="47"/>
      <c r="I10" s="39">
        <f t="shared" si="0"/>
        <v>0</v>
      </c>
      <c r="J10" s="1"/>
      <c r="K10" s="1"/>
      <c r="L10" s="113" t="s">
        <v>58</v>
      </c>
      <c r="M10" s="113"/>
      <c r="N10" s="113"/>
      <c r="O10" s="113"/>
      <c r="P10" s="113"/>
      <c r="Q10" s="113"/>
      <c r="R10" s="113"/>
      <c r="S10" s="1"/>
    </row>
    <row r="11" spans="2:19" x14ac:dyDescent="0.25">
      <c r="B11" s="35" t="s">
        <v>59</v>
      </c>
      <c r="C11" s="49"/>
      <c r="D11" s="50"/>
      <c r="E11" s="50"/>
      <c r="F11" s="50"/>
      <c r="G11" s="50"/>
      <c r="H11" s="51"/>
      <c r="I11" s="39">
        <f t="shared" si="0"/>
        <v>0</v>
      </c>
      <c r="J11" s="1"/>
      <c r="K11" s="1"/>
      <c r="L11" s="32"/>
      <c r="M11" s="52" t="s">
        <v>42</v>
      </c>
      <c r="N11" s="52" t="s">
        <v>43</v>
      </c>
      <c r="O11" s="52" t="s">
        <v>44</v>
      </c>
      <c r="P11" s="52" t="s">
        <v>45</v>
      </c>
      <c r="Q11" s="52" t="s">
        <v>46</v>
      </c>
      <c r="R11" s="34" t="s">
        <v>47</v>
      </c>
      <c r="S11" s="1"/>
    </row>
    <row r="12" spans="2:19" x14ac:dyDescent="0.25">
      <c r="B12" s="53" t="s">
        <v>48</v>
      </c>
      <c r="C12" s="54">
        <f t="shared" ref="C12:H12" si="1">SUM(C6:C11)</f>
        <v>33</v>
      </c>
      <c r="D12" s="54">
        <f t="shared" si="1"/>
        <v>33</v>
      </c>
      <c r="E12" s="54">
        <f t="shared" si="1"/>
        <v>44</v>
      </c>
      <c r="F12" s="54">
        <f t="shared" si="1"/>
        <v>47</v>
      </c>
      <c r="G12" s="54">
        <f t="shared" si="1"/>
        <v>0</v>
      </c>
      <c r="H12" s="54">
        <f t="shared" si="1"/>
        <v>0</v>
      </c>
      <c r="I12" s="55">
        <f t="shared" si="0"/>
        <v>157</v>
      </c>
      <c r="J12" s="1"/>
      <c r="K12" s="1"/>
      <c r="L12" s="35" t="s">
        <v>50</v>
      </c>
      <c r="M12" s="114">
        <f t="shared" ref="M12:R12" si="2">IF(ISBLANK(C6),"",((C6-D16)^2)/D16)</f>
        <v>0.24126616483304369</v>
      </c>
      <c r="N12" s="115">
        <f t="shared" si="2"/>
        <v>0.44297071028758939</v>
      </c>
      <c r="O12" s="115">
        <f t="shared" si="2"/>
        <v>0.43193127533294723</v>
      </c>
      <c r="P12" s="115">
        <f t="shared" si="2"/>
        <v>0.61153272801192593</v>
      </c>
      <c r="Q12" s="115" t="str">
        <f t="shared" si="2"/>
        <v/>
      </c>
      <c r="R12" s="117" t="str">
        <f t="shared" si="2"/>
        <v/>
      </c>
      <c r="S12" s="1"/>
    </row>
    <row r="13" spans="2:1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35" t="s">
        <v>53</v>
      </c>
      <c r="M13" s="116">
        <f t="shared" ref="M13:R13" si="3">IF(ISBLANK(C7),"",((C7-D20)^2)/D20)</f>
        <v>0.54457126593583438</v>
      </c>
      <c r="N13" s="8">
        <f t="shared" si="3"/>
        <v>1.7053314097468255</v>
      </c>
      <c r="O13" s="8">
        <f t="shared" si="3"/>
        <v>0.38865280244962874</v>
      </c>
      <c r="P13" s="8">
        <f t="shared" si="3"/>
        <v>1.2307579227353858</v>
      </c>
      <c r="Q13" s="8" t="str">
        <f t="shared" si="3"/>
        <v/>
      </c>
      <c r="R13" s="118" t="str">
        <f t="shared" si="3"/>
        <v/>
      </c>
      <c r="S13" s="1"/>
    </row>
    <row r="14" spans="2:19" x14ac:dyDescent="0.25">
      <c r="B14" s="56"/>
      <c r="C14" s="57"/>
      <c r="D14" s="58" t="s">
        <v>42</v>
      </c>
      <c r="E14" s="59" t="s">
        <v>43</v>
      </c>
      <c r="F14" s="59" t="s">
        <v>44</v>
      </c>
      <c r="G14" s="59" t="s">
        <v>45</v>
      </c>
      <c r="H14" s="59" t="s">
        <v>46</v>
      </c>
      <c r="I14" s="59" t="s">
        <v>47</v>
      </c>
      <c r="J14" s="60" t="s">
        <v>60</v>
      </c>
      <c r="K14" s="1"/>
      <c r="L14" s="35" t="s">
        <v>55</v>
      </c>
      <c r="M14" s="116">
        <f t="shared" ref="M14:R14" si="4">IF(ISBLANK(C8),"",((C8-D24)^2)/D24)</f>
        <v>1.0810595825071792</v>
      </c>
      <c r="N14" s="8">
        <f t="shared" si="4"/>
        <v>0.59483368719037477</v>
      </c>
      <c r="O14" s="8">
        <f t="shared" si="4"/>
        <v>1.0963331929602913</v>
      </c>
      <c r="P14" s="8">
        <f t="shared" si="4"/>
        <v>0.25441568414871019</v>
      </c>
      <c r="Q14" s="8" t="str">
        <f t="shared" si="4"/>
        <v/>
      </c>
      <c r="R14" s="118" t="str">
        <f t="shared" si="4"/>
        <v/>
      </c>
      <c r="S14" s="1"/>
    </row>
    <row r="15" spans="2:19" x14ac:dyDescent="0.25">
      <c r="B15" s="61" t="s">
        <v>50</v>
      </c>
      <c r="C15" s="62" t="s">
        <v>61</v>
      </c>
      <c r="D15" s="63">
        <f t="shared" ref="D15:I15" si="5">IF(ISBLANK(C6),"",C6)</f>
        <v>8</v>
      </c>
      <c r="E15" s="64">
        <f t="shared" si="5"/>
        <v>5</v>
      </c>
      <c r="F15" s="64">
        <f t="shared" si="5"/>
        <v>7</v>
      </c>
      <c r="G15" s="64">
        <f t="shared" si="5"/>
        <v>12</v>
      </c>
      <c r="H15" s="64" t="str">
        <f t="shared" si="5"/>
        <v/>
      </c>
      <c r="I15" s="64" t="str">
        <f t="shared" si="5"/>
        <v/>
      </c>
      <c r="J15" s="65">
        <f>SUM(D15:I15)</f>
        <v>32</v>
      </c>
      <c r="K15" s="1"/>
      <c r="L15" s="35" t="s">
        <v>56</v>
      </c>
      <c r="M15" s="116" t="str">
        <f t="shared" ref="M15:R15" si="6">IF(ISBLANK(C9),"",((C9-D28)^2)/D28)</f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118" t="str">
        <f t="shared" si="6"/>
        <v/>
      </c>
      <c r="S15" s="1"/>
    </row>
    <row r="16" spans="2:19" x14ac:dyDescent="0.25">
      <c r="B16" s="66"/>
      <c r="C16" s="65" t="s">
        <v>62</v>
      </c>
      <c r="D16" s="67">
        <f t="shared" ref="D16:I16" si="7">IF(ISBLANK(C6),"",$I6*C12/$I$12)</f>
        <v>6.7261146496815289</v>
      </c>
      <c r="E16" s="68">
        <f t="shared" si="7"/>
        <v>6.7261146496815289</v>
      </c>
      <c r="F16" s="68">
        <f t="shared" si="7"/>
        <v>8.968152866242038</v>
      </c>
      <c r="G16" s="68">
        <f t="shared" si="7"/>
        <v>9.5796178343949041</v>
      </c>
      <c r="H16" s="68" t="str">
        <f t="shared" si="7"/>
        <v/>
      </c>
      <c r="I16" s="68" t="str">
        <f t="shared" si="7"/>
        <v/>
      </c>
      <c r="J16" s="69">
        <f>SUM(D16:I16)</f>
        <v>32</v>
      </c>
      <c r="K16" s="1"/>
      <c r="L16" s="35" t="s">
        <v>57</v>
      </c>
      <c r="M16" s="116" t="str">
        <f t="shared" ref="M16:R16" si="8">IF(ISBLANK(C10),"",((C10-D32)^2)/D32)</f>
        <v/>
      </c>
      <c r="N16" s="8" t="str">
        <f t="shared" si="8"/>
        <v/>
      </c>
      <c r="O16" s="8" t="str">
        <f t="shared" si="8"/>
        <v/>
      </c>
      <c r="P16" s="8" t="str">
        <f t="shared" si="8"/>
        <v/>
      </c>
      <c r="Q16" s="8" t="str">
        <f t="shared" si="8"/>
        <v/>
      </c>
      <c r="R16" s="118" t="str">
        <f t="shared" si="8"/>
        <v/>
      </c>
      <c r="S16" s="1"/>
    </row>
    <row r="17" spans="2:19" x14ac:dyDescent="0.25">
      <c r="B17" s="66"/>
      <c r="C17" s="65" t="s">
        <v>63</v>
      </c>
      <c r="D17" s="70">
        <f t="shared" ref="D17:I17" si="9">IF(ISBLANK(C6),"",C6/$I$6)</f>
        <v>0.25</v>
      </c>
      <c r="E17" s="71">
        <f t="shared" si="9"/>
        <v>0.15625</v>
      </c>
      <c r="F17" s="71">
        <f t="shared" si="9"/>
        <v>0.21875</v>
      </c>
      <c r="G17" s="71">
        <f t="shared" si="9"/>
        <v>0.375</v>
      </c>
      <c r="H17" s="71" t="str">
        <f t="shared" si="9"/>
        <v/>
      </c>
      <c r="I17" s="71" t="str">
        <f t="shared" si="9"/>
        <v/>
      </c>
      <c r="J17" s="72">
        <f>SUM(D17:I17)</f>
        <v>1</v>
      </c>
      <c r="K17" s="1"/>
      <c r="L17" s="53" t="s">
        <v>59</v>
      </c>
      <c r="M17" s="119" t="str">
        <f t="shared" ref="M17:R17" si="10">IF(ISBLANK(C11),"",((C11-D36)^2)/D36)</f>
        <v/>
      </c>
      <c r="N17" s="120" t="str">
        <f t="shared" si="10"/>
        <v/>
      </c>
      <c r="O17" s="120" t="str">
        <f t="shared" si="10"/>
        <v/>
      </c>
      <c r="P17" s="120" t="str">
        <f t="shared" si="10"/>
        <v/>
      </c>
      <c r="Q17" s="120" t="str">
        <f t="shared" si="10"/>
        <v/>
      </c>
      <c r="R17" s="121" t="str">
        <f t="shared" si="10"/>
        <v/>
      </c>
      <c r="S17" s="1"/>
    </row>
    <row r="18" spans="2:19" x14ac:dyDescent="0.25">
      <c r="B18" s="66"/>
      <c r="C18" s="65" t="s">
        <v>64</v>
      </c>
      <c r="D18" s="70">
        <f t="shared" ref="D18:I18" si="11">IF(ISBLANK(C6),"",C6/C12)</f>
        <v>0.24242424242424243</v>
      </c>
      <c r="E18" s="71">
        <f t="shared" si="11"/>
        <v>0.15151515151515152</v>
      </c>
      <c r="F18" s="71">
        <f t="shared" si="11"/>
        <v>0.15909090909090909</v>
      </c>
      <c r="G18" s="71">
        <f t="shared" si="11"/>
        <v>0.25531914893617019</v>
      </c>
      <c r="H18" s="71" t="str">
        <f t="shared" si="11"/>
        <v/>
      </c>
      <c r="I18" s="71" t="str">
        <f t="shared" si="11"/>
        <v/>
      </c>
      <c r="J18" s="72">
        <f>I6/I12</f>
        <v>0.20382165605095542</v>
      </c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73" t="s">
        <v>53</v>
      </c>
      <c r="C19" s="74" t="s">
        <v>61</v>
      </c>
      <c r="D19" s="75">
        <f t="shared" ref="D19:I19" si="12">IF(ISBLANK(C7),"",C7)</f>
        <v>15</v>
      </c>
      <c r="E19" s="76">
        <f t="shared" si="12"/>
        <v>17</v>
      </c>
      <c r="F19" s="76">
        <f t="shared" si="12"/>
        <v>14</v>
      </c>
      <c r="G19" s="76">
        <f t="shared" si="12"/>
        <v>13</v>
      </c>
      <c r="H19" s="76" t="str">
        <f t="shared" si="12"/>
        <v/>
      </c>
      <c r="I19" s="76" t="str">
        <f t="shared" si="12"/>
        <v/>
      </c>
      <c r="J19" s="74">
        <f>IF(ISBLANK(D19),"",SUM(D19:I19))</f>
        <v>59</v>
      </c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66"/>
      <c r="C20" s="65" t="s">
        <v>62</v>
      </c>
      <c r="D20" s="67">
        <f t="shared" ref="D20:I20" si="13">IF(ISBLANK(C7),"",$I7*C12/$I$12)</f>
        <v>12.401273885350319</v>
      </c>
      <c r="E20" s="68">
        <f t="shared" si="13"/>
        <v>12.401273885350319</v>
      </c>
      <c r="F20" s="68">
        <f t="shared" si="13"/>
        <v>16.535031847133759</v>
      </c>
      <c r="G20" s="68">
        <f t="shared" si="13"/>
        <v>17.662420382165607</v>
      </c>
      <c r="H20" s="68" t="str">
        <f t="shared" si="13"/>
        <v/>
      </c>
      <c r="I20" s="68" t="str">
        <f t="shared" si="13"/>
        <v/>
      </c>
      <c r="J20" s="69">
        <f>SUM(D20:I20)</f>
        <v>59</v>
      </c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66"/>
      <c r="C21" s="65" t="s">
        <v>63</v>
      </c>
      <c r="D21" s="70">
        <f t="shared" ref="D21:I21" si="14">IF(ISBLANK(C7),"",C7/$I$7)</f>
        <v>0.25423728813559321</v>
      </c>
      <c r="E21" s="71">
        <f t="shared" si="14"/>
        <v>0.28813559322033899</v>
      </c>
      <c r="F21" s="71">
        <f t="shared" si="14"/>
        <v>0.23728813559322035</v>
      </c>
      <c r="G21" s="71">
        <f t="shared" si="14"/>
        <v>0.22033898305084745</v>
      </c>
      <c r="H21" s="71" t="str">
        <f t="shared" si="14"/>
        <v/>
      </c>
      <c r="I21" s="71" t="str">
        <f t="shared" si="14"/>
        <v/>
      </c>
      <c r="J21" s="72">
        <f>SUM(D21:I21)</f>
        <v>1</v>
      </c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7"/>
      <c r="C22" s="78" t="s">
        <v>64</v>
      </c>
      <c r="D22" s="70">
        <f t="shared" ref="D22:I22" si="15">IF(ISBLANK(C7),"",C7/C12)</f>
        <v>0.45454545454545453</v>
      </c>
      <c r="E22" s="79">
        <f t="shared" si="15"/>
        <v>0.51515151515151514</v>
      </c>
      <c r="F22" s="79">
        <f t="shared" si="15"/>
        <v>0.31818181818181818</v>
      </c>
      <c r="G22" s="79">
        <f t="shared" si="15"/>
        <v>0.27659574468085107</v>
      </c>
      <c r="H22" s="79" t="str">
        <f t="shared" si="15"/>
        <v/>
      </c>
      <c r="I22" s="79" t="str">
        <f t="shared" si="15"/>
        <v/>
      </c>
      <c r="J22" s="72">
        <f>I7/I12</f>
        <v>0.37579617834394907</v>
      </c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66" t="s">
        <v>55</v>
      </c>
      <c r="C23" s="65" t="s">
        <v>61</v>
      </c>
      <c r="D23" s="75">
        <f t="shared" ref="D23:I23" si="16">IF(ISBLANK(C8),"",C8)</f>
        <v>10</v>
      </c>
      <c r="E23" s="76">
        <f t="shared" si="16"/>
        <v>11</v>
      </c>
      <c r="F23" s="76">
        <f t="shared" si="16"/>
        <v>23</v>
      </c>
      <c r="G23" s="76">
        <f t="shared" si="16"/>
        <v>22</v>
      </c>
      <c r="H23" s="76" t="str">
        <f t="shared" si="16"/>
        <v/>
      </c>
      <c r="I23" s="76" t="str">
        <f t="shared" si="16"/>
        <v/>
      </c>
      <c r="J23" s="74">
        <f>IF(ISBLANK(D23),"",SUM(D23:I23))</f>
        <v>66</v>
      </c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66"/>
      <c r="C24" s="65" t="s">
        <v>62</v>
      </c>
      <c r="D24" s="67">
        <f t="shared" ref="D24:I24" si="17">IF(ISBLANK(C8),"",$I8*C12/$I$12)</f>
        <v>13.872611464968152</v>
      </c>
      <c r="E24" s="68">
        <f t="shared" si="17"/>
        <v>13.872611464968152</v>
      </c>
      <c r="F24" s="68">
        <f t="shared" si="17"/>
        <v>18.496815286624205</v>
      </c>
      <c r="G24" s="68">
        <f t="shared" si="17"/>
        <v>19.757961783439491</v>
      </c>
      <c r="H24" s="68" t="str">
        <f t="shared" si="17"/>
        <v/>
      </c>
      <c r="I24" s="68" t="str">
        <f t="shared" si="17"/>
        <v/>
      </c>
      <c r="J24" s="69">
        <f>IF(ISBLANK(D24),"",SUM(D24:I24))</f>
        <v>66</v>
      </c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66"/>
      <c r="C25" s="65" t="s">
        <v>63</v>
      </c>
      <c r="D25" s="70">
        <f t="shared" ref="D25:I25" si="18">IF(ISBLANK(C8),"",C8/$I$8)</f>
        <v>0.15151515151515152</v>
      </c>
      <c r="E25" s="71">
        <f t="shared" si="18"/>
        <v>0.16666666666666666</v>
      </c>
      <c r="F25" s="71">
        <f t="shared" si="18"/>
        <v>0.34848484848484851</v>
      </c>
      <c r="G25" s="71">
        <f t="shared" si="18"/>
        <v>0.33333333333333331</v>
      </c>
      <c r="H25" s="71" t="str">
        <f t="shared" si="18"/>
        <v/>
      </c>
      <c r="I25" s="71" t="str">
        <f t="shared" si="18"/>
        <v/>
      </c>
      <c r="J25" s="72">
        <f>SUM(D25:I25)</f>
        <v>1</v>
      </c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66"/>
      <c r="C26" s="65" t="s">
        <v>64</v>
      </c>
      <c r="D26" s="70">
        <f t="shared" ref="D26:I26" si="19">IF(ISBLANK(C8),"",C8/C12)</f>
        <v>0.30303030303030304</v>
      </c>
      <c r="E26" s="79">
        <f t="shared" si="19"/>
        <v>0.33333333333333331</v>
      </c>
      <c r="F26" s="79">
        <f t="shared" si="19"/>
        <v>0.52272727272727271</v>
      </c>
      <c r="G26" s="79">
        <f t="shared" si="19"/>
        <v>0.46808510638297873</v>
      </c>
      <c r="H26" s="79" t="str">
        <f t="shared" si="19"/>
        <v/>
      </c>
      <c r="I26" s="79" t="str">
        <f t="shared" si="19"/>
        <v/>
      </c>
      <c r="J26" s="72">
        <f>I8/I12</f>
        <v>0.42038216560509556</v>
      </c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73" t="s">
        <v>56</v>
      </c>
      <c r="C27" s="74" t="s">
        <v>61</v>
      </c>
      <c r="D27" s="75" t="str">
        <f t="shared" ref="D27:I27" si="20">IF(ISBLANK(C9),"",C9)</f>
        <v/>
      </c>
      <c r="E27" s="80" t="str">
        <f t="shared" si="20"/>
        <v/>
      </c>
      <c r="F27" s="80" t="str">
        <f t="shared" si="20"/>
        <v/>
      </c>
      <c r="G27" s="80" t="str">
        <f t="shared" si="20"/>
        <v/>
      </c>
      <c r="H27" s="80" t="str">
        <f t="shared" si="20"/>
        <v/>
      </c>
      <c r="I27" s="80" t="str">
        <f t="shared" si="20"/>
        <v/>
      </c>
      <c r="J27" s="74">
        <f>IF(ISBLANK(D27),"",SUM(D27:I27))</f>
        <v>0</v>
      </c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66"/>
      <c r="C28" s="65" t="s">
        <v>62</v>
      </c>
      <c r="D28" s="67" t="str">
        <f t="shared" ref="D28:I28" si="21">IF(ISBLANK(C9),"",$I9*C12/$I$12)</f>
        <v/>
      </c>
      <c r="E28" s="68" t="str">
        <f t="shared" si="21"/>
        <v/>
      </c>
      <c r="F28" s="68" t="str">
        <f t="shared" si="21"/>
        <v/>
      </c>
      <c r="G28" s="68" t="str">
        <f t="shared" si="21"/>
        <v/>
      </c>
      <c r="H28" s="68" t="str">
        <f t="shared" si="21"/>
        <v/>
      </c>
      <c r="I28" s="68" t="str">
        <f t="shared" si="21"/>
        <v/>
      </c>
      <c r="J28" s="69">
        <f>IF(ISBLANK(D28),"",SUM(D28:I28))</f>
        <v>0</v>
      </c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66"/>
      <c r="C29" s="65" t="s">
        <v>63</v>
      </c>
      <c r="D29" s="70" t="str">
        <f t="shared" ref="D29:I29" si="22">IF(ISBLANK(C9),"",C9/$I$9)</f>
        <v/>
      </c>
      <c r="E29" s="71" t="str">
        <f t="shared" si="22"/>
        <v/>
      </c>
      <c r="F29" s="71" t="str">
        <f t="shared" si="22"/>
        <v/>
      </c>
      <c r="G29" s="71" t="str">
        <f t="shared" si="22"/>
        <v/>
      </c>
      <c r="H29" s="71" t="str">
        <f t="shared" si="22"/>
        <v/>
      </c>
      <c r="I29" s="71" t="str">
        <f t="shared" si="22"/>
        <v/>
      </c>
      <c r="J29" s="72">
        <f>SUM(D29:I29)</f>
        <v>0</v>
      </c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77"/>
      <c r="C30" s="78" t="s">
        <v>64</v>
      </c>
      <c r="D30" s="70" t="str">
        <f t="shared" ref="D30:I30" si="23">IF(ISBLANK(C9),"",C9/C12)</f>
        <v/>
      </c>
      <c r="E30" s="71" t="str">
        <f t="shared" si="23"/>
        <v/>
      </c>
      <c r="F30" s="71" t="str">
        <f t="shared" si="23"/>
        <v/>
      </c>
      <c r="G30" s="71" t="str">
        <f t="shared" si="23"/>
        <v/>
      </c>
      <c r="H30" s="71" t="str">
        <f t="shared" si="23"/>
        <v/>
      </c>
      <c r="I30" s="71" t="str">
        <f t="shared" si="23"/>
        <v/>
      </c>
      <c r="J30" s="72">
        <f>I9/I12</f>
        <v>0</v>
      </c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73" t="s">
        <v>57</v>
      </c>
      <c r="C31" s="74" t="s">
        <v>61</v>
      </c>
      <c r="D31" s="75" t="str">
        <f t="shared" ref="D31:I31" si="24">IF(ISBLANK(C10),"",C10)</f>
        <v/>
      </c>
      <c r="E31" s="81" t="str">
        <f t="shared" si="24"/>
        <v/>
      </c>
      <c r="F31" s="81" t="str">
        <f t="shared" si="24"/>
        <v/>
      </c>
      <c r="G31" s="81" t="str">
        <f t="shared" si="24"/>
        <v/>
      </c>
      <c r="H31" s="81" t="str">
        <f t="shared" si="24"/>
        <v/>
      </c>
      <c r="I31" s="81" t="str">
        <f t="shared" si="24"/>
        <v/>
      </c>
      <c r="J31" s="74">
        <f>IF(ISBLANK(D31),"",SUM(D31:I31))</f>
        <v>0</v>
      </c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66"/>
      <c r="C32" s="65" t="s">
        <v>62</v>
      </c>
      <c r="D32" s="67" t="str">
        <f t="shared" ref="D32:I32" si="25">IF(ISBLANK(C10),"",$I10*C12/$I$12)</f>
        <v/>
      </c>
      <c r="E32" s="68" t="str">
        <f t="shared" si="25"/>
        <v/>
      </c>
      <c r="F32" s="68" t="str">
        <f t="shared" si="25"/>
        <v/>
      </c>
      <c r="G32" s="68" t="str">
        <f t="shared" si="25"/>
        <v/>
      </c>
      <c r="H32" s="68" t="str">
        <f t="shared" si="25"/>
        <v/>
      </c>
      <c r="I32" s="68" t="str">
        <f t="shared" si="25"/>
        <v/>
      </c>
      <c r="J32" s="69">
        <f>IF(ISBLANK(D32),"",SUM(D32:I32))</f>
        <v>0</v>
      </c>
      <c r="K32" s="1"/>
      <c r="L32" s="1"/>
      <c r="M32" s="1"/>
      <c r="N32" s="1"/>
      <c r="O32" s="1"/>
      <c r="P32" s="1"/>
      <c r="Q32" s="1"/>
      <c r="R32" s="1"/>
      <c r="S32" s="1"/>
    </row>
    <row r="33" spans="2:20" x14ac:dyDescent="0.25">
      <c r="B33" s="66"/>
      <c r="C33" s="65" t="s">
        <v>63</v>
      </c>
      <c r="D33" s="70" t="str">
        <f t="shared" ref="D33:I33" si="26">IF(ISBLANK(C10),"",C10/$I$10)</f>
        <v/>
      </c>
      <c r="E33" s="71" t="str">
        <f t="shared" si="26"/>
        <v/>
      </c>
      <c r="F33" s="71" t="str">
        <f t="shared" si="26"/>
        <v/>
      </c>
      <c r="G33" s="71" t="str">
        <f t="shared" si="26"/>
        <v/>
      </c>
      <c r="H33" s="71" t="str">
        <f t="shared" si="26"/>
        <v/>
      </c>
      <c r="I33" s="71" t="str">
        <f t="shared" si="26"/>
        <v/>
      </c>
      <c r="J33" s="72">
        <f>SUM(D33:I33)</f>
        <v>0</v>
      </c>
      <c r="K33" s="1"/>
      <c r="L33" s="1"/>
      <c r="M33" s="1"/>
      <c r="N33" s="1"/>
      <c r="O33" s="1"/>
      <c r="P33" s="1"/>
      <c r="Q33" s="1"/>
      <c r="R33" s="1"/>
      <c r="S33" s="1"/>
    </row>
    <row r="34" spans="2:20" x14ac:dyDescent="0.25">
      <c r="B34" s="77"/>
      <c r="C34" s="78" t="s">
        <v>64</v>
      </c>
      <c r="D34" s="82" t="str">
        <f t="shared" ref="D34:I34" si="27">IF(ISBLANK(C10),"",C10/C12)</f>
        <v/>
      </c>
      <c r="E34" s="79" t="str">
        <f t="shared" si="27"/>
        <v/>
      </c>
      <c r="F34" s="79" t="str">
        <f t="shared" si="27"/>
        <v/>
      </c>
      <c r="G34" s="79" t="str">
        <f t="shared" si="27"/>
        <v/>
      </c>
      <c r="H34" s="79" t="str">
        <f t="shared" si="27"/>
        <v/>
      </c>
      <c r="I34" s="79" t="str">
        <f t="shared" si="27"/>
        <v/>
      </c>
      <c r="J34" s="72">
        <f>I10/I12</f>
        <v>0</v>
      </c>
      <c r="K34" s="1"/>
      <c r="L34" s="1"/>
      <c r="M34" s="1"/>
      <c r="N34" s="1"/>
      <c r="O34" s="1"/>
      <c r="P34" s="1"/>
      <c r="Q34" s="1"/>
      <c r="R34" s="1"/>
      <c r="S34" s="1"/>
    </row>
    <row r="35" spans="2:20" x14ac:dyDescent="0.25">
      <c r="B35" s="73" t="s">
        <v>59</v>
      </c>
      <c r="C35" s="74" t="s">
        <v>61</v>
      </c>
      <c r="D35" s="83" t="str">
        <f t="shared" ref="D35:I35" si="28">IF(ISBLANK(C11),"",C11)</f>
        <v/>
      </c>
      <c r="E35" s="84" t="str">
        <f t="shared" si="28"/>
        <v/>
      </c>
      <c r="F35" s="84" t="str">
        <f t="shared" si="28"/>
        <v/>
      </c>
      <c r="G35" s="84" t="str">
        <f t="shared" si="28"/>
        <v/>
      </c>
      <c r="H35" s="84" t="str">
        <f t="shared" si="28"/>
        <v/>
      </c>
      <c r="I35" s="84" t="str">
        <f t="shared" si="28"/>
        <v/>
      </c>
      <c r="J35" s="74">
        <f>IF(ISBLANK(D35),"",SUM(D35:I35))</f>
        <v>0</v>
      </c>
      <c r="K35" s="1"/>
      <c r="L35" s="1"/>
      <c r="M35" s="1"/>
      <c r="N35" s="1"/>
      <c r="O35" s="1"/>
      <c r="P35" s="1"/>
      <c r="Q35" s="1"/>
      <c r="R35" s="1"/>
      <c r="S35" s="1"/>
    </row>
    <row r="36" spans="2:20" x14ac:dyDescent="0.25">
      <c r="B36" s="66"/>
      <c r="C36" s="65" t="s">
        <v>62</v>
      </c>
      <c r="D36" s="67" t="str">
        <f t="shared" ref="D36:I36" si="29">IF(ISBLANK(C11),"",$I11*C12/$I$12)</f>
        <v/>
      </c>
      <c r="E36" s="68" t="str">
        <f t="shared" si="29"/>
        <v/>
      </c>
      <c r="F36" s="68" t="str">
        <f t="shared" si="29"/>
        <v/>
      </c>
      <c r="G36" s="68" t="str">
        <f t="shared" si="29"/>
        <v/>
      </c>
      <c r="H36" s="68" t="str">
        <f t="shared" si="29"/>
        <v/>
      </c>
      <c r="I36" s="68" t="str">
        <f t="shared" si="29"/>
        <v/>
      </c>
      <c r="J36" s="69">
        <f>IF(ISBLANK(D36),"",SUM(D36:I36))</f>
        <v>0</v>
      </c>
      <c r="K36" s="1"/>
      <c r="L36" s="1"/>
      <c r="M36" s="1"/>
      <c r="N36" s="1"/>
      <c r="O36" s="1"/>
      <c r="P36" s="1"/>
      <c r="Q36" s="1"/>
      <c r="R36" s="1"/>
      <c r="S36" s="1"/>
    </row>
    <row r="37" spans="2:20" x14ac:dyDescent="0.25">
      <c r="B37" s="66"/>
      <c r="C37" s="65" t="s">
        <v>63</v>
      </c>
      <c r="D37" s="70" t="str">
        <f t="shared" ref="D37:I37" si="30">IF(ISBLANK(C11),"",C11/$I$11)</f>
        <v/>
      </c>
      <c r="E37" s="71" t="str">
        <f t="shared" si="30"/>
        <v/>
      </c>
      <c r="F37" s="71" t="str">
        <f t="shared" si="30"/>
        <v/>
      </c>
      <c r="G37" s="71" t="str">
        <f t="shared" si="30"/>
        <v/>
      </c>
      <c r="H37" s="71" t="str">
        <f t="shared" si="30"/>
        <v/>
      </c>
      <c r="I37" s="71" t="str">
        <f t="shared" si="30"/>
        <v/>
      </c>
      <c r="J37" s="72">
        <f>SUM(D37:I37)</f>
        <v>0</v>
      </c>
      <c r="K37" s="1"/>
      <c r="L37" s="1"/>
      <c r="M37" s="1"/>
      <c r="N37" s="1"/>
      <c r="O37" s="1"/>
      <c r="P37" s="1"/>
      <c r="Q37" s="1"/>
      <c r="R37" s="1"/>
      <c r="S37" s="1"/>
    </row>
    <row r="38" spans="2:20" x14ac:dyDescent="0.25">
      <c r="B38" s="77"/>
      <c r="C38" s="78" t="s">
        <v>64</v>
      </c>
      <c r="D38" s="82" t="str">
        <f t="shared" ref="D38:I38" si="31">IF(ISBLANK(C11),"",C11/C12)</f>
        <v/>
      </c>
      <c r="E38" s="71" t="str">
        <f t="shared" si="31"/>
        <v/>
      </c>
      <c r="F38" s="71" t="str">
        <f t="shared" si="31"/>
        <v/>
      </c>
      <c r="G38" s="71" t="str">
        <f t="shared" si="31"/>
        <v/>
      </c>
      <c r="H38" s="71" t="str">
        <f t="shared" si="31"/>
        <v/>
      </c>
      <c r="I38" s="71" t="str">
        <f t="shared" si="31"/>
        <v/>
      </c>
      <c r="J38" s="72">
        <f>I11/I12</f>
        <v>0</v>
      </c>
      <c r="K38" s="1"/>
      <c r="L38" s="1"/>
      <c r="M38" s="1"/>
      <c r="N38" s="1"/>
      <c r="O38" s="1"/>
      <c r="P38" s="1"/>
      <c r="Q38" s="1"/>
      <c r="R38" s="1"/>
      <c r="S38" s="1"/>
    </row>
    <row r="39" spans="2:20" x14ac:dyDescent="0.25">
      <c r="B39" s="73" t="s">
        <v>60</v>
      </c>
      <c r="C39" s="74" t="s">
        <v>61</v>
      </c>
      <c r="D39" s="75">
        <f t="shared" ref="D39:I39" si="32">IF(ISBLANK(C12),"",C12)</f>
        <v>33</v>
      </c>
      <c r="E39" s="76">
        <f t="shared" si="32"/>
        <v>33</v>
      </c>
      <c r="F39" s="76">
        <f t="shared" si="32"/>
        <v>44</v>
      </c>
      <c r="G39" s="76">
        <f t="shared" si="32"/>
        <v>47</v>
      </c>
      <c r="H39" s="76">
        <f t="shared" si="32"/>
        <v>0</v>
      </c>
      <c r="I39" s="76">
        <f t="shared" si="32"/>
        <v>0</v>
      </c>
      <c r="J39" s="74">
        <f>I12</f>
        <v>157</v>
      </c>
      <c r="K39" s="1"/>
      <c r="L39" s="1"/>
      <c r="M39" s="1"/>
      <c r="N39" s="1"/>
      <c r="O39" s="1"/>
      <c r="P39" s="1"/>
      <c r="Q39" s="1"/>
      <c r="R39" s="1"/>
      <c r="S39" s="1"/>
    </row>
    <row r="40" spans="2:20" x14ac:dyDescent="0.25">
      <c r="B40" s="66"/>
      <c r="C40" s="65" t="s">
        <v>62</v>
      </c>
      <c r="D40" s="67">
        <f t="shared" ref="D40:J40" si="33">SUM(D16,D20,D24,D28,D32,D36)</f>
        <v>33</v>
      </c>
      <c r="E40" s="68">
        <f t="shared" si="33"/>
        <v>33</v>
      </c>
      <c r="F40" s="68">
        <f t="shared" si="33"/>
        <v>44</v>
      </c>
      <c r="G40" s="68">
        <f t="shared" si="33"/>
        <v>47</v>
      </c>
      <c r="H40" s="68">
        <f t="shared" si="33"/>
        <v>0</v>
      </c>
      <c r="I40" s="68">
        <f t="shared" si="33"/>
        <v>0</v>
      </c>
      <c r="J40" s="69">
        <f t="shared" si="33"/>
        <v>157</v>
      </c>
      <c r="K40" s="1"/>
      <c r="L40" s="1"/>
      <c r="M40" s="1"/>
      <c r="N40" s="1"/>
      <c r="O40" s="1"/>
      <c r="P40" s="1"/>
      <c r="Q40" s="1"/>
      <c r="R40" s="1"/>
      <c r="S40" s="1"/>
    </row>
    <row r="41" spans="2:20" x14ac:dyDescent="0.25">
      <c r="B41" s="66"/>
      <c r="C41" s="65" t="s">
        <v>63</v>
      </c>
      <c r="D41" s="70">
        <f t="shared" ref="D41:J41" si="34">C12/$I$12</f>
        <v>0.21019108280254778</v>
      </c>
      <c r="E41" s="71">
        <f t="shared" si="34"/>
        <v>0.21019108280254778</v>
      </c>
      <c r="F41" s="71">
        <f t="shared" si="34"/>
        <v>0.28025477707006369</v>
      </c>
      <c r="G41" s="71">
        <f t="shared" si="34"/>
        <v>0.29936305732484075</v>
      </c>
      <c r="H41" s="71">
        <f t="shared" si="34"/>
        <v>0</v>
      </c>
      <c r="I41" s="71">
        <f t="shared" si="34"/>
        <v>0</v>
      </c>
      <c r="J41" s="72">
        <f t="shared" si="34"/>
        <v>1</v>
      </c>
      <c r="K41" s="1"/>
      <c r="L41" s="1"/>
      <c r="M41" s="7"/>
      <c r="N41" s="7"/>
      <c r="O41" s="7"/>
      <c r="P41" s="7"/>
      <c r="Q41" s="7"/>
      <c r="R41" s="7"/>
      <c r="S41" s="7"/>
      <c r="T41" s="7"/>
    </row>
    <row r="42" spans="2:20" x14ac:dyDescent="0.25">
      <c r="B42" s="85"/>
      <c r="C42" s="86" t="s">
        <v>64</v>
      </c>
      <c r="D42" s="87">
        <f t="shared" ref="D42:J42" si="35">SUM(D18,D22,D26,D30,D34,D38)</f>
        <v>1</v>
      </c>
      <c r="E42" s="88">
        <f t="shared" si="35"/>
        <v>1</v>
      </c>
      <c r="F42" s="88">
        <f t="shared" si="35"/>
        <v>1</v>
      </c>
      <c r="G42" s="88">
        <f t="shared" si="35"/>
        <v>1</v>
      </c>
      <c r="H42" s="88">
        <f t="shared" si="35"/>
        <v>0</v>
      </c>
      <c r="I42" s="88">
        <f t="shared" si="35"/>
        <v>0</v>
      </c>
      <c r="J42" s="89">
        <f t="shared" si="35"/>
        <v>1</v>
      </c>
      <c r="K42" s="1"/>
      <c r="L42" s="1"/>
      <c r="M42" s="1"/>
      <c r="N42" s="1"/>
      <c r="O42" s="1"/>
      <c r="P42" s="1"/>
      <c r="Q42" s="1"/>
      <c r="R42" s="1"/>
      <c r="S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0" s="1" customFormat="1" x14ac:dyDescent="0.25"/>
    <row r="45" spans="2:20" s="1" customFormat="1" x14ac:dyDescent="0.25"/>
    <row r="46" spans="2:20" s="1" customFormat="1" x14ac:dyDescent="0.25"/>
    <row r="47" spans="2:20" s="1" customFormat="1" x14ac:dyDescent="0.25"/>
    <row r="48" spans="2:20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sheetProtection selectLockedCells="1" selectUnlockedCells="1"/>
  <mergeCells count="5">
    <mergeCell ref="B1:G1"/>
    <mergeCell ref="C2:F2"/>
    <mergeCell ref="L5:P5"/>
    <mergeCell ref="L7:M7"/>
    <mergeCell ref="L10:R10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ColWidth="8.85546875" defaultRowHeight="15" x14ac:dyDescent="0.25"/>
  <sheetData>
    <row r="2" spans="2:2" x14ac:dyDescent="0.25">
      <c r="B2" t="s">
        <v>65</v>
      </c>
    </row>
    <row r="3" spans="2:2" x14ac:dyDescent="0.25">
      <c r="B3" t="s">
        <v>66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Proportion</vt:lpstr>
      <vt:lpstr>Two Proportions</vt:lpstr>
      <vt:lpstr>Chi Square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Cromar, Ryan</dc:creator>
  <cp:lastModifiedBy>BYU Idaho</cp:lastModifiedBy>
  <dcterms:created xsi:type="dcterms:W3CDTF">2015-03-27T15:30:57Z</dcterms:created>
  <dcterms:modified xsi:type="dcterms:W3CDTF">2016-03-21T16:48:38Z</dcterms:modified>
</cp:coreProperties>
</file>