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Desktop/"/>
    </mc:Choice>
  </mc:AlternateContent>
  <xr:revisionPtr revIDLastSave="0" documentId="13_ncr:1_{291CC88A-842C-C246-A1A2-488D589F4940}" xr6:coauthVersionLast="37" xr6:coauthVersionMax="37" xr10:uidLastSave="{00000000-0000-0000-0000-000000000000}"/>
  <bookViews>
    <workbookView xWindow="360" yWindow="460" windowWidth="28040" windowHeight="17040" xr2:uid="{80E4E37A-40A8-FD41-B7A5-463A7C8A98AB}"/>
  </bookViews>
  <sheets>
    <sheet name="itc-fitting" sheetId="3" r:id="rId1"/>
    <sheet name="key" sheetId="4" r:id="rId2"/>
    <sheet name="replicates" sheetId="2" r:id="rId3"/>
  </sheets>
  <definedNames>
    <definedName name="solver_adj" localSheetId="0" hidden="1">'itc-fitting'!$C$5:$C$6</definedName>
    <definedName name="solver_adj" localSheetId="1" hidden="1">key!$C$5:$C$6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opt" localSheetId="0" hidden="1">'itc-fitting'!$K$30</definedName>
    <definedName name="solver_opt" localSheetId="1" hidden="1">key!$K$30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9" i="4" l="1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T10" i="4"/>
  <c r="C10" i="4"/>
  <c r="N9" i="4"/>
  <c r="P9" i="4" s="1"/>
  <c r="I9" i="4" s="1"/>
  <c r="E9" i="4"/>
  <c r="D9" i="4"/>
  <c r="O9" i="4" s="1"/>
  <c r="C9" i="4"/>
  <c r="E10" i="4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E9" i="3"/>
  <c r="E10" i="3" s="1"/>
  <c r="D9" i="3"/>
  <c r="C9" i="3"/>
  <c r="C10" i="3" s="1"/>
  <c r="D10" i="4" l="1"/>
  <c r="C11" i="4"/>
  <c r="C11" i="3"/>
  <c r="D10" i="3"/>
  <c r="C12" i="4" l="1"/>
  <c r="O10" i="4"/>
  <c r="N10" i="4"/>
  <c r="P10" i="4" s="1"/>
  <c r="I10" i="4" s="1"/>
  <c r="J10" i="4" s="1"/>
  <c r="E11" i="4"/>
  <c r="E12" i="4" s="1"/>
  <c r="D11" i="4"/>
  <c r="D11" i="3"/>
  <c r="C12" i="3"/>
  <c r="E11" i="3"/>
  <c r="K10" i="4" l="1"/>
  <c r="U10" i="4"/>
  <c r="O11" i="4"/>
  <c r="N11" i="4"/>
  <c r="P11" i="4" s="1"/>
  <c r="I11" i="4" s="1"/>
  <c r="J11" i="4" s="1"/>
  <c r="C13" i="4"/>
  <c r="D12" i="4"/>
  <c r="E12" i="3"/>
  <c r="C13" i="3"/>
  <c r="D12" i="3"/>
  <c r="C14" i="4" l="1"/>
  <c r="U11" i="4"/>
  <c r="K11" i="4"/>
  <c r="O12" i="4"/>
  <c r="N12" i="4"/>
  <c r="P12" i="4" s="1"/>
  <c r="I12" i="4" s="1"/>
  <c r="J12" i="4" s="1"/>
  <c r="E13" i="4"/>
  <c r="E14" i="4" s="1"/>
  <c r="D13" i="4"/>
  <c r="C14" i="3"/>
  <c r="D13" i="3"/>
  <c r="E13" i="3"/>
  <c r="O13" i="4" l="1"/>
  <c r="N13" i="4"/>
  <c r="P13" i="4" s="1"/>
  <c r="I13" i="4" s="1"/>
  <c r="J13" i="4" s="1"/>
  <c r="K12" i="4"/>
  <c r="U12" i="4"/>
  <c r="C15" i="4"/>
  <c r="D14" i="4"/>
  <c r="C15" i="3"/>
  <c r="E14" i="3"/>
  <c r="E15" i="3" s="1"/>
  <c r="D14" i="3"/>
  <c r="U13" i="4" l="1"/>
  <c r="K13" i="4"/>
  <c r="C16" i="4"/>
  <c r="D15" i="4"/>
  <c r="E15" i="4"/>
  <c r="E16" i="4" s="1"/>
  <c r="O14" i="4"/>
  <c r="N14" i="4"/>
  <c r="P14" i="4" s="1"/>
  <c r="I14" i="4" s="1"/>
  <c r="J14" i="4" s="1"/>
  <c r="C16" i="3"/>
  <c r="D15" i="3"/>
  <c r="K14" i="4" l="1"/>
  <c r="U14" i="4"/>
  <c r="O15" i="4"/>
  <c r="N15" i="4"/>
  <c r="P15" i="4" s="1"/>
  <c r="I15" i="4" s="1"/>
  <c r="J15" i="4" s="1"/>
  <c r="C17" i="4"/>
  <c r="D16" i="4"/>
  <c r="C17" i="3"/>
  <c r="D16" i="3"/>
  <c r="E16" i="3"/>
  <c r="E17" i="3" s="1"/>
  <c r="O16" i="4" l="1"/>
  <c r="N16" i="4"/>
  <c r="P16" i="4" s="1"/>
  <c r="I16" i="4" s="1"/>
  <c r="J16" i="4" s="1"/>
  <c r="C18" i="4"/>
  <c r="D17" i="4"/>
  <c r="U15" i="4"/>
  <c r="K15" i="4"/>
  <c r="E17" i="4"/>
  <c r="E18" i="4" s="1"/>
  <c r="C18" i="3"/>
  <c r="D17" i="3"/>
  <c r="O17" i="4" l="1"/>
  <c r="N17" i="4"/>
  <c r="K16" i="4"/>
  <c r="U16" i="4"/>
  <c r="D18" i="4"/>
  <c r="D19" i="4" s="1"/>
  <c r="C19" i="4"/>
  <c r="C19" i="3"/>
  <c r="D18" i="3"/>
  <c r="E18" i="3"/>
  <c r="C20" i="4" l="1"/>
  <c r="O18" i="4"/>
  <c r="N18" i="4"/>
  <c r="P18" i="4" s="1"/>
  <c r="I18" i="4" s="1"/>
  <c r="E19" i="4"/>
  <c r="N19" i="4" s="1"/>
  <c r="P17" i="4"/>
  <c r="I17" i="4" s="1"/>
  <c r="J17" i="4" s="1"/>
  <c r="C20" i="3"/>
  <c r="E19" i="3"/>
  <c r="E20" i="3" s="1"/>
  <c r="D19" i="3"/>
  <c r="C21" i="4" l="1"/>
  <c r="D20" i="4"/>
  <c r="D21" i="4" s="1"/>
  <c r="K17" i="4"/>
  <c r="U17" i="4"/>
  <c r="E20" i="4"/>
  <c r="E21" i="4" s="1"/>
  <c r="J18" i="4"/>
  <c r="O19" i="4"/>
  <c r="P19" i="4" s="1"/>
  <c r="I19" i="4" s="1"/>
  <c r="J19" i="4" s="1"/>
  <c r="D20" i="3"/>
  <c r="C21" i="3"/>
  <c r="U19" i="4" l="1"/>
  <c r="K19" i="4"/>
  <c r="O21" i="4"/>
  <c r="N21" i="4"/>
  <c r="P21" i="4" s="1"/>
  <c r="I21" i="4" s="1"/>
  <c r="J21" i="4" s="1"/>
  <c r="K18" i="4"/>
  <c r="U18" i="4"/>
  <c r="E22" i="4"/>
  <c r="O20" i="4"/>
  <c r="N20" i="4"/>
  <c r="P20" i="4" s="1"/>
  <c r="I20" i="4" s="1"/>
  <c r="J20" i="4" s="1"/>
  <c r="D22" i="4"/>
  <c r="C22" i="4"/>
  <c r="C22" i="3"/>
  <c r="D21" i="3"/>
  <c r="D22" i="3" s="1"/>
  <c r="E21" i="3"/>
  <c r="E22" i="3" s="1"/>
  <c r="U21" i="4" l="1"/>
  <c r="K21" i="4"/>
  <c r="C23" i="4"/>
  <c r="K20" i="4"/>
  <c r="U20" i="4"/>
  <c r="E23" i="4"/>
  <c r="O22" i="4"/>
  <c r="N22" i="4"/>
  <c r="P22" i="4" s="1"/>
  <c r="I22" i="4" s="1"/>
  <c r="J22" i="4" s="1"/>
  <c r="C23" i="3"/>
  <c r="E23" i="3" s="1"/>
  <c r="C24" i="4" l="1"/>
  <c r="D24" i="4"/>
  <c r="D23" i="4"/>
  <c r="K22" i="4"/>
  <c r="U22" i="4"/>
  <c r="D23" i="3"/>
  <c r="C24" i="3"/>
  <c r="D24" i="3" s="1"/>
  <c r="C25" i="4" l="1"/>
  <c r="O23" i="4"/>
  <c r="N23" i="4"/>
  <c r="P23" i="4" s="1"/>
  <c r="I23" i="4" s="1"/>
  <c r="J23" i="4" s="1"/>
  <c r="E24" i="4"/>
  <c r="E25" i="4" s="1"/>
  <c r="C25" i="3"/>
  <c r="D25" i="3"/>
  <c r="E24" i="3"/>
  <c r="E25" i="3" s="1"/>
  <c r="K23" i="4" l="1"/>
  <c r="U23" i="4"/>
  <c r="C26" i="4"/>
  <c r="D25" i="4"/>
  <c r="N24" i="4"/>
  <c r="P24" i="4" s="1"/>
  <c r="I24" i="4" s="1"/>
  <c r="J24" i="4" s="1"/>
  <c r="O24" i="4"/>
  <c r="C26" i="3"/>
  <c r="K24" i="4" l="1"/>
  <c r="U24" i="4"/>
  <c r="O25" i="4"/>
  <c r="N25" i="4"/>
  <c r="P25" i="4" s="1"/>
  <c r="I25" i="4" s="1"/>
  <c r="J25" i="4" s="1"/>
  <c r="C27" i="4"/>
  <c r="D26" i="4"/>
  <c r="E26" i="4"/>
  <c r="E27" i="4" s="1"/>
  <c r="C27" i="3"/>
  <c r="D26" i="3"/>
  <c r="E26" i="3"/>
  <c r="E27" i="3" s="1"/>
  <c r="O26" i="4" l="1"/>
  <c r="N26" i="4"/>
  <c r="P26" i="4" s="1"/>
  <c r="I26" i="4" s="1"/>
  <c r="J26" i="4" s="1"/>
  <c r="C28" i="4"/>
  <c r="D28" i="4"/>
  <c r="D27" i="4"/>
  <c r="U25" i="4"/>
  <c r="K25" i="4"/>
  <c r="E28" i="4"/>
  <c r="D27" i="3"/>
  <c r="C28" i="3"/>
  <c r="O27" i="4" l="1"/>
  <c r="N27" i="4"/>
  <c r="K26" i="4"/>
  <c r="U26" i="4"/>
  <c r="O28" i="4"/>
  <c r="N28" i="4"/>
  <c r="P28" i="4" s="1"/>
  <c r="I28" i="4" s="1"/>
  <c r="C29" i="4"/>
  <c r="E29" i="4" s="1"/>
  <c r="C29" i="3"/>
  <c r="D28" i="3"/>
  <c r="E28" i="3"/>
  <c r="E29" i="3" s="1"/>
  <c r="D29" i="4" l="1"/>
  <c r="P27" i="4"/>
  <c r="I27" i="4" s="1"/>
  <c r="J27" i="4" s="1"/>
  <c r="D29" i="3"/>
  <c r="U27" i="4" l="1"/>
  <c r="K27" i="4"/>
  <c r="J28" i="4"/>
  <c r="O29" i="4"/>
  <c r="N29" i="4"/>
  <c r="P29" i="4" s="1"/>
  <c r="I29" i="4" s="1"/>
  <c r="J29" i="4" s="1"/>
  <c r="K28" i="4" l="1"/>
  <c r="U28" i="4"/>
  <c r="U29" i="4"/>
  <c r="K29" i="4"/>
  <c r="K30" i="4" s="1"/>
</calcChain>
</file>

<file path=xl/sharedStrings.xml><?xml version="1.0" encoding="utf-8"?>
<sst xmlns="http://schemas.openxmlformats.org/spreadsheetml/2006/main" count="50" uniqueCount="27">
  <si>
    <t>cell volume</t>
  </si>
  <si>
    <t>titrant conc</t>
  </si>
  <si>
    <t>cell conc</t>
  </si>
  <si>
    <t>KD</t>
  </si>
  <si>
    <t>dH</t>
  </si>
  <si>
    <t>b</t>
  </si>
  <si>
    <t>c</t>
  </si>
  <si>
    <t>n/a</t>
  </si>
  <si>
    <t>uM</t>
  </si>
  <si>
    <t>uL</t>
  </si>
  <si>
    <t>kJ/mol</t>
  </si>
  <si>
    <t>inj vol (uL)</t>
  </si>
  <si>
    <t>volume (uL)</t>
  </si>
  <si>
    <t>[X]T</t>
  </si>
  <si>
    <t>[M]T</t>
  </si>
  <si>
    <t>[MX]</t>
  </si>
  <si>
    <t>[MX]/[M]T</t>
  </si>
  <si>
    <t>err</t>
  </si>
  <si>
    <t>obs</t>
  </si>
  <si>
    <t>observed (kJ/mol)</t>
  </si>
  <si>
    <t>calculated heat</t>
  </si>
  <si>
    <t>square residuals</t>
  </si>
  <si>
    <t>rep1</t>
  </si>
  <si>
    <t>rep2</t>
  </si>
  <si>
    <t>rep3</t>
  </si>
  <si>
    <t>injection</t>
  </si>
  <si>
    <t>DATA GENERATION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</si>
</sst>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key!$A$10:$A$29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key!$F$10:$F$29</c:f>
              <c:numCache>
                <c:formatCode>General</c:formatCode>
                <c:ptCount val="20"/>
                <c:pt idx="0">
                  <c:v>-4.7093964269521447</c:v>
                </c:pt>
                <c:pt idx="1">
                  <c:v>-4.285306727319969</c:v>
                </c:pt>
                <c:pt idx="2">
                  <c:v>-3.9433459170584477</c:v>
                </c:pt>
                <c:pt idx="3">
                  <c:v>-3.9343234104634872</c:v>
                </c:pt>
                <c:pt idx="4">
                  <c:v>-3.7434701657002045</c:v>
                </c:pt>
                <c:pt idx="5">
                  <c:v>-3.5734124275212693</c:v>
                </c:pt>
                <c:pt idx="6">
                  <c:v>-3.1243735170530087</c:v>
                </c:pt>
                <c:pt idx="7">
                  <c:v>-2.7211626046127195</c:v>
                </c:pt>
                <c:pt idx="8">
                  <c:v>-1.6704641013576125</c:v>
                </c:pt>
                <c:pt idx="9">
                  <c:v>-1.2468443133648914</c:v>
                </c:pt>
                <c:pt idx="10">
                  <c:v>-1.2569748807646299</c:v>
                </c:pt>
                <c:pt idx="11">
                  <c:v>-1.3159817297950438</c:v>
                </c:pt>
                <c:pt idx="12">
                  <c:v>-0.91024589088361396</c:v>
                </c:pt>
                <c:pt idx="13">
                  <c:v>-0.85030930425075379</c:v>
                </c:pt>
                <c:pt idx="14">
                  <c:v>-0.38598062735897948</c:v>
                </c:pt>
                <c:pt idx="15">
                  <c:v>-0.14943438739768039</c:v>
                </c:pt>
                <c:pt idx="16">
                  <c:v>-0.31119826502077069</c:v>
                </c:pt>
                <c:pt idx="17">
                  <c:v>-0.4788672600845667</c:v>
                </c:pt>
                <c:pt idx="18">
                  <c:v>-0.32914152709547406</c:v>
                </c:pt>
                <c:pt idx="19">
                  <c:v>-0.17138165558064244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4-0346-87A4-2D9A0AE8999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key!$A$10:$A$29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key!$J$10:$J$29</c:f>
              <c:numCache>
                <c:formatCode>0.00</c:formatCode>
                <c:ptCount val="20"/>
                <c:pt idx="0">
                  <c:v>-4.6260202966721469</c:v>
                </c:pt>
                <c:pt idx="1">
                  <c:v>-4.4776200786105891</c:v>
                </c:pt>
                <c:pt idx="2">
                  <c:v>-4.2825325599796438</c:v>
                </c:pt>
                <c:pt idx="3">
                  <c:v>-4.0277612111339982</c:v>
                </c:pt>
                <c:pt idx="4">
                  <c:v>-3.7022961961837746</c:v>
                </c:pt>
                <c:pt idx="5">
                  <c:v>-3.3041739958961394</c:v>
                </c:pt>
                <c:pt idx="6">
                  <c:v>-2.8490868250288233</c:v>
                </c:pt>
                <c:pt idx="7">
                  <c:v>-2.3727567059145276</c:v>
                </c:pt>
                <c:pt idx="8">
                  <c:v>-1.9197816732114568</c:v>
                </c:pt>
                <c:pt idx="9">
                  <c:v>-1.5250430062476381</c:v>
                </c:pt>
                <c:pt idx="10">
                  <c:v>-1.2032156511157208</c:v>
                </c:pt>
                <c:pt idx="11">
                  <c:v>-0.95167974310273251</c:v>
                </c:pt>
                <c:pt idx="12">
                  <c:v>-0.75919212311071294</c:v>
                </c:pt>
                <c:pt idx="13">
                  <c:v>-0.61277452992657411</c:v>
                </c:pt>
                <c:pt idx="14">
                  <c:v>-0.50101455645740112</c:v>
                </c:pt>
                <c:pt idx="15">
                  <c:v>-0.41495665187147091</c:v>
                </c:pt>
                <c:pt idx="16">
                  <c:v>-0.34793082308183332</c:v>
                </c:pt>
                <c:pt idx="17">
                  <c:v>-0.29507772195222748</c:v>
                </c:pt>
                <c:pt idx="18">
                  <c:v>-0.2528784599144559</c:v>
                </c:pt>
                <c:pt idx="19">
                  <c:v>-0.21877800936404862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44-0346-87A4-2D9A0AE8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73823"/>
        <c:axId val="346075503"/>
      </c:scatterChart>
      <c:valAx>
        <c:axId val="34607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injection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75503"/>
        <c:crossesAt val="-6"/>
        <c:crossBetween val="midCat"/>
      </c:valAx>
      <c:valAx>
        <c:axId val="3460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(kJ/mol)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7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30</xdr:row>
      <xdr:rowOff>44450</xdr:rowOff>
    </xdr:from>
    <xdr:to>
      <xdr:col>7</xdr:col>
      <xdr:colOff>565150</xdr:colOff>
      <xdr:row>43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8157A-3CF8-6844-B7C7-4420C6A7E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4162-2129-4647-AC13-95320B283940}">
  <dimension ref="A2:U44"/>
  <sheetViews>
    <sheetView tabSelected="1" workbookViewId="0">
      <selection activeCell="I16" sqref="I16"/>
    </sheetView>
  </sheetViews>
  <sheetFormatPr baseColWidth="10" defaultRowHeight="16"/>
  <cols>
    <col min="6" max="6" width="15.83203125" bestFit="1" customWidth="1"/>
    <col min="10" max="10" width="13.6640625" bestFit="1" customWidth="1"/>
    <col min="11" max="11" width="14.5" bestFit="1" customWidth="1"/>
  </cols>
  <sheetData>
    <row r="2" spans="1:21">
      <c r="B2" t="s">
        <v>1</v>
      </c>
      <c r="C2">
        <v>200</v>
      </c>
      <c r="D2" t="s">
        <v>8</v>
      </c>
    </row>
    <row r="3" spans="1:21">
      <c r="B3" t="s">
        <v>2</v>
      </c>
      <c r="C3">
        <v>25</v>
      </c>
      <c r="D3" t="s">
        <v>8</v>
      </c>
    </row>
    <row r="4" spans="1:21">
      <c r="B4" t="s">
        <v>0</v>
      </c>
      <c r="C4">
        <v>1300</v>
      </c>
      <c r="D4" t="s">
        <v>9</v>
      </c>
    </row>
    <row r="5" spans="1:21">
      <c r="B5" t="s">
        <v>3</v>
      </c>
      <c r="C5" s="3">
        <v>100</v>
      </c>
      <c r="D5" t="s">
        <v>8</v>
      </c>
    </row>
    <row r="6" spans="1:21">
      <c r="B6" t="s">
        <v>4</v>
      </c>
      <c r="C6" s="4">
        <v>-50</v>
      </c>
      <c r="D6" t="s">
        <v>10</v>
      </c>
    </row>
    <row r="8" spans="1:21">
      <c r="B8" t="s">
        <v>11</v>
      </c>
      <c r="C8" t="s">
        <v>12</v>
      </c>
      <c r="D8" t="s">
        <v>13</v>
      </c>
      <c r="E8" t="s">
        <v>14</v>
      </c>
      <c r="F8" t="s">
        <v>19</v>
      </c>
      <c r="I8" s="5" t="s">
        <v>16</v>
      </c>
      <c r="J8" t="s">
        <v>20</v>
      </c>
      <c r="K8" t="s">
        <v>21</v>
      </c>
    </row>
    <row r="9" spans="1:21">
      <c r="B9">
        <v>0</v>
      </c>
      <c r="C9">
        <f>C4</f>
        <v>1300</v>
      </c>
      <c r="D9" s="1">
        <f>0</f>
        <v>0</v>
      </c>
      <c r="E9" s="1">
        <f>C3</f>
        <v>25</v>
      </c>
      <c r="F9" t="s">
        <v>7</v>
      </c>
      <c r="N9" s="1"/>
      <c r="O9" s="1"/>
      <c r="P9" s="1"/>
    </row>
    <row r="10" spans="1:21">
      <c r="A10">
        <v>1</v>
      </c>
      <c r="B10">
        <v>20</v>
      </c>
      <c r="C10">
        <f>B10+C9</f>
        <v>1320</v>
      </c>
      <c r="D10" s="1">
        <f>((B10*C$2)+(C9*D9))/C10</f>
        <v>3.0303030303030303</v>
      </c>
      <c r="E10" s="1">
        <f>(E9*C9)/C10</f>
        <v>24.621212121212121</v>
      </c>
      <c r="F10">
        <v>-4.7093964269521447</v>
      </c>
      <c r="J10" s="1"/>
      <c r="N10" s="1"/>
      <c r="O10" s="1"/>
      <c r="P10" s="1"/>
      <c r="U10" s="1"/>
    </row>
    <row r="11" spans="1:21">
      <c r="A11">
        <f>A10+1</f>
        <v>2</v>
      </c>
      <c r="B11">
        <v>20</v>
      </c>
      <c r="C11">
        <f t="shared" ref="C11:C29" si="0">B11+C10</f>
        <v>1340</v>
      </c>
      <c r="D11" s="1">
        <f t="shared" ref="D11:D29" si="1">((B11*C$2)+(C10*D10))/C11</f>
        <v>5.9701492537313436</v>
      </c>
      <c r="E11" s="1">
        <f t="shared" ref="E11:E29" si="2">(E10*C10)/C11</f>
        <v>24.253731343283583</v>
      </c>
      <c r="F11">
        <v>-4.285306727319969</v>
      </c>
      <c r="J11" s="1"/>
      <c r="N11" s="1"/>
      <c r="O11" s="1"/>
      <c r="P11" s="1"/>
      <c r="U11" s="1"/>
    </row>
    <row r="12" spans="1:21">
      <c r="A12">
        <f t="shared" ref="A12:A29" si="3">A11+1</f>
        <v>3</v>
      </c>
      <c r="B12">
        <v>20</v>
      </c>
      <c r="C12">
        <f t="shared" si="0"/>
        <v>1360</v>
      </c>
      <c r="D12" s="1">
        <f t="shared" si="1"/>
        <v>8.8235294117647065</v>
      </c>
      <c r="E12" s="1">
        <f t="shared" si="2"/>
        <v>23.897058823529413</v>
      </c>
      <c r="F12">
        <v>-3.9433459170584477</v>
      </c>
      <c r="J12" s="1"/>
      <c r="N12" s="1"/>
      <c r="O12" s="1"/>
      <c r="P12" s="1"/>
      <c r="U12" s="1"/>
    </row>
    <row r="13" spans="1:21">
      <c r="A13">
        <f t="shared" si="3"/>
        <v>4</v>
      </c>
      <c r="B13">
        <v>20</v>
      </c>
      <c r="C13">
        <f t="shared" si="0"/>
        <v>1380</v>
      </c>
      <c r="D13" s="1">
        <f t="shared" si="1"/>
        <v>11.594202898550725</v>
      </c>
      <c r="E13" s="1">
        <f t="shared" si="2"/>
        <v>23.55072463768116</v>
      </c>
      <c r="F13">
        <v>-3.9343234104634872</v>
      </c>
      <c r="J13" s="1"/>
      <c r="N13" s="1"/>
      <c r="O13" s="1"/>
      <c r="P13" s="1"/>
      <c r="U13" s="1"/>
    </row>
    <row r="14" spans="1:21">
      <c r="A14">
        <f t="shared" si="3"/>
        <v>5</v>
      </c>
      <c r="B14">
        <v>20</v>
      </c>
      <c r="C14">
        <f t="shared" si="0"/>
        <v>1400</v>
      </c>
      <c r="D14" s="1">
        <f t="shared" si="1"/>
        <v>14.285714285714286</v>
      </c>
      <c r="E14" s="1">
        <f t="shared" si="2"/>
        <v>23.214285714285715</v>
      </c>
      <c r="F14">
        <v>-3.7434701657002045</v>
      </c>
      <c r="J14" s="1"/>
      <c r="N14" s="1"/>
      <c r="O14" s="1"/>
      <c r="P14" s="1"/>
      <c r="U14" s="1"/>
    </row>
    <row r="15" spans="1:21">
      <c r="A15">
        <f t="shared" si="3"/>
        <v>6</v>
      </c>
      <c r="B15">
        <v>20</v>
      </c>
      <c r="C15">
        <f t="shared" si="0"/>
        <v>1420</v>
      </c>
      <c r="D15" s="1">
        <f t="shared" si="1"/>
        <v>16.901408450704224</v>
      </c>
      <c r="E15" s="1">
        <f t="shared" si="2"/>
        <v>22.887323943661972</v>
      </c>
      <c r="F15">
        <v>-3.5734124275212693</v>
      </c>
      <c r="J15" s="1"/>
      <c r="N15" s="1"/>
      <c r="O15" s="1"/>
      <c r="P15" s="1"/>
      <c r="U15" s="1"/>
    </row>
    <row r="16" spans="1:21">
      <c r="A16">
        <f t="shared" si="3"/>
        <v>7</v>
      </c>
      <c r="B16">
        <v>20</v>
      </c>
      <c r="C16">
        <f t="shared" si="0"/>
        <v>1440</v>
      </c>
      <c r="D16" s="1">
        <f t="shared" si="1"/>
        <v>19.444444444444443</v>
      </c>
      <c r="E16" s="1">
        <f t="shared" si="2"/>
        <v>22.569444444444443</v>
      </c>
      <c r="F16">
        <v>-3.1243735170530087</v>
      </c>
      <c r="J16" s="1"/>
      <c r="N16" s="1"/>
      <c r="O16" s="1"/>
      <c r="P16" s="1"/>
      <c r="U16" s="1"/>
    </row>
    <row r="17" spans="1:21">
      <c r="A17">
        <f t="shared" si="3"/>
        <v>8</v>
      </c>
      <c r="B17">
        <v>20</v>
      </c>
      <c r="C17">
        <f t="shared" si="0"/>
        <v>1460</v>
      </c>
      <c r="D17" s="1">
        <f t="shared" si="1"/>
        <v>21.917808219178081</v>
      </c>
      <c r="E17" s="1">
        <f t="shared" si="2"/>
        <v>22.260273972602736</v>
      </c>
      <c r="F17">
        <v>-2.7211626046127195</v>
      </c>
      <c r="J17" s="1"/>
      <c r="N17" s="1"/>
      <c r="O17" s="1"/>
      <c r="P17" s="1"/>
      <c r="U17" s="1"/>
    </row>
    <row r="18" spans="1:21">
      <c r="A18">
        <f t="shared" si="3"/>
        <v>9</v>
      </c>
      <c r="B18">
        <v>20</v>
      </c>
      <c r="C18">
        <f t="shared" si="0"/>
        <v>1480</v>
      </c>
      <c r="D18" s="1">
        <f t="shared" si="1"/>
        <v>24.324324324324323</v>
      </c>
      <c r="E18" s="1">
        <f t="shared" si="2"/>
        <v>21.959459459459456</v>
      </c>
      <c r="F18">
        <v>-1.6704641013576125</v>
      </c>
      <c r="J18" s="1"/>
      <c r="N18" s="1"/>
      <c r="O18" s="1"/>
      <c r="P18" s="1"/>
      <c r="U18" s="1"/>
    </row>
    <row r="19" spans="1:21">
      <c r="A19">
        <f t="shared" si="3"/>
        <v>10</v>
      </c>
      <c r="B19">
        <v>20</v>
      </c>
      <c r="C19">
        <f t="shared" si="0"/>
        <v>1500</v>
      </c>
      <c r="D19" s="1">
        <f t="shared" si="1"/>
        <v>26.666666666666668</v>
      </c>
      <c r="E19" s="1">
        <f t="shared" si="2"/>
        <v>21.666666666666664</v>
      </c>
      <c r="F19">
        <v>-1.2468443133648914</v>
      </c>
      <c r="J19" s="1"/>
      <c r="N19" s="1"/>
      <c r="O19" s="1"/>
      <c r="P19" s="1"/>
      <c r="U19" s="1"/>
    </row>
    <row r="20" spans="1:21">
      <c r="A20">
        <f t="shared" si="3"/>
        <v>11</v>
      </c>
      <c r="B20">
        <v>20</v>
      </c>
      <c r="C20">
        <f t="shared" si="0"/>
        <v>1520</v>
      </c>
      <c r="D20" s="1">
        <f t="shared" si="1"/>
        <v>28.94736842105263</v>
      </c>
      <c r="E20" s="1">
        <f t="shared" si="2"/>
        <v>21.381578947368418</v>
      </c>
      <c r="F20">
        <v>-1.2569748807646299</v>
      </c>
      <c r="J20" s="1"/>
      <c r="N20" s="1"/>
      <c r="O20" s="1"/>
      <c r="P20" s="1"/>
      <c r="U20" s="1"/>
    </row>
    <row r="21" spans="1:21">
      <c r="A21">
        <f t="shared" si="3"/>
        <v>12</v>
      </c>
      <c r="B21">
        <v>20</v>
      </c>
      <c r="C21">
        <f t="shared" si="0"/>
        <v>1540</v>
      </c>
      <c r="D21" s="1">
        <f t="shared" si="1"/>
        <v>31.168831168831169</v>
      </c>
      <c r="E21" s="1">
        <f t="shared" si="2"/>
        <v>21.103896103896101</v>
      </c>
      <c r="F21">
        <v>-1.3159817297950438</v>
      </c>
      <c r="J21" s="1"/>
      <c r="N21" s="1"/>
      <c r="O21" s="1"/>
      <c r="P21" s="1"/>
      <c r="U21" s="1"/>
    </row>
    <row r="22" spans="1:21">
      <c r="A22">
        <f t="shared" si="3"/>
        <v>13</v>
      </c>
      <c r="B22">
        <v>20</v>
      </c>
      <c r="C22">
        <f t="shared" si="0"/>
        <v>1560</v>
      </c>
      <c r="D22" s="1">
        <f t="shared" si="1"/>
        <v>33.333333333333336</v>
      </c>
      <c r="E22" s="1">
        <f t="shared" si="2"/>
        <v>20.833333333333332</v>
      </c>
      <c r="F22">
        <v>-0.91024589088361396</v>
      </c>
      <c r="J22" s="1"/>
      <c r="N22" s="1"/>
      <c r="O22" s="1"/>
      <c r="P22" s="1"/>
      <c r="U22" s="1"/>
    </row>
    <row r="23" spans="1:21">
      <c r="A23">
        <f t="shared" si="3"/>
        <v>14</v>
      </c>
      <c r="B23">
        <v>20</v>
      </c>
      <c r="C23">
        <f t="shared" si="0"/>
        <v>1580</v>
      </c>
      <c r="D23" s="1">
        <f t="shared" si="1"/>
        <v>35.443037974683548</v>
      </c>
      <c r="E23" s="1">
        <f t="shared" si="2"/>
        <v>20.569620253164555</v>
      </c>
      <c r="F23">
        <v>-0.85030930425075379</v>
      </c>
      <c r="J23" s="1"/>
      <c r="N23" s="1"/>
      <c r="O23" s="1"/>
      <c r="P23" s="1"/>
      <c r="U23" s="1"/>
    </row>
    <row r="24" spans="1:21">
      <c r="A24">
        <f t="shared" si="3"/>
        <v>15</v>
      </c>
      <c r="B24">
        <v>20</v>
      </c>
      <c r="C24">
        <f t="shared" si="0"/>
        <v>1600</v>
      </c>
      <c r="D24" s="1">
        <f t="shared" si="1"/>
        <v>37.500000000000007</v>
      </c>
      <c r="E24" s="1">
        <f t="shared" si="2"/>
        <v>20.312499999999996</v>
      </c>
      <c r="F24">
        <v>-0.38598062735897948</v>
      </c>
      <c r="J24" s="1"/>
      <c r="N24" s="1"/>
      <c r="O24" s="1"/>
      <c r="P24" s="1"/>
      <c r="U24" s="1"/>
    </row>
    <row r="25" spans="1:21">
      <c r="A25">
        <f t="shared" si="3"/>
        <v>16</v>
      </c>
      <c r="B25">
        <v>20</v>
      </c>
      <c r="C25">
        <f t="shared" si="0"/>
        <v>1620</v>
      </c>
      <c r="D25" s="1">
        <f t="shared" si="1"/>
        <v>39.506172839506185</v>
      </c>
      <c r="E25" s="1">
        <f t="shared" si="2"/>
        <v>20.061728395061724</v>
      </c>
      <c r="F25">
        <v>-0.14943438739768039</v>
      </c>
      <c r="J25" s="1"/>
      <c r="N25" s="1"/>
      <c r="O25" s="1"/>
      <c r="P25" s="1"/>
      <c r="U25" s="1"/>
    </row>
    <row r="26" spans="1:21">
      <c r="A26">
        <f t="shared" si="3"/>
        <v>17</v>
      </c>
      <c r="B26">
        <v>20</v>
      </c>
      <c r="C26">
        <f t="shared" si="0"/>
        <v>1640</v>
      </c>
      <c r="D26" s="1">
        <f t="shared" si="1"/>
        <v>41.463414634146361</v>
      </c>
      <c r="E26" s="1">
        <f t="shared" si="2"/>
        <v>19.817073170731703</v>
      </c>
      <c r="F26">
        <v>-0.31119826502077069</v>
      </c>
      <c r="J26" s="1"/>
      <c r="N26" s="1"/>
      <c r="O26" s="1"/>
      <c r="P26" s="1"/>
      <c r="U26" s="1"/>
    </row>
    <row r="27" spans="1:21">
      <c r="A27">
        <f t="shared" si="3"/>
        <v>18</v>
      </c>
      <c r="B27">
        <v>20</v>
      </c>
      <c r="C27">
        <f t="shared" si="0"/>
        <v>1660</v>
      </c>
      <c r="D27" s="1">
        <f t="shared" si="1"/>
        <v>43.373493975903635</v>
      </c>
      <c r="E27" s="1">
        <f t="shared" si="2"/>
        <v>19.578313253012045</v>
      </c>
      <c r="F27">
        <v>-0.4788672600845667</v>
      </c>
      <c r="J27" s="1"/>
      <c r="N27" s="1"/>
      <c r="O27" s="1"/>
      <c r="P27" s="1"/>
      <c r="U27" s="1"/>
    </row>
    <row r="28" spans="1:21">
      <c r="A28">
        <f t="shared" si="3"/>
        <v>19</v>
      </c>
      <c r="B28">
        <v>20</v>
      </c>
      <c r="C28">
        <f t="shared" si="0"/>
        <v>1680</v>
      </c>
      <c r="D28" s="1">
        <f t="shared" si="1"/>
        <v>45.238095238095255</v>
      </c>
      <c r="E28" s="1">
        <f t="shared" si="2"/>
        <v>19.345238095238091</v>
      </c>
      <c r="F28">
        <v>-0.32914152709547406</v>
      </c>
      <c r="J28" s="1"/>
      <c r="N28" s="1"/>
      <c r="O28" s="1"/>
      <c r="P28" s="1"/>
      <c r="U28" s="1"/>
    </row>
    <row r="29" spans="1:21">
      <c r="A29">
        <f t="shared" si="3"/>
        <v>20</v>
      </c>
      <c r="B29">
        <v>20</v>
      </c>
      <c r="C29">
        <f t="shared" si="0"/>
        <v>1700</v>
      </c>
      <c r="D29" s="1">
        <f t="shared" si="1"/>
        <v>47.058823529411782</v>
      </c>
      <c r="E29" s="1">
        <f t="shared" si="2"/>
        <v>19.117647058823525</v>
      </c>
      <c r="F29">
        <v>-0.17138165558064244</v>
      </c>
      <c r="J29" s="1"/>
      <c r="N29" s="1"/>
      <c r="O29" s="1"/>
      <c r="P29" s="1"/>
      <c r="U29" s="1"/>
    </row>
    <row r="30" spans="1:21">
      <c r="D30" s="1"/>
      <c r="E30" s="1"/>
      <c r="F30" s="1"/>
      <c r="G30" s="1"/>
      <c r="H30" s="1"/>
    </row>
    <row r="31" spans="1:21">
      <c r="D31" s="1"/>
      <c r="E31" s="1"/>
      <c r="F31" s="1"/>
      <c r="G31" s="1"/>
      <c r="H31" s="1"/>
      <c r="K31" s="1"/>
    </row>
    <row r="32" spans="1:21">
      <c r="D32" s="1"/>
      <c r="E32" s="1"/>
      <c r="F32" s="1"/>
      <c r="G32" s="1"/>
      <c r="H32" s="1"/>
      <c r="K32" s="1"/>
    </row>
    <row r="33" spans="4:11">
      <c r="D33" s="1"/>
      <c r="E33" s="1"/>
      <c r="F33" s="1"/>
      <c r="G33" s="1"/>
      <c r="H33" s="1"/>
      <c r="K33" s="1"/>
    </row>
    <row r="34" spans="4:11">
      <c r="D34" s="1"/>
      <c r="E34" s="1"/>
      <c r="F34" s="1"/>
      <c r="G34" s="1"/>
      <c r="H34" s="1"/>
      <c r="K34" s="1"/>
    </row>
    <row r="35" spans="4:11">
      <c r="D35" s="1"/>
      <c r="E35" s="1"/>
      <c r="F35" s="1"/>
      <c r="G35" s="1"/>
      <c r="H35" s="1"/>
      <c r="K35" s="1"/>
    </row>
    <row r="36" spans="4:11">
      <c r="D36" s="1"/>
      <c r="E36" s="1"/>
      <c r="F36" s="1"/>
      <c r="G36" s="1"/>
      <c r="H36" s="1"/>
      <c r="K36" s="1"/>
    </row>
    <row r="37" spans="4:11">
      <c r="D37" s="1"/>
      <c r="E37" s="1"/>
      <c r="F37" s="1"/>
      <c r="G37" s="1"/>
      <c r="H37" s="1"/>
      <c r="K37" s="1"/>
    </row>
    <row r="38" spans="4:11">
      <c r="D38" s="1"/>
      <c r="E38" s="1"/>
      <c r="F38" s="1"/>
      <c r="G38" s="1"/>
      <c r="H38" s="1"/>
      <c r="K38" s="1"/>
    </row>
    <row r="39" spans="4:11">
      <c r="D39" s="1"/>
      <c r="E39" s="1"/>
      <c r="F39" s="1"/>
      <c r="G39" s="1"/>
      <c r="H39" s="1"/>
      <c r="K39" s="1"/>
    </row>
    <row r="40" spans="4:11">
      <c r="D40" s="1"/>
      <c r="E40" s="1"/>
      <c r="F40" s="1"/>
      <c r="G40" s="1"/>
      <c r="H40" s="1"/>
      <c r="K40" s="1"/>
    </row>
    <row r="41" spans="4:11">
      <c r="D41" s="1"/>
      <c r="E41" s="1"/>
      <c r="F41" s="1"/>
      <c r="G41" s="1"/>
      <c r="H41" s="1"/>
      <c r="K41" s="1"/>
    </row>
    <row r="42" spans="4:11">
      <c r="D42" s="1"/>
      <c r="E42" s="1"/>
      <c r="F42" s="1"/>
      <c r="G42" s="1"/>
      <c r="H42" s="1"/>
      <c r="K42" s="1"/>
    </row>
    <row r="43" spans="4:11">
      <c r="D43" s="1"/>
      <c r="E43" s="1"/>
      <c r="F43" s="1"/>
      <c r="G43" s="1"/>
      <c r="H43" s="1"/>
      <c r="K43" s="1"/>
    </row>
    <row r="44" spans="4:11">
      <c r="D44" s="1"/>
      <c r="E44" s="1"/>
      <c r="F44" s="1"/>
      <c r="G44" s="1"/>
      <c r="H44" s="1"/>
      <c r="K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C823-A554-E447-A842-17C642BFAD18}">
  <dimension ref="A2:U44"/>
  <sheetViews>
    <sheetView workbookViewId="0">
      <selection activeCell="G24" sqref="G24"/>
    </sheetView>
  </sheetViews>
  <sheetFormatPr baseColWidth="10" defaultRowHeight="16"/>
  <cols>
    <col min="6" max="6" width="15.83203125" bestFit="1" customWidth="1"/>
  </cols>
  <sheetData>
    <row r="2" spans="1:21">
      <c r="B2" t="s">
        <v>1</v>
      </c>
      <c r="C2">
        <v>200</v>
      </c>
      <c r="D2" t="s">
        <v>8</v>
      </c>
    </row>
    <row r="3" spans="1:21">
      <c r="B3" t="s">
        <v>2</v>
      </c>
      <c r="C3">
        <v>25</v>
      </c>
      <c r="D3" t="s">
        <v>8</v>
      </c>
      <c r="S3" t="s">
        <v>26</v>
      </c>
    </row>
    <row r="4" spans="1:21">
      <c r="B4" t="s">
        <v>0</v>
      </c>
      <c r="C4">
        <v>1300</v>
      </c>
      <c r="D4" t="s">
        <v>9</v>
      </c>
    </row>
    <row r="5" spans="1:21">
      <c r="B5" t="s">
        <v>3</v>
      </c>
      <c r="C5" s="3">
        <v>2.612310760320173</v>
      </c>
      <c r="D5" t="s">
        <v>8</v>
      </c>
    </row>
    <row r="6" spans="1:21">
      <c r="B6" t="s">
        <v>4</v>
      </c>
      <c r="C6" s="4">
        <v>-42.067060294177018</v>
      </c>
      <c r="D6" t="s">
        <v>10</v>
      </c>
      <c r="S6" t="s">
        <v>17</v>
      </c>
      <c r="T6">
        <v>0.25</v>
      </c>
    </row>
    <row r="8" spans="1:21">
      <c r="B8" t="s">
        <v>11</v>
      </c>
      <c r="C8" t="s">
        <v>12</v>
      </c>
      <c r="D8" t="s">
        <v>13</v>
      </c>
      <c r="E8" t="s">
        <v>14</v>
      </c>
      <c r="F8" t="s">
        <v>19</v>
      </c>
      <c r="I8" s="2" t="s">
        <v>16</v>
      </c>
      <c r="J8" t="s">
        <v>20</v>
      </c>
      <c r="K8" t="s">
        <v>21</v>
      </c>
      <c r="N8" t="s">
        <v>5</v>
      </c>
      <c r="O8" t="s">
        <v>6</v>
      </c>
      <c r="P8" t="s">
        <v>15</v>
      </c>
    </row>
    <row r="9" spans="1:21">
      <c r="B9">
        <v>0</v>
      </c>
      <c r="C9">
        <f>C4</f>
        <v>1300</v>
      </c>
      <c r="D9" s="1">
        <f>0</f>
        <v>0</v>
      </c>
      <c r="E9" s="1">
        <f>C3</f>
        <v>25</v>
      </c>
      <c r="F9" t="s">
        <v>7</v>
      </c>
      <c r="I9">
        <f t="shared" ref="I9:I29" si="0">P9/E9</f>
        <v>0</v>
      </c>
      <c r="J9" t="s">
        <v>7</v>
      </c>
      <c r="K9" t="s">
        <v>7</v>
      </c>
      <c r="N9" s="1">
        <f t="shared" ref="N9:N29" si="1">(C$5+D9+E9)</f>
        <v>27.612310760320174</v>
      </c>
      <c r="O9" s="1">
        <f t="shared" ref="O9:O29" si="2">D9*E9</f>
        <v>0</v>
      </c>
      <c r="P9" s="1">
        <f>(N9-SQRT(N9^2-4*O9))/2</f>
        <v>0</v>
      </c>
      <c r="U9" t="s">
        <v>18</v>
      </c>
    </row>
    <row r="10" spans="1:21">
      <c r="A10">
        <v>1</v>
      </c>
      <c r="B10">
        <v>20</v>
      </c>
      <c r="C10">
        <f>B10+C9</f>
        <v>1320</v>
      </c>
      <c r="D10" s="1">
        <f>((B10*C$2)+(C9*D9))/C10</f>
        <v>3.0303030303030303</v>
      </c>
      <c r="E10" s="1">
        <f>(E9*C9)/C10</f>
        <v>24.621212121212121</v>
      </c>
      <c r="F10">
        <v>-4.7093964269521447</v>
      </c>
      <c r="I10">
        <f t="shared" si="0"/>
        <v>0.10996775777347312</v>
      </c>
      <c r="J10" s="1">
        <f t="shared" ref="J10:J29" si="3">C$6*(I10-I9)</f>
        <v>-4.6260202966721469</v>
      </c>
      <c r="K10">
        <f t="shared" ref="K10:K29" si="4">(F10-J10)^2</f>
        <v>6.9515791004671652E-3</v>
      </c>
      <c r="N10" s="1">
        <f t="shared" si="1"/>
        <v>30.263825911835326</v>
      </c>
      <c r="O10" s="1">
        <f t="shared" si="2"/>
        <v>74.609733700642792</v>
      </c>
      <c r="P10" s="1">
        <f t="shared" ref="P10:P29" si="5">(N10-SQRT(N10^2-4*O10))/2</f>
        <v>2.7075394906347547</v>
      </c>
      <c r="T10">
        <f t="shared" ref="T10:T29" ca="1" si="6">NORMINV(RAND(),0,$T$6)</f>
        <v>6.3861324247469112E-2</v>
      </c>
      <c r="U10" s="1">
        <f ca="1">J10+T10</f>
        <v>-4.5621589724246778</v>
      </c>
    </row>
    <row r="11" spans="1:21">
      <c r="A11">
        <f>A10+1</f>
        <v>2</v>
      </c>
      <c r="B11">
        <v>20</v>
      </c>
      <c r="C11">
        <f t="shared" ref="C11:C29" si="7">B11+C10</f>
        <v>1340</v>
      </c>
      <c r="D11" s="1">
        <f t="shared" ref="D11:D29" si="8">((B11*C$2)+(C10*D10))/C11</f>
        <v>5.9701492537313436</v>
      </c>
      <c r="E11" s="1">
        <f t="shared" ref="E11:E29" si="9">(E10*C10)/C11</f>
        <v>24.253731343283583</v>
      </c>
      <c r="F11">
        <v>-4.285306727319969</v>
      </c>
      <c r="I11">
        <f t="shared" si="0"/>
        <v>0.21640780961684825</v>
      </c>
      <c r="J11" s="1">
        <f t="shared" si="3"/>
        <v>-4.4776200786105891</v>
      </c>
      <c r="K11">
        <f t="shared" si="4"/>
        <v>3.6984425084629451E-2</v>
      </c>
      <c r="N11" s="1">
        <f t="shared" si="1"/>
        <v>32.836191357335096</v>
      </c>
      <c r="O11" s="1">
        <f t="shared" si="2"/>
        <v>144.79839607930498</v>
      </c>
      <c r="P11" s="1">
        <f t="shared" si="5"/>
        <v>5.248696875035499</v>
      </c>
      <c r="T11">
        <f t="shared" ca="1" si="6"/>
        <v>0.74819712536075444</v>
      </c>
      <c r="U11" s="1">
        <f t="shared" ref="U11:U29" ca="1" si="10">J11+T12</f>
        <v>-4.0796220652649113</v>
      </c>
    </row>
    <row r="12" spans="1:21">
      <c r="A12">
        <f t="shared" ref="A12:A29" si="11">A11+1</f>
        <v>3</v>
      </c>
      <c r="B12">
        <v>20</v>
      </c>
      <c r="C12">
        <f t="shared" si="7"/>
        <v>1360</v>
      </c>
      <c r="D12" s="1">
        <f t="shared" si="8"/>
        <v>8.8235294117647065</v>
      </c>
      <c r="E12" s="1">
        <f t="shared" si="9"/>
        <v>23.897058823529413</v>
      </c>
      <c r="F12">
        <v>-3.9433459170584477</v>
      </c>
      <c r="I12">
        <f t="shared" si="0"/>
        <v>0.31821032517252729</v>
      </c>
      <c r="J12" s="1">
        <f t="shared" si="3"/>
        <v>-4.2825325599796438</v>
      </c>
      <c r="K12">
        <f t="shared" si="4"/>
        <v>0.11504757873615096</v>
      </c>
      <c r="N12" s="1">
        <f t="shared" si="1"/>
        <v>35.332898995614293</v>
      </c>
      <c r="O12" s="1">
        <f t="shared" si="2"/>
        <v>210.85640138408306</v>
      </c>
      <c r="P12" s="1">
        <f t="shared" si="5"/>
        <v>7.6042908589023064</v>
      </c>
      <c r="T12">
        <f t="shared" ca="1" si="6"/>
        <v>0.39799801334567808</v>
      </c>
      <c r="U12" s="1">
        <f t="shared" ca="1" si="10"/>
        <v>-4.2269116809990814</v>
      </c>
    </row>
    <row r="13" spans="1:21">
      <c r="A13">
        <f t="shared" si="11"/>
        <v>4</v>
      </c>
      <c r="B13">
        <v>20</v>
      </c>
      <c r="C13">
        <f t="shared" si="7"/>
        <v>1380</v>
      </c>
      <c r="D13" s="1">
        <f t="shared" si="8"/>
        <v>11.594202898550725</v>
      </c>
      <c r="E13" s="1">
        <f t="shared" si="9"/>
        <v>23.55072463768116</v>
      </c>
      <c r="F13">
        <v>-3.9343234104634872</v>
      </c>
      <c r="I13">
        <f t="shared" si="0"/>
        <v>0.41395652618984741</v>
      </c>
      <c r="J13" s="1">
        <f t="shared" si="3"/>
        <v>-4.0277612111339982</v>
      </c>
      <c r="K13">
        <f t="shared" si="4"/>
        <v>8.7306225941421456E-3</v>
      </c>
      <c r="N13" s="1">
        <f t="shared" si="1"/>
        <v>37.75723829655206</v>
      </c>
      <c r="O13" s="1">
        <f t="shared" si="2"/>
        <v>273.05187985717288</v>
      </c>
      <c r="P13" s="1">
        <f t="shared" si="5"/>
        <v>9.7489761602681462</v>
      </c>
      <c r="T13">
        <f t="shared" ca="1" si="6"/>
        <v>5.5620878980562685E-2</v>
      </c>
      <c r="U13" s="1">
        <f t="shared" ca="1" si="10"/>
        <v>-4.0395301025798007</v>
      </c>
    </row>
    <row r="14" spans="1:21">
      <c r="A14">
        <f t="shared" si="11"/>
        <v>5</v>
      </c>
      <c r="B14">
        <v>20</v>
      </c>
      <c r="C14">
        <f t="shared" si="7"/>
        <v>1400</v>
      </c>
      <c r="D14" s="1">
        <f t="shared" si="8"/>
        <v>14.285714285714286</v>
      </c>
      <c r="E14" s="1">
        <f t="shared" si="9"/>
        <v>23.214285714285715</v>
      </c>
      <c r="F14">
        <v>-3.7434701657002045</v>
      </c>
      <c r="I14">
        <f t="shared" si="0"/>
        <v>0.50196591335152296</v>
      </c>
      <c r="J14" s="1">
        <f t="shared" si="3"/>
        <v>-3.7022961961837746</v>
      </c>
      <c r="K14">
        <f t="shared" si="4"/>
        <v>1.6952957657399013E-3</v>
      </c>
      <c r="N14" s="1">
        <f t="shared" si="1"/>
        <v>40.11231076032017</v>
      </c>
      <c r="O14" s="1">
        <f t="shared" si="2"/>
        <v>331.63265306122452</v>
      </c>
      <c r="P14" s="1">
        <f t="shared" si="5"/>
        <v>11.652780131374641</v>
      </c>
      <c r="T14">
        <f t="shared" ca="1" si="6"/>
        <v>-1.1768891445802896E-2</v>
      </c>
      <c r="U14" s="1">
        <f t="shared" ca="1" si="10"/>
        <v>-3.4641142690177347</v>
      </c>
    </row>
    <row r="15" spans="1:21">
      <c r="A15">
        <f t="shared" si="11"/>
        <v>6</v>
      </c>
      <c r="B15">
        <v>20</v>
      </c>
      <c r="C15">
        <f t="shared" si="7"/>
        <v>1420</v>
      </c>
      <c r="D15" s="1">
        <f t="shared" si="8"/>
        <v>16.901408450704224</v>
      </c>
      <c r="E15" s="1">
        <f t="shared" si="9"/>
        <v>22.887323943661972</v>
      </c>
      <c r="F15">
        <v>-3.5734124275212693</v>
      </c>
      <c r="I15">
        <f t="shared" si="0"/>
        <v>0.58051131140857493</v>
      </c>
      <c r="J15" s="1">
        <f t="shared" si="3"/>
        <v>-3.3041739958961394</v>
      </c>
      <c r="K15">
        <f t="shared" si="4"/>
        <v>7.2489333063959771E-2</v>
      </c>
      <c r="N15" s="1">
        <f t="shared" si="1"/>
        <v>42.40104315468637</v>
      </c>
      <c r="O15" s="1">
        <f t="shared" si="2"/>
        <v>386.82801031541356</v>
      </c>
      <c r="P15" s="1">
        <f t="shared" si="5"/>
        <v>13.286350437168089</v>
      </c>
      <c r="T15">
        <f t="shared" ca="1" si="6"/>
        <v>0.23818192716603973</v>
      </c>
      <c r="U15" s="1">
        <f t="shared" ca="1" si="10"/>
        <v>-3.576972652223307</v>
      </c>
    </row>
    <row r="16" spans="1:21">
      <c r="A16">
        <f t="shared" si="11"/>
        <v>7</v>
      </c>
      <c r="B16">
        <v>20</v>
      </c>
      <c r="C16">
        <f t="shared" si="7"/>
        <v>1440</v>
      </c>
      <c r="D16" s="1">
        <f t="shared" si="8"/>
        <v>19.444444444444443</v>
      </c>
      <c r="E16" s="1">
        <f t="shared" si="9"/>
        <v>22.569444444444443</v>
      </c>
      <c r="F16">
        <v>-3.1243735170530087</v>
      </c>
      <c r="I16">
        <f t="shared" si="0"/>
        <v>0.64823857366804871</v>
      </c>
      <c r="J16" s="1">
        <f t="shared" si="3"/>
        <v>-2.8490868250288233</v>
      </c>
      <c r="K16">
        <f t="shared" si="4"/>
        <v>7.5782762805618714E-2</v>
      </c>
      <c r="N16" s="1">
        <f t="shared" si="1"/>
        <v>44.626199649209056</v>
      </c>
      <c r="O16" s="1">
        <f t="shared" si="2"/>
        <v>438.85030864197523</v>
      </c>
      <c r="P16" s="1">
        <f t="shared" si="5"/>
        <v>14.630384475146931</v>
      </c>
      <c r="T16">
        <f t="shared" ca="1" si="6"/>
        <v>-0.27279865632716754</v>
      </c>
      <c r="U16" s="1">
        <f t="shared" ca="1" si="10"/>
        <v>-3.1278700036950369</v>
      </c>
    </row>
    <row r="17" spans="1:21">
      <c r="A17">
        <f t="shared" si="11"/>
        <v>8</v>
      </c>
      <c r="B17">
        <v>20</v>
      </c>
      <c r="C17">
        <f t="shared" si="7"/>
        <v>1460</v>
      </c>
      <c r="D17" s="1">
        <f t="shared" si="8"/>
        <v>21.917808219178081</v>
      </c>
      <c r="E17" s="1">
        <f t="shared" si="9"/>
        <v>22.260273972602736</v>
      </c>
      <c r="F17">
        <v>-2.7211626046127195</v>
      </c>
      <c r="I17">
        <f t="shared" si="0"/>
        <v>0.70464272193326438</v>
      </c>
      <c r="J17" s="1">
        <f t="shared" si="3"/>
        <v>-2.3727567059145276</v>
      </c>
      <c r="K17">
        <f t="shared" si="4"/>
        <v>0.12138667024769478</v>
      </c>
      <c r="N17" s="1">
        <f t="shared" si="1"/>
        <v>46.790392952100987</v>
      </c>
      <c r="O17" s="1">
        <f t="shared" si="2"/>
        <v>487.89641583786818</v>
      </c>
      <c r="P17" s="1">
        <f t="shared" si="5"/>
        <v>15.685540043034992</v>
      </c>
      <c r="T17">
        <f t="shared" ca="1" si="6"/>
        <v>-0.2787831786662136</v>
      </c>
      <c r="U17" s="1">
        <f t="shared" ca="1" si="10"/>
        <v>-1.7741295705365707</v>
      </c>
    </row>
    <row r="18" spans="1:21">
      <c r="A18">
        <f t="shared" si="11"/>
        <v>9</v>
      </c>
      <c r="B18">
        <v>20</v>
      </c>
      <c r="C18">
        <f t="shared" si="7"/>
        <v>1480</v>
      </c>
      <c r="D18" s="1">
        <f t="shared" si="8"/>
        <v>24.324324324324323</v>
      </c>
      <c r="E18" s="1">
        <f t="shared" si="9"/>
        <v>21.959459459459456</v>
      </c>
      <c r="F18">
        <v>-1.6704641013576125</v>
      </c>
      <c r="I18">
        <f t="shared" si="0"/>
        <v>0.75027894323768474</v>
      </c>
      <c r="J18" s="1">
        <f t="shared" si="3"/>
        <v>-1.9197816732114568</v>
      </c>
      <c r="K18">
        <f t="shared" si="4"/>
        <v>6.2159251635096807E-2</v>
      </c>
      <c r="N18" s="1">
        <f t="shared" si="1"/>
        <v>48.896094544103953</v>
      </c>
      <c r="O18" s="1">
        <f t="shared" si="2"/>
        <v>534.14901387874352</v>
      </c>
      <c r="P18" s="1">
        <f t="shared" si="5"/>
        <v>16.475720037314019</v>
      </c>
      <c r="T18">
        <f t="shared" ca="1" si="6"/>
        <v>0.59862713537795686</v>
      </c>
      <c r="U18" s="1">
        <f t="shared" ca="1" si="10"/>
        <v>-2.1748524731043677</v>
      </c>
    </row>
    <row r="19" spans="1:21">
      <c r="A19">
        <f t="shared" si="11"/>
        <v>10</v>
      </c>
      <c r="B19">
        <v>20</v>
      </c>
      <c r="C19">
        <f t="shared" si="7"/>
        <v>1500</v>
      </c>
      <c r="D19" s="1">
        <f t="shared" si="8"/>
        <v>26.666666666666668</v>
      </c>
      <c r="E19" s="1">
        <f t="shared" si="9"/>
        <v>21.666666666666664</v>
      </c>
      <c r="F19">
        <v>-1.2468443133648914</v>
      </c>
      <c r="I19">
        <f t="shared" si="0"/>
        <v>0.78653160733122818</v>
      </c>
      <c r="J19" s="1">
        <f t="shared" si="3"/>
        <v>-1.5250430062476381</v>
      </c>
      <c r="K19">
        <f t="shared" si="4"/>
        <v>7.7394512721668807E-2</v>
      </c>
      <c r="N19" s="1">
        <f t="shared" si="1"/>
        <v>50.945644093653506</v>
      </c>
      <c r="O19" s="1">
        <f t="shared" si="2"/>
        <v>577.77777777777771</v>
      </c>
      <c r="P19" s="1">
        <f t="shared" si="5"/>
        <v>17.041518158843274</v>
      </c>
      <c r="T19">
        <f t="shared" ca="1" si="6"/>
        <v>-0.25507079989291082</v>
      </c>
      <c r="U19" s="1">
        <f t="shared" ca="1" si="10"/>
        <v>-1.3219575939058423</v>
      </c>
    </row>
    <row r="20" spans="1:21">
      <c r="A20">
        <f t="shared" si="11"/>
        <v>11</v>
      </c>
      <c r="B20">
        <v>20</v>
      </c>
      <c r="C20">
        <f t="shared" si="7"/>
        <v>1520</v>
      </c>
      <c r="D20" s="1">
        <f t="shared" si="8"/>
        <v>28.94736842105263</v>
      </c>
      <c r="E20" s="1">
        <f t="shared" si="9"/>
        <v>21.381578947368418</v>
      </c>
      <c r="F20">
        <v>-1.2569748807646299</v>
      </c>
      <c r="I20">
        <f t="shared" si="0"/>
        <v>0.8151339304482127</v>
      </c>
      <c r="J20" s="1">
        <f t="shared" si="3"/>
        <v>-1.2032156511157208</v>
      </c>
      <c r="K20">
        <f t="shared" si="4"/>
        <v>2.8900547724441485E-3</v>
      </c>
      <c r="N20" s="1">
        <f t="shared" si="1"/>
        <v>52.941258128741225</v>
      </c>
      <c r="O20" s="1">
        <f t="shared" si="2"/>
        <v>618.94044321329625</v>
      </c>
      <c r="P20" s="1">
        <f t="shared" si="5"/>
        <v>17.428850486557177</v>
      </c>
      <c r="T20">
        <f t="shared" ca="1" si="6"/>
        <v>0.20308541234179581</v>
      </c>
      <c r="U20" s="1">
        <f t="shared" ca="1" si="10"/>
        <v>-1.1177058758193459</v>
      </c>
    </row>
    <row r="21" spans="1:21">
      <c r="A21">
        <f t="shared" si="11"/>
        <v>12</v>
      </c>
      <c r="B21">
        <v>20</v>
      </c>
      <c r="C21">
        <f t="shared" si="7"/>
        <v>1540</v>
      </c>
      <c r="D21" s="1">
        <f t="shared" si="8"/>
        <v>31.168831168831169</v>
      </c>
      <c r="E21" s="1">
        <f t="shared" si="9"/>
        <v>21.103896103896101</v>
      </c>
      <c r="F21">
        <v>-1.3159817297950438</v>
      </c>
      <c r="I21">
        <f t="shared" si="0"/>
        <v>0.83775685052980597</v>
      </c>
      <c r="J21" s="1">
        <f t="shared" si="3"/>
        <v>-0.95167974310273251</v>
      </c>
      <c r="K21">
        <f t="shared" si="4"/>
        <v>0.13271593750796495</v>
      </c>
      <c r="N21" s="1">
        <f t="shared" si="1"/>
        <v>54.885038033047437</v>
      </c>
      <c r="O21" s="1">
        <f t="shared" si="2"/>
        <v>657.78377466689142</v>
      </c>
      <c r="P21" s="1">
        <f t="shared" si="5"/>
        <v>17.67993353390824</v>
      </c>
      <c r="T21">
        <f t="shared" ca="1" si="6"/>
        <v>8.5509775296374949E-2</v>
      </c>
      <c r="U21" s="1">
        <f t="shared" ca="1" si="10"/>
        <v>-0.45952766330296418</v>
      </c>
    </row>
    <row r="22" spans="1:21">
      <c r="A22">
        <f t="shared" si="11"/>
        <v>13</v>
      </c>
      <c r="B22">
        <v>20</v>
      </c>
      <c r="C22">
        <f t="shared" si="7"/>
        <v>1560</v>
      </c>
      <c r="D22" s="1">
        <f t="shared" si="8"/>
        <v>33.333333333333336</v>
      </c>
      <c r="E22" s="1">
        <f t="shared" si="9"/>
        <v>20.833333333333332</v>
      </c>
      <c r="F22">
        <v>-0.91024589088361396</v>
      </c>
      <c r="I22">
        <f t="shared" si="0"/>
        <v>0.85580403799195914</v>
      </c>
      <c r="J22" s="1">
        <f t="shared" si="3"/>
        <v>-0.75919212311071294</v>
      </c>
      <c r="K22">
        <f t="shared" si="4"/>
        <v>2.2817240758389513E-2</v>
      </c>
      <c r="N22" s="1">
        <f t="shared" si="1"/>
        <v>56.778977426986842</v>
      </c>
      <c r="O22" s="1">
        <f t="shared" si="2"/>
        <v>694.44444444444446</v>
      </c>
      <c r="P22" s="1">
        <f t="shared" si="5"/>
        <v>17.829250791499149</v>
      </c>
      <c r="T22">
        <f t="shared" ca="1" si="6"/>
        <v>0.49215207979976833</v>
      </c>
      <c r="U22" s="1">
        <f t="shared" ca="1" si="10"/>
        <v>-1.0627565114841495</v>
      </c>
    </row>
    <row r="23" spans="1:21">
      <c r="A23">
        <f t="shared" si="11"/>
        <v>14</v>
      </c>
      <c r="B23">
        <v>20</v>
      </c>
      <c r="C23">
        <f t="shared" si="7"/>
        <v>1580</v>
      </c>
      <c r="D23" s="1">
        <f t="shared" si="8"/>
        <v>35.443037974683548</v>
      </c>
      <c r="E23" s="1">
        <f t="shared" si="9"/>
        <v>20.569620253164555</v>
      </c>
      <c r="F23">
        <v>-0.85030930425075379</v>
      </c>
      <c r="I23">
        <f t="shared" si="0"/>
        <v>0.87037064962684429</v>
      </c>
      <c r="J23" s="1">
        <f t="shared" si="3"/>
        <v>-0.61277452992657411</v>
      </c>
      <c r="K23">
        <f t="shared" si="4"/>
        <v>5.6422769013238977E-2</v>
      </c>
      <c r="N23" s="1">
        <f t="shared" si="1"/>
        <v>58.624968988168277</v>
      </c>
      <c r="O23" s="1">
        <f t="shared" si="2"/>
        <v>729.04983175773111</v>
      </c>
      <c r="P23" s="1">
        <f t="shared" si="5"/>
        <v>17.903193742324326</v>
      </c>
      <c r="T23">
        <f t="shared" ca="1" si="6"/>
        <v>-0.30356438837343658</v>
      </c>
      <c r="U23" s="1">
        <f t="shared" ca="1" si="10"/>
        <v>-0.29948017805589372</v>
      </c>
    </row>
    <row r="24" spans="1:21">
      <c r="A24">
        <f t="shared" si="11"/>
        <v>15</v>
      </c>
      <c r="B24">
        <v>20</v>
      </c>
      <c r="C24">
        <f t="shared" si="7"/>
        <v>1600</v>
      </c>
      <c r="D24" s="1">
        <f t="shared" si="8"/>
        <v>37.500000000000007</v>
      </c>
      <c r="E24" s="1">
        <f t="shared" si="9"/>
        <v>20.312499999999996</v>
      </c>
      <c r="F24">
        <v>-0.38598062735897948</v>
      </c>
      <c r="I24">
        <f t="shared" si="0"/>
        <v>0.88228055141113304</v>
      </c>
      <c r="J24" s="1">
        <f t="shared" si="3"/>
        <v>-0.50101455645740112</v>
      </c>
      <c r="K24">
        <f t="shared" si="4"/>
        <v>1.3232804843820696E-2</v>
      </c>
      <c r="N24" s="1">
        <f t="shared" si="1"/>
        <v>60.42481076032017</v>
      </c>
      <c r="O24" s="1">
        <f t="shared" si="2"/>
        <v>761.71875</v>
      </c>
      <c r="P24" s="1">
        <f t="shared" si="5"/>
        <v>17.921323700538636</v>
      </c>
      <c r="T24">
        <f t="shared" ca="1" si="6"/>
        <v>0.31329435187068039</v>
      </c>
      <c r="U24" s="1">
        <f t="shared" ca="1" si="10"/>
        <v>-0.69185031443830336</v>
      </c>
    </row>
    <row r="25" spans="1:21">
      <c r="A25">
        <f t="shared" si="11"/>
        <v>16</v>
      </c>
      <c r="B25">
        <v>20</v>
      </c>
      <c r="C25">
        <f t="shared" si="7"/>
        <v>1620</v>
      </c>
      <c r="D25" s="1">
        <f t="shared" si="8"/>
        <v>39.506172839506185</v>
      </c>
      <c r="E25" s="1">
        <f t="shared" si="9"/>
        <v>20.061728395061724</v>
      </c>
      <c r="F25">
        <v>-0.14943438739768039</v>
      </c>
      <c r="I25">
        <f t="shared" si="0"/>
        <v>0.89214472183259008</v>
      </c>
      <c r="J25" s="1">
        <f t="shared" si="3"/>
        <v>-0.41495665187147091</v>
      </c>
      <c r="K25">
        <f t="shared" si="4"/>
        <v>7.0502072931289558E-2</v>
      </c>
      <c r="N25" s="1">
        <f t="shared" si="1"/>
        <v>62.180211994888083</v>
      </c>
      <c r="O25" s="1">
        <f t="shared" si="2"/>
        <v>792.56210943453755</v>
      </c>
      <c r="P25" s="1">
        <f t="shared" si="5"/>
        <v>17.897965098493316</v>
      </c>
      <c r="T25">
        <f t="shared" ca="1" si="6"/>
        <v>-0.19083575798090222</v>
      </c>
      <c r="U25" s="1">
        <f t="shared" ca="1" si="10"/>
        <v>-0.65428950387273266</v>
      </c>
    </row>
    <row r="26" spans="1:21">
      <c r="A26">
        <f t="shared" si="11"/>
        <v>17</v>
      </c>
      <c r="B26">
        <v>20</v>
      </c>
      <c r="C26">
        <f t="shared" si="7"/>
        <v>1640</v>
      </c>
      <c r="D26" s="1">
        <f t="shared" si="8"/>
        <v>41.463414634146361</v>
      </c>
      <c r="E26" s="1">
        <f t="shared" si="9"/>
        <v>19.817073170731703</v>
      </c>
      <c r="F26">
        <v>-0.31119826502077069</v>
      </c>
      <c r="I26">
        <f t="shared" si="0"/>
        <v>0.90041558318227166</v>
      </c>
      <c r="J26" s="1">
        <f t="shared" si="3"/>
        <v>-0.34793082308183332</v>
      </c>
      <c r="K26">
        <f t="shared" si="4"/>
        <v>1.3492808217093369E-3</v>
      </c>
      <c r="N26" s="1">
        <f t="shared" si="1"/>
        <v>63.892798565198234</v>
      </c>
      <c r="O26" s="1">
        <f t="shared" si="2"/>
        <v>821.68352171326615</v>
      </c>
      <c r="P26" s="1">
        <f t="shared" si="5"/>
        <v>17.843601495990136</v>
      </c>
      <c r="T26">
        <f t="shared" ca="1" si="6"/>
        <v>-0.23933285200126178</v>
      </c>
      <c r="U26" s="1">
        <f t="shared" ca="1" si="10"/>
        <v>3.5932594683068531E-3</v>
      </c>
    </row>
    <row r="27" spans="1:21">
      <c r="A27">
        <f t="shared" si="11"/>
        <v>18</v>
      </c>
      <c r="B27">
        <v>20</v>
      </c>
      <c r="C27">
        <f t="shared" si="7"/>
        <v>1660</v>
      </c>
      <c r="D27" s="1">
        <f t="shared" si="8"/>
        <v>43.373493975903635</v>
      </c>
      <c r="E27" s="1">
        <f t="shared" si="9"/>
        <v>19.578313253012045</v>
      </c>
      <c r="F27">
        <v>-0.4788672600845667</v>
      </c>
      <c r="I27">
        <f t="shared" si="0"/>
        <v>0.90743004342476863</v>
      </c>
      <c r="J27" s="1">
        <f t="shared" si="3"/>
        <v>-0.29507772195222748</v>
      </c>
      <c r="K27">
        <f t="shared" si="4"/>
        <v>3.3778594326898573E-2</v>
      </c>
      <c r="N27" s="1">
        <f t="shared" si="1"/>
        <v>65.564117989235854</v>
      </c>
      <c r="O27" s="1">
        <f t="shared" si="2"/>
        <v>849.17985193787217</v>
      </c>
      <c r="P27" s="1">
        <f t="shared" si="5"/>
        <v>17.765949645364444</v>
      </c>
      <c r="T27">
        <f t="shared" ca="1" si="6"/>
        <v>0.35152408255014017</v>
      </c>
      <c r="U27" s="1">
        <f t="shared" ca="1" si="10"/>
        <v>-0.28782030575394824</v>
      </c>
    </row>
    <row r="28" spans="1:21">
      <c r="A28">
        <f t="shared" si="11"/>
        <v>19</v>
      </c>
      <c r="B28">
        <v>20</v>
      </c>
      <c r="C28">
        <f t="shared" si="7"/>
        <v>1680</v>
      </c>
      <c r="D28" s="1">
        <f t="shared" si="8"/>
        <v>45.238095238095255</v>
      </c>
      <c r="E28" s="1">
        <f t="shared" si="9"/>
        <v>19.345238095238091</v>
      </c>
      <c r="F28">
        <v>-0.32914152709547406</v>
      </c>
      <c r="I28">
        <f t="shared" si="0"/>
        <v>0.91344136102447882</v>
      </c>
      <c r="J28" s="1">
        <f t="shared" si="3"/>
        <v>-0.2528784599144559</v>
      </c>
      <c r="K28">
        <f t="shared" si="4"/>
        <v>5.8160554158564895E-3</v>
      </c>
      <c r="N28" s="1">
        <f t="shared" si="1"/>
        <v>67.195644093653513</v>
      </c>
      <c r="O28" s="1">
        <f t="shared" si="2"/>
        <v>875.14172335600927</v>
      </c>
      <c r="P28" s="1">
        <f t="shared" si="5"/>
        <v>17.670740615056879</v>
      </c>
      <c r="T28">
        <f t="shared" ca="1" si="6"/>
        <v>7.2574161982792654E-3</v>
      </c>
      <c r="U28" s="1">
        <f t="shared" ca="1" si="10"/>
        <v>-0.30285153148779392</v>
      </c>
    </row>
    <row r="29" spans="1:21">
      <c r="A29">
        <f t="shared" si="11"/>
        <v>20</v>
      </c>
      <c r="B29">
        <v>20</v>
      </c>
      <c r="C29">
        <f t="shared" si="7"/>
        <v>1700</v>
      </c>
      <c r="D29" s="1">
        <f t="shared" si="8"/>
        <v>47.058823529411782</v>
      </c>
      <c r="E29" s="1">
        <f t="shared" si="9"/>
        <v>19.117647058823525</v>
      </c>
      <c r="F29">
        <v>-0.17138165558064244</v>
      </c>
      <c r="I29">
        <f t="shared" si="0"/>
        <v>0.91864205743240757</v>
      </c>
      <c r="J29" s="1">
        <f t="shared" si="3"/>
        <v>-0.21877800936404862</v>
      </c>
      <c r="K29">
        <f t="shared" si="4"/>
        <v>2.2464143519618008E-3</v>
      </c>
      <c r="N29" s="1">
        <f t="shared" si="1"/>
        <v>68.788781348555474</v>
      </c>
      <c r="O29" s="1">
        <f t="shared" si="2"/>
        <v>899.65397923875446</v>
      </c>
      <c r="P29" s="1">
        <f t="shared" si="5"/>
        <v>17.562274627384259</v>
      </c>
      <c r="T29">
        <f t="shared" ca="1" si="6"/>
        <v>-4.997307157333801E-2</v>
      </c>
      <c r="U29" s="1">
        <f t="shared" si="10"/>
        <v>-0.21877800936404862</v>
      </c>
    </row>
    <row r="30" spans="1:21">
      <c r="D30" s="1"/>
      <c r="E30" s="1"/>
      <c r="F30" s="1"/>
      <c r="G30" s="1"/>
      <c r="H30" s="1"/>
      <c r="K30">
        <f>SUM(K10:K29)</f>
        <v>0.9203932564987426</v>
      </c>
    </row>
    <row r="31" spans="1:21">
      <c r="D31" s="1"/>
      <c r="E31" s="1"/>
      <c r="F31" s="1"/>
      <c r="G31" s="1"/>
      <c r="H31" s="1"/>
      <c r="K31" s="1"/>
    </row>
    <row r="32" spans="1:21">
      <c r="D32" s="1"/>
      <c r="E32" s="1"/>
      <c r="F32" s="1"/>
      <c r="G32" s="1"/>
      <c r="H32" s="1"/>
      <c r="K32" s="1"/>
    </row>
    <row r="33" spans="4:11">
      <c r="D33" s="1"/>
      <c r="E33" s="1"/>
      <c r="F33" s="1"/>
      <c r="G33" s="1"/>
      <c r="H33" s="1"/>
      <c r="K33" s="1"/>
    </row>
    <row r="34" spans="4:11">
      <c r="D34" s="1"/>
      <c r="E34" s="1"/>
      <c r="F34" s="1"/>
      <c r="G34" s="1"/>
      <c r="H34" s="1"/>
      <c r="K34" s="1"/>
    </row>
    <row r="35" spans="4:11">
      <c r="D35" s="1"/>
      <c r="E35" s="1"/>
      <c r="F35" s="1"/>
      <c r="G35" s="1"/>
      <c r="H35" s="1"/>
      <c r="K35" s="1"/>
    </row>
    <row r="36" spans="4:11">
      <c r="D36" s="1"/>
      <c r="E36" s="1"/>
      <c r="F36" s="1"/>
      <c r="G36" s="1"/>
      <c r="H36" s="1"/>
      <c r="K36" s="1"/>
    </row>
    <row r="37" spans="4:11">
      <c r="D37" s="1"/>
      <c r="E37" s="1"/>
      <c r="F37" s="1"/>
      <c r="G37" s="1"/>
      <c r="H37" s="1"/>
      <c r="K37" s="1"/>
    </row>
    <row r="38" spans="4:11">
      <c r="D38" s="1"/>
      <c r="E38" s="1"/>
      <c r="F38" s="1"/>
      <c r="G38" s="1"/>
      <c r="H38" s="1"/>
      <c r="K38" s="1"/>
    </row>
    <row r="39" spans="4:11">
      <c r="D39" s="1"/>
      <c r="E39" s="1"/>
      <c r="F39" s="1"/>
      <c r="G39" s="1"/>
      <c r="H39" s="1"/>
      <c r="K39" s="1"/>
    </row>
    <row r="40" spans="4:11">
      <c r="D40" s="1"/>
      <c r="E40" s="1"/>
      <c r="F40" s="1"/>
      <c r="G40" s="1"/>
      <c r="H40" s="1"/>
      <c r="K40" s="1"/>
    </row>
    <row r="41" spans="4:11">
      <c r="D41" s="1"/>
      <c r="E41" s="1"/>
      <c r="F41" s="1"/>
      <c r="G41" s="1"/>
      <c r="H41" s="1"/>
      <c r="K41" s="1"/>
    </row>
    <row r="42" spans="4:11">
      <c r="D42" s="1"/>
      <c r="E42" s="1"/>
      <c r="F42" s="1"/>
      <c r="G42" s="1"/>
      <c r="H42" s="1"/>
      <c r="K42" s="1"/>
    </row>
    <row r="43" spans="4:11">
      <c r="D43" s="1"/>
      <c r="E43" s="1"/>
      <c r="F43" s="1"/>
      <c r="G43" s="1"/>
      <c r="H43" s="1"/>
      <c r="K43" s="1"/>
    </row>
    <row r="44" spans="4:11">
      <c r="D44" s="1"/>
      <c r="E44" s="1"/>
      <c r="F44" s="1"/>
      <c r="G44" s="1"/>
      <c r="H44" s="1"/>
      <c r="K4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9D9D-1232-C945-873F-72FEC036592C}">
  <dimension ref="B3:G26"/>
  <sheetViews>
    <sheetView workbookViewId="0">
      <selection activeCell="B4" sqref="B4"/>
    </sheetView>
  </sheetViews>
  <sheetFormatPr baseColWidth="10" defaultRowHeight="16"/>
  <sheetData>
    <row r="3" spans="2:7">
      <c r="B3" t="s">
        <v>25</v>
      </c>
      <c r="C3" t="s">
        <v>22</v>
      </c>
      <c r="D3" t="s">
        <v>23</v>
      </c>
      <c r="E3" t="s">
        <v>24</v>
      </c>
    </row>
    <row r="4" spans="2:7">
      <c r="B4">
        <v>1</v>
      </c>
      <c r="C4">
        <v>-4.7093964269521447</v>
      </c>
      <c r="D4">
        <v>-5.6360642330662287</v>
      </c>
      <c r="E4">
        <v>-5.0991401668179019</v>
      </c>
    </row>
    <row r="5" spans="2:7">
      <c r="B5">
        <f>B4+1</f>
        <v>2</v>
      </c>
      <c r="C5">
        <v>-4.285306727319969</v>
      </c>
      <c r="D5">
        <v>-5.4434060862312954</v>
      </c>
      <c r="E5">
        <v>-4.745065179597975</v>
      </c>
    </row>
    <row r="6" spans="2:7">
      <c r="B6">
        <f t="shared" ref="B6:B23" si="0">B5+1</f>
        <v>3</v>
      </c>
      <c r="C6">
        <v>-3.9433459170584477</v>
      </c>
      <c r="D6">
        <v>-5.0470895994931251</v>
      </c>
      <c r="E6">
        <v>-5.1383233315768901</v>
      </c>
    </row>
    <row r="7" spans="2:7">
      <c r="B7">
        <f t="shared" si="0"/>
        <v>4</v>
      </c>
      <c r="C7">
        <v>-3.9343234104634872</v>
      </c>
      <c r="D7">
        <v>-5.4658100302675212</v>
      </c>
      <c r="E7">
        <v>-4.5092470884955027</v>
      </c>
      <c r="G7" s="1"/>
    </row>
    <row r="8" spans="2:7">
      <c r="B8">
        <f t="shared" si="0"/>
        <v>5</v>
      </c>
      <c r="C8">
        <v>-3.7434701657002045</v>
      </c>
      <c r="D8">
        <v>-5.3416768404308277</v>
      </c>
      <c r="E8">
        <v>-4.5427465363820687</v>
      </c>
      <c r="G8" s="1"/>
    </row>
    <row r="9" spans="2:7">
      <c r="B9">
        <f t="shared" si="0"/>
        <v>6</v>
      </c>
      <c r="C9">
        <v>-3.5734124275212693</v>
      </c>
      <c r="D9">
        <v>-4.3553470934791463</v>
      </c>
      <c r="E9">
        <v>-3.8484794586354685</v>
      </c>
      <c r="G9" s="1"/>
    </row>
    <row r="10" spans="2:7">
      <c r="B10">
        <f t="shared" si="0"/>
        <v>7</v>
      </c>
      <c r="C10">
        <v>-3.1243735170530087</v>
      </c>
      <c r="D10">
        <v>-4.2309643877124312</v>
      </c>
      <c r="E10">
        <v>-3.2386765704332552</v>
      </c>
      <c r="G10" s="1"/>
    </row>
    <row r="11" spans="2:7">
      <c r="B11">
        <f t="shared" si="0"/>
        <v>8</v>
      </c>
      <c r="C11">
        <v>-2.7211626046127195</v>
      </c>
      <c r="D11">
        <v>-3.1890733664273512</v>
      </c>
      <c r="E11">
        <v>-2.6212307320957366</v>
      </c>
      <c r="G11" s="1"/>
    </row>
    <row r="12" spans="2:7">
      <c r="B12">
        <f t="shared" si="0"/>
        <v>9</v>
      </c>
      <c r="C12">
        <v>-1.6704641013576125</v>
      </c>
      <c r="D12">
        <v>-2.1380825404492652</v>
      </c>
      <c r="E12">
        <v>-1.8857694779329746</v>
      </c>
      <c r="G12" s="1"/>
    </row>
    <row r="13" spans="2:7">
      <c r="B13">
        <f t="shared" si="0"/>
        <v>10</v>
      </c>
      <c r="C13">
        <v>-1.2468443133648914</v>
      </c>
      <c r="D13">
        <v>-1.3433817828218608</v>
      </c>
      <c r="E13">
        <v>-1.3843745120805968</v>
      </c>
      <c r="G13" s="1"/>
    </row>
    <row r="14" spans="2:7">
      <c r="B14">
        <f t="shared" si="0"/>
        <v>11</v>
      </c>
      <c r="C14">
        <v>-1.2569748807646299</v>
      </c>
      <c r="D14">
        <v>-0.93937142734097057</v>
      </c>
      <c r="E14">
        <v>-0.99214868842120885</v>
      </c>
      <c r="G14" s="1"/>
    </row>
    <row r="15" spans="2:7">
      <c r="B15">
        <f t="shared" si="0"/>
        <v>12</v>
      </c>
      <c r="C15">
        <v>-1.3159817297950438</v>
      </c>
      <c r="D15">
        <v>-0.75907597618472211</v>
      </c>
      <c r="E15">
        <v>-0.61362850109003164</v>
      </c>
      <c r="G15" s="1"/>
    </row>
    <row r="16" spans="2:7">
      <c r="B16">
        <f t="shared" si="0"/>
        <v>13</v>
      </c>
      <c r="C16">
        <v>-0.91024589088361396</v>
      </c>
      <c r="D16">
        <v>-0.67514124290918498</v>
      </c>
      <c r="E16">
        <v>-0.29924187004017799</v>
      </c>
      <c r="G16" s="1"/>
    </row>
    <row r="17" spans="2:7">
      <c r="B17">
        <f t="shared" si="0"/>
        <v>14</v>
      </c>
      <c r="C17">
        <v>-0.85030930425075379</v>
      </c>
      <c r="D17">
        <v>-0.23342681306389154</v>
      </c>
      <c r="E17">
        <v>-0.70100642366340615</v>
      </c>
      <c r="G17" s="1"/>
    </row>
    <row r="18" spans="2:7">
      <c r="B18">
        <f t="shared" si="0"/>
        <v>15</v>
      </c>
      <c r="C18">
        <v>-0.38598062735897948</v>
      </c>
      <c r="D18">
        <v>-0.44451020565952704</v>
      </c>
      <c r="E18">
        <v>-0.36927508412127624</v>
      </c>
      <c r="G18" s="1"/>
    </row>
    <row r="19" spans="2:7">
      <c r="B19">
        <f t="shared" si="0"/>
        <v>16</v>
      </c>
      <c r="C19">
        <v>-0.14943438739768039</v>
      </c>
      <c r="D19">
        <v>-0.23845113496162296</v>
      </c>
      <c r="E19">
        <v>-0.17845134257862816</v>
      </c>
      <c r="G19" s="1"/>
    </row>
    <row r="20" spans="2:7">
      <c r="B20">
        <f t="shared" si="0"/>
        <v>17</v>
      </c>
      <c r="C20">
        <v>-0.31119826502077069</v>
      </c>
      <c r="D20">
        <v>-0.31231430730390131</v>
      </c>
      <c r="E20">
        <v>-7.2140668891194706E-2</v>
      </c>
      <c r="G20" s="1"/>
    </row>
    <row r="21" spans="2:7">
      <c r="B21">
        <f t="shared" si="0"/>
        <v>18</v>
      </c>
      <c r="C21">
        <v>-0.4788672600845667</v>
      </c>
      <c r="D21">
        <v>-0.2063789042396349</v>
      </c>
      <c r="E21">
        <v>-0.25310521622208559</v>
      </c>
      <c r="G21" s="1"/>
    </row>
    <row r="22" spans="2:7">
      <c r="B22">
        <f t="shared" si="0"/>
        <v>19</v>
      </c>
      <c r="C22">
        <v>-0.32914152709547406</v>
      </c>
      <c r="D22">
        <v>0.16588686417436493</v>
      </c>
      <c r="E22">
        <v>-0.21495645463465801</v>
      </c>
      <c r="G22" s="1"/>
    </row>
    <row r="23" spans="2:7">
      <c r="B23">
        <f t="shared" si="0"/>
        <v>20</v>
      </c>
      <c r="C23">
        <v>-0.17138165558064244</v>
      </c>
      <c r="D23">
        <v>-5.9010857034458297E-2</v>
      </c>
      <c r="E23">
        <v>-0.33315080492861843</v>
      </c>
      <c r="G23" s="1"/>
    </row>
    <row r="24" spans="2:7">
      <c r="G24" s="1"/>
    </row>
    <row r="25" spans="2:7">
      <c r="G25" s="1"/>
    </row>
    <row r="26" spans="2:7">
      <c r="G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itc-fitting</vt:lpstr>
      <vt:lpstr>key</vt:lpstr>
      <vt:lpstr>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2018-10-15T14:14:44Z</dcterms:created>
  <dcterms:modified xsi:type="dcterms:W3CDTF">2018-10-19T13:54:31Z</dcterms:modified>
</cp:coreProperties>
</file>