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bf0fcbe7cc54aadc/Bureau/data_suresh/"/>
    </mc:Choice>
  </mc:AlternateContent>
  <xr:revisionPtr revIDLastSave="1071" documentId="11_F25DC773A252ABDACC1048DCD1DD7CD85ADE58EC" xr6:coauthVersionLast="47" xr6:coauthVersionMax="47" xr10:uidLastSave="{700F784C-DA66-401B-B002-4439E365AA90}"/>
  <bookViews>
    <workbookView xWindow="-108" yWindow="-108" windowWidth="23256" windowHeight="12576" tabRatio="936" activeTab="4" xr2:uid="{00000000-000D-0000-FFFF-FFFF00000000}"/>
  </bookViews>
  <sheets>
    <sheet name="media_recipe" sheetId="1" r:id="rId1"/>
    <sheet name="stock_solutions_recipe" sheetId="2" r:id="rId2"/>
    <sheet name="composition_1" sheetId="3" r:id="rId3"/>
    <sheet name="composition_2" sheetId="4" r:id="rId4"/>
    <sheet name="media_composi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6" l="1"/>
  <c r="B40" i="6"/>
  <c r="B39" i="6"/>
  <c r="B38" i="6"/>
  <c r="B37" i="6"/>
  <c r="B36" i="6"/>
  <c r="B35" i="6"/>
  <c r="B34" i="6"/>
  <c r="B14" i="6"/>
  <c r="B13" i="6"/>
  <c r="B12" i="6"/>
  <c r="B11" i="6"/>
  <c r="B10" i="6"/>
  <c r="B9" i="6"/>
  <c r="B8" i="6"/>
  <c r="B7" i="6"/>
  <c r="B6" i="6"/>
  <c r="B5" i="6"/>
  <c r="B30" i="6"/>
  <c r="B29" i="6"/>
  <c r="B28" i="6"/>
  <c r="B27" i="6"/>
  <c r="B26" i="6"/>
  <c r="B25" i="6"/>
  <c r="B24" i="6"/>
  <c r="B23" i="6"/>
  <c r="B22" i="6"/>
  <c r="B21" i="6"/>
  <c r="B20" i="6"/>
  <c r="D60" i="3"/>
  <c r="D81" i="3"/>
  <c r="D90" i="3" l="1"/>
  <c r="D91" i="3"/>
  <c r="D92" i="3"/>
  <c r="D93" i="3"/>
  <c r="D94" i="3"/>
  <c r="D95" i="3"/>
  <c r="D96" i="3"/>
  <c r="D89" i="3"/>
  <c r="D79" i="3"/>
  <c r="D71" i="3"/>
  <c r="D72" i="3"/>
  <c r="D73" i="3"/>
  <c r="D74" i="3"/>
  <c r="D75" i="3"/>
  <c r="D76" i="3"/>
  <c r="D77" i="3"/>
  <c r="D70" i="3"/>
  <c r="D44" i="3"/>
  <c r="D45" i="3"/>
  <c r="D46" i="3"/>
  <c r="D47" i="3"/>
  <c r="D48" i="3"/>
  <c r="D49" i="3"/>
  <c r="D50" i="3"/>
  <c r="D43" i="3"/>
  <c r="D4" i="3"/>
  <c r="D11" i="3"/>
  <c r="D25" i="3"/>
  <c r="D26" i="3"/>
  <c r="D27" i="3"/>
  <c r="D28" i="3"/>
  <c r="D29" i="3"/>
  <c r="D30" i="3"/>
  <c r="D31" i="3"/>
  <c r="D32" i="3"/>
  <c r="D33" i="3"/>
  <c r="D24" i="3"/>
  <c r="D14" i="3"/>
  <c r="D15" i="3"/>
  <c r="D16" i="3"/>
  <c r="D17" i="3"/>
  <c r="D18" i="3"/>
  <c r="D19" i="3"/>
  <c r="D20" i="3"/>
  <c r="D21" i="3"/>
  <c r="D22" i="3"/>
  <c r="D13" i="3"/>
  <c r="D7" i="3"/>
  <c r="D8" i="3"/>
  <c r="D9" i="3"/>
  <c r="D6" i="3"/>
  <c r="D66" i="3"/>
  <c r="D58" i="3"/>
  <c r="D56" i="3"/>
  <c r="D54" i="3"/>
  <c r="D52" i="3"/>
  <c r="D41" i="3"/>
  <c r="D40" i="3"/>
  <c r="D39" i="3"/>
  <c r="B35" i="3"/>
  <c r="D35" i="3" s="1"/>
</calcChain>
</file>

<file path=xl/sharedStrings.xml><?xml version="1.0" encoding="utf-8"?>
<sst xmlns="http://schemas.openxmlformats.org/spreadsheetml/2006/main" count="669" uniqueCount="107">
  <si>
    <t>Glucose monohydrate</t>
  </si>
  <si>
    <t>g/L</t>
  </si>
  <si>
    <t>MgSO4*7H2O</t>
  </si>
  <si>
    <t>DDB_TM_002</t>
  </si>
  <si>
    <t>mL/L</t>
  </si>
  <si>
    <t>(NH4)2SO4</t>
  </si>
  <si>
    <t>KH2PO4</t>
  </si>
  <si>
    <t>Citric acid monohydrate</t>
  </si>
  <si>
    <t>DDB_TM_004 (ZnSO4 * 7H2O stock)</t>
  </si>
  <si>
    <t>20 % Glucose stock solution (self-made)</t>
  </si>
  <si>
    <t>2 M MgSO4 stock solution (self-made)</t>
  </si>
  <si>
    <t>Thiamine HCl 10 g/L stock solution</t>
  </si>
  <si>
    <t>DDB_TM_003 (FeCl3 * 6H2O stock)</t>
  </si>
  <si>
    <t>Antifoam 204 (sterile)</t>
  </si>
  <si>
    <t>ml/L</t>
  </si>
  <si>
    <t>2 M MgSO4 stock solution (house)</t>
  </si>
  <si>
    <t>20 % glucose stock (house)</t>
  </si>
  <si>
    <t>M9 salt stock solution</t>
  </si>
  <si>
    <t xml:space="preserve">M9 Trace element solution </t>
  </si>
  <si>
    <t>M9 vitamin stock solution</t>
  </si>
  <si>
    <t>1 M CaCl2 stock solution (house)</t>
  </si>
  <si>
    <t>Seed medium - DDB_SM_001</t>
  </si>
  <si>
    <t>Batch medium (high Fe+Zn) - DDB_BM_005</t>
  </si>
  <si>
    <t>Batch medium (low Fe+Zn) - DDB_BM_002</t>
  </si>
  <si>
    <t>Na2HPO4</t>
  </si>
  <si>
    <t>NaCl</t>
  </si>
  <si>
    <t>NH4Cl</t>
  </si>
  <si>
    <t>Na2 EDTA * 2 H2O</t>
  </si>
  <si>
    <t>ZnSO4 * 7H2O</t>
  </si>
  <si>
    <t>MnCl2 * 4 H2O</t>
  </si>
  <si>
    <t>CoCl2 * 6H2O</t>
  </si>
  <si>
    <t>CuSO4 * 2H2O</t>
  </si>
  <si>
    <t>Na2MoO4 * 2H2O</t>
  </si>
  <si>
    <t>CaCl2 * 2H2O</t>
  </si>
  <si>
    <t>FeSO4 * 7H2O</t>
  </si>
  <si>
    <t>H3BO3</t>
  </si>
  <si>
    <t>KI</t>
  </si>
  <si>
    <t>Pyridoxine hydrochloride</t>
  </si>
  <si>
    <t>mg/L</t>
  </si>
  <si>
    <t>Thiamine hydrochloride</t>
  </si>
  <si>
    <t>Riboﬂavin</t>
  </si>
  <si>
    <t xml:space="preserve">Nicotinic acid </t>
  </si>
  <si>
    <t>Calcium D-(+)-pantothenate</t>
  </si>
  <si>
    <t xml:space="preserve">p-Aminobenzoic acid </t>
  </si>
  <si>
    <t xml:space="preserve">Thiotic acid </t>
  </si>
  <si>
    <t>Biotin</t>
  </si>
  <si>
    <t xml:space="preserve">Folic acid </t>
  </si>
  <si>
    <t xml:space="preserve">Vitamin B12 </t>
  </si>
  <si>
    <t xml:space="preserve">CuSO4⋅5H2O </t>
  </si>
  <si>
    <t xml:space="preserve">CoCl2⋅6H2O </t>
  </si>
  <si>
    <t xml:space="preserve">ZnSO4⋅7H2O </t>
  </si>
  <si>
    <t xml:space="preserve">CaCl2⋅2H2O </t>
  </si>
  <si>
    <t>FeCl3⋅6H2O</t>
  </si>
  <si>
    <t xml:space="preserve">MnSO4⋅H2O </t>
  </si>
  <si>
    <t>Na2 EDTA ⋅ 2H2O</t>
  </si>
  <si>
    <t>Component</t>
  </si>
  <si>
    <t>Final concentration</t>
  </si>
  <si>
    <t>Unit</t>
  </si>
  <si>
    <t>DDB_TM_004 (ZnSO4 * 7H2O)</t>
  </si>
  <si>
    <t>FeCl3 * 6H2O</t>
  </si>
  <si>
    <t>M9 Trace element solution</t>
  </si>
  <si>
    <t>Feed medium (high Fe+Zn) - DDB_FM_002</t>
  </si>
  <si>
    <t>Feed medium (low Fe+Zn) - DDB_FM_005</t>
  </si>
  <si>
    <t>µg/L</t>
  </si>
  <si>
    <t>Final concentration in the stock solution</t>
  </si>
  <si>
    <t>Glucose*H20</t>
  </si>
  <si>
    <t>20 % glucose stock</t>
  </si>
  <si>
    <t>2 M MgSO4 stock solution</t>
  </si>
  <si>
    <t>20 % Glucose stock solution</t>
  </si>
  <si>
    <t>Thiamine stock solution</t>
  </si>
  <si>
    <t>Final amount in the prepared medium solution</t>
  </si>
  <si>
    <t xml:space="preserve"> </t>
  </si>
  <si>
    <t>Thiamine</t>
  </si>
  <si>
    <t>Antifoam 204</t>
  </si>
  <si>
    <t>MgSO4·7H2O</t>
  </si>
  <si>
    <t>Na2 EDTA·2 H2O</t>
  </si>
  <si>
    <t>ZnSO4·7H2O</t>
  </si>
  <si>
    <t>MnCl2·4H2O</t>
  </si>
  <si>
    <t>CoCl2·6H2O</t>
  </si>
  <si>
    <t>CuSO4·2H2O</t>
  </si>
  <si>
    <t>Na2MoO4·2H2O</t>
  </si>
  <si>
    <t>CaCl2·2H2O</t>
  </si>
  <si>
    <t>FeSO4·7H2O</t>
  </si>
  <si>
    <t>Na2 EDTA⋅2H2O</t>
  </si>
  <si>
    <t>Na2MoO4⋅2H2O</t>
  </si>
  <si>
    <t>ZnSO4⋅7H2O</t>
  </si>
  <si>
    <t>Glucose⋅H20</t>
  </si>
  <si>
    <t>MgSO4⋅7H2O</t>
  </si>
  <si>
    <t>DDB_BM_005</t>
  </si>
  <si>
    <t>DDB_BM_002</t>
  </si>
  <si>
    <t>DDB_FM_002</t>
  </si>
  <si>
    <t>DDB_FM_005</t>
  </si>
  <si>
    <t>FeCl3*6H2O</t>
  </si>
  <si>
    <t>Na2 EDTA*2H2O</t>
  </si>
  <si>
    <t>ZnSO4*7H2O</t>
  </si>
  <si>
    <t>CaCl2*2H2O</t>
  </si>
  <si>
    <t>CoCl2*6H2O</t>
  </si>
  <si>
    <t>Na2MoO4*2H2O</t>
  </si>
  <si>
    <t>CuSO4*5H2O</t>
  </si>
  <si>
    <t>MnSO4*H2O</t>
  </si>
  <si>
    <t xml:space="preserve">CaCl2*2H2O </t>
  </si>
  <si>
    <t xml:space="preserve">CoCl2*6H2O </t>
  </si>
  <si>
    <t xml:space="preserve">ZnSO4*7H2O </t>
  </si>
  <si>
    <t xml:space="preserve">CuSO4*5H2O </t>
  </si>
  <si>
    <t xml:space="preserve">MnSO4*H2O </t>
  </si>
  <si>
    <t>C6H12O6*H2O</t>
  </si>
  <si>
    <t>C6H8O7*H2O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</si>
</sst>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5" borderId="0" xfId="0" applyFill="1"/>
    <xf numFmtId="0" fontId="1" fillId="4" borderId="0" xfId="0" applyFont="1" applyFill="1"/>
    <xf numFmtId="0" fontId="0" fillId="4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1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" xfId="0" applyFill="1" applyBorder="1"/>
    <xf numFmtId="0" fontId="1" fillId="6" borderId="10" xfId="0" applyFont="1" applyFill="1" applyBorder="1"/>
    <xf numFmtId="0" fontId="0" fillId="6" borderId="11" xfId="0" applyFill="1" applyBorder="1"/>
    <xf numFmtId="0" fontId="0" fillId="6" borderId="1" xfId="0" applyFill="1" applyBorder="1"/>
    <xf numFmtId="0" fontId="1" fillId="7" borderId="10" xfId="0" applyFont="1" applyFill="1" applyBorder="1"/>
    <xf numFmtId="0" fontId="0" fillId="7" borderId="11" xfId="0" applyFill="1" applyBorder="1"/>
    <xf numFmtId="0" fontId="0" fillId="7" borderId="1" xfId="0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5" borderId="9" xfId="0" applyFill="1" applyBorder="1"/>
    <xf numFmtId="0" fontId="0" fillId="5" borderId="7" xfId="0" applyFill="1" applyBorder="1"/>
    <xf numFmtId="0" fontId="0" fillId="5" borderId="8" xfId="0" applyFill="1" applyBorder="1"/>
    <xf numFmtId="0" fontId="0" fillId="2" borderId="10" xfId="0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" xfId="0" applyFont="1" applyFill="1" applyBorder="1"/>
    <xf numFmtId="0" fontId="0" fillId="0" borderId="11" xfId="0" applyBorder="1"/>
    <xf numFmtId="0" fontId="0" fillId="0" borderId="1" xfId="0" applyBorder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>
      <selection activeCell="A33" sqref="A33:C42"/>
    </sheetView>
  </sheetViews>
  <sheetFormatPr defaultRowHeight="14.4" x14ac:dyDescent="0.3"/>
  <cols>
    <col min="1" max="1" width="50.109375" customWidth="1"/>
    <col min="2" max="2" width="19.21875" customWidth="1"/>
    <col min="4" max="4" width="15" customWidth="1"/>
  </cols>
  <sheetData>
    <row r="1" spans="1:3" x14ac:dyDescent="0.3">
      <c r="A1" s="9" t="s">
        <v>21</v>
      </c>
      <c r="B1" s="10"/>
      <c r="C1" s="11"/>
    </row>
    <row r="2" spans="1:3" x14ac:dyDescent="0.3">
      <c r="A2" s="20" t="s">
        <v>55</v>
      </c>
      <c r="B2" s="21" t="s">
        <v>56</v>
      </c>
      <c r="C2" s="22" t="s">
        <v>57</v>
      </c>
    </row>
    <row r="3" spans="1:3" x14ac:dyDescent="0.3">
      <c r="A3" s="17" t="s">
        <v>16</v>
      </c>
      <c r="B3" s="18">
        <v>20</v>
      </c>
      <c r="C3" s="19" t="s">
        <v>4</v>
      </c>
    </row>
    <row r="4" spans="1:3" x14ac:dyDescent="0.3">
      <c r="A4" s="12" t="s">
        <v>17</v>
      </c>
      <c r="B4" s="1">
        <v>100</v>
      </c>
      <c r="C4" s="13" t="s">
        <v>4</v>
      </c>
    </row>
    <row r="5" spans="1:3" x14ac:dyDescent="0.3">
      <c r="A5" s="12" t="s">
        <v>15</v>
      </c>
      <c r="B5" s="1">
        <v>1</v>
      </c>
      <c r="C5" s="13" t="s">
        <v>4</v>
      </c>
    </row>
    <row r="6" spans="1:3" x14ac:dyDescent="0.3">
      <c r="A6" s="12" t="s">
        <v>18</v>
      </c>
      <c r="B6" s="1">
        <v>0.5</v>
      </c>
      <c r="C6" s="13" t="s">
        <v>4</v>
      </c>
    </row>
    <row r="7" spans="1:3" x14ac:dyDescent="0.3">
      <c r="A7" s="12" t="s">
        <v>19</v>
      </c>
      <c r="B7" s="1">
        <v>1</v>
      </c>
      <c r="C7" s="13" t="s">
        <v>4</v>
      </c>
    </row>
    <row r="8" spans="1:3" x14ac:dyDescent="0.3">
      <c r="A8" s="14" t="s">
        <v>20</v>
      </c>
      <c r="B8" s="15">
        <v>0.1</v>
      </c>
      <c r="C8" s="16" t="s">
        <v>4</v>
      </c>
    </row>
    <row r="10" spans="1:3" x14ac:dyDescent="0.3">
      <c r="A10" s="23" t="s">
        <v>22</v>
      </c>
      <c r="B10" s="24"/>
      <c r="C10" s="25"/>
    </row>
    <row r="11" spans="1:3" x14ac:dyDescent="0.3">
      <c r="A11" s="20" t="s">
        <v>55</v>
      </c>
      <c r="B11" s="21" t="s">
        <v>56</v>
      </c>
      <c r="C11" s="22" t="s">
        <v>57</v>
      </c>
    </row>
    <row r="12" spans="1:3" x14ac:dyDescent="0.3">
      <c r="A12" s="12" t="s">
        <v>5</v>
      </c>
      <c r="B12" s="1">
        <v>7.6</v>
      </c>
      <c r="C12" s="13" t="s">
        <v>1</v>
      </c>
    </row>
    <row r="13" spans="1:3" x14ac:dyDescent="0.3">
      <c r="A13" s="12" t="s">
        <v>6</v>
      </c>
      <c r="B13" s="1">
        <v>15.7</v>
      </c>
      <c r="C13" s="13" t="s">
        <v>1</v>
      </c>
    </row>
    <row r="14" spans="1:3" x14ac:dyDescent="0.3">
      <c r="A14" s="12" t="s">
        <v>7</v>
      </c>
      <c r="B14" s="1">
        <v>1.86</v>
      </c>
      <c r="C14" s="13" t="s">
        <v>1</v>
      </c>
    </row>
    <row r="15" spans="1:3" x14ac:dyDescent="0.3">
      <c r="A15" s="12" t="s">
        <v>3</v>
      </c>
      <c r="B15" s="1">
        <v>3.5</v>
      </c>
      <c r="C15" s="13" t="s">
        <v>4</v>
      </c>
    </row>
    <row r="16" spans="1:3" x14ac:dyDescent="0.3">
      <c r="A16" s="12" t="s">
        <v>8</v>
      </c>
      <c r="B16" s="1">
        <v>4</v>
      </c>
      <c r="C16" s="13" t="s">
        <v>4</v>
      </c>
    </row>
    <row r="17" spans="1:3" x14ac:dyDescent="0.3">
      <c r="A17" s="12" t="s">
        <v>12</v>
      </c>
      <c r="B17" s="1">
        <v>1</v>
      </c>
      <c r="C17" s="13" t="s">
        <v>4</v>
      </c>
    </row>
    <row r="18" spans="1:3" x14ac:dyDescent="0.3">
      <c r="A18" s="12" t="s">
        <v>9</v>
      </c>
      <c r="B18" s="1">
        <v>100</v>
      </c>
      <c r="C18" s="13" t="s">
        <v>4</v>
      </c>
    </row>
    <row r="19" spans="1:3" x14ac:dyDescent="0.3">
      <c r="A19" s="12" t="s">
        <v>10</v>
      </c>
      <c r="B19" s="1">
        <v>1</v>
      </c>
      <c r="C19" s="13" t="s">
        <v>4</v>
      </c>
    </row>
    <row r="20" spans="1:3" x14ac:dyDescent="0.3">
      <c r="A20" s="12" t="s">
        <v>11</v>
      </c>
      <c r="B20" s="1">
        <v>10</v>
      </c>
      <c r="C20" s="13" t="s">
        <v>4</v>
      </c>
    </row>
    <row r="21" spans="1:3" x14ac:dyDescent="0.3">
      <c r="A21" s="14" t="s">
        <v>13</v>
      </c>
      <c r="B21" s="15">
        <v>0.5</v>
      </c>
      <c r="C21" s="16" t="s">
        <v>4</v>
      </c>
    </row>
    <row r="23" spans="1:3" x14ac:dyDescent="0.3">
      <c r="A23" s="23" t="s">
        <v>23</v>
      </c>
      <c r="B23" s="24"/>
      <c r="C23" s="25"/>
    </row>
    <row r="24" spans="1:3" x14ac:dyDescent="0.3">
      <c r="A24" s="20" t="s">
        <v>55</v>
      </c>
      <c r="B24" s="21" t="s">
        <v>56</v>
      </c>
      <c r="C24" s="22" t="s">
        <v>57</v>
      </c>
    </row>
    <row r="25" spans="1:3" x14ac:dyDescent="0.3">
      <c r="A25" s="17" t="s">
        <v>9</v>
      </c>
      <c r="B25" s="18">
        <v>100</v>
      </c>
      <c r="C25" s="19" t="s">
        <v>14</v>
      </c>
    </row>
    <row r="26" spans="1:3" x14ac:dyDescent="0.3">
      <c r="A26" s="12" t="s">
        <v>5</v>
      </c>
      <c r="B26" s="1">
        <v>7.6</v>
      </c>
      <c r="C26" s="13" t="s">
        <v>1</v>
      </c>
    </row>
    <row r="27" spans="1:3" x14ac:dyDescent="0.3">
      <c r="A27" s="12" t="s">
        <v>6</v>
      </c>
      <c r="B27" s="1">
        <v>15.7</v>
      </c>
      <c r="C27" s="13" t="s">
        <v>1</v>
      </c>
    </row>
    <row r="28" spans="1:3" x14ac:dyDescent="0.3">
      <c r="A28" s="12" t="s">
        <v>3</v>
      </c>
      <c r="B28" s="1">
        <v>1</v>
      </c>
      <c r="C28" s="13" t="s">
        <v>4</v>
      </c>
    </row>
    <row r="29" spans="1:3" x14ac:dyDescent="0.3">
      <c r="A29" s="12" t="s">
        <v>15</v>
      </c>
      <c r="B29" s="1">
        <v>1</v>
      </c>
      <c r="C29" s="13" t="s">
        <v>4</v>
      </c>
    </row>
    <row r="30" spans="1:3" x14ac:dyDescent="0.3">
      <c r="A30" s="12" t="s">
        <v>11</v>
      </c>
      <c r="B30" s="1">
        <v>10</v>
      </c>
      <c r="C30" s="13" t="s">
        <v>4</v>
      </c>
    </row>
    <row r="31" spans="1:3" x14ac:dyDescent="0.3">
      <c r="A31" s="14" t="s">
        <v>13</v>
      </c>
      <c r="B31" s="15">
        <v>0.5</v>
      </c>
      <c r="C31" s="16" t="s">
        <v>4</v>
      </c>
    </row>
    <row r="33" spans="1:3" x14ac:dyDescent="0.3">
      <c r="A33" s="26" t="s">
        <v>61</v>
      </c>
      <c r="B33" s="27"/>
      <c r="C33" s="28"/>
    </row>
    <row r="34" spans="1:3" x14ac:dyDescent="0.3">
      <c r="A34" s="20" t="s">
        <v>55</v>
      </c>
      <c r="B34" s="21" t="s">
        <v>56</v>
      </c>
      <c r="C34" s="22" t="s">
        <v>57</v>
      </c>
    </row>
    <row r="35" spans="1:3" x14ac:dyDescent="0.3">
      <c r="A35" s="12" t="s">
        <v>0</v>
      </c>
      <c r="B35" s="1">
        <v>550</v>
      </c>
      <c r="C35" s="13" t="s">
        <v>1</v>
      </c>
    </row>
    <row r="36" spans="1:3" x14ac:dyDescent="0.3">
      <c r="A36" s="12" t="s">
        <v>2</v>
      </c>
      <c r="B36" s="1">
        <v>13.7</v>
      </c>
      <c r="C36" s="13" t="s">
        <v>1</v>
      </c>
    </row>
    <row r="37" spans="1:3" x14ac:dyDescent="0.3">
      <c r="A37" s="14" t="s">
        <v>3</v>
      </c>
      <c r="B37" s="15">
        <v>2.5</v>
      </c>
      <c r="C37" s="16" t="s">
        <v>4</v>
      </c>
    </row>
    <row r="39" spans="1:3" x14ac:dyDescent="0.3">
      <c r="A39" s="26" t="s">
        <v>62</v>
      </c>
      <c r="B39" s="27"/>
      <c r="C39" s="28"/>
    </row>
    <row r="40" spans="1:3" x14ac:dyDescent="0.3">
      <c r="A40" s="20" t="s">
        <v>55</v>
      </c>
      <c r="B40" s="21" t="s">
        <v>56</v>
      </c>
      <c r="C40" s="22" t="s">
        <v>57</v>
      </c>
    </row>
    <row r="41" spans="1:3" x14ac:dyDescent="0.3">
      <c r="A41" s="17" t="s">
        <v>0</v>
      </c>
      <c r="B41" s="18">
        <v>550</v>
      </c>
      <c r="C41" s="19" t="s">
        <v>1</v>
      </c>
    </row>
    <row r="42" spans="1:3" x14ac:dyDescent="0.3">
      <c r="A42" s="14" t="s">
        <v>2</v>
      </c>
      <c r="B42" s="15">
        <v>13.7</v>
      </c>
      <c r="C4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6A16-44D5-4C26-BA37-8E28CF5DD41F}">
  <dimension ref="A1:C55"/>
  <sheetViews>
    <sheetView workbookViewId="0">
      <selection activeCell="A55" sqref="A55:C55"/>
    </sheetView>
  </sheetViews>
  <sheetFormatPr defaultRowHeight="14.4" x14ac:dyDescent="0.3"/>
  <cols>
    <col min="1" max="1" width="24.88671875" customWidth="1"/>
    <col min="2" max="2" width="17.77734375" customWidth="1"/>
    <col min="3" max="3" width="9.33203125" customWidth="1"/>
    <col min="4" max="4" width="33.44140625" customWidth="1"/>
  </cols>
  <sheetData>
    <row r="1" spans="1:3" x14ac:dyDescent="0.3">
      <c r="A1" s="29" t="s">
        <v>17</v>
      </c>
      <c r="B1" s="30"/>
      <c r="C1" s="31"/>
    </row>
    <row r="2" spans="1:3" x14ac:dyDescent="0.3">
      <c r="A2" s="20" t="s">
        <v>55</v>
      </c>
      <c r="B2" s="21" t="s">
        <v>56</v>
      </c>
      <c r="C2" s="22" t="s">
        <v>57</v>
      </c>
    </row>
    <row r="3" spans="1:3" x14ac:dyDescent="0.3">
      <c r="A3" s="12" t="s">
        <v>24</v>
      </c>
      <c r="B3">
        <v>68</v>
      </c>
      <c r="C3" s="32" t="s">
        <v>1</v>
      </c>
    </row>
    <row r="4" spans="1:3" x14ac:dyDescent="0.3">
      <c r="A4" s="12" t="s">
        <v>6</v>
      </c>
      <c r="B4">
        <v>30</v>
      </c>
      <c r="C4" s="32" t="s">
        <v>1</v>
      </c>
    </row>
    <row r="5" spans="1:3" x14ac:dyDescent="0.3">
      <c r="A5" s="12" t="s">
        <v>25</v>
      </c>
      <c r="B5">
        <v>5</v>
      </c>
      <c r="C5" s="32" t="s">
        <v>1</v>
      </c>
    </row>
    <row r="6" spans="1:3" x14ac:dyDescent="0.3">
      <c r="A6" s="14" t="s">
        <v>26</v>
      </c>
      <c r="B6" s="33">
        <v>10</v>
      </c>
      <c r="C6" s="34" t="s">
        <v>1</v>
      </c>
    </row>
    <row r="8" spans="1:3" x14ac:dyDescent="0.3">
      <c r="A8" s="29" t="s">
        <v>60</v>
      </c>
      <c r="B8" s="30"/>
      <c r="C8" s="31"/>
    </row>
    <row r="9" spans="1:3" x14ac:dyDescent="0.3">
      <c r="A9" s="20" t="s">
        <v>55</v>
      </c>
      <c r="B9" s="21" t="s">
        <v>56</v>
      </c>
      <c r="C9" s="22" t="s">
        <v>57</v>
      </c>
    </row>
    <row r="10" spans="1:3" x14ac:dyDescent="0.3">
      <c r="A10" s="12" t="s">
        <v>27</v>
      </c>
      <c r="B10">
        <v>15</v>
      </c>
      <c r="C10" s="32" t="s">
        <v>1</v>
      </c>
    </row>
    <row r="11" spans="1:3" x14ac:dyDescent="0.3">
      <c r="A11" s="12" t="s">
        <v>28</v>
      </c>
      <c r="B11">
        <v>4.5</v>
      </c>
      <c r="C11" s="32" t="s">
        <v>1</v>
      </c>
    </row>
    <row r="12" spans="1:3" x14ac:dyDescent="0.3">
      <c r="A12" s="12" t="s">
        <v>29</v>
      </c>
      <c r="B12">
        <v>0.7</v>
      </c>
      <c r="C12" s="32" t="s">
        <v>1</v>
      </c>
    </row>
    <row r="13" spans="1:3" x14ac:dyDescent="0.3">
      <c r="A13" s="12" t="s">
        <v>30</v>
      </c>
      <c r="B13">
        <v>0.3</v>
      </c>
      <c r="C13" s="32" t="s">
        <v>1</v>
      </c>
    </row>
    <row r="14" spans="1:3" x14ac:dyDescent="0.3">
      <c r="A14" s="12" t="s">
        <v>31</v>
      </c>
      <c r="B14">
        <v>0.2</v>
      </c>
      <c r="C14" s="32" t="s">
        <v>1</v>
      </c>
    </row>
    <row r="15" spans="1:3" x14ac:dyDescent="0.3">
      <c r="A15" s="12" t="s">
        <v>32</v>
      </c>
      <c r="B15">
        <v>0.4</v>
      </c>
      <c r="C15" s="32" t="s">
        <v>1</v>
      </c>
    </row>
    <row r="16" spans="1:3" x14ac:dyDescent="0.3">
      <c r="A16" s="12" t="s">
        <v>33</v>
      </c>
      <c r="B16">
        <v>4.5</v>
      </c>
      <c r="C16" s="32" t="s">
        <v>1</v>
      </c>
    </row>
    <row r="17" spans="1:3" x14ac:dyDescent="0.3">
      <c r="A17" s="12" t="s">
        <v>34</v>
      </c>
      <c r="B17">
        <v>3</v>
      </c>
      <c r="C17" s="32" t="s">
        <v>1</v>
      </c>
    </row>
    <row r="18" spans="1:3" x14ac:dyDescent="0.3">
      <c r="A18" s="12" t="s">
        <v>35</v>
      </c>
      <c r="B18">
        <v>1</v>
      </c>
      <c r="C18" s="32" t="s">
        <v>1</v>
      </c>
    </row>
    <row r="19" spans="1:3" x14ac:dyDescent="0.3">
      <c r="A19" s="14" t="s">
        <v>36</v>
      </c>
      <c r="B19" s="33">
        <v>0.1</v>
      </c>
      <c r="C19" s="34" t="s">
        <v>1</v>
      </c>
    </row>
    <row r="21" spans="1:3" x14ac:dyDescent="0.3">
      <c r="A21" s="29" t="s">
        <v>19</v>
      </c>
      <c r="B21" s="30"/>
      <c r="C21" s="31"/>
    </row>
    <row r="22" spans="1:3" x14ac:dyDescent="0.3">
      <c r="A22" s="20" t="s">
        <v>55</v>
      </c>
      <c r="B22" s="21" t="s">
        <v>56</v>
      </c>
      <c r="C22" s="22" t="s">
        <v>57</v>
      </c>
    </row>
    <row r="23" spans="1:3" x14ac:dyDescent="0.3">
      <c r="A23" s="12" t="s">
        <v>37</v>
      </c>
      <c r="B23">
        <v>10</v>
      </c>
      <c r="C23" s="32" t="s">
        <v>38</v>
      </c>
    </row>
    <row r="24" spans="1:3" x14ac:dyDescent="0.3">
      <c r="A24" s="12" t="s">
        <v>39</v>
      </c>
      <c r="B24">
        <v>5</v>
      </c>
      <c r="C24" s="32" t="s">
        <v>38</v>
      </c>
    </row>
    <row r="25" spans="1:3" x14ac:dyDescent="0.3">
      <c r="A25" s="12" t="s">
        <v>40</v>
      </c>
      <c r="B25">
        <v>5</v>
      </c>
      <c r="C25" s="32" t="s">
        <v>38</v>
      </c>
    </row>
    <row r="26" spans="1:3" x14ac:dyDescent="0.3">
      <c r="A26" s="12" t="s">
        <v>41</v>
      </c>
      <c r="B26">
        <v>5</v>
      </c>
      <c r="C26" s="32" t="s">
        <v>38</v>
      </c>
    </row>
    <row r="27" spans="1:3" x14ac:dyDescent="0.3">
      <c r="A27" s="12" t="s">
        <v>42</v>
      </c>
      <c r="B27">
        <v>5</v>
      </c>
      <c r="C27" s="32" t="s">
        <v>38</v>
      </c>
    </row>
    <row r="28" spans="1:3" x14ac:dyDescent="0.3">
      <c r="A28" s="12" t="s">
        <v>43</v>
      </c>
      <c r="B28">
        <v>5</v>
      </c>
      <c r="C28" s="32" t="s">
        <v>38</v>
      </c>
    </row>
    <row r="29" spans="1:3" x14ac:dyDescent="0.3">
      <c r="A29" s="12" t="s">
        <v>44</v>
      </c>
      <c r="B29">
        <v>5</v>
      </c>
      <c r="C29" s="32" t="s">
        <v>38</v>
      </c>
    </row>
    <row r="30" spans="1:3" x14ac:dyDescent="0.3">
      <c r="A30" s="12" t="s">
        <v>45</v>
      </c>
      <c r="B30">
        <v>2</v>
      </c>
      <c r="C30" s="32" t="s">
        <v>38</v>
      </c>
    </row>
    <row r="31" spans="1:3" x14ac:dyDescent="0.3">
      <c r="A31" s="12" t="s">
        <v>46</v>
      </c>
      <c r="B31">
        <v>2</v>
      </c>
      <c r="C31" s="32" t="s">
        <v>38</v>
      </c>
    </row>
    <row r="32" spans="1:3" x14ac:dyDescent="0.3">
      <c r="A32" s="14" t="s">
        <v>47</v>
      </c>
      <c r="B32" s="33">
        <v>0.1</v>
      </c>
      <c r="C32" s="34" t="s">
        <v>38</v>
      </c>
    </row>
    <row r="34" spans="1:3" x14ac:dyDescent="0.3">
      <c r="A34" s="29" t="s">
        <v>3</v>
      </c>
      <c r="B34" s="30"/>
      <c r="C34" s="31"/>
    </row>
    <row r="35" spans="1:3" x14ac:dyDescent="0.3">
      <c r="A35" s="20" t="s">
        <v>55</v>
      </c>
      <c r="B35" s="21" t="s">
        <v>56</v>
      </c>
      <c r="C35" s="22" t="s">
        <v>57</v>
      </c>
    </row>
    <row r="36" spans="1:3" x14ac:dyDescent="0.3">
      <c r="A36" s="12" t="s">
        <v>48</v>
      </c>
      <c r="B36">
        <v>0.48</v>
      </c>
      <c r="C36" s="32" t="s">
        <v>1</v>
      </c>
    </row>
    <row r="37" spans="1:3" x14ac:dyDescent="0.3">
      <c r="A37" s="12" t="s">
        <v>49</v>
      </c>
      <c r="B37">
        <v>0.54</v>
      </c>
      <c r="C37" s="32" t="s">
        <v>1</v>
      </c>
    </row>
    <row r="38" spans="1:3" x14ac:dyDescent="0.3">
      <c r="A38" s="12" t="s">
        <v>50</v>
      </c>
      <c r="B38">
        <v>0.54</v>
      </c>
      <c r="C38" s="32" t="s">
        <v>1</v>
      </c>
    </row>
    <row r="39" spans="1:3" x14ac:dyDescent="0.3">
      <c r="A39" s="12" t="s">
        <v>51</v>
      </c>
      <c r="B39">
        <v>2</v>
      </c>
      <c r="C39" s="32" t="s">
        <v>1</v>
      </c>
    </row>
    <row r="40" spans="1:3" x14ac:dyDescent="0.3">
      <c r="A40" s="12" t="s">
        <v>52</v>
      </c>
      <c r="B40">
        <v>41.8</v>
      </c>
      <c r="C40" s="32" t="s">
        <v>1</v>
      </c>
    </row>
    <row r="41" spans="1:3" x14ac:dyDescent="0.3">
      <c r="A41" s="12" t="s">
        <v>53</v>
      </c>
      <c r="B41">
        <v>0.3</v>
      </c>
      <c r="C41" s="32" t="s">
        <v>1</v>
      </c>
    </row>
    <row r="42" spans="1:3" x14ac:dyDescent="0.3">
      <c r="A42" s="12" t="s">
        <v>54</v>
      </c>
      <c r="B42">
        <v>33.4</v>
      </c>
      <c r="C42" s="32" t="s">
        <v>1</v>
      </c>
    </row>
    <row r="43" spans="1:3" x14ac:dyDescent="0.3">
      <c r="A43" s="14" t="s">
        <v>32</v>
      </c>
      <c r="B43" s="33">
        <v>0.5</v>
      </c>
      <c r="C43" s="34" t="s">
        <v>1</v>
      </c>
    </row>
    <row r="45" spans="1:3" x14ac:dyDescent="0.3">
      <c r="A45" s="29" t="s">
        <v>58</v>
      </c>
      <c r="B45" s="30"/>
      <c r="C45" s="31"/>
    </row>
    <row r="46" spans="1:3" x14ac:dyDescent="0.3">
      <c r="A46" s="20" t="s">
        <v>55</v>
      </c>
      <c r="B46" s="21" t="s">
        <v>56</v>
      </c>
      <c r="C46" s="22" t="s">
        <v>57</v>
      </c>
    </row>
    <row r="47" spans="1:3" x14ac:dyDescent="0.3">
      <c r="A47" s="14" t="s">
        <v>28</v>
      </c>
      <c r="B47" s="33">
        <v>5.4</v>
      </c>
      <c r="C47" s="34" t="s">
        <v>1</v>
      </c>
    </row>
    <row r="49" spans="1:3" x14ac:dyDescent="0.3">
      <c r="A49" s="29" t="s">
        <v>12</v>
      </c>
      <c r="B49" s="30"/>
      <c r="C49" s="31"/>
    </row>
    <row r="50" spans="1:3" x14ac:dyDescent="0.3">
      <c r="A50" s="20" t="s">
        <v>55</v>
      </c>
      <c r="B50" s="21" t="s">
        <v>56</v>
      </c>
      <c r="C50" s="22" t="s">
        <v>57</v>
      </c>
    </row>
    <row r="51" spans="1:3" x14ac:dyDescent="0.3">
      <c r="A51" s="14" t="s">
        <v>59</v>
      </c>
      <c r="B51" s="33">
        <v>41.8</v>
      </c>
      <c r="C51" s="34" t="s">
        <v>1</v>
      </c>
    </row>
    <row r="53" spans="1:3" x14ac:dyDescent="0.3">
      <c r="A53" s="39" t="s">
        <v>11</v>
      </c>
      <c r="B53" s="40"/>
      <c r="C53" s="41"/>
    </row>
    <row r="54" spans="1:3" x14ac:dyDescent="0.3">
      <c r="A54" s="36" t="s">
        <v>55</v>
      </c>
      <c r="B54" s="37" t="s">
        <v>56</v>
      </c>
      <c r="C54" s="35" t="s">
        <v>57</v>
      </c>
    </row>
    <row r="55" spans="1:3" x14ac:dyDescent="0.3">
      <c r="A55" s="38" t="s">
        <v>69</v>
      </c>
      <c r="B55" s="42">
        <v>10</v>
      </c>
      <c r="C55" s="4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2CBB-F465-455B-807F-D4EFC48C64CE}">
  <dimension ref="A1:E101"/>
  <sheetViews>
    <sheetView topLeftCell="A70" workbookViewId="0">
      <selection activeCell="H27" sqref="H27"/>
    </sheetView>
  </sheetViews>
  <sheetFormatPr defaultRowHeight="14.4" x14ac:dyDescent="0.3"/>
  <cols>
    <col min="1" max="1" width="33.5546875" customWidth="1"/>
    <col min="2" max="2" width="17.5546875" customWidth="1"/>
    <col min="3" max="3" width="17.109375" customWidth="1"/>
    <col min="4" max="4" width="21" customWidth="1"/>
    <col min="5" max="5" width="25" customWidth="1"/>
    <col min="6" max="6" width="8.77734375" customWidth="1"/>
    <col min="7" max="7" width="8.88671875" customWidth="1"/>
  </cols>
  <sheetData>
    <row r="1" spans="1:5" x14ac:dyDescent="0.3">
      <c r="A1" s="3" t="s">
        <v>21</v>
      </c>
      <c r="B1" s="4"/>
      <c r="C1" s="4"/>
      <c r="D1" s="4"/>
      <c r="E1" s="4"/>
    </row>
    <row r="2" spans="1:5" x14ac:dyDescent="0.3">
      <c r="A2" s="2" t="s">
        <v>55</v>
      </c>
      <c r="B2" s="2" t="s">
        <v>64</v>
      </c>
      <c r="C2" s="2"/>
      <c r="D2" s="2" t="s">
        <v>70</v>
      </c>
      <c r="E2" s="2"/>
    </row>
    <row r="3" spans="1:5" x14ac:dyDescent="0.3">
      <c r="A3" s="1" t="s">
        <v>66</v>
      </c>
      <c r="B3" s="1">
        <v>20</v>
      </c>
      <c r="C3" s="1" t="s">
        <v>4</v>
      </c>
      <c r="D3" s="1"/>
      <c r="E3" s="1"/>
    </row>
    <row r="4" spans="1:5" x14ac:dyDescent="0.3">
      <c r="A4" t="s">
        <v>65</v>
      </c>
      <c r="B4">
        <v>220</v>
      </c>
      <c r="C4" t="s">
        <v>1</v>
      </c>
      <c r="D4">
        <f>B4*$B$3/1000</f>
        <v>4.4000000000000004</v>
      </c>
      <c r="E4" t="s">
        <v>1</v>
      </c>
    </row>
    <row r="5" spans="1:5" x14ac:dyDescent="0.3">
      <c r="A5" s="1" t="s">
        <v>17</v>
      </c>
      <c r="B5" s="1">
        <v>100</v>
      </c>
      <c r="C5" s="1" t="s">
        <v>4</v>
      </c>
      <c r="D5" s="1"/>
      <c r="E5" s="1"/>
    </row>
    <row r="6" spans="1:5" x14ac:dyDescent="0.3">
      <c r="A6" t="s">
        <v>24</v>
      </c>
      <c r="B6">
        <v>68</v>
      </c>
      <c r="C6" t="s">
        <v>1</v>
      </c>
      <c r="D6">
        <f>B6*$B$5/1000</f>
        <v>6.8</v>
      </c>
      <c r="E6" t="s">
        <v>1</v>
      </c>
    </row>
    <row r="7" spans="1:5" x14ac:dyDescent="0.3">
      <c r="A7" t="s">
        <v>6</v>
      </c>
      <c r="B7">
        <v>30</v>
      </c>
      <c r="C7" t="s">
        <v>1</v>
      </c>
      <c r="D7">
        <f t="shared" ref="D7:D9" si="0">B7*$B$5/1000</f>
        <v>3</v>
      </c>
      <c r="E7" t="s">
        <v>1</v>
      </c>
    </row>
    <row r="8" spans="1:5" x14ac:dyDescent="0.3">
      <c r="A8" t="s">
        <v>25</v>
      </c>
      <c r="B8">
        <v>5</v>
      </c>
      <c r="C8" t="s">
        <v>1</v>
      </c>
      <c r="D8">
        <f t="shared" si="0"/>
        <v>0.5</v>
      </c>
      <c r="E8" t="s">
        <v>1</v>
      </c>
    </row>
    <row r="9" spans="1:5" x14ac:dyDescent="0.3">
      <c r="A9" t="s">
        <v>26</v>
      </c>
      <c r="B9">
        <v>10</v>
      </c>
      <c r="C9" t="s">
        <v>1</v>
      </c>
      <c r="D9">
        <f t="shared" si="0"/>
        <v>1</v>
      </c>
      <c r="E9" t="s">
        <v>1</v>
      </c>
    </row>
    <row r="10" spans="1:5" x14ac:dyDescent="0.3">
      <c r="A10" s="1" t="s">
        <v>67</v>
      </c>
      <c r="B10" s="1">
        <v>1</v>
      </c>
      <c r="C10" s="1" t="s">
        <v>4</v>
      </c>
      <c r="D10" s="1"/>
      <c r="E10" s="1"/>
    </row>
    <row r="11" spans="1:5" x14ac:dyDescent="0.3">
      <c r="A11" t="s">
        <v>2</v>
      </c>
      <c r="B11">
        <v>492.94</v>
      </c>
      <c r="C11" t="s">
        <v>1</v>
      </c>
      <c r="D11">
        <f>B11*$B$10/1000*1000</f>
        <v>492.94</v>
      </c>
      <c r="E11" t="s">
        <v>38</v>
      </c>
    </row>
    <row r="12" spans="1:5" x14ac:dyDescent="0.3">
      <c r="A12" s="1" t="s">
        <v>18</v>
      </c>
      <c r="B12" s="1">
        <v>0.5</v>
      </c>
      <c r="C12" s="1" t="s">
        <v>4</v>
      </c>
      <c r="D12" s="1"/>
      <c r="E12" s="1"/>
    </row>
    <row r="13" spans="1:5" x14ac:dyDescent="0.3">
      <c r="A13" t="s">
        <v>27</v>
      </c>
      <c r="B13">
        <v>15</v>
      </c>
      <c r="C13" t="s">
        <v>1</v>
      </c>
      <c r="D13">
        <f>B13*$B$12/1000*1000</f>
        <v>7.5</v>
      </c>
      <c r="E13" t="s">
        <v>38</v>
      </c>
    </row>
    <row r="14" spans="1:5" x14ac:dyDescent="0.3">
      <c r="A14" t="s">
        <v>28</v>
      </c>
      <c r="B14">
        <v>4.5</v>
      </c>
      <c r="C14" t="s">
        <v>1</v>
      </c>
      <c r="D14">
        <f t="shared" ref="D14:D22" si="1">B14*$B$12/1000*1000</f>
        <v>2.25</v>
      </c>
      <c r="E14" t="s">
        <v>38</v>
      </c>
    </row>
    <row r="15" spans="1:5" x14ac:dyDescent="0.3">
      <c r="A15" t="s">
        <v>29</v>
      </c>
      <c r="B15">
        <v>0.7</v>
      </c>
      <c r="C15" t="s">
        <v>1</v>
      </c>
      <c r="D15">
        <f t="shared" si="1"/>
        <v>0.35</v>
      </c>
      <c r="E15" t="s">
        <v>38</v>
      </c>
    </row>
    <row r="16" spans="1:5" x14ac:dyDescent="0.3">
      <c r="A16" t="s">
        <v>30</v>
      </c>
      <c r="B16">
        <v>0.3</v>
      </c>
      <c r="C16" t="s">
        <v>1</v>
      </c>
      <c r="D16">
        <f t="shared" si="1"/>
        <v>0.15</v>
      </c>
      <c r="E16" t="s">
        <v>38</v>
      </c>
    </row>
    <row r="17" spans="1:5" x14ac:dyDescent="0.3">
      <c r="A17" t="s">
        <v>31</v>
      </c>
      <c r="B17">
        <v>0.2</v>
      </c>
      <c r="C17" t="s">
        <v>1</v>
      </c>
      <c r="D17">
        <f t="shared" si="1"/>
        <v>0.1</v>
      </c>
      <c r="E17" t="s">
        <v>38</v>
      </c>
    </row>
    <row r="18" spans="1:5" x14ac:dyDescent="0.3">
      <c r="A18" t="s">
        <v>32</v>
      </c>
      <c r="B18">
        <v>0.4</v>
      </c>
      <c r="C18" t="s">
        <v>1</v>
      </c>
      <c r="D18">
        <f t="shared" si="1"/>
        <v>0.2</v>
      </c>
      <c r="E18" t="s">
        <v>38</v>
      </c>
    </row>
    <row r="19" spans="1:5" x14ac:dyDescent="0.3">
      <c r="A19" t="s">
        <v>33</v>
      </c>
      <c r="B19">
        <v>4.5</v>
      </c>
      <c r="C19" t="s">
        <v>1</v>
      </c>
      <c r="D19">
        <f t="shared" si="1"/>
        <v>2.25</v>
      </c>
      <c r="E19" t="s">
        <v>38</v>
      </c>
    </row>
    <row r="20" spans="1:5" x14ac:dyDescent="0.3">
      <c r="A20" t="s">
        <v>34</v>
      </c>
      <c r="B20">
        <v>3</v>
      </c>
      <c r="C20" t="s">
        <v>1</v>
      </c>
      <c r="D20">
        <f t="shared" si="1"/>
        <v>1.5</v>
      </c>
      <c r="E20" t="s">
        <v>38</v>
      </c>
    </row>
    <row r="21" spans="1:5" x14ac:dyDescent="0.3">
      <c r="A21" t="s">
        <v>35</v>
      </c>
      <c r="B21">
        <v>1</v>
      </c>
      <c r="C21" t="s">
        <v>1</v>
      </c>
      <c r="D21">
        <f t="shared" si="1"/>
        <v>0.5</v>
      </c>
      <c r="E21" t="s">
        <v>38</v>
      </c>
    </row>
    <row r="22" spans="1:5" x14ac:dyDescent="0.3">
      <c r="A22" t="s">
        <v>36</v>
      </c>
      <c r="B22">
        <v>0.1</v>
      </c>
      <c r="C22" t="s">
        <v>1</v>
      </c>
      <c r="D22">
        <f t="shared" si="1"/>
        <v>0.05</v>
      </c>
      <c r="E22" t="s">
        <v>38</v>
      </c>
    </row>
    <row r="23" spans="1:5" x14ac:dyDescent="0.3">
      <c r="A23" s="1" t="s">
        <v>19</v>
      </c>
      <c r="B23" s="1">
        <v>1</v>
      </c>
      <c r="C23" s="1" t="s">
        <v>4</v>
      </c>
      <c r="D23" s="1"/>
      <c r="E23" s="1"/>
    </row>
    <row r="24" spans="1:5" x14ac:dyDescent="0.3">
      <c r="A24" t="s">
        <v>37</v>
      </c>
      <c r="B24">
        <v>10</v>
      </c>
      <c r="C24" t="s">
        <v>38</v>
      </c>
      <c r="D24">
        <f>B24*$B$23/1000*1000</f>
        <v>10</v>
      </c>
      <c r="E24" t="s">
        <v>63</v>
      </c>
    </row>
    <row r="25" spans="1:5" x14ac:dyDescent="0.3">
      <c r="A25" t="s">
        <v>39</v>
      </c>
      <c r="B25">
        <v>5</v>
      </c>
      <c r="C25" t="s">
        <v>38</v>
      </c>
      <c r="D25">
        <f t="shared" ref="D25:D33" si="2">B25*$B$23/1000*1000</f>
        <v>5</v>
      </c>
      <c r="E25" t="s">
        <v>63</v>
      </c>
    </row>
    <row r="26" spans="1:5" x14ac:dyDescent="0.3">
      <c r="A26" t="s">
        <v>40</v>
      </c>
      <c r="B26">
        <v>5</v>
      </c>
      <c r="C26" t="s">
        <v>38</v>
      </c>
      <c r="D26">
        <f t="shared" si="2"/>
        <v>5</v>
      </c>
      <c r="E26" t="s">
        <v>63</v>
      </c>
    </row>
    <row r="27" spans="1:5" x14ac:dyDescent="0.3">
      <c r="A27" t="s">
        <v>41</v>
      </c>
      <c r="B27">
        <v>5</v>
      </c>
      <c r="C27" t="s">
        <v>38</v>
      </c>
      <c r="D27">
        <f t="shared" si="2"/>
        <v>5</v>
      </c>
      <c r="E27" t="s">
        <v>63</v>
      </c>
    </row>
    <row r="28" spans="1:5" x14ac:dyDescent="0.3">
      <c r="A28" t="s">
        <v>42</v>
      </c>
      <c r="B28">
        <v>5</v>
      </c>
      <c r="C28" t="s">
        <v>38</v>
      </c>
      <c r="D28">
        <f t="shared" si="2"/>
        <v>5</v>
      </c>
      <c r="E28" t="s">
        <v>63</v>
      </c>
    </row>
    <row r="29" spans="1:5" x14ac:dyDescent="0.3">
      <c r="A29" t="s">
        <v>43</v>
      </c>
      <c r="B29">
        <v>5</v>
      </c>
      <c r="C29" t="s">
        <v>38</v>
      </c>
      <c r="D29">
        <f t="shared" si="2"/>
        <v>5</v>
      </c>
      <c r="E29" t="s">
        <v>63</v>
      </c>
    </row>
    <row r="30" spans="1:5" x14ac:dyDescent="0.3">
      <c r="A30" t="s">
        <v>44</v>
      </c>
      <c r="B30">
        <v>5</v>
      </c>
      <c r="C30" t="s">
        <v>38</v>
      </c>
      <c r="D30">
        <f t="shared" si="2"/>
        <v>5</v>
      </c>
      <c r="E30" t="s">
        <v>63</v>
      </c>
    </row>
    <row r="31" spans="1:5" x14ac:dyDescent="0.3">
      <c r="A31" t="s">
        <v>45</v>
      </c>
      <c r="B31">
        <v>2</v>
      </c>
      <c r="C31" t="s">
        <v>38</v>
      </c>
      <c r="D31">
        <f t="shared" si="2"/>
        <v>2</v>
      </c>
      <c r="E31" t="s">
        <v>63</v>
      </c>
    </row>
    <row r="32" spans="1:5" x14ac:dyDescent="0.3">
      <c r="A32" t="s">
        <v>46</v>
      </c>
      <c r="B32">
        <v>2</v>
      </c>
      <c r="C32" t="s">
        <v>38</v>
      </c>
      <c r="D32">
        <f t="shared" si="2"/>
        <v>2</v>
      </c>
      <c r="E32" t="s">
        <v>63</v>
      </c>
    </row>
    <row r="33" spans="1:5" x14ac:dyDescent="0.3">
      <c r="A33" t="s">
        <v>47</v>
      </c>
      <c r="B33">
        <v>0.1</v>
      </c>
      <c r="C33" t="s">
        <v>38</v>
      </c>
      <c r="D33">
        <f t="shared" si="2"/>
        <v>0.1</v>
      </c>
      <c r="E33" t="s">
        <v>63</v>
      </c>
    </row>
    <row r="34" spans="1:5" x14ac:dyDescent="0.3">
      <c r="A34" s="1" t="s">
        <v>20</v>
      </c>
      <c r="B34" s="1">
        <v>0.1</v>
      </c>
      <c r="C34" s="1" t="s">
        <v>4</v>
      </c>
      <c r="D34" s="1"/>
      <c r="E34" s="1"/>
    </row>
    <row r="35" spans="1:5" x14ac:dyDescent="0.3">
      <c r="A35" t="s">
        <v>33</v>
      </c>
      <c r="B35">
        <f>147.01</f>
        <v>147.01</v>
      </c>
      <c r="C35" t="s">
        <v>1</v>
      </c>
      <c r="D35">
        <f>B35*$B$34/1000*1000</f>
        <v>14.701000000000001</v>
      </c>
      <c r="E35" t="s">
        <v>38</v>
      </c>
    </row>
    <row r="37" spans="1:5" x14ac:dyDescent="0.3">
      <c r="A37" s="5" t="s">
        <v>22</v>
      </c>
      <c r="B37" s="6"/>
      <c r="C37" s="6"/>
      <c r="D37" s="6"/>
      <c r="E37" s="6"/>
    </row>
    <row r="38" spans="1:5" x14ac:dyDescent="0.3">
      <c r="A38" s="2" t="s">
        <v>55</v>
      </c>
      <c r="B38" s="2" t="s">
        <v>64</v>
      </c>
      <c r="C38" s="2"/>
      <c r="D38" s="2" t="s">
        <v>70</v>
      </c>
      <c r="E38" s="2"/>
    </row>
    <row r="39" spans="1:5" x14ac:dyDescent="0.3">
      <c r="A39" s="1" t="s">
        <v>5</v>
      </c>
      <c r="B39" s="1">
        <v>7.6</v>
      </c>
      <c r="C39" s="1" t="s">
        <v>1</v>
      </c>
      <c r="D39" s="1">
        <f>B39</f>
        <v>7.6</v>
      </c>
      <c r="E39" s="1" t="s">
        <v>1</v>
      </c>
    </row>
    <row r="40" spans="1:5" x14ac:dyDescent="0.3">
      <c r="A40" s="1" t="s">
        <v>6</v>
      </c>
      <c r="B40" s="1">
        <v>15.7</v>
      </c>
      <c r="C40" s="1" t="s">
        <v>1</v>
      </c>
      <c r="D40" s="1">
        <f>B40</f>
        <v>15.7</v>
      </c>
      <c r="E40" s="1" t="s">
        <v>1</v>
      </c>
    </row>
    <row r="41" spans="1:5" x14ac:dyDescent="0.3">
      <c r="A41" s="1" t="s">
        <v>7</v>
      </c>
      <c r="B41" s="1">
        <v>1.86</v>
      </c>
      <c r="C41" s="1" t="s">
        <v>1</v>
      </c>
      <c r="D41" s="1">
        <f>B41</f>
        <v>1.86</v>
      </c>
      <c r="E41" s="1" t="s">
        <v>1</v>
      </c>
    </row>
    <row r="42" spans="1:5" x14ac:dyDescent="0.3">
      <c r="A42" s="1" t="s">
        <v>3</v>
      </c>
      <c r="B42" s="1">
        <v>3.5</v>
      </c>
      <c r="C42" s="1" t="s">
        <v>4</v>
      </c>
      <c r="D42" s="1"/>
      <c r="E42" s="1"/>
    </row>
    <row r="43" spans="1:5" x14ac:dyDescent="0.3">
      <c r="A43" t="s">
        <v>48</v>
      </c>
      <c r="B43">
        <v>0.48</v>
      </c>
      <c r="C43" t="s">
        <v>1</v>
      </c>
      <c r="D43">
        <f>B43*$B$42/1000*1000</f>
        <v>1.68</v>
      </c>
      <c r="E43" t="s">
        <v>38</v>
      </c>
    </row>
    <row r="44" spans="1:5" x14ac:dyDescent="0.3">
      <c r="A44" t="s">
        <v>49</v>
      </c>
      <c r="B44">
        <v>0.54</v>
      </c>
      <c r="C44" t="s">
        <v>1</v>
      </c>
      <c r="D44">
        <f t="shared" ref="D44:D50" si="3">B44*$B$42/1000*1000</f>
        <v>1.8900000000000001</v>
      </c>
      <c r="E44" t="s">
        <v>38</v>
      </c>
    </row>
    <row r="45" spans="1:5" x14ac:dyDescent="0.3">
      <c r="A45" t="s">
        <v>50</v>
      </c>
      <c r="B45">
        <v>0.54</v>
      </c>
      <c r="C45" t="s">
        <v>1</v>
      </c>
      <c r="D45">
        <f t="shared" si="3"/>
        <v>1.8900000000000001</v>
      </c>
      <c r="E45" t="s">
        <v>38</v>
      </c>
    </row>
    <row r="46" spans="1:5" x14ac:dyDescent="0.3">
      <c r="A46" t="s">
        <v>51</v>
      </c>
      <c r="B46">
        <v>2</v>
      </c>
      <c r="C46" t="s">
        <v>1</v>
      </c>
      <c r="D46">
        <f t="shared" si="3"/>
        <v>7</v>
      </c>
      <c r="E46" t="s">
        <v>38</v>
      </c>
    </row>
    <row r="47" spans="1:5" x14ac:dyDescent="0.3">
      <c r="A47" t="s">
        <v>52</v>
      </c>
      <c r="B47">
        <v>41.8</v>
      </c>
      <c r="C47" t="s">
        <v>1</v>
      </c>
      <c r="D47">
        <f t="shared" si="3"/>
        <v>146.29999999999998</v>
      </c>
      <c r="E47" t="s">
        <v>38</v>
      </c>
    </row>
    <row r="48" spans="1:5" x14ac:dyDescent="0.3">
      <c r="A48" t="s">
        <v>53</v>
      </c>
      <c r="B48">
        <v>0.3</v>
      </c>
      <c r="C48" t="s">
        <v>1</v>
      </c>
      <c r="D48">
        <f t="shared" si="3"/>
        <v>1.05</v>
      </c>
      <c r="E48" t="s">
        <v>38</v>
      </c>
    </row>
    <row r="49" spans="1:5" x14ac:dyDescent="0.3">
      <c r="A49" t="s">
        <v>54</v>
      </c>
      <c r="B49">
        <v>33.4</v>
      </c>
      <c r="C49" t="s">
        <v>1</v>
      </c>
      <c r="D49">
        <f t="shared" si="3"/>
        <v>116.89999999999999</v>
      </c>
      <c r="E49" t="s">
        <v>38</v>
      </c>
    </row>
    <row r="50" spans="1:5" x14ac:dyDescent="0.3">
      <c r="A50" t="s">
        <v>32</v>
      </c>
      <c r="B50">
        <v>0.5</v>
      </c>
      <c r="C50" t="s">
        <v>1</v>
      </c>
      <c r="D50">
        <f t="shared" si="3"/>
        <v>1.75</v>
      </c>
      <c r="E50" t="s">
        <v>38</v>
      </c>
    </row>
    <row r="51" spans="1:5" x14ac:dyDescent="0.3">
      <c r="A51" s="1" t="s">
        <v>8</v>
      </c>
      <c r="B51" s="1">
        <v>4</v>
      </c>
      <c r="C51" s="1" t="s">
        <v>4</v>
      </c>
      <c r="D51" s="1"/>
      <c r="E51" s="1"/>
    </row>
    <row r="52" spans="1:5" x14ac:dyDescent="0.3">
      <c r="A52" t="s">
        <v>28</v>
      </c>
      <c r="B52">
        <v>5.4</v>
      </c>
      <c r="C52" t="s">
        <v>1</v>
      </c>
      <c r="D52">
        <f>B52*B51/1000*1000</f>
        <v>21.6</v>
      </c>
      <c r="E52" t="s">
        <v>38</v>
      </c>
    </row>
    <row r="53" spans="1:5" x14ac:dyDescent="0.3">
      <c r="A53" s="1" t="s">
        <v>12</v>
      </c>
      <c r="B53" s="1">
        <v>1</v>
      </c>
      <c r="C53" s="1" t="s">
        <v>4</v>
      </c>
      <c r="D53" s="1"/>
      <c r="E53" s="1"/>
    </row>
    <row r="54" spans="1:5" x14ac:dyDescent="0.3">
      <c r="A54" t="s">
        <v>59</v>
      </c>
      <c r="B54">
        <v>41.8</v>
      </c>
      <c r="C54" t="s">
        <v>1</v>
      </c>
      <c r="D54">
        <f>B54*B53/1000*1000</f>
        <v>41.8</v>
      </c>
      <c r="E54" t="s">
        <v>38</v>
      </c>
    </row>
    <row r="55" spans="1:5" x14ac:dyDescent="0.3">
      <c r="A55" s="1" t="s">
        <v>9</v>
      </c>
      <c r="B55" s="1">
        <v>100</v>
      </c>
      <c r="C55" s="1" t="s">
        <v>4</v>
      </c>
      <c r="D55" s="1"/>
      <c r="E55" s="1"/>
    </row>
    <row r="56" spans="1:5" x14ac:dyDescent="0.3">
      <c r="A56" t="s">
        <v>65</v>
      </c>
      <c r="B56">
        <v>220</v>
      </c>
      <c r="C56" t="s">
        <v>1</v>
      </c>
      <c r="D56">
        <f>B56*B55/1000</f>
        <v>22</v>
      </c>
      <c r="E56" t="s">
        <v>1</v>
      </c>
    </row>
    <row r="57" spans="1:5" x14ac:dyDescent="0.3">
      <c r="A57" s="1" t="s">
        <v>67</v>
      </c>
      <c r="B57" s="1">
        <v>1</v>
      </c>
      <c r="C57" s="1" t="s">
        <v>4</v>
      </c>
      <c r="D57" s="1"/>
      <c r="E57" s="1"/>
    </row>
    <row r="58" spans="1:5" x14ac:dyDescent="0.3">
      <c r="A58" t="s">
        <v>2</v>
      </c>
      <c r="B58">
        <v>492.94</v>
      </c>
      <c r="C58" t="s">
        <v>1</v>
      </c>
      <c r="D58">
        <f>B58*B57/1000*1000</f>
        <v>492.94</v>
      </c>
      <c r="E58" t="s">
        <v>38</v>
      </c>
    </row>
    <row r="59" spans="1:5" x14ac:dyDescent="0.3">
      <c r="A59" s="1" t="s">
        <v>11</v>
      </c>
      <c r="B59" s="1">
        <v>10</v>
      </c>
      <c r="C59" s="1" t="s">
        <v>4</v>
      </c>
      <c r="D59" s="1"/>
      <c r="E59" s="1"/>
    </row>
    <row r="60" spans="1:5" x14ac:dyDescent="0.3">
      <c r="A60" t="s">
        <v>72</v>
      </c>
      <c r="B60">
        <v>10</v>
      </c>
      <c r="C60" t="s">
        <v>1</v>
      </c>
      <c r="D60">
        <f>B60*B59/1000</f>
        <v>0.1</v>
      </c>
      <c r="E60" t="s">
        <v>1</v>
      </c>
    </row>
    <row r="61" spans="1:5" x14ac:dyDescent="0.3">
      <c r="A61" s="1" t="s">
        <v>13</v>
      </c>
      <c r="B61" s="1">
        <v>0.5</v>
      </c>
      <c r="C61" s="1" t="s">
        <v>4</v>
      </c>
      <c r="D61" s="1"/>
      <c r="E61" s="1"/>
    </row>
    <row r="63" spans="1:5" x14ac:dyDescent="0.3">
      <c r="A63" s="5" t="s">
        <v>23</v>
      </c>
      <c r="B63" s="6"/>
      <c r="C63" s="6"/>
      <c r="D63" s="6"/>
      <c r="E63" s="6"/>
    </row>
    <row r="64" spans="1:5" x14ac:dyDescent="0.3">
      <c r="A64" s="2" t="s">
        <v>55</v>
      </c>
      <c r="B64" s="2" t="s">
        <v>64</v>
      </c>
      <c r="C64" s="2"/>
      <c r="D64" s="2" t="s">
        <v>70</v>
      </c>
      <c r="E64" s="2"/>
    </row>
    <row r="65" spans="1:5" x14ac:dyDescent="0.3">
      <c r="A65" s="1" t="s">
        <v>68</v>
      </c>
      <c r="B65" s="1">
        <v>100</v>
      </c>
      <c r="C65" s="1" t="s">
        <v>14</v>
      </c>
      <c r="D65" s="1"/>
      <c r="E65" s="1"/>
    </row>
    <row r="66" spans="1:5" x14ac:dyDescent="0.3">
      <c r="A66" t="s">
        <v>65</v>
      </c>
      <c r="B66">
        <v>220</v>
      </c>
      <c r="C66" t="s">
        <v>1</v>
      </c>
      <c r="D66">
        <f>B66*B65/1000</f>
        <v>22</v>
      </c>
      <c r="E66" t="s">
        <v>1</v>
      </c>
    </row>
    <row r="67" spans="1:5" x14ac:dyDescent="0.3">
      <c r="A67" s="1" t="s">
        <v>5</v>
      </c>
      <c r="B67" s="1">
        <v>7.6</v>
      </c>
      <c r="C67" s="1" t="s">
        <v>1</v>
      </c>
      <c r="D67" s="1"/>
      <c r="E67" s="1"/>
    </row>
    <row r="68" spans="1:5" x14ac:dyDescent="0.3">
      <c r="A68" s="1" t="s">
        <v>6</v>
      </c>
      <c r="B68" s="1">
        <v>15.7</v>
      </c>
      <c r="C68" s="1" t="s">
        <v>1</v>
      </c>
      <c r="D68" s="1"/>
      <c r="E68" s="1"/>
    </row>
    <row r="69" spans="1:5" x14ac:dyDescent="0.3">
      <c r="A69" s="1" t="s">
        <v>3</v>
      </c>
      <c r="B69" s="1">
        <v>1</v>
      </c>
      <c r="C69" s="1" t="s">
        <v>4</v>
      </c>
      <c r="D69" s="1"/>
      <c r="E69" s="1"/>
    </row>
    <row r="70" spans="1:5" x14ac:dyDescent="0.3">
      <c r="A70" t="s">
        <v>48</v>
      </c>
      <c r="B70">
        <v>0.48</v>
      </c>
      <c r="C70" t="s">
        <v>1</v>
      </c>
      <c r="D70">
        <f>B70*$B$69/1000*1000</f>
        <v>0.48</v>
      </c>
      <c r="E70" t="s">
        <v>38</v>
      </c>
    </row>
    <row r="71" spans="1:5" x14ac:dyDescent="0.3">
      <c r="A71" t="s">
        <v>49</v>
      </c>
      <c r="B71">
        <v>0.54</v>
      </c>
      <c r="C71" t="s">
        <v>1</v>
      </c>
      <c r="D71">
        <f t="shared" ref="D71:D77" si="4">B71*$B$69/1000*1000</f>
        <v>0.54</v>
      </c>
      <c r="E71" t="s">
        <v>38</v>
      </c>
    </row>
    <row r="72" spans="1:5" x14ac:dyDescent="0.3">
      <c r="A72" t="s">
        <v>50</v>
      </c>
      <c r="B72">
        <v>0.54</v>
      </c>
      <c r="C72" t="s">
        <v>1</v>
      </c>
      <c r="D72">
        <f t="shared" si="4"/>
        <v>0.54</v>
      </c>
      <c r="E72" t="s">
        <v>38</v>
      </c>
    </row>
    <row r="73" spans="1:5" x14ac:dyDescent="0.3">
      <c r="A73" t="s">
        <v>51</v>
      </c>
      <c r="B73">
        <v>2</v>
      </c>
      <c r="C73" t="s">
        <v>1</v>
      </c>
      <c r="D73">
        <f t="shared" si="4"/>
        <v>2</v>
      </c>
      <c r="E73" t="s">
        <v>38</v>
      </c>
    </row>
    <row r="74" spans="1:5" x14ac:dyDescent="0.3">
      <c r="A74" t="s">
        <v>52</v>
      </c>
      <c r="B74">
        <v>41.8</v>
      </c>
      <c r="C74" t="s">
        <v>1</v>
      </c>
      <c r="D74">
        <f t="shared" si="4"/>
        <v>41.8</v>
      </c>
      <c r="E74" t="s">
        <v>38</v>
      </c>
    </row>
    <row r="75" spans="1:5" x14ac:dyDescent="0.3">
      <c r="A75" t="s">
        <v>53</v>
      </c>
      <c r="B75">
        <v>0.3</v>
      </c>
      <c r="C75" t="s">
        <v>1</v>
      </c>
      <c r="D75">
        <f t="shared" si="4"/>
        <v>0.3</v>
      </c>
      <c r="E75" t="s">
        <v>38</v>
      </c>
    </row>
    <row r="76" spans="1:5" x14ac:dyDescent="0.3">
      <c r="A76" t="s">
        <v>54</v>
      </c>
      <c r="B76">
        <v>33.4</v>
      </c>
      <c r="C76" t="s">
        <v>1</v>
      </c>
      <c r="D76">
        <f t="shared" si="4"/>
        <v>33.4</v>
      </c>
      <c r="E76" t="s">
        <v>38</v>
      </c>
    </row>
    <row r="77" spans="1:5" x14ac:dyDescent="0.3">
      <c r="A77" t="s">
        <v>32</v>
      </c>
      <c r="B77">
        <v>0.5</v>
      </c>
      <c r="C77" t="s">
        <v>1</v>
      </c>
      <c r="D77">
        <f t="shared" si="4"/>
        <v>0.5</v>
      </c>
      <c r="E77" t="s">
        <v>38</v>
      </c>
    </row>
    <row r="78" spans="1:5" x14ac:dyDescent="0.3">
      <c r="A78" s="1" t="s">
        <v>67</v>
      </c>
      <c r="B78" s="1">
        <v>1</v>
      </c>
      <c r="C78" s="1" t="s">
        <v>4</v>
      </c>
      <c r="D78" s="1"/>
      <c r="E78" s="1"/>
    </row>
    <row r="79" spans="1:5" x14ac:dyDescent="0.3">
      <c r="A79" t="s">
        <v>2</v>
      </c>
      <c r="B79">
        <v>492.94</v>
      </c>
      <c r="C79" t="s">
        <v>1</v>
      </c>
      <c r="D79">
        <f>B79*B78/1000*1000</f>
        <v>492.94</v>
      </c>
      <c r="E79" t="s">
        <v>38</v>
      </c>
    </row>
    <row r="80" spans="1:5" x14ac:dyDescent="0.3">
      <c r="A80" s="1" t="s">
        <v>11</v>
      </c>
      <c r="B80" s="1">
        <v>10</v>
      </c>
      <c r="C80" s="1" t="s">
        <v>4</v>
      </c>
      <c r="D80" s="1"/>
      <c r="E80" s="1"/>
    </row>
    <row r="81" spans="1:5" x14ac:dyDescent="0.3">
      <c r="A81" t="s">
        <v>72</v>
      </c>
      <c r="B81">
        <v>10</v>
      </c>
      <c r="C81" t="s">
        <v>1</v>
      </c>
      <c r="D81">
        <f>B81*B80/1000</f>
        <v>0.1</v>
      </c>
      <c r="E81" t="s">
        <v>1</v>
      </c>
    </row>
    <row r="82" spans="1:5" x14ac:dyDescent="0.3">
      <c r="A82" s="1" t="s">
        <v>71</v>
      </c>
      <c r="B82" s="1">
        <v>0.5</v>
      </c>
      <c r="C82" s="1" t="s">
        <v>4</v>
      </c>
      <c r="D82" s="1"/>
      <c r="E82" s="1"/>
    </row>
    <row r="84" spans="1:5" x14ac:dyDescent="0.3">
      <c r="A84" s="7" t="s">
        <v>61</v>
      </c>
      <c r="B84" s="8"/>
      <c r="C84" s="8"/>
      <c r="D84" s="8"/>
      <c r="E84" s="8"/>
    </row>
    <row r="85" spans="1:5" x14ac:dyDescent="0.3">
      <c r="A85" s="2" t="s">
        <v>55</v>
      </c>
      <c r="B85" s="2" t="s">
        <v>64</v>
      </c>
      <c r="C85" s="2"/>
      <c r="D85" s="2" t="s">
        <v>70</v>
      </c>
      <c r="E85" s="2"/>
    </row>
    <row r="86" spans="1:5" x14ac:dyDescent="0.3">
      <c r="A86" s="1" t="s">
        <v>65</v>
      </c>
      <c r="B86" s="1">
        <v>550</v>
      </c>
      <c r="C86" s="1" t="s">
        <v>1</v>
      </c>
      <c r="D86" s="1"/>
      <c r="E86" s="1"/>
    </row>
    <row r="87" spans="1:5" x14ac:dyDescent="0.3">
      <c r="A87" s="1" t="s">
        <v>2</v>
      </c>
      <c r="B87" s="1">
        <v>13.7</v>
      </c>
      <c r="C87" s="1" t="s">
        <v>1</v>
      </c>
      <c r="D87" s="1"/>
      <c r="E87" s="1"/>
    </row>
    <row r="88" spans="1:5" x14ac:dyDescent="0.3">
      <c r="A88" s="1" t="s">
        <v>3</v>
      </c>
      <c r="B88" s="1">
        <v>2.5</v>
      </c>
      <c r="C88" s="1" t="s">
        <v>4</v>
      </c>
      <c r="D88" s="1"/>
      <c r="E88" s="1"/>
    </row>
    <row r="89" spans="1:5" x14ac:dyDescent="0.3">
      <c r="A89" t="s">
        <v>48</v>
      </c>
      <c r="B89">
        <v>0.48</v>
      </c>
      <c r="C89" t="s">
        <v>1</v>
      </c>
      <c r="D89">
        <f>B89*$B$88/1000*1000</f>
        <v>1.2</v>
      </c>
      <c r="E89" t="s">
        <v>38</v>
      </c>
    </row>
    <row r="90" spans="1:5" x14ac:dyDescent="0.3">
      <c r="A90" t="s">
        <v>49</v>
      </c>
      <c r="B90">
        <v>0.54</v>
      </c>
      <c r="C90" t="s">
        <v>1</v>
      </c>
      <c r="D90">
        <f t="shared" ref="D90:D96" si="5">B90*$B$88/1000*1000</f>
        <v>1.35</v>
      </c>
      <c r="E90" t="s">
        <v>38</v>
      </c>
    </row>
    <row r="91" spans="1:5" x14ac:dyDescent="0.3">
      <c r="A91" t="s">
        <v>50</v>
      </c>
      <c r="B91">
        <v>0.54</v>
      </c>
      <c r="C91" t="s">
        <v>1</v>
      </c>
      <c r="D91">
        <f t="shared" si="5"/>
        <v>1.35</v>
      </c>
      <c r="E91" t="s">
        <v>38</v>
      </c>
    </row>
    <row r="92" spans="1:5" x14ac:dyDescent="0.3">
      <c r="A92" t="s">
        <v>51</v>
      </c>
      <c r="B92">
        <v>2</v>
      </c>
      <c r="C92" t="s">
        <v>1</v>
      </c>
      <c r="D92">
        <f t="shared" si="5"/>
        <v>5</v>
      </c>
      <c r="E92" t="s">
        <v>38</v>
      </c>
    </row>
    <row r="93" spans="1:5" x14ac:dyDescent="0.3">
      <c r="A93" t="s">
        <v>52</v>
      </c>
      <c r="B93">
        <v>41.8</v>
      </c>
      <c r="C93" t="s">
        <v>1</v>
      </c>
      <c r="D93">
        <f t="shared" si="5"/>
        <v>104.5</v>
      </c>
      <c r="E93" t="s">
        <v>38</v>
      </c>
    </row>
    <row r="94" spans="1:5" x14ac:dyDescent="0.3">
      <c r="A94" t="s">
        <v>53</v>
      </c>
      <c r="B94">
        <v>0.3</v>
      </c>
      <c r="C94" t="s">
        <v>1</v>
      </c>
      <c r="D94">
        <f t="shared" si="5"/>
        <v>0.75</v>
      </c>
      <c r="E94" t="s">
        <v>38</v>
      </c>
    </row>
    <row r="95" spans="1:5" x14ac:dyDescent="0.3">
      <c r="A95" t="s">
        <v>54</v>
      </c>
      <c r="B95">
        <v>33.4</v>
      </c>
      <c r="C95" t="s">
        <v>1</v>
      </c>
      <c r="D95">
        <f t="shared" si="5"/>
        <v>83.5</v>
      </c>
      <c r="E95" t="s">
        <v>38</v>
      </c>
    </row>
    <row r="96" spans="1:5" x14ac:dyDescent="0.3">
      <c r="A96" t="s">
        <v>32</v>
      </c>
      <c r="B96">
        <v>0.5</v>
      </c>
      <c r="C96" t="s">
        <v>1</v>
      </c>
      <c r="D96">
        <f t="shared" si="5"/>
        <v>1.25</v>
      </c>
      <c r="E96" t="s">
        <v>38</v>
      </c>
    </row>
    <row r="98" spans="1:5" x14ac:dyDescent="0.3">
      <c r="A98" s="7" t="s">
        <v>62</v>
      </c>
      <c r="B98" s="8"/>
      <c r="C98" s="8"/>
      <c r="D98" s="8"/>
      <c r="E98" s="8"/>
    </row>
    <row r="99" spans="1:5" x14ac:dyDescent="0.3">
      <c r="A99" s="2" t="s">
        <v>55</v>
      </c>
      <c r="B99" s="2" t="s">
        <v>64</v>
      </c>
      <c r="C99" s="2"/>
      <c r="D99" s="2" t="s">
        <v>70</v>
      </c>
      <c r="E99" s="2"/>
    </row>
    <row r="100" spans="1:5" x14ac:dyDescent="0.3">
      <c r="A100" s="1" t="s">
        <v>65</v>
      </c>
      <c r="B100" s="1">
        <v>550</v>
      </c>
      <c r="C100" s="1" t="s">
        <v>1</v>
      </c>
      <c r="D100" s="1"/>
      <c r="E100" s="1"/>
    </row>
    <row r="101" spans="1:5" x14ac:dyDescent="0.3">
      <c r="A101" s="1" t="s">
        <v>2</v>
      </c>
      <c r="B101" s="1">
        <v>13.7</v>
      </c>
      <c r="C101" s="1" t="s">
        <v>1</v>
      </c>
      <c r="D101" s="1"/>
      <c r="E10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1E4C-4A09-45E3-888B-8D478C38A050}">
  <dimension ref="A1:C84"/>
  <sheetViews>
    <sheetView topLeftCell="A10" workbookViewId="0">
      <selection activeCell="A31" sqref="A31:C86"/>
    </sheetView>
  </sheetViews>
  <sheetFormatPr defaultRowHeight="14.4" x14ac:dyDescent="0.3"/>
  <cols>
    <col min="1" max="1" width="33.5546875" customWidth="1"/>
    <col min="2" max="2" width="20.88671875" customWidth="1"/>
    <col min="3" max="3" width="25" customWidth="1"/>
    <col min="4" max="4" width="18.21875" customWidth="1"/>
    <col min="5" max="5" width="28.109375" customWidth="1"/>
  </cols>
  <sheetData>
    <row r="1" spans="1:3" x14ac:dyDescent="0.3">
      <c r="A1" s="3" t="s">
        <v>21</v>
      </c>
      <c r="B1" s="4"/>
      <c r="C1" s="4"/>
    </row>
    <row r="2" spans="1:3" x14ac:dyDescent="0.3">
      <c r="A2" s="2" t="s">
        <v>55</v>
      </c>
      <c r="B2" s="2" t="s">
        <v>70</v>
      </c>
      <c r="C2" s="2"/>
    </row>
    <row r="3" spans="1:3" x14ac:dyDescent="0.3">
      <c r="A3" t="s">
        <v>65</v>
      </c>
      <c r="B3">
        <v>4.4000000000000004</v>
      </c>
      <c r="C3" t="s">
        <v>1</v>
      </c>
    </row>
    <row r="4" spans="1:3" x14ac:dyDescent="0.3">
      <c r="A4" t="s">
        <v>24</v>
      </c>
      <c r="B4">
        <v>6.8</v>
      </c>
      <c r="C4" t="s">
        <v>1</v>
      </c>
    </row>
    <row r="5" spans="1:3" x14ac:dyDescent="0.3">
      <c r="A5" t="s">
        <v>6</v>
      </c>
      <c r="B5">
        <v>3</v>
      </c>
      <c r="C5" t="s">
        <v>1</v>
      </c>
    </row>
    <row r="6" spans="1:3" x14ac:dyDescent="0.3">
      <c r="A6" t="s">
        <v>25</v>
      </c>
      <c r="B6">
        <v>0.5</v>
      </c>
      <c r="C6" t="s">
        <v>1</v>
      </c>
    </row>
    <row r="7" spans="1:3" x14ac:dyDescent="0.3">
      <c r="A7" t="s">
        <v>26</v>
      </c>
      <c r="B7">
        <v>1</v>
      </c>
      <c r="C7" t="s">
        <v>1</v>
      </c>
    </row>
    <row r="8" spans="1:3" x14ac:dyDescent="0.3">
      <c r="A8" t="s">
        <v>74</v>
      </c>
      <c r="B8">
        <v>492.94</v>
      </c>
      <c r="C8" t="s">
        <v>38</v>
      </c>
    </row>
    <row r="9" spans="1:3" x14ac:dyDescent="0.3">
      <c r="A9" t="s">
        <v>75</v>
      </c>
      <c r="B9">
        <v>7.5</v>
      </c>
      <c r="C9" t="s">
        <v>38</v>
      </c>
    </row>
    <row r="10" spans="1:3" x14ac:dyDescent="0.3">
      <c r="A10" t="s">
        <v>76</v>
      </c>
      <c r="B10">
        <v>2.25</v>
      </c>
      <c r="C10" t="s">
        <v>38</v>
      </c>
    </row>
    <row r="11" spans="1:3" x14ac:dyDescent="0.3">
      <c r="A11" t="s">
        <v>77</v>
      </c>
      <c r="B11">
        <v>0.35</v>
      </c>
      <c r="C11" t="s">
        <v>38</v>
      </c>
    </row>
    <row r="12" spans="1:3" x14ac:dyDescent="0.3">
      <c r="A12" t="s">
        <v>78</v>
      </c>
      <c r="B12">
        <v>0.15</v>
      </c>
      <c r="C12" t="s">
        <v>38</v>
      </c>
    </row>
    <row r="13" spans="1:3" x14ac:dyDescent="0.3">
      <c r="A13" t="s">
        <v>79</v>
      </c>
      <c r="B13">
        <v>0.1</v>
      </c>
      <c r="C13" t="s">
        <v>38</v>
      </c>
    </row>
    <row r="14" spans="1:3" x14ac:dyDescent="0.3">
      <c r="A14" t="s">
        <v>80</v>
      </c>
      <c r="B14">
        <v>0.2</v>
      </c>
      <c r="C14" t="s">
        <v>38</v>
      </c>
    </row>
    <row r="15" spans="1:3" x14ac:dyDescent="0.3">
      <c r="A15" t="s">
        <v>81</v>
      </c>
      <c r="B15">
        <v>2.25</v>
      </c>
      <c r="C15" t="s">
        <v>38</v>
      </c>
    </row>
    <row r="16" spans="1:3" x14ac:dyDescent="0.3">
      <c r="A16" t="s">
        <v>82</v>
      </c>
      <c r="B16">
        <v>1.5</v>
      </c>
      <c r="C16" t="s">
        <v>38</v>
      </c>
    </row>
    <row r="17" spans="1:3" x14ac:dyDescent="0.3">
      <c r="A17" t="s">
        <v>35</v>
      </c>
      <c r="B17">
        <v>0.5</v>
      </c>
      <c r="C17" t="s">
        <v>38</v>
      </c>
    </row>
    <row r="18" spans="1:3" x14ac:dyDescent="0.3">
      <c r="A18" t="s">
        <v>36</v>
      </c>
      <c r="B18">
        <v>0.05</v>
      </c>
      <c r="C18" t="s">
        <v>38</v>
      </c>
    </row>
    <row r="19" spans="1:3" x14ac:dyDescent="0.3">
      <c r="A19" t="s">
        <v>37</v>
      </c>
      <c r="B19">
        <v>10</v>
      </c>
      <c r="C19" t="s">
        <v>63</v>
      </c>
    </row>
    <row r="20" spans="1:3" x14ac:dyDescent="0.3">
      <c r="A20" t="s">
        <v>39</v>
      </c>
      <c r="B20">
        <v>5</v>
      </c>
      <c r="C20" t="s">
        <v>63</v>
      </c>
    </row>
    <row r="21" spans="1:3" x14ac:dyDescent="0.3">
      <c r="A21" t="s">
        <v>40</v>
      </c>
      <c r="B21">
        <v>5</v>
      </c>
      <c r="C21" t="s">
        <v>63</v>
      </c>
    </row>
    <row r="22" spans="1:3" x14ac:dyDescent="0.3">
      <c r="A22" t="s">
        <v>41</v>
      </c>
      <c r="B22">
        <v>5</v>
      </c>
      <c r="C22" t="s">
        <v>63</v>
      </c>
    </row>
    <row r="23" spans="1:3" x14ac:dyDescent="0.3">
      <c r="A23" t="s">
        <v>42</v>
      </c>
      <c r="B23">
        <v>5</v>
      </c>
      <c r="C23" t="s">
        <v>63</v>
      </c>
    </row>
    <row r="24" spans="1:3" x14ac:dyDescent="0.3">
      <c r="A24" t="s">
        <v>43</v>
      </c>
      <c r="B24">
        <v>5</v>
      </c>
      <c r="C24" t="s">
        <v>63</v>
      </c>
    </row>
    <row r="25" spans="1:3" x14ac:dyDescent="0.3">
      <c r="A25" t="s">
        <v>44</v>
      </c>
      <c r="B25">
        <v>5</v>
      </c>
      <c r="C25" t="s">
        <v>63</v>
      </c>
    </row>
    <row r="26" spans="1:3" x14ac:dyDescent="0.3">
      <c r="A26" t="s">
        <v>45</v>
      </c>
      <c r="B26">
        <v>2</v>
      </c>
      <c r="C26" t="s">
        <v>63</v>
      </c>
    </row>
    <row r="27" spans="1:3" x14ac:dyDescent="0.3">
      <c r="A27" t="s">
        <v>46</v>
      </c>
      <c r="B27">
        <v>2</v>
      </c>
      <c r="C27" t="s">
        <v>63</v>
      </c>
    </row>
    <row r="28" spans="1:3" x14ac:dyDescent="0.3">
      <c r="A28" t="s">
        <v>47</v>
      </c>
      <c r="B28">
        <v>0.1</v>
      </c>
      <c r="C28" t="s">
        <v>63</v>
      </c>
    </row>
    <row r="29" spans="1:3" x14ac:dyDescent="0.3">
      <c r="A29" t="s">
        <v>81</v>
      </c>
      <c r="B29">
        <v>14.701000000000001</v>
      </c>
      <c r="C29" t="s">
        <v>38</v>
      </c>
    </row>
    <row r="31" spans="1:3" x14ac:dyDescent="0.3">
      <c r="A31" s="5" t="s">
        <v>22</v>
      </c>
      <c r="B31" s="6"/>
      <c r="C31" s="6"/>
    </row>
    <row r="32" spans="1:3" x14ac:dyDescent="0.3">
      <c r="A32" s="2" t="s">
        <v>55</v>
      </c>
      <c r="B32" s="2" t="s">
        <v>70</v>
      </c>
      <c r="C32" s="2"/>
    </row>
    <row r="33" spans="1:3" x14ac:dyDescent="0.3">
      <c r="A33" t="s">
        <v>5</v>
      </c>
      <c r="B33">
        <v>7.6</v>
      </c>
      <c r="C33" t="s">
        <v>1</v>
      </c>
    </row>
    <row r="34" spans="1:3" x14ac:dyDescent="0.3">
      <c r="A34" t="s">
        <v>6</v>
      </c>
      <c r="B34">
        <v>15.7</v>
      </c>
      <c r="C34" t="s">
        <v>1</v>
      </c>
    </row>
    <row r="35" spans="1:3" x14ac:dyDescent="0.3">
      <c r="A35" t="s">
        <v>7</v>
      </c>
      <c r="B35">
        <v>1.86</v>
      </c>
      <c r="C35" t="s">
        <v>1</v>
      </c>
    </row>
    <row r="36" spans="1:3" x14ac:dyDescent="0.3">
      <c r="A36" t="s">
        <v>48</v>
      </c>
      <c r="B36">
        <v>1.68</v>
      </c>
      <c r="C36" t="s">
        <v>38</v>
      </c>
    </row>
    <row r="37" spans="1:3" x14ac:dyDescent="0.3">
      <c r="A37" t="s">
        <v>49</v>
      </c>
      <c r="B37">
        <v>1.8900000000000001</v>
      </c>
      <c r="C37" t="s">
        <v>38</v>
      </c>
    </row>
    <row r="38" spans="1:3" x14ac:dyDescent="0.3">
      <c r="A38" t="s">
        <v>50</v>
      </c>
      <c r="B38">
        <v>1.8900000000000001</v>
      </c>
      <c r="C38" t="s">
        <v>38</v>
      </c>
    </row>
    <row r="39" spans="1:3" x14ac:dyDescent="0.3">
      <c r="A39" t="s">
        <v>51</v>
      </c>
      <c r="B39">
        <v>7</v>
      </c>
      <c r="C39" t="s">
        <v>38</v>
      </c>
    </row>
    <row r="40" spans="1:3" x14ac:dyDescent="0.3">
      <c r="A40" t="s">
        <v>52</v>
      </c>
      <c r="B40">
        <v>146.29999999999998</v>
      </c>
      <c r="C40" t="s">
        <v>38</v>
      </c>
    </row>
    <row r="41" spans="1:3" x14ac:dyDescent="0.3">
      <c r="A41" t="s">
        <v>53</v>
      </c>
      <c r="B41">
        <v>1.05</v>
      </c>
      <c r="C41" t="s">
        <v>38</v>
      </c>
    </row>
    <row r="42" spans="1:3" x14ac:dyDescent="0.3">
      <c r="A42" t="s">
        <v>83</v>
      </c>
      <c r="B42">
        <v>116.89999999999999</v>
      </c>
      <c r="C42" t="s">
        <v>38</v>
      </c>
    </row>
    <row r="43" spans="1:3" x14ac:dyDescent="0.3">
      <c r="A43" t="s">
        <v>84</v>
      </c>
      <c r="B43">
        <v>1.75</v>
      </c>
      <c r="C43" t="s">
        <v>38</v>
      </c>
    </row>
    <row r="44" spans="1:3" x14ac:dyDescent="0.3">
      <c r="A44" t="s">
        <v>85</v>
      </c>
      <c r="B44">
        <v>21.6</v>
      </c>
      <c r="C44" t="s">
        <v>38</v>
      </c>
    </row>
    <row r="45" spans="1:3" x14ac:dyDescent="0.3">
      <c r="A45" t="s">
        <v>52</v>
      </c>
      <c r="B45">
        <v>41.8</v>
      </c>
      <c r="C45" t="s">
        <v>38</v>
      </c>
    </row>
    <row r="46" spans="1:3" x14ac:dyDescent="0.3">
      <c r="A46" t="s">
        <v>86</v>
      </c>
      <c r="B46">
        <v>22</v>
      </c>
      <c r="C46" t="s">
        <v>1</v>
      </c>
    </row>
    <row r="47" spans="1:3" x14ac:dyDescent="0.3">
      <c r="A47" t="s">
        <v>87</v>
      </c>
      <c r="B47">
        <v>492.94</v>
      </c>
      <c r="C47" t="s">
        <v>38</v>
      </c>
    </row>
    <row r="48" spans="1:3" x14ac:dyDescent="0.3">
      <c r="A48" t="s">
        <v>72</v>
      </c>
      <c r="B48">
        <v>0.1</v>
      </c>
      <c r="C48" t="s">
        <v>1</v>
      </c>
    </row>
    <row r="49" spans="1:3" x14ac:dyDescent="0.3">
      <c r="A49" t="s">
        <v>73</v>
      </c>
      <c r="B49">
        <v>0.5</v>
      </c>
      <c r="C49" t="s">
        <v>4</v>
      </c>
    </row>
    <row r="51" spans="1:3" x14ac:dyDescent="0.3">
      <c r="A51" s="5" t="s">
        <v>23</v>
      </c>
      <c r="B51" s="6"/>
      <c r="C51" s="6"/>
    </row>
    <row r="52" spans="1:3" x14ac:dyDescent="0.3">
      <c r="A52" s="2" t="s">
        <v>55</v>
      </c>
      <c r="B52" s="2" t="s">
        <v>70</v>
      </c>
      <c r="C52" s="2"/>
    </row>
    <row r="53" spans="1:3" x14ac:dyDescent="0.3">
      <c r="A53" t="s">
        <v>86</v>
      </c>
      <c r="B53">
        <v>22</v>
      </c>
      <c r="C53" t="s">
        <v>1</v>
      </c>
    </row>
    <row r="54" spans="1:3" x14ac:dyDescent="0.3">
      <c r="A54" t="s">
        <v>5</v>
      </c>
      <c r="B54">
        <v>7.6</v>
      </c>
      <c r="C54" t="s">
        <v>1</v>
      </c>
    </row>
    <row r="55" spans="1:3" x14ac:dyDescent="0.3">
      <c r="A55" t="s">
        <v>6</v>
      </c>
      <c r="B55">
        <v>15.7</v>
      </c>
      <c r="C55" t="s">
        <v>1</v>
      </c>
    </row>
    <row r="56" spans="1:3" x14ac:dyDescent="0.3">
      <c r="A56" t="s">
        <v>48</v>
      </c>
      <c r="B56">
        <v>0.48</v>
      </c>
      <c r="C56" t="s">
        <v>38</v>
      </c>
    </row>
    <row r="57" spans="1:3" x14ac:dyDescent="0.3">
      <c r="A57" t="s">
        <v>49</v>
      </c>
      <c r="B57">
        <v>0.54</v>
      </c>
      <c r="C57" t="s">
        <v>38</v>
      </c>
    </row>
    <row r="58" spans="1:3" x14ac:dyDescent="0.3">
      <c r="A58" t="s">
        <v>50</v>
      </c>
      <c r="B58">
        <v>0.54</v>
      </c>
      <c r="C58" t="s">
        <v>38</v>
      </c>
    </row>
    <row r="59" spans="1:3" x14ac:dyDescent="0.3">
      <c r="A59" t="s">
        <v>51</v>
      </c>
      <c r="B59">
        <v>2</v>
      </c>
      <c r="C59" t="s">
        <v>38</v>
      </c>
    </row>
    <row r="60" spans="1:3" x14ac:dyDescent="0.3">
      <c r="A60" t="s">
        <v>52</v>
      </c>
      <c r="B60">
        <v>41.8</v>
      </c>
      <c r="C60" t="s">
        <v>38</v>
      </c>
    </row>
    <row r="61" spans="1:3" x14ac:dyDescent="0.3">
      <c r="A61" t="s">
        <v>53</v>
      </c>
      <c r="B61">
        <v>0.3</v>
      </c>
      <c r="C61" t="s">
        <v>38</v>
      </c>
    </row>
    <row r="62" spans="1:3" x14ac:dyDescent="0.3">
      <c r="A62" t="s">
        <v>83</v>
      </c>
      <c r="B62">
        <v>33.4</v>
      </c>
      <c r="C62" t="s">
        <v>38</v>
      </c>
    </row>
    <row r="63" spans="1:3" x14ac:dyDescent="0.3">
      <c r="A63" t="s">
        <v>84</v>
      </c>
      <c r="B63">
        <v>0.5</v>
      </c>
      <c r="C63" t="s">
        <v>38</v>
      </c>
    </row>
    <row r="64" spans="1:3" x14ac:dyDescent="0.3">
      <c r="A64" t="s">
        <v>87</v>
      </c>
      <c r="B64">
        <v>492.94</v>
      </c>
      <c r="C64" t="s">
        <v>38</v>
      </c>
    </row>
    <row r="65" spans="1:3" x14ac:dyDescent="0.3">
      <c r="A65" t="s">
        <v>72</v>
      </c>
      <c r="B65">
        <v>0.1</v>
      </c>
      <c r="C65" t="s">
        <v>1</v>
      </c>
    </row>
    <row r="66" spans="1:3" x14ac:dyDescent="0.3">
      <c r="A66" t="s">
        <v>73</v>
      </c>
      <c r="B66">
        <v>0.5</v>
      </c>
      <c r="C66" t="s">
        <v>4</v>
      </c>
    </row>
    <row r="68" spans="1:3" x14ac:dyDescent="0.3">
      <c r="A68" s="7" t="s">
        <v>61</v>
      </c>
      <c r="B68" s="8"/>
      <c r="C68" s="8"/>
    </row>
    <row r="69" spans="1:3" x14ac:dyDescent="0.3">
      <c r="A69" s="2" t="s">
        <v>55</v>
      </c>
      <c r="B69" s="2" t="s">
        <v>70</v>
      </c>
      <c r="C69" s="2"/>
    </row>
    <row r="70" spans="1:3" x14ac:dyDescent="0.3">
      <c r="A70" t="s">
        <v>86</v>
      </c>
      <c r="B70">
        <v>550</v>
      </c>
      <c r="C70" t="s">
        <v>1</v>
      </c>
    </row>
    <row r="71" spans="1:3" x14ac:dyDescent="0.3">
      <c r="A71" t="s">
        <v>87</v>
      </c>
      <c r="B71">
        <v>13.7</v>
      </c>
      <c r="C71" t="s">
        <v>1</v>
      </c>
    </row>
    <row r="72" spans="1:3" x14ac:dyDescent="0.3">
      <c r="A72" t="s">
        <v>48</v>
      </c>
      <c r="B72">
        <v>1.2</v>
      </c>
      <c r="C72" t="s">
        <v>38</v>
      </c>
    </row>
    <row r="73" spans="1:3" x14ac:dyDescent="0.3">
      <c r="A73" t="s">
        <v>49</v>
      </c>
      <c r="B73">
        <v>1.35</v>
      </c>
      <c r="C73" t="s">
        <v>38</v>
      </c>
    </row>
    <row r="74" spans="1:3" x14ac:dyDescent="0.3">
      <c r="A74" t="s">
        <v>50</v>
      </c>
      <c r="B74">
        <v>1.35</v>
      </c>
      <c r="C74" t="s">
        <v>38</v>
      </c>
    </row>
    <row r="75" spans="1:3" x14ac:dyDescent="0.3">
      <c r="A75" t="s">
        <v>51</v>
      </c>
      <c r="B75">
        <v>5</v>
      </c>
      <c r="C75" t="s">
        <v>38</v>
      </c>
    </row>
    <row r="76" spans="1:3" x14ac:dyDescent="0.3">
      <c r="A76" t="s">
        <v>52</v>
      </c>
      <c r="B76">
        <v>104.5</v>
      </c>
      <c r="C76" t="s">
        <v>38</v>
      </c>
    </row>
    <row r="77" spans="1:3" x14ac:dyDescent="0.3">
      <c r="A77" t="s">
        <v>53</v>
      </c>
      <c r="B77">
        <v>0.75</v>
      </c>
      <c r="C77" t="s">
        <v>38</v>
      </c>
    </row>
    <row r="78" spans="1:3" x14ac:dyDescent="0.3">
      <c r="A78" t="s">
        <v>83</v>
      </c>
      <c r="B78">
        <v>83.5</v>
      </c>
      <c r="C78" t="s">
        <v>38</v>
      </c>
    </row>
    <row r="79" spans="1:3" x14ac:dyDescent="0.3">
      <c r="A79" t="s">
        <v>84</v>
      </c>
      <c r="B79">
        <v>1.25</v>
      </c>
      <c r="C79" t="s">
        <v>38</v>
      </c>
    </row>
    <row r="81" spans="1:3" x14ac:dyDescent="0.3">
      <c r="A81" s="7" t="s">
        <v>62</v>
      </c>
      <c r="B81" s="8"/>
      <c r="C81" s="8"/>
    </row>
    <row r="82" spans="1:3" x14ac:dyDescent="0.3">
      <c r="A82" s="2" t="s">
        <v>55</v>
      </c>
      <c r="B82" s="2" t="s">
        <v>70</v>
      </c>
      <c r="C82" s="2"/>
    </row>
    <row r="83" spans="1:3" x14ac:dyDescent="0.3">
      <c r="A83" t="s">
        <v>86</v>
      </c>
      <c r="B83">
        <v>550</v>
      </c>
      <c r="C83" t="s">
        <v>1</v>
      </c>
    </row>
    <row r="84" spans="1:3" x14ac:dyDescent="0.3">
      <c r="A84" t="s">
        <v>87</v>
      </c>
      <c r="B84">
        <v>13.7</v>
      </c>
      <c r="C84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F6E8-19EE-45DE-93A9-903954DCD590}">
  <dimension ref="A1:C44"/>
  <sheetViews>
    <sheetView tabSelected="1" workbookViewId="0">
      <selection activeCell="A15" sqref="A15:C30"/>
    </sheetView>
  </sheetViews>
  <sheetFormatPr defaultRowHeight="14.4" x14ac:dyDescent="0.3"/>
  <cols>
    <col min="1" max="2" width="25.21875" customWidth="1"/>
    <col min="3" max="3" width="21.21875" customWidth="1"/>
  </cols>
  <sheetData>
    <row r="1" spans="1:3" x14ac:dyDescent="0.3">
      <c r="A1" s="5" t="s">
        <v>89</v>
      </c>
      <c r="B1" s="6"/>
      <c r="C1" s="6"/>
    </row>
    <row r="2" spans="1:3" x14ac:dyDescent="0.3">
      <c r="A2" t="s">
        <v>105</v>
      </c>
      <c r="B2">
        <v>22</v>
      </c>
      <c r="C2" t="s">
        <v>1</v>
      </c>
    </row>
    <row r="3" spans="1:3" x14ac:dyDescent="0.3">
      <c r="A3" t="s">
        <v>6</v>
      </c>
      <c r="B3">
        <v>15.7</v>
      </c>
      <c r="C3" t="s">
        <v>1</v>
      </c>
    </row>
    <row r="4" spans="1:3" x14ac:dyDescent="0.3">
      <c r="A4" t="s">
        <v>5</v>
      </c>
      <c r="B4">
        <v>7.6</v>
      </c>
      <c r="C4" t="s">
        <v>1</v>
      </c>
    </row>
    <row r="5" spans="1:3" x14ac:dyDescent="0.3">
      <c r="A5" t="s">
        <v>2</v>
      </c>
      <c r="B5">
        <f>492.94/1000</f>
        <v>0.49293999999999999</v>
      </c>
      <c r="C5" t="s">
        <v>1</v>
      </c>
    </row>
    <row r="6" spans="1:3" x14ac:dyDescent="0.3">
      <c r="A6" t="s">
        <v>72</v>
      </c>
      <c r="B6">
        <f>0.1</f>
        <v>0.1</v>
      </c>
      <c r="C6" t="s">
        <v>1</v>
      </c>
    </row>
    <row r="7" spans="1:3" x14ac:dyDescent="0.3">
      <c r="A7" t="s">
        <v>92</v>
      </c>
      <c r="B7">
        <f>41.8/1000</f>
        <v>4.1799999999999997E-2</v>
      </c>
      <c r="C7" t="s">
        <v>1</v>
      </c>
    </row>
    <row r="8" spans="1:3" x14ac:dyDescent="0.3">
      <c r="A8" t="s">
        <v>93</v>
      </c>
      <c r="B8">
        <f>33.4/1000</f>
        <v>3.3399999999999999E-2</v>
      </c>
      <c r="C8" t="s">
        <v>1</v>
      </c>
    </row>
    <row r="9" spans="1:3" x14ac:dyDescent="0.3">
      <c r="A9" t="s">
        <v>100</v>
      </c>
      <c r="B9">
        <f>2/1000</f>
        <v>2E-3</v>
      </c>
      <c r="C9" t="s">
        <v>1</v>
      </c>
    </row>
    <row r="10" spans="1:3" x14ac:dyDescent="0.3">
      <c r="A10" t="s">
        <v>101</v>
      </c>
      <c r="B10">
        <f>0.54/1000</f>
        <v>5.4000000000000001E-4</v>
      </c>
      <c r="C10" t="s">
        <v>1</v>
      </c>
    </row>
    <row r="11" spans="1:3" x14ac:dyDescent="0.3">
      <c r="A11" t="s">
        <v>102</v>
      </c>
      <c r="B11">
        <f>0.54/1000</f>
        <v>5.4000000000000001E-4</v>
      </c>
      <c r="C11" t="s">
        <v>1</v>
      </c>
    </row>
    <row r="12" spans="1:3" x14ac:dyDescent="0.3">
      <c r="A12" t="s">
        <v>97</v>
      </c>
      <c r="B12">
        <f>0.5/1000</f>
        <v>5.0000000000000001E-4</v>
      </c>
      <c r="C12" t="s">
        <v>1</v>
      </c>
    </row>
    <row r="13" spans="1:3" x14ac:dyDescent="0.3">
      <c r="A13" t="s">
        <v>103</v>
      </c>
      <c r="B13">
        <f>0.48/1000</f>
        <v>4.7999999999999996E-4</v>
      </c>
      <c r="C13" t="s">
        <v>1</v>
      </c>
    </row>
    <row r="14" spans="1:3" x14ac:dyDescent="0.3">
      <c r="A14" t="s">
        <v>104</v>
      </c>
      <c r="B14">
        <f>0.3/1000</f>
        <v>2.9999999999999997E-4</v>
      </c>
      <c r="C14" t="s">
        <v>1</v>
      </c>
    </row>
    <row r="15" spans="1:3" x14ac:dyDescent="0.3">
      <c r="A15" s="5" t="s">
        <v>88</v>
      </c>
      <c r="B15" s="6"/>
      <c r="C15" s="6"/>
    </row>
    <row r="16" spans="1:3" x14ac:dyDescent="0.3">
      <c r="A16" s="44" t="s">
        <v>105</v>
      </c>
      <c r="B16">
        <v>22</v>
      </c>
      <c r="C16" t="s">
        <v>1</v>
      </c>
    </row>
    <row r="17" spans="1:3" x14ac:dyDescent="0.3">
      <c r="A17" t="s">
        <v>6</v>
      </c>
      <c r="B17">
        <v>15.7</v>
      </c>
      <c r="C17" t="s">
        <v>1</v>
      </c>
    </row>
    <row r="18" spans="1:3" x14ac:dyDescent="0.3">
      <c r="A18" t="s">
        <v>5</v>
      </c>
      <c r="B18">
        <v>7.6</v>
      </c>
      <c r="C18" t="s">
        <v>1</v>
      </c>
    </row>
    <row r="19" spans="1:3" x14ac:dyDescent="0.3">
      <c r="A19" s="44" t="s">
        <v>106</v>
      </c>
      <c r="B19">
        <v>1.86</v>
      </c>
      <c r="C19" t="s">
        <v>1</v>
      </c>
    </row>
    <row r="20" spans="1:3" x14ac:dyDescent="0.3">
      <c r="A20" t="s">
        <v>2</v>
      </c>
      <c r="B20">
        <f>492.94/1000</f>
        <v>0.49293999999999999</v>
      </c>
      <c r="C20" t="s">
        <v>1</v>
      </c>
    </row>
    <row r="21" spans="1:3" x14ac:dyDescent="0.3">
      <c r="A21" t="s">
        <v>72</v>
      </c>
      <c r="B21">
        <f>0.1</f>
        <v>0.1</v>
      </c>
      <c r="C21" t="s">
        <v>1</v>
      </c>
    </row>
    <row r="22" spans="1:3" x14ac:dyDescent="0.3">
      <c r="A22" t="s">
        <v>92</v>
      </c>
      <c r="B22">
        <f>146.3/1000</f>
        <v>0.14630000000000001</v>
      </c>
      <c r="C22" t="s">
        <v>1</v>
      </c>
    </row>
    <row r="23" spans="1:3" x14ac:dyDescent="0.3">
      <c r="A23" t="s">
        <v>93</v>
      </c>
      <c r="B23">
        <f>116.9/1000</f>
        <v>0.1169</v>
      </c>
      <c r="C23" t="s">
        <v>1</v>
      </c>
    </row>
    <row r="24" spans="1:3" x14ac:dyDescent="0.3">
      <c r="A24" t="s">
        <v>92</v>
      </c>
      <c r="B24">
        <f>41.8/1000</f>
        <v>4.1799999999999997E-2</v>
      </c>
      <c r="C24" t="s">
        <v>1</v>
      </c>
    </row>
    <row r="25" spans="1:3" x14ac:dyDescent="0.3">
      <c r="A25" t="s">
        <v>94</v>
      </c>
      <c r="B25">
        <f>(1.89+21.6)/1000</f>
        <v>2.349E-2</v>
      </c>
      <c r="C25" t="s">
        <v>1</v>
      </c>
    </row>
    <row r="26" spans="1:3" x14ac:dyDescent="0.3">
      <c r="A26" t="s">
        <v>95</v>
      </c>
      <c r="B26">
        <f>7/1000</f>
        <v>7.0000000000000001E-3</v>
      </c>
      <c r="C26" t="s">
        <v>1</v>
      </c>
    </row>
    <row r="27" spans="1:3" x14ac:dyDescent="0.3">
      <c r="A27" t="s">
        <v>96</v>
      </c>
      <c r="B27">
        <f>1.89/1000</f>
        <v>1.89E-3</v>
      </c>
      <c r="C27" t="s">
        <v>1</v>
      </c>
    </row>
    <row r="28" spans="1:3" x14ac:dyDescent="0.3">
      <c r="A28" t="s">
        <v>97</v>
      </c>
      <c r="B28">
        <f>1.75/1000</f>
        <v>1.75E-3</v>
      </c>
      <c r="C28" t="s">
        <v>1</v>
      </c>
    </row>
    <row r="29" spans="1:3" x14ac:dyDescent="0.3">
      <c r="A29" t="s">
        <v>98</v>
      </c>
      <c r="B29">
        <f>1.68/1000</f>
        <v>1.6799999999999999E-3</v>
      </c>
      <c r="C29" t="s">
        <v>1</v>
      </c>
    </row>
    <row r="30" spans="1:3" x14ac:dyDescent="0.3">
      <c r="A30" t="s">
        <v>99</v>
      </c>
      <c r="B30">
        <f>1.05/1000</f>
        <v>1.0500000000000002E-3</v>
      </c>
      <c r="C30" t="s">
        <v>1</v>
      </c>
    </row>
    <row r="31" spans="1:3" x14ac:dyDescent="0.3">
      <c r="A31" s="7" t="s">
        <v>90</v>
      </c>
      <c r="B31" s="8"/>
      <c r="C31" s="8"/>
    </row>
    <row r="32" spans="1:3" x14ac:dyDescent="0.3">
      <c r="A32" s="44" t="s">
        <v>105</v>
      </c>
      <c r="B32">
        <v>550</v>
      </c>
      <c r="C32" t="s">
        <v>1</v>
      </c>
    </row>
    <row r="33" spans="1:3" x14ac:dyDescent="0.3">
      <c r="A33" t="s">
        <v>2</v>
      </c>
      <c r="B33">
        <v>13.7</v>
      </c>
      <c r="C33" t="s">
        <v>1</v>
      </c>
    </row>
    <row r="34" spans="1:3" x14ac:dyDescent="0.3">
      <c r="A34" t="s">
        <v>92</v>
      </c>
      <c r="B34">
        <f>104.5/1000</f>
        <v>0.1045</v>
      </c>
      <c r="C34" t="s">
        <v>1</v>
      </c>
    </row>
    <row r="35" spans="1:3" x14ac:dyDescent="0.3">
      <c r="A35" t="s">
        <v>93</v>
      </c>
      <c r="B35">
        <f>83.5/1000</f>
        <v>8.3500000000000005E-2</v>
      </c>
      <c r="C35" t="s">
        <v>1</v>
      </c>
    </row>
    <row r="36" spans="1:3" x14ac:dyDescent="0.3">
      <c r="A36" t="s">
        <v>100</v>
      </c>
      <c r="B36">
        <f>5/1000</f>
        <v>5.0000000000000001E-3</v>
      </c>
      <c r="C36" t="s">
        <v>1</v>
      </c>
    </row>
    <row r="37" spans="1:3" x14ac:dyDescent="0.3">
      <c r="A37" t="s">
        <v>101</v>
      </c>
      <c r="B37">
        <f>1.35/1000</f>
        <v>1.3500000000000001E-3</v>
      </c>
      <c r="C37" t="s">
        <v>1</v>
      </c>
    </row>
    <row r="38" spans="1:3" x14ac:dyDescent="0.3">
      <c r="A38" t="s">
        <v>102</v>
      </c>
      <c r="B38">
        <f>1.35/1000</f>
        <v>1.3500000000000001E-3</v>
      </c>
      <c r="C38" t="s">
        <v>1</v>
      </c>
    </row>
    <row r="39" spans="1:3" x14ac:dyDescent="0.3">
      <c r="A39" t="s">
        <v>97</v>
      </c>
      <c r="B39">
        <f>1.25/1000</f>
        <v>1.25E-3</v>
      </c>
      <c r="C39" t="s">
        <v>1</v>
      </c>
    </row>
    <row r="40" spans="1:3" x14ac:dyDescent="0.3">
      <c r="A40" t="s">
        <v>103</v>
      </c>
      <c r="B40">
        <f>1.2/1000</f>
        <v>1.1999999999999999E-3</v>
      </c>
      <c r="C40" t="s">
        <v>1</v>
      </c>
    </row>
    <row r="41" spans="1:3" x14ac:dyDescent="0.3">
      <c r="A41" t="s">
        <v>104</v>
      </c>
      <c r="B41">
        <f>0.75/1000</f>
        <v>7.5000000000000002E-4</v>
      </c>
      <c r="C41" t="s">
        <v>1</v>
      </c>
    </row>
    <row r="42" spans="1:3" x14ac:dyDescent="0.3">
      <c r="A42" s="7" t="s">
        <v>91</v>
      </c>
      <c r="B42" s="8"/>
      <c r="C42" s="8"/>
    </row>
    <row r="43" spans="1:3" x14ac:dyDescent="0.3">
      <c r="A43" s="44" t="s">
        <v>105</v>
      </c>
      <c r="B43">
        <v>550</v>
      </c>
      <c r="C43" t="s">
        <v>1</v>
      </c>
    </row>
    <row r="44" spans="1:3" x14ac:dyDescent="0.3">
      <c r="A44" t="s">
        <v>2</v>
      </c>
      <c r="B44">
        <v>13.7</v>
      </c>
      <c r="C4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media_recipe</vt:lpstr>
      <vt:lpstr>stock_solutions_recipe</vt:lpstr>
      <vt:lpstr>composition_1</vt:lpstr>
      <vt:lpstr>composition_2</vt:lpstr>
      <vt:lpstr>media_composition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Haroun Bensaadi</dc:creator>
  <cp:lastModifiedBy>Haroun Bensaadi</cp:lastModifiedBy>
  <dcterms:created xsi:type="dcterms:W3CDTF">2015-06-05T18:17:20Z</dcterms:created>
  <dcterms:modified xsi:type="dcterms:W3CDTF">2023-10-26T00:36:29Z</dcterms:modified>
</cp:coreProperties>
</file>