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:\Downloads\MBC 638\Project\"/>
    </mc:Choice>
  </mc:AlternateContent>
  <bookViews>
    <workbookView xWindow="0" yWindow="0" windowWidth="28800" windowHeight="12165" activeTab="3"/>
  </bookViews>
  <sheets>
    <sheet name="2000" sheetId="1" r:id="rId1"/>
    <sheet name="PIVOT2000" sheetId="12" r:id="rId2"/>
    <sheet name="Sheet12" sheetId="14" r:id="rId3"/>
    <sheet name="LifeExpectancy Regression(2000)" sheetId="4" r:id="rId4"/>
    <sheet name="LifeExpectancyRegression(2000)b" sheetId="5" r:id="rId5"/>
    <sheet name="2015" sheetId="2" r:id="rId6"/>
    <sheet name="_PalUtilTempWorksheet" sheetId="6" state="hidden" r:id="rId7"/>
    <sheet name="_STDS_DG1DE982F6" sheetId="16" state="hidden" r:id="rId8"/>
  </sheets>
  <externalReferences>
    <externalReference r:id="rId9"/>
  </externalReferences>
  <definedNames>
    <definedName name="_xlnm._FilterDatabase" localSheetId="0" hidden="1">'2000'!$A$1:$R$184</definedName>
    <definedName name="ScatterX_1D1DB" localSheetId="3">_xll.StatScatterPlot([0]!ST_Diphtheria,[0]!ST_Lifeexpectancy,0)</definedName>
    <definedName name="ScatterX_4A2E5" localSheetId="3">_xll.StatScatterPlot([0]!ST_Schooling,[0]!ST_Lifeexpectancy,0)</definedName>
    <definedName name="ScatterX_4FAB1" localSheetId="3">_xll.StatScatterPlot([0]!ST_polio,[0]!ST_Lifeexpectancy,0)</definedName>
    <definedName name="ScatterX_58F0C" localSheetId="3">_xll.StatScatterPlot([0]!ST_AdultMortality,[0]!ST_Lifeexpectancy,0)</definedName>
    <definedName name="ScatterX_5BA8" localSheetId="3">_xll.StatScatterPlot([0]!ST_Smokingprevalence,[0]!ST_Lifeexpectancy,0)</definedName>
    <definedName name="ScatterX_6B7D1" localSheetId="3">_xll.StatScatterPlot([0]!ST_GDP,[0]!ST_Lifeexpectancy,0)</definedName>
    <definedName name="ScatterX_76517" localSheetId="3">_xll.StatScatterPlot([0]!ST_Alcohol,[0]!ST_Lifeexpectancy,0)</definedName>
    <definedName name="ScatterX_78710" localSheetId="3">_xll.StatScatterPlot([0]!ST_Population,[0]!ST_Lifeexpectancy,0)</definedName>
    <definedName name="ScatterX_D5338" localSheetId="3">_xll.StatScatterPlot([0]!ST_BMI,[0]!ST_Lifeexpectancy,0)</definedName>
    <definedName name="ScatterX_DFDED" localSheetId="3">_xll.StatScatterPlot([0]!ST_PercentageExpenditure,[0]!ST_Lifeexpectancy,0)</definedName>
    <definedName name="ScatterY_1D1DB" localSheetId="3">_xll.StatScatterPlot([0]!ST_Diphtheria,[0]!ST_Lifeexpectancy,1)</definedName>
    <definedName name="ScatterY_4A2E5" localSheetId="3">_xll.StatScatterPlot([0]!ST_Schooling,[0]!ST_Lifeexpectancy,1)</definedName>
    <definedName name="ScatterY_4FAB1" localSheetId="3">_xll.StatScatterPlot([0]!ST_polio,[0]!ST_Lifeexpectancy,1)</definedName>
    <definedName name="ScatterY_58F0C" localSheetId="3">_xll.StatScatterPlot([0]!ST_AdultMortality,[0]!ST_Lifeexpectancy,1)</definedName>
    <definedName name="ScatterY_5BA8" localSheetId="3">_xll.StatScatterPlot([0]!ST_Smokingprevalence,[0]!ST_Lifeexpectancy,1)</definedName>
    <definedName name="ScatterY_6B7D1" localSheetId="3">_xll.StatScatterPlot([0]!ST_GDP,[0]!ST_Lifeexpectancy,1)</definedName>
    <definedName name="ScatterY_76517" localSheetId="3">_xll.StatScatterPlot([0]!ST_Alcohol,[0]!ST_Lifeexpectancy,1)</definedName>
    <definedName name="ScatterY_78710" localSheetId="3">_xll.StatScatterPlot([0]!ST_Population,[0]!ST_Lifeexpectancy,1)</definedName>
    <definedName name="ScatterY_D5338" localSheetId="3">_xll.StatScatterPlot([0]!ST_BMI,[0]!ST_Lifeexpectancy,1)</definedName>
    <definedName name="ScatterY_DFDED" localSheetId="3">_xll.StatScatterPlot([0]!ST_PercentageExpenditure,[0]!ST_Lifeexpectancy,1)</definedName>
    <definedName name="ST_AdultMortality">'LifeExpectancy Regression(2000)'!$E$2:$E$184</definedName>
    <definedName name="ST_Alcohol">'LifeExpectancy Regression(2000)'!$F$2:$F$184</definedName>
    <definedName name="ST_AlcoholInteraction">'LifeExpectancy Regression(2000)'!$Q$2:$Q$184</definedName>
    <definedName name="ST_BMI">'LifeExpectancy Regression(2000)'!$H$2:$H$184</definedName>
    <definedName name="ST_Country">'LifeExpectancy Regression(2000)'!$A$2:$A$184</definedName>
    <definedName name="ST_Diphtheria">'LifeExpectancy Regression(2000)'!$J$2:$J$184</definedName>
    <definedName name="ST_GDP">'LifeExpectancy Regression(2000)'!$K$2:$K$184</definedName>
    <definedName name="ST_InteractionDummyPolio">'LifeExpectancy Regression(2000)'!$P$2:$P$184</definedName>
    <definedName name="ST_Lifeexpectancy">'LifeExpectancy Regression(2000)'!$D$2:$D$184</definedName>
    <definedName name="ST_PercentageExpenditure">'LifeExpectancy Regression(2000)'!$G$2:$G$184</definedName>
    <definedName name="ST_polio">'LifeExpectancy Regression(2000)'!$I$2:$I$184</definedName>
    <definedName name="ST_Population">'LifeExpectancy Regression(2000)'!$L$2:$L$184</definedName>
    <definedName name="ST_Schooling">'LifeExpectancy Regression(2000)'!$M$2:$M$184</definedName>
    <definedName name="ST_SchoolingInteraction">'LifeExpectancy Regression(2000)'!$S$2:$S$184</definedName>
    <definedName name="ST_Smokingprevalence">'LifeExpectancy Regression(2000)'!$N$2:$N$184</definedName>
    <definedName name="ST_SmokingprevalenceInteraction">'LifeExpectancy Regression(2000)'!$R$2:$R$184</definedName>
    <definedName name="ST_Status">'LifeExpectancy Regression(2000)'!$C$2:$C$184</definedName>
    <definedName name="ST_StatusDummy">'LifeExpectancy Regression(2000)'!$O$2:$O$184</definedName>
    <definedName name="ST_Year">'LifeExpectancy Regression(2000)'!$B$2:$B$184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2"</definedName>
    <definedName name="STWBD_StatToolsCorrAndCovar_VariableList" hidden="1">11</definedName>
    <definedName name="STWBD_StatToolsCorrAndCovar_VariableList_1" hidden="1">"U_x0001_VG1159FF9E31A6B390_x0001_"</definedName>
    <definedName name="STWBD_StatToolsCorrAndCovar_VariableList_10" hidden="1">"U_x0001_VG36015D8AEB920FC_x0001_"</definedName>
    <definedName name="STWBD_StatToolsCorrAndCovar_VariableList_11" hidden="1">"U_x0001_VGBB8086925D87698_x0001_"</definedName>
    <definedName name="STWBD_StatToolsCorrAndCovar_VariableList_2" hidden="1">"U_x0001_VG164729B81822E005_x0001_"</definedName>
    <definedName name="STWBD_StatToolsCorrAndCovar_VariableList_3" hidden="1">"U_x0001_VGCE895263742AEBE_x0001_"</definedName>
    <definedName name="STWBD_StatToolsCorrAndCovar_VariableList_4" hidden="1">"U_x0001_VG1EA9BA8D240D5AD9_x0001_"</definedName>
    <definedName name="STWBD_StatToolsCorrAndCovar_VariableList_5" hidden="1">"U_x0001_VG14052D9D17EF7BED_x0001_"</definedName>
    <definedName name="STWBD_StatToolsCorrAndCovar_VariableList_6" hidden="1">"U_x0001_VG1767CBEC24FAAC47_x0001_"</definedName>
    <definedName name="STWBD_StatToolsCorrAndCovar_VariableList_7" hidden="1">"U_x0001_VG1238837F215F3EE7_x0001_"</definedName>
    <definedName name="STWBD_StatToolsCorrAndCovar_VariableList_8" hidden="1">"U_x0001_VG2775DA2C671B1F5_x0001_"</definedName>
    <definedName name="STWBD_StatToolsCorrAndCovar_VariableList_9" hidden="1">"U_x0001_VG895ADAE28C3E8DE_x0001_"</definedName>
    <definedName name="STWBD_StatToolsCorrAndCovar_VarSelectorDefaultDataSet" hidden="1">"DG1DE982F6"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"U_x0001_VG2957B80A386C046F_x0001_"</definedName>
    <definedName name="STWBD_StatToolsRegression_VariableListIndependent" hidden="1">6</definedName>
    <definedName name="STWBD_StatToolsRegression_VariableListIndependent_1" hidden="1">"U_x0001_VG3378490FC1E2578_x0001_"</definedName>
    <definedName name="STWBD_StatToolsRegression_VariableListIndependent_2" hidden="1">"U_x0001_VGFF9C8B0138D7659_x0001_"</definedName>
    <definedName name="STWBD_StatToolsRegression_VariableListIndependent_3" hidden="1">"U_x0001_VG1D63F4F220D57E24_x0001_"</definedName>
    <definedName name="STWBD_StatToolsRegression_VariableListIndependent_4" hidden="1">"U_x0001_VG3036F3E341E7F11_x0001_"</definedName>
    <definedName name="STWBD_StatToolsRegression_VariableListIndependent_5" hidden="1">"U_x0001_VG2D3729318D75A3C_x0001_"</definedName>
    <definedName name="STWBD_StatToolsRegression_VariableListIndependent_6" hidden="1">"U_x0001_VG32B15E70138BADC5_x0001_"</definedName>
    <definedName name="STWBD_StatToolsRegression_VarSelectorDefaultDataSet" hidden="1">"DG1DE982F6"</definedName>
    <definedName name="STWBD_StatToolsScatterplot_DisplayCorrelationCoefficient" hidden="1">"FALSE"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"DG1DE982F6"</definedName>
    <definedName name="STWBD_StatToolsScatterplot_XVariableList" hidden="1">1</definedName>
    <definedName name="STWBD_StatToolsScatterplot_XVariableList_1" hidden="1">"U_x0001_VGBB8086925D87698_x0001_"</definedName>
    <definedName name="STWBD_StatToolsScatterplot_YVariableList" hidden="1">1</definedName>
    <definedName name="STWBD_StatToolsScatterplot_YVariableList_1" hidden="1">"U_x0001_VG1159FF9E31A6B390_x0001_"</definedName>
  </definedNames>
  <calcPr calcId="162913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6" l="1"/>
  <c r="B52" i="16"/>
  <c r="B49" i="16"/>
  <c r="B46" i="16"/>
  <c r="B43" i="16"/>
  <c r="B40" i="16"/>
  <c r="B37" i="16"/>
  <c r="B34" i="16"/>
  <c r="B31" i="16"/>
  <c r="B28" i="16"/>
  <c r="B25" i="16"/>
  <c r="B22" i="16"/>
  <c r="B19" i="16"/>
  <c r="B16" i="16"/>
  <c r="B13" i="16"/>
  <c r="B7" i="16"/>
  <c r="B3" i="16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B55" i="16" s="1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2" i="4"/>
  <c r="B9" i="6"/>
  <c r="AF13" i="4"/>
  <c r="Z8" i="4"/>
  <c r="Z12" i="4"/>
  <c r="AC10" i="4"/>
  <c r="W7" i="4"/>
  <c r="AB12" i="4"/>
  <c r="AA11" i="4"/>
  <c r="X8" i="4"/>
  <c r="X9" i="4"/>
  <c r="Y10" i="4"/>
  <c r="Z11" i="4"/>
  <c r="X13" i="4"/>
  <c r="Y6" i="4"/>
  <c r="X7" i="4"/>
  <c r="AA9" i="4"/>
  <c r="AB13" i="4"/>
  <c r="AB11" i="4"/>
  <c r="Z10" i="4"/>
  <c r="AD13" i="4"/>
  <c r="AA10" i="4"/>
  <c r="W4" i="4"/>
  <c r="X6" i="4"/>
  <c r="Y12" i="4"/>
  <c r="X10" i="4"/>
  <c r="AC12" i="4"/>
  <c r="AD12" i="4"/>
  <c r="W10" i="4"/>
  <c r="AE13" i="4"/>
  <c r="AE12" i="4"/>
  <c r="W11" i="4"/>
  <c r="W6" i="4"/>
  <c r="AC11" i="4"/>
  <c r="Y9" i="4"/>
  <c r="Y7" i="4"/>
  <c r="AB9" i="4"/>
  <c r="W8" i="4"/>
  <c r="W9" i="4"/>
  <c r="Y8" i="4"/>
  <c r="Y11" i="4"/>
  <c r="AD11" i="4"/>
  <c r="AA12" i="4"/>
  <c r="W13" i="4"/>
  <c r="W12" i="4"/>
  <c r="AA8" i="4"/>
  <c r="Z9" i="4"/>
  <c r="AB10" i="4"/>
  <c r="Z7" i="4"/>
  <c r="Y13" i="4"/>
  <c r="AC13" i="4"/>
  <c r="X5" i="4"/>
  <c r="W5" i="4"/>
  <c r="X11" i="4"/>
  <c r="Z13" i="4"/>
  <c r="AA13" i="4"/>
  <c r="X12" i="4"/>
  <c r="P172" i="4" l="1"/>
  <c r="R172" i="4"/>
  <c r="S172" i="4"/>
  <c r="Q172" i="4"/>
  <c r="P132" i="4"/>
  <c r="R132" i="4"/>
  <c r="S132" i="4"/>
  <c r="Q132" i="4"/>
  <c r="P92" i="4"/>
  <c r="R92" i="4"/>
  <c r="S92" i="4"/>
  <c r="Q92" i="4"/>
  <c r="P52" i="4"/>
  <c r="R52" i="4"/>
  <c r="Q52" i="4"/>
  <c r="S52" i="4"/>
  <c r="P28" i="4"/>
  <c r="R28" i="4"/>
  <c r="S28" i="4"/>
  <c r="Q28" i="4"/>
  <c r="P12" i="4"/>
  <c r="R12" i="4"/>
  <c r="Q12" i="4"/>
  <c r="S12" i="4"/>
  <c r="P171" i="4"/>
  <c r="S171" i="4"/>
  <c r="R171" i="4"/>
  <c r="Q171" i="4"/>
  <c r="P155" i="4"/>
  <c r="S155" i="4"/>
  <c r="R155" i="4"/>
  <c r="Q155" i="4"/>
  <c r="P131" i="4"/>
  <c r="S131" i="4"/>
  <c r="R131" i="4"/>
  <c r="Q131" i="4"/>
  <c r="P107" i="4"/>
  <c r="S107" i="4"/>
  <c r="Q107" i="4"/>
  <c r="R107" i="4"/>
  <c r="P91" i="4"/>
  <c r="S91" i="4"/>
  <c r="Q91" i="4"/>
  <c r="R91" i="4"/>
  <c r="P170" i="4"/>
  <c r="R170" i="4"/>
  <c r="Q170" i="4"/>
  <c r="S170" i="4"/>
  <c r="P154" i="4"/>
  <c r="R154" i="4"/>
  <c r="S154" i="4"/>
  <c r="Q154" i="4"/>
  <c r="P138" i="4"/>
  <c r="S138" i="4"/>
  <c r="R138" i="4"/>
  <c r="Q138" i="4"/>
  <c r="P122" i="4"/>
  <c r="Q122" i="4"/>
  <c r="R122" i="4"/>
  <c r="S122" i="4"/>
  <c r="P106" i="4"/>
  <c r="Q106" i="4"/>
  <c r="R106" i="4"/>
  <c r="S106" i="4"/>
  <c r="P90" i="4"/>
  <c r="R90" i="4"/>
  <c r="S90" i="4"/>
  <c r="Q90" i="4"/>
  <c r="P74" i="4"/>
  <c r="R74" i="4"/>
  <c r="Q74" i="4"/>
  <c r="S74" i="4"/>
  <c r="P58" i="4"/>
  <c r="B58" i="16" s="1"/>
  <c r="R58" i="4"/>
  <c r="Q58" i="4"/>
  <c r="S58" i="4"/>
  <c r="P50" i="4"/>
  <c r="R50" i="4"/>
  <c r="S50" i="4"/>
  <c r="Q50" i="4"/>
  <c r="P34" i="4"/>
  <c r="R34" i="4"/>
  <c r="S34" i="4"/>
  <c r="Q34" i="4"/>
  <c r="P10" i="4"/>
  <c r="R10" i="4"/>
  <c r="S10" i="4"/>
  <c r="Q10" i="4"/>
  <c r="P2" i="4"/>
  <c r="S2" i="4"/>
  <c r="Q2" i="4"/>
  <c r="R2" i="4"/>
  <c r="P177" i="4"/>
  <c r="S177" i="4"/>
  <c r="Q177" i="4"/>
  <c r="R177" i="4"/>
  <c r="P169" i="4"/>
  <c r="S169" i="4"/>
  <c r="Q169" i="4"/>
  <c r="R169" i="4"/>
  <c r="P161" i="4"/>
  <c r="S161" i="4"/>
  <c r="Q161" i="4"/>
  <c r="R161" i="4"/>
  <c r="P153" i="4"/>
  <c r="S153" i="4"/>
  <c r="Q153" i="4"/>
  <c r="R153" i="4"/>
  <c r="P145" i="4"/>
  <c r="S145" i="4"/>
  <c r="Q145" i="4"/>
  <c r="R145" i="4"/>
  <c r="P137" i="4"/>
  <c r="S137" i="4"/>
  <c r="Q137" i="4"/>
  <c r="R137" i="4"/>
  <c r="P129" i="4"/>
  <c r="S129" i="4"/>
  <c r="Q129" i="4"/>
  <c r="R129" i="4"/>
  <c r="P121" i="4"/>
  <c r="S121" i="4"/>
  <c r="Q121" i="4"/>
  <c r="R121" i="4"/>
  <c r="P113" i="4"/>
  <c r="S113" i="4"/>
  <c r="Q113" i="4"/>
  <c r="R113" i="4"/>
  <c r="P105" i="4"/>
  <c r="S105" i="4"/>
  <c r="Q105" i="4"/>
  <c r="R105" i="4"/>
  <c r="P97" i="4"/>
  <c r="S97" i="4"/>
  <c r="Q97" i="4"/>
  <c r="R97" i="4"/>
  <c r="P89" i="4"/>
  <c r="S89" i="4"/>
  <c r="Q89" i="4"/>
  <c r="R89" i="4"/>
  <c r="P81" i="4"/>
  <c r="S81" i="4"/>
  <c r="Q81" i="4"/>
  <c r="R81" i="4"/>
  <c r="P73" i="4"/>
  <c r="S73" i="4"/>
  <c r="Q73" i="4"/>
  <c r="R73" i="4"/>
  <c r="P65" i="4"/>
  <c r="S65" i="4"/>
  <c r="Q65" i="4"/>
  <c r="R65" i="4"/>
  <c r="P57" i="4"/>
  <c r="S57" i="4"/>
  <c r="Q57" i="4"/>
  <c r="R57" i="4"/>
  <c r="P49" i="4"/>
  <c r="S49" i="4"/>
  <c r="Q49" i="4"/>
  <c r="R49" i="4"/>
  <c r="P41" i="4"/>
  <c r="S41" i="4"/>
  <c r="Q41" i="4"/>
  <c r="R41" i="4"/>
  <c r="P33" i="4"/>
  <c r="S33" i="4"/>
  <c r="Q33" i="4"/>
  <c r="R33" i="4"/>
  <c r="P25" i="4"/>
  <c r="S25" i="4"/>
  <c r="Q25" i="4"/>
  <c r="R25" i="4"/>
  <c r="P17" i="4"/>
  <c r="S17" i="4"/>
  <c r="Q17" i="4"/>
  <c r="R17" i="4"/>
  <c r="P9" i="4"/>
  <c r="S9" i="4"/>
  <c r="R9" i="4"/>
  <c r="Q9" i="4"/>
  <c r="P164" i="4"/>
  <c r="R164" i="4"/>
  <c r="S164" i="4"/>
  <c r="Q164" i="4"/>
  <c r="P140" i="4"/>
  <c r="R140" i="4"/>
  <c r="Q140" i="4"/>
  <c r="S140" i="4"/>
  <c r="P108" i="4"/>
  <c r="R108" i="4"/>
  <c r="S108" i="4"/>
  <c r="Q108" i="4"/>
  <c r="P76" i="4"/>
  <c r="R76" i="4"/>
  <c r="Q76" i="4"/>
  <c r="S76" i="4"/>
  <c r="P36" i="4"/>
  <c r="R36" i="4"/>
  <c r="S36" i="4"/>
  <c r="Q36" i="4"/>
  <c r="P4" i="4"/>
  <c r="R4" i="4"/>
  <c r="S4" i="4"/>
  <c r="Q4" i="4"/>
  <c r="P163" i="4"/>
  <c r="S163" i="4"/>
  <c r="Q163" i="4"/>
  <c r="R163" i="4"/>
  <c r="P139" i="4"/>
  <c r="S139" i="4"/>
  <c r="R139" i="4"/>
  <c r="Q139" i="4"/>
  <c r="P115" i="4"/>
  <c r="S115" i="4"/>
  <c r="R115" i="4"/>
  <c r="Q115" i="4"/>
  <c r="P83" i="4"/>
  <c r="S83" i="4"/>
  <c r="R83" i="4"/>
  <c r="Q83" i="4"/>
  <c r="P178" i="4"/>
  <c r="R178" i="4"/>
  <c r="S178" i="4"/>
  <c r="Q178" i="4"/>
  <c r="P162" i="4"/>
  <c r="S162" i="4"/>
  <c r="Q162" i="4"/>
  <c r="R162" i="4"/>
  <c r="P146" i="4"/>
  <c r="R146" i="4"/>
  <c r="Q146" i="4"/>
  <c r="S146" i="4"/>
  <c r="P130" i="4"/>
  <c r="S130" i="4"/>
  <c r="R130" i="4"/>
  <c r="Q130" i="4"/>
  <c r="P114" i="4"/>
  <c r="R114" i="4"/>
  <c r="S114" i="4"/>
  <c r="Q114" i="4"/>
  <c r="P98" i="4"/>
  <c r="R98" i="4"/>
  <c r="S98" i="4"/>
  <c r="Q98" i="4"/>
  <c r="P82" i="4"/>
  <c r="R82" i="4"/>
  <c r="Q82" i="4"/>
  <c r="S82" i="4"/>
  <c r="P66" i="4"/>
  <c r="R66" i="4"/>
  <c r="S66" i="4"/>
  <c r="Q66" i="4"/>
  <c r="P42" i="4"/>
  <c r="R42" i="4"/>
  <c r="Q42" i="4"/>
  <c r="S42" i="4"/>
  <c r="P26" i="4"/>
  <c r="R26" i="4"/>
  <c r="S26" i="4"/>
  <c r="Q26" i="4"/>
  <c r="P18" i="4"/>
  <c r="R18" i="4"/>
  <c r="Q18" i="4"/>
  <c r="S18" i="4"/>
  <c r="P184" i="4"/>
  <c r="Q184" i="4"/>
  <c r="R184" i="4"/>
  <c r="S184" i="4"/>
  <c r="P176" i="4"/>
  <c r="Q176" i="4"/>
  <c r="S176" i="4"/>
  <c r="R176" i="4"/>
  <c r="P168" i="4"/>
  <c r="Q168" i="4"/>
  <c r="R168" i="4"/>
  <c r="S168" i="4"/>
  <c r="P160" i="4"/>
  <c r="Q160" i="4"/>
  <c r="S160" i="4"/>
  <c r="R160" i="4"/>
  <c r="P152" i="4"/>
  <c r="Q152" i="4"/>
  <c r="R152" i="4"/>
  <c r="S152" i="4"/>
  <c r="P144" i="4"/>
  <c r="Q144" i="4"/>
  <c r="S144" i="4"/>
  <c r="R144" i="4"/>
  <c r="P136" i="4"/>
  <c r="Q136" i="4"/>
  <c r="R136" i="4"/>
  <c r="S136" i="4"/>
  <c r="P128" i="4"/>
  <c r="Q128" i="4"/>
  <c r="S128" i="4"/>
  <c r="R128" i="4"/>
  <c r="P120" i="4"/>
  <c r="Q120" i="4"/>
  <c r="R120" i="4"/>
  <c r="S120" i="4"/>
  <c r="P112" i="4"/>
  <c r="Q112" i="4"/>
  <c r="S112" i="4"/>
  <c r="R112" i="4"/>
  <c r="P104" i="4"/>
  <c r="Q104" i="4"/>
  <c r="R104" i="4"/>
  <c r="S104" i="4"/>
  <c r="P96" i="4"/>
  <c r="Q96" i="4"/>
  <c r="S96" i="4"/>
  <c r="R96" i="4"/>
  <c r="P88" i="4"/>
  <c r="Q88" i="4"/>
  <c r="R88" i="4"/>
  <c r="S88" i="4"/>
  <c r="P80" i="4"/>
  <c r="Q80" i="4"/>
  <c r="S80" i="4"/>
  <c r="R80" i="4"/>
  <c r="P72" i="4"/>
  <c r="Q72" i="4"/>
  <c r="R72" i="4"/>
  <c r="S72" i="4"/>
  <c r="P64" i="4"/>
  <c r="Q64" i="4"/>
  <c r="S64" i="4"/>
  <c r="R64" i="4"/>
  <c r="B64" i="16" s="1"/>
  <c r="P56" i="4"/>
  <c r="Q56" i="4"/>
  <c r="R56" i="4"/>
  <c r="S56" i="4"/>
  <c r="P48" i="4"/>
  <c r="Q48" i="4"/>
  <c r="S48" i="4"/>
  <c r="R48" i="4"/>
  <c r="P40" i="4"/>
  <c r="Q40" i="4"/>
  <c r="R40" i="4"/>
  <c r="S40" i="4"/>
  <c r="P32" i="4"/>
  <c r="Q32" i="4"/>
  <c r="R32" i="4"/>
  <c r="S32" i="4"/>
  <c r="P24" i="4"/>
  <c r="Q24" i="4"/>
  <c r="S24" i="4"/>
  <c r="R24" i="4"/>
  <c r="P16" i="4"/>
  <c r="Q16" i="4"/>
  <c r="R16" i="4"/>
  <c r="S16" i="4"/>
  <c r="P8" i="4"/>
  <c r="Q8" i="4"/>
  <c r="S8" i="4"/>
  <c r="R8" i="4"/>
  <c r="P156" i="4"/>
  <c r="R156" i="4"/>
  <c r="Q156" i="4"/>
  <c r="S156" i="4"/>
  <c r="P116" i="4"/>
  <c r="R116" i="4"/>
  <c r="Q116" i="4"/>
  <c r="S116" i="4"/>
  <c r="P60" i="4"/>
  <c r="R60" i="4"/>
  <c r="Q60" i="4"/>
  <c r="S60" i="4"/>
  <c r="P175" i="4"/>
  <c r="R175" i="4"/>
  <c r="S175" i="4"/>
  <c r="Q175" i="4"/>
  <c r="P159" i="4"/>
  <c r="R159" i="4"/>
  <c r="S159" i="4"/>
  <c r="Q159" i="4"/>
  <c r="P143" i="4"/>
  <c r="R143" i="4"/>
  <c r="S143" i="4"/>
  <c r="Q143" i="4"/>
  <c r="P135" i="4"/>
  <c r="R135" i="4"/>
  <c r="S135" i="4"/>
  <c r="Q135" i="4"/>
  <c r="P119" i="4"/>
  <c r="R119" i="4"/>
  <c r="S119" i="4"/>
  <c r="Q119" i="4"/>
  <c r="P111" i="4"/>
  <c r="R111" i="4"/>
  <c r="S111" i="4"/>
  <c r="Q111" i="4"/>
  <c r="P103" i="4"/>
  <c r="R103" i="4"/>
  <c r="S103" i="4"/>
  <c r="Q103" i="4"/>
  <c r="P95" i="4"/>
  <c r="R95" i="4"/>
  <c r="S95" i="4"/>
  <c r="Q95" i="4"/>
  <c r="P87" i="4"/>
  <c r="R87" i="4"/>
  <c r="S87" i="4"/>
  <c r="Q87" i="4"/>
  <c r="P79" i="4"/>
  <c r="R79" i="4"/>
  <c r="S79" i="4"/>
  <c r="Q79" i="4"/>
  <c r="P71" i="4"/>
  <c r="R71" i="4"/>
  <c r="S71" i="4"/>
  <c r="Q71" i="4"/>
  <c r="P63" i="4"/>
  <c r="R63" i="4"/>
  <c r="S63" i="4"/>
  <c r="Q63" i="4"/>
  <c r="R55" i="4"/>
  <c r="S55" i="4"/>
  <c r="Q55" i="4"/>
  <c r="P47" i="4"/>
  <c r="R47" i="4"/>
  <c r="S47" i="4"/>
  <c r="Q47" i="4"/>
  <c r="P39" i="4"/>
  <c r="R39" i="4"/>
  <c r="S39" i="4"/>
  <c r="Q39" i="4"/>
  <c r="P31" i="4"/>
  <c r="R31" i="4"/>
  <c r="S31" i="4"/>
  <c r="Q31" i="4"/>
  <c r="P23" i="4"/>
  <c r="R23" i="4"/>
  <c r="S23" i="4"/>
  <c r="Q23" i="4"/>
  <c r="P15" i="4"/>
  <c r="R15" i="4"/>
  <c r="S15" i="4"/>
  <c r="Q15" i="4"/>
  <c r="P7" i="4"/>
  <c r="R7" i="4"/>
  <c r="S7" i="4"/>
  <c r="Q7" i="4"/>
  <c r="P148" i="4"/>
  <c r="R148" i="4"/>
  <c r="Q148" i="4"/>
  <c r="S148" i="4"/>
  <c r="P68" i="4"/>
  <c r="R68" i="4"/>
  <c r="S68" i="4"/>
  <c r="Q68" i="4"/>
  <c r="P183" i="4"/>
  <c r="R183" i="4"/>
  <c r="S183" i="4"/>
  <c r="Q183" i="4"/>
  <c r="P167" i="4"/>
  <c r="R167" i="4"/>
  <c r="S167" i="4"/>
  <c r="Q167" i="4"/>
  <c r="P151" i="4"/>
  <c r="R151" i="4"/>
  <c r="S151" i="4"/>
  <c r="Q151" i="4"/>
  <c r="P127" i="4"/>
  <c r="R127" i="4"/>
  <c r="S127" i="4"/>
  <c r="Q127" i="4"/>
  <c r="P182" i="4"/>
  <c r="S182" i="4"/>
  <c r="Q182" i="4"/>
  <c r="R182" i="4"/>
  <c r="P174" i="4"/>
  <c r="S174" i="4"/>
  <c r="R174" i="4"/>
  <c r="Q174" i="4"/>
  <c r="P166" i="4"/>
  <c r="S166" i="4"/>
  <c r="Q166" i="4"/>
  <c r="R166" i="4"/>
  <c r="P158" i="4"/>
  <c r="S158" i="4"/>
  <c r="R158" i="4"/>
  <c r="Q158" i="4"/>
  <c r="P150" i="4"/>
  <c r="S150" i="4"/>
  <c r="R150" i="4"/>
  <c r="Q150" i="4"/>
  <c r="P142" i="4"/>
  <c r="R142" i="4"/>
  <c r="S142" i="4"/>
  <c r="Q142" i="4"/>
  <c r="P134" i="4"/>
  <c r="R134" i="4"/>
  <c r="S134" i="4"/>
  <c r="Q134" i="4"/>
  <c r="P126" i="4"/>
  <c r="R126" i="4"/>
  <c r="S126" i="4"/>
  <c r="Q126" i="4"/>
  <c r="P118" i="4"/>
  <c r="R118" i="4"/>
  <c r="S118" i="4"/>
  <c r="Q118" i="4"/>
  <c r="P110" i="4"/>
  <c r="R110" i="4"/>
  <c r="S110" i="4"/>
  <c r="Q110" i="4"/>
  <c r="P102" i="4"/>
  <c r="R102" i="4"/>
  <c r="S102" i="4"/>
  <c r="Q102" i="4"/>
  <c r="P94" i="4"/>
  <c r="R94" i="4"/>
  <c r="S94" i="4"/>
  <c r="Q94" i="4"/>
  <c r="P86" i="4"/>
  <c r="R86" i="4"/>
  <c r="S86" i="4"/>
  <c r="Q86" i="4"/>
  <c r="P78" i="4"/>
  <c r="R78" i="4"/>
  <c r="S78" i="4"/>
  <c r="Q78" i="4"/>
  <c r="P70" i="4"/>
  <c r="R70" i="4"/>
  <c r="S70" i="4"/>
  <c r="Q70" i="4"/>
  <c r="P62" i="4"/>
  <c r="R62" i="4"/>
  <c r="S62" i="4"/>
  <c r="Q62" i="4"/>
  <c r="P54" i="4"/>
  <c r="R54" i="4"/>
  <c r="S54" i="4"/>
  <c r="Q54" i="4"/>
  <c r="P46" i="4"/>
  <c r="R46" i="4"/>
  <c r="S46" i="4"/>
  <c r="Q46" i="4"/>
  <c r="P38" i="4"/>
  <c r="R38" i="4"/>
  <c r="S38" i="4"/>
  <c r="Q38" i="4"/>
  <c r="P30" i="4"/>
  <c r="R30" i="4"/>
  <c r="S30" i="4"/>
  <c r="Q30" i="4"/>
  <c r="P22" i="4"/>
  <c r="R22" i="4"/>
  <c r="S22" i="4"/>
  <c r="Q22" i="4"/>
  <c r="P14" i="4"/>
  <c r="R14" i="4"/>
  <c r="S14" i="4"/>
  <c r="Q14" i="4"/>
  <c r="P6" i="4"/>
  <c r="R6" i="4"/>
  <c r="S6" i="4"/>
  <c r="Q6" i="4"/>
  <c r="P181" i="4"/>
  <c r="Q181" i="4"/>
  <c r="S181" i="4"/>
  <c r="R181" i="4"/>
  <c r="P173" i="4"/>
  <c r="Q173" i="4"/>
  <c r="S173" i="4"/>
  <c r="R173" i="4"/>
  <c r="P165" i="4"/>
  <c r="Q165" i="4"/>
  <c r="S165" i="4"/>
  <c r="R165" i="4"/>
  <c r="P157" i="4"/>
  <c r="Q157" i="4"/>
  <c r="S157" i="4"/>
  <c r="R157" i="4"/>
  <c r="P149" i="4"/>
  <c r="Q149" i="4"/>
  <c r="S149" i="4"/>
  <c r="R149" i="4"/>
  <c r="P141" i="4"/>
  <c r="Q141" i="4"/>
  <c r="S141" i="4"/>
  <c r="R141" i="4"/>
  <c r="P133" i="4"/>
  <c r="Q133" i="4"/>
  <c r="S133" i="4"/>
  <c r="R133" i="4"/>
  <c r="P125" i="4"/>
  <c r="Q125" i="4"/>
  <c r="S125" i="4"/>
  <c r="R125" i="4"/>
  <c r="P117" i="4"/>
  <c r="Q117" i="4"/>
  <c r="S117" i="4"/>
  <c r="R117" i="4"/>
  <c r="P109" i="4"/>
  <c r="Q109" i="4"/>
  <c r="S109" i="4"/>
  <c r="R109" i="4"/>
  <c r="P101" i="4"/>
  <c r="Q101" i="4"/>
  <c r="S101" i="4"/>
  <c r="R101" i="4"/>
  <c r="P93" i="4"/>
  <c r="Q93" i="4"/>
  <c r="S93" i="4"/>
  <c r="R93" i="4"/>
  <c r="P85" i="4"/>
  <c r="Q85" i="4"/>
  <c r="S85" i="4"/>
  <c r="R85" i="4"/>
  <c r="P77" i="4"/>
  <c r="Q77" i="4"/>
  <c r="S77" i="4"/>
  <c r="R77" i="4"/>
  <c r="P69" i="4"/>
  <c r="Q69" i="4"/>
  <c r="S69" i="4"/>
  <c r="R69" i="4"/>
  <c r="P61" i="4"/>
  <c r="Q61" i="4"/>
  <c r="B61" i="16" s="1"/>
  <c r="S61" i="4"/>
  <c r="R61" i="4"/>
  <c r="P53" i="4"/>
  <c r="Q53" i="4"/>
  <c r="S53" i="4"/>
  <c r="R53" i="4"/>
  <c r="P45" i="4"/>
  <c r="Q45" i="4"/>
  <c r="S45" i="4"/>
  <c r="R45" i="4"/>
  <c r="P37" i="4"/>
  <c r="Q37" i="4"/>
  <c r="S37" i="4"/>
  <c r="R37" i="4"/>
  <c r="P29" i="4"/>
  <c r="Q29" i="4"/>
  <c r="S29" i="4"/>
  <c r="R29" i="4"/>
  <c r="P21" i="4"/>
  <c r="Q21" i="4"/>
  <c r="S21" i="4"/>
  <c r="R21" i="4"/>
  <c r="P13" i="4"/>
  <c r="Q13" i="4"/>
  <c r="S13" i="4"/>
  <c r="R13" i="4"/>
  <c r="P5" i="4"/>
  <c r="Q5" i="4"/>
  <c r="S5" i="4"/>
  <c r="R5" i="4"/>
  <c r="P100" i="4"/>
  <c r="R100" i="4"/>
  <c r="S100" i="4"/>
  <c r="Q100" i="4"/>
  <c r="P180" i="4"/>
  <c r="R180" i="4"/>
  <c r="Q180" i="4"/>
  <c r="S180" i="4"/>
  <c r="P124" i="4"/>
  <c r="R124" i="4"/>
  <c r="Q124" i="4"/>
  <c r="S124" i="4"/>
  <c r="P84" i="4"/>
  <c r="R84" i="4"/>
  <c r="S84" i="4"/>
  <c r="Q84" i="4"/>
  <c r="P44" i="4"/>
  <c r="R44" i="4"/>
  <c r="S44" i="4"/>
  <c r="Q44" i="4"/>
  <c r="P20" i="4"/>
  <c r="R20" i="4"/>
  <c r="S20" i="4"/>
  <c r="Q20" i="4"/>
  <c r="P179" i="4"/>
  <c r="S179" i="4"/>
  <c r="R179" i="4"/>
  <c r="Q179" i="4"/>
  <c r="P147" i="4"/>
  <c r="S147" i="4"/>
  <c r="R147" i="4"/>
  <c r="Q147" i="4"/>
  <c r="P123" i="4"/>
  <c r="S123" i="4"/>
  <c r="Q123" i="4"/>
  <c r="R123" i="4"/>
  <c r="P99" i="4"/>
  <c r="S99" i="4"/>
  <c r="Q99" i="4"/>
  <c r="R99" i="4"/>
  <c r="P75" i="4"/>
  <c r="S75" i="4"/>
  <c r="R75" i="4"/>
  <c r="Q75" i="4"/>
  <c r="P67" i="4"/>
  <c r="S67" i="4"/>
  <c r="B67" i="16" s="1"/>
  <c r="Q67" i="4"/>
  <c r="R67" i="4"/>
  <c r="P59" i="4"/>
  <c r="S59" i="4"/>
  <c r="Q59" i="4"/>
  <c r="R59" i="4"/>
  <c r="P51" i="4"/>
  <c r="S51" i="4"/>
  <c r="Q51" i="4"/>
  <c r="R51" i="4"/>
  <c r="P43" i="4"/>
  <c r="S43" i="4"/>
  <c r="Q43" i="4"/>
  <c r="R43" i="4"/>
  <c r="P35" i="4"/>
  <c r="S35" i="4"/>
  <c r="R35" i="4"/>
  <c r="Q35" i="4"/>
  <c r="P27" i="4"/>
  <c r="S27" i="4"/>
  <c r="Q27" i="4"/>
  <c r="R27" i="4"/>
  <c r="P19" i="4"/>
  <c r="S19" i="4"/>
  <c r="R19" i="4"/>
  <c r="Q19" i="4"/>
  <c r="P11" i="4"/>
  <c r="S11" i="4"/>
  <c r="R11" i="4"/>
  <c r="Q11" i="4"/>
  <c r="P3" i="4"/>
  <c r="S3" i="4"/>
  <c r="Q3" i="4"/>
  <c r="R3" i="4"/>
  <c r="P55" i="4"/>
</calcChain>
</file>

<file path=xl/comments1.xml><?xml version="1.0" encoding="utf-8"?>
<comments xmlns="http://schemas.openxmlformats.org/spreadsheetml/2006/main">
  <authors>
    <author>Sam Roy</author>
    <author>Harper He</author>
  </authors>
  <commentList>
    <comment ref="D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D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DG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DJ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DN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DO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DR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DV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DW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D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D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E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EH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L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E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EP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T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EU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EX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C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F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J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K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FN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R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S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FW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A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G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I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J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G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Q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R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GU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Y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C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HG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HH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K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HO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HP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S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HW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HX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IA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I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I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II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I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IN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IQ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IU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IV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I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JD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J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JH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JL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JM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JP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JT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JU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JX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KB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KC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KF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KJ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KK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KN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KR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KS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KV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KZ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LA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LD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LH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LI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<sst xmlns="http://schemas.openxmlformats.org/spreadsheetml/2006/main" count="2723" uniqueCount="379">
  <si>
    <t>Country</t>
  </si>
  <si>
    <t>Year</t>
  </si>
  <si>
    <t>Status</t>
  </si>
  <si>
    <t>Life expectancy</t>
  </si>
  <si>
    <t>Adult Mortality</t>
  </si>
  <si>
    <t>Alcohol</t>
  </si>
  <si>
    <t>Percent Expenditure</t>
  </si>
  <si>
    <t>Percentage Expenditure</t>
  </si>
  <si>
    <t xml:space="preserve"> BMI</t>
  </si>
  <si>
    <t>Polio</t>
  </si>
  <si>
    <t>polio</t>
  </si>
  <si>
    <t>Total expenditure</t>
  </si>
  <si>
    <t>Diphtheria</t>
  </si>
  <si>
    <t>GDP</t>
  </si>
  <si>
    <t>Population</t>
  </si>
  <si>
    <t>Schooling</t>
  </si>
  <si>
    <t>Smoking prevalence</t>
  </si>
  <si>
    <t>Current health expenditure (CHE) 
per capita in US$</t>
  </si>
  <si>
    <t>Current health expenditure (CHE) 
as percentage of gross domestic product (GDP) (%)</t>
  </si>
  <si>
    <t>Domestic general government health expenditure (GGHE-D) 
as percentage of general government expenditure (GGE) (%)</t>
  </si>
  <si>
    <t>Afghanistan</t>
  </si>
  <si>
    <t>Current health expenditure (CHE)
 per capita in US$</t>
  </si>
  <si>
    <t>Developing</t>
  </si>
  <si>
    <t>No data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</si>
  <si>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</si>
  <si>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</si>
  <si>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</si>
  <si>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</si>
  <si>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</si>
  <si>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</si>
  <si>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</si>
  <si>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</si>
  <si>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</si>
  <si>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</si>
  <si>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</si>
  <si>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</si>
  <si>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</si>
  <si>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</si>
  <si>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</si>
  <si>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</si>
  <si>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</si>
  <si>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</si>
  <si>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</si>
  <si>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</si>
  <si>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</si>
  <si>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</si>
  <si>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</si>
  <si>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</si>
  <si>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</si>
  <si>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</si>
  <si>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</si>
  <si>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</si>
  <si>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</si>
  <si>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</si>
  <si>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</si>
  <si>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</si>
  <si>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</si>
  <si>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</si>
  <si>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</si>
  <si>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</si>
  <si>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</si>
  <si>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</si>
  <si>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</si>
  <si>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</si>
  <si>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</si>
  <si>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</si>
  <si>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</si>
  <si>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</si>
  <si>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</si>
  <si>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</si>
  <si>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</si>
  <si>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</si>
  <si>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</si>
  <si>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</si>
  <si>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</si>
  <si>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</si>
  <si>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</si>
  <si>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</si>
  <si>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</si>
  <si>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</si>
  <si>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</si>
  <si>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</si>
  <si>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</si>
  <si>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</si>
  <si>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</si>
  <si>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</si>
  <si>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</si>
  <si>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</si>
  <si>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</si>
  <si>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</si>
  <si>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</si>
  <si>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</si>
  <si>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</si>
  <si>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</si>
  <si>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</si>
  <si>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</si>
  <si>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</si>
  <si>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</si>
  <si>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</si>
  <si>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</si>
  <si>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</si>
  <si>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</si>
  <si>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</si>
  <si>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</si>
  <si>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</si>
  <si>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</si>
  <si>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</si>
  <si>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</si>
  <si>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</si>
  <si>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</si>
  <si>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</si>
  <si>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</si>
  <si>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</si>
  <si>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</si>
  <si>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</si>
  <si>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</si>
  <si>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</si>
  <si>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</si>
  <si>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</si>
  <si>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</si>
  <si>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</si>
  <si>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</si>
  <si>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</si>
  <si>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</si>
  <si>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</si>
  <si>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</si>
  <si>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</si>
  <si>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</si>
  <si>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</si>
  <si>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</si>
  <si>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</si>
  <si>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</si>
  <si>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</si>
  <si>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</si>
  <si>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</si>
  <si>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</si>
  <si>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</si>
  <si>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</si>
  <si>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</si>
  <si>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</si>
  <si>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</si>
  <si>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</si>
  <si>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</si>
  <si>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</si>
  <si>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</si>
  <si>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</si>
  <si>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</si>
  <si>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</si>
  <si>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</si>
  <si>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</si>
  <si>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</si>
  <si>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</si>
  <si>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</si>
  <si>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</si>
  <si>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</si>
  <si>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</si>
  <si>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</si>
  <si>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</si>
  <si>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</si>
  <si>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</si>
  <si>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</si>
  <si>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</si>
  <si>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</si>
  <si>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</si>
  <si>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</si>
  <si>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</si>
  <si>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</si>
  <si>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</si>
  <si>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</si>
  <si>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</si>
  <si>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</si>
  <si>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</si>
  <si>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</si>
  <si>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</si>
  <si>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</si>
  <si>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</si>
  <si>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</si>
  <si>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</si>
  <si>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</si>
  <si>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</si>
  <si>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no data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</si>
  <si>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</si>
  <si>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</si>
  <si>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</si>
  <si>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</si>
  <si>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</si>
  <si>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</si>
  <si>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</si>
  <si>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</si>
  <si>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</si>
  <si>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</si>
  <si>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</si>
  <si>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</si>
  <si>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</si>
  <si>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</si>
  <si>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</si>
  <si>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</si>
  <si>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</si>
  <si>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</si>
  <si>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</si>
  <si>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</si>
  <si>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</si>
  <si>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</si>
  <si>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</si>
  <si>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</si>
  <si>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</si>
  <si>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</si>
  <si>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</si>
  <si>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</si>
  <si>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</si>
  <si>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</si>
  <si>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</si>
  <si>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</si>
  <si>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</si>
  <si>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</si>
  <si>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</si>
  <si>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</si>
  <si>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</si>
  <si>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LifeRegression1</t>
  </si>
  <si>
    <t>GUID</t>
  </si>
  <si>
    <t>DG1DE982F6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</si>
  <si>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</si>
  <si>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</si>
  <si>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</si>
  <si>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</si>
  <si>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</si>
  <si>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</si>
  <si>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</si>
  <si>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</si>
  <si>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</si>
  <si>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</si>
  <si>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</si>
  <si>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ST_Country</t>
  </si>
  <si>
    <t>1 : Ranges</t>
  </si>
  <si>
    <t>1 : MultiRefs</t>
  </si>
  <si>
    <t>2 : Info</t>
  </si>
  <si>
    <t>var2</t>
  </si>
  <si>
    <t>ST_Year</t>
  </si>
  <si>
    <t>2 : Ranges</t>
  </si>
  <si>
    <t>2 : MultiRefs</t>
  </si>
  <si>
    <t>3 : Info</t>
  </si>
  <si>
    <t>var3</t>
  </si>
  <si>
    <t>ST_Status</t>
  </si>
  <si>
    <t>3 : Ranges</t>
  </si>
  <si>
    <t>3 : MultiRefs</t>
  </si>
  <si>
    <t>4 : Info</t>
  </si>
  <si>
    <t>var4</t>
  </si>
  <si>
    <t>ST_Lifeexpectancy</t>
  </si>
  <si>
    <t>4 : Ranges</t>
  </si>
  <si>
    <t>4 : MultiRefs</t>
  </si>
  <si>
    <t>5 : Info</t>
  </si>
  <si>
    <t>var5</t>
  </si>
  <si>
    <t>ST_AdultMortality</t>
  </si>
  <si>
    <t>5 : Ranges</t>
  </si>
  <si>
    <t>5 : MultiRefs</t>
  </si>
  <si>
    <t>6 : Info</t>
  </si>
  <si>
    <t>var6</t>
  </si>
  <si>
    <t>ST_Alcohol</t>
  </si>
  <si>
    <t>6 : Ranges</t>
  </si>
  <si>
    <t>6 : MultiRefs</t>
  </si>
  <si>
    <t>7 : Info</t>
  </si>
  <si>
    <t>var7</t>
  </si>
  <si>
    <t>ST_PercentageExpenditure</t>
  </si>
  <si>
    <t>7 : Ranges</t>
  </si>
  <si>
    <t>7 : MultiRefs</t>
  </si>
  <si>
    <t>8 : Info</t>
  </si>
  <si>
    <t>var8</t>
  </si>
  <si>
    <t>ST_BMI</t>
  </si>
  <si>
    <t>8 : Ranges</t>
  </si>
  <si>
    <t>8 : MultiRefs</t>
  </si>
  <si>
    <t>9 : Info</t>
  </si>
  <si>
    <t>var9</t>
  </si>
  <si>
    <t>ST_polio</t>
  </si>
  <si>
    <t>9 : Ranges</t>
  </si>
  <si>
    <t>9 : MultiRefs</t>
  </si>
  <si>
    <t>10 : Info</t>
  </si>
  <si>
    <t>var10</t>
  </si>
  <si>
    <t>ST_Diphtheria</t>
  </si>
  <si>
    <t>10 : Ranges</t>
  </si>
  <si>
    <t>10 : MultiRefs</t>
  </si>
  <si>
    <t>11 : Info</t>
  </si>
  <si>
    <t>var11</t>
  </si>
  <si>
    <t>ST_GDP</t>
  </si>
  <si>
    <t>11 : Ranges</t>
  </si>
  <si>
    <t>11 : MultiRefs</t>
  </si>
  <si>
    <t>12 : Info</t>
  </si>
  <si>
    <t>var12</t>
  </si>
  <si>
    <t>ST_Population</t>
  </si>
  <si>
    <t>12 : Ranges</t>
  </si>
  <si>
    <t>12 : MultiRefs</t>
  </si>
  <si>
    <t>13 : Info</t>
  </si>
  <si>
    <t>var13</t>
  </si>
  <si>
    <t>ST_Schooling</t>
  </si>
  <si>
    <t>13 : Ranges</t>
  </si>
  <si>
    <t>13 : MultiRefs</t>
  </si>
  <si>
    <t>14 : Info</t>
  </si>
  <si>
    <t>var14</t>
  </si>
  <si>
    <t>ST_Smokingprevalence</t>
  </si>
  <si>
    <t>14 : Ranges</t>
  </si>
  <si>
    <t>14 : MultiRefs</t>
  </si>
  <si>
    <t>Linear Correlation Table</t>
  </si>
  <si>
    <t>Status(Dummy)</t>
  </si>
  <si>
    <t>Summary</t>
  </si>
  <si>
    <t>Stepwise Regression for Life expectancy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</si>
  <si>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</si>
  <si>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</si>
  <si>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</si>
  <si>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</si>
  <si>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</si>
  <si>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</si>
  <si>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</si>
  <si>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</si>
  <si>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</si>
  <si>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</si>
  <si>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</si>
  <si>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</si>
  <si>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</si>
  <si>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</si>
  <si>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</si>
  <si>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</si>
  <si>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</si>
  <si>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</si>
  <si>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</si>
  <si>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</si>
  <si>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</si>
  <si>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</si>
  <si>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Multiple Regression for Life expectancy</t>
  </si>
  <si>
    <t>Interaction(Dummy*Polio)</t>
  </si>
  <si>
    <t>15 : Info</t>
  </si>
  <si>
    <t>var15</t>
  </si>
  <si>
    <t>ST_StatusDummy</t>
  </si>
  <si>
    <t>15 : Ranges</t>
  </si>
  <si>
    <t>15 : MultiRefs</t>
  </si>
  <si>
    <t>16 : Info</t>
  </si>
  <si>
    <t>var16</t>
  </si>
  <si>
    <t>ST_InteractionDummyPolio</t>
  </si>
  <si>
    <t>16 : Ranges</t>
  </si>
  <si>
    <t>16 : MultiRefs</t>
  </si>
  <si>
    <t>Row Labels</t>
  </si>
  <si>
    <t>Grand Total</t>
  </si>
  <si>
    <t>Average of Life expectancy</t>
  </si>
  <si>
    <t>Average of Schooling</t>
  </si>
  <si>
    <t>Alcohol (Interaction)</t>
  </si>
  <si>
    <t>Smoking prevalence(Interaction)</t>
  </si>
  <si>
    <t>17 : Info</t>
  </si>
  <si>
    <t>var17</t>
  </si>
  <si>
    <t>ST_AlcoholInteraction</t>
  </si>
  <si>
    <t>17 : Ranges</t>
  </si>
  <si>
    <t>17 : MultiRefs</t>
  </si>
  <si>
    <t>18 : Info</t>
  </si>
  <si>
    <t>var18</t>
  </si>
  <si>
    <t>ST_SmokingprevalenceInteraction</t>
  </si>
  <si>
    <t>18 : Ranges</t>
  </si>
  <si>
    <t>18 : MultiRefs</t>
  </si>
  <si>
    <t>Schooling(Interaction)</t>
  </si>
  <si>
    <t>VG227644C832EEAD8D</t>
  </si>
  <si>
    <t>VG229BD7B7225F4408</t>
  </si>
  <si>
    <t>VG26B7F35E156BAF7F</t>
  </si>
  <si>
    <t>VG2957B80A386C046F</t>
  </si>
  <si>
    <t>VG3378490FC1E2578</t>
  </si>
  <si>
    <t>VG2726AB024066E5E</t>
  </si>
  <si>
    <t>VGFF9C8B0138D7659</t>
  </si>
  <si>
    <t>VG1D63F4F220D57E24</t>
  </si>
  <si>
    <t>VG23C63C6CA2DCA9D</t>
  </si>
  <si>
    <t>VG3036F3E341E7F11</t>
  </si>
  <si>
    <t>VG2E034DA82A1DD3AD</t>
  </si>
  <si>
    <t>VGA8C8F912A40EA84</t>
  </si>
  <si>
    <t>VG2D3729318D75A3C</t>
  </si>
  <si>
    <t>VG32B15E70138BADC5</t>
  </si>
  <si>
    <t>VGF3482CB907934C</t>
  </si>
  <si>
    <t>VG1F7B9B042D454517</t>
  </si>
  <si>
    <t>VG2584550F651AE16</t>
  </si>
  <si>
    <t>VG84BBF1C3923EEFB</t>
  </si>
  <si>
    <t>19 : Info</t>
  </si>
  <si>
    <t>VG76D0C6F1692D78F</t>
  </si>
  <si>
    <t>var19</t>
  </si>
  <si>
    <t>ST_SchoolingInteraction</t>
  </si>
  <si>
    <t>19 : Ranges</t>
  </si>
  <si>
    <t>19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</si>
</sst>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0.000"/>
    <numFmt numFmtId="166" formatCode="0.0000"/>
    <numFmt numFmtId="167" formatCode="[&lt;0.0001]&quot;&lt; 0.0001&quot;;0.0000"/>
  </numFmts>
  <fonts count="20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Arial"/>
    </font>
    <font>
      <b/>
      <sz val="10"/>
      <name val="Arial"/>
    </font>
    <font>
      <b/>
      <sz val="12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sz val="12"/>
      <color rgb="FF000000"/>
      <name val="Calibri"/>
    </font>
    <font>
      <sz val="11"/>
      <color rgb="FF333333"/>
      <name val="Calibri"/>
    </font>
    <font>
      <sz val="1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4" fontId="10" fillId="0" borderId="0" xfId="0" applyNumberFormat="1" applyFont="1" applyAlignment="1">
      <alignment horizontal="right"/>
    </xf>
    <xf numFmtId="0" fontId="7" fillId="0" borderId="0" xfId="0" applyFont="1" applyAlignment="1"/>
    <xf numFmtId="0" fontId="11" fillId="0" borderId="0" xfId="0" applyFont="1" applyAlignment="1">
      <alignment horizontal="center"/>
    </xf>
    <xf numFmtId="0" fontId="12" fillId="4" borderId="0" xfId="0" applyFont="1" applyFill="1" applyAlignment="1"/>
    <xf numFmtId="0" fontId="6" fillId="4" borderId="0" xfId="0" applyFont="1" applyFill="1" applyAlignment="1">
      <alignment horizontal="right"/>
    </xf>
    <xf numFmtId="0" fontId="6" fillId="4" borderId="0" xfId="0" applyFont="1" applyFill="1" applyAlignment="1"/>
    <xf numFmtId="0" fontId="0" fillId="4" borderId="0" xfId="0" applyFont="1" applyFill="1" applyAlignment="1"/>
    <xf numFmtId="0" fontId="8" fillId="5" borderId="0" xfId="0" applyFont="1" applyFill="1"/>
    <xf numFmtId="0" fontId="6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7" borderId="1" xfId="0" applyFont="1" applyFill="1" applyBorder="1" applyAlignment="1"/>
    <xf numFmtId="0" fontId="1" fillId="7" borderId="2" xfId="0" applyFont="1" applyFill="1" applyBorder="1" applyAlignment="1"/>
    <xf numFmtId="164" fontId="1" fillId="7" borderId="2" xfId="0" applyNumberFormat="1" applyFont="1" applyFill="1" applyBorder="1" applyAlignment="1"/>
    <xf numFmtId="0" fontId="2" fillId="7" borderId="2" xfId="0" applyFont="1" applyFill="1" applyBorder="1" applyAlignment="1"/>
    <xf numFmtId="0" fontId="3" fillId="7" borderId="2" xfId="0" applyFont="1" applyFill="1" applyBorder="1" applyAlignment="1"/>
    <xf numFmtId="0" fontId="4" fillId="7" borderId="2" xfId="0" applyFont="1" applyFill="1" applyBorder="1" applyAlignment="1"/>
    <xf numFmtId="0" fontId="1" fillId="7" borderId="2" xfId="0" applyFont="1" applyFill="1" applyBorder="1" applyAlignment="1">
      <alignment horizontal="right"/>
    </xf>
    <xf numFmtId="0" fontId="6" fillId="6" borderId="4" xfId="0" applyFont="1" applyFill="1" applyBorder="1" applyAlignment="1"/>
    <xf numFmtId="0" fontId="6" fillId="6" borderId="5" xfId="0" applyFont="1" applyFill="1" applyBorder="1" applyAlignment="1">
      <alignment horizontal="right"/>
    </xf>
    <xf numFmtId="0" fontId="6" fillId="6" borderId="5" xfId="0" applyFont="1" applyFill="1" applyBorder="1" applyAlignment="1"/>
    <xf numFmtId="0" fontId="7" fillId="6" borderId="5" xfId="0" applyFont="1" applyFill="1" applyBorder="1" applyAlignment="1">
      <alignment horizontal="right"/>
    </xf>
    <xf numFmtId="0" fontId="8" fillId="6" borderId="5" xfId="0" applyFont="1" applyFill="1" applyBorder="1" applyAlignment="1"/>
    <xf numFmtId="0" fontId="9" fillId="6" borderId="5" xfId="0" applyFont="1" applyFill="1" applyBorder="1" applyAlignment="1">
      <alignment horizontal="right"/>
    </xf>
    <xf numFmtId="0" fontId="6" fillId="6" borderId="7" xfId="0" applyFont="1" applyFill="1" applyBorder="1" applyAlignment="1"/>
    <xf numFmtId="0" fontId="6" fillId="6" borderId="8" xfId="0" applyFont="1" applyFill="1" applyBorder="1" applyAlignment="1">
      <alignment horizontal="right"/>
    </xf>
    <xf numFmtId="0" fontId="6" fillId="6" borderId="8" xfId="0" applyFont="1" applyFill="1" applyBorder="1" applyAlignment="1"/>
    <xf numFmtId="0" fontId="7" fillId="6" borderId="8" xfId="0" applyFont="1" applyFill="1" applyBorder="1" applyAlignment="1">
      <alignment horizontal="right"/>
    </xf>
    <xf numFmtId="0" fontId="8" fillId="6" borderId="8" xfId="0" applyFont="1" applyFill="1" applyBorder="1" applyAlignment="1"/>
    <xf numFmtId="0" fontId="9" fillId="6" borderId="8" xfId="0" applyFont="1" applyFill="1" applyBorder="1" applyAlignment="1">
      <alignment horizontal="right"/>
    </xf>
    <xf numFmtId="4" fontId="6" fillId="6" borderId="8" xfId="0" applyNumberFormat="1" applyFont="1" applyFill="1" applyBorder="1" applyAlignment="1">
      <alignment horizontal="right"/>
    </xf>
    <xf numFmtId="4" fontId="10" fillId="6" borderId="8" xfId="0" applyNumberFormat="1" applyFont="1" applyFill="1" applyBorder="1" applyAlignment="1">
      <alignment horizontal="right"/>
    </xf>
    <xf numFmtId="0" fontId="8" fillId="6" borderId="8" xfId="0" applyFont="1" applyFill="1" applyBorder="1"/>
    <xf numFmtId="0" fontId="6" fillId="6" borderId="9" xfId="0" applyFont="1" applyFill="1" applyBorder="1" applyAlignment="1"/>
    <xf numFmtId="0" fontId="6" fillId="6" borderId="10" xfId="0" applyFont="1" applyFill="1" applyBorder="1" applyAlignment="1">
      <alignment horizontal="right"/>
    </xf>
    <xf numFmtId="0" fontId="6" fillId="6" borderId="10" xfId="0" applyFont="1" applyFill="1" applyBorder="1" applyAlignment="1"/>
    <xf numFmtId="0" fontId="7" fillId="6" borderId="10" xfId="0" applyFont="1" applyFill="1" applyBorder="1" applyAlignment="1">
      <alignment horizontal="right"/>
    </xf>
    <xf numFmtId="0" fontId="8" fillId="6" borderId="10" xfId="0" applyFont="1" applyFill="1" applyBorder="1" applyAlignment="1"/>
    <xf numFmtId="0" fontId="9" fillId="6" borderId="10" xfId="0" applyFont="1" applyFill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1" xfId="0" applyNumberFormat="1" applyFont="1" applyFill="1" applyBorder="1" applyAlignment="1">
      <alignment horizontal="center"/>
    </xf>
    <xf numFmtId="49" fontId="14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11" xfId="0" applyNumberFormat="1" applyFont="1" applyFill="1" applyBorder="1" applyAlignment="1">
      <alignment horizontal="left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2" fontId="1" fillId="7" borderId="2" xfId="0" applyNumberFormat="1" applyFont="1" applyFill="1" applyBorder="1" applyAlignment="1">
      <alignment horizontal="right"/>
    </xf>
    <xf numFmtId="2" fontId="6" fillId="6" borderId="5" xfId="0" applyNumberFormat="1" applyFont="1" applyFill="1" applyBorder="1" applyAlignment="1">
      <alignment horizontal="right"/>
    </xf>
    <xf numFmtId="2" fontId="6" fillId="6" borderId="8" xfId="0" applyNumberFormat="1" applyFont="1" applyFill="1" applyBorder="1" applyAlignment="1">
      <alignment horizontal="right"/>
    </xf>
    <xf numFmtId="2" fontId="6" fillId="6" borderId="10" xfId="0" applyNumberFormat="1" applyFont="1" applyFill="1" applyBorder="1" applyAlignment="1">
      <alignment horizontal="right"/>
    </xf>
    <xf numFmtId="2" fontId="0" fillId="0" borderId="0" xfId="0" applyNumberFormat="1" applyFont="1" applyAlignment="1"/>
    <xf numFmtId="2" fontId="0" fillId="0" borderId="0" xfId="0" applyNumberFormat="1" applyFont="1" applyAlignment="1">
      <alignment horizontal="left"/>
    </xf>
    <xf numFmtId="0" fontId="0" fillId="8" borderId="0" xfId="0" applyFont="1" applyFill="1" applyAlignment="1"/>
    <xf numFmtId="0" fontId="19" fillId="0" borderId="0" xfId="0" applyFont="1" applyAlignment="1"/>
    <xf numFmtId="166" fontId="19" fillId="9" borderId="0" xfId="0" applyNumberFormat="1" applyFont="1" applyFill="1" applyAlignment="1">
      <alignment horizontal="center"/>
    </xf>
    <xf numFmtId="0" fontId="5" fillId="7" borderId="2" xfId="0" applyFont="1" applyFill="1" applyBorder="1" applyAlignment="1"/>
    <xf numFmtId="0" fontId="18" fillId="7" borderId="2" xfId="0" applyFont="1" applyFill="1" applyBorder="1" applyAlignment="1"/>
    <xf numFmtId="0" fontId="18" fillId="7" borderId="3" xfId="0" applyFont="1" applyFill="1" applyBorder="1" applyAlignment="1"/>
    <xf numFmtId="0" fontId="0" fillId="6" borderId="5" xfId="0" applyFont="1" applyFill="1" applyBorder="1" applyAlignment="1"/>
    <xf numFmtId="0" fontId="0" fillId="6" borderId="6" xfId="0" applyFont="1" applyFill="1" applyBorder="1" applyAlignment="1"/>
    <xf numFmtId="0" fontId="0" fillId="6" borderId="8" xfId="0" applyFont="1" applyFill="1" applyBorder="1" applyAlignment="1"/>
    <xf numFmtId="0" fontId="0" fillId="6" borderId="10" xfId="0" applyFont="1" applyFill="1" applyBorder="1" applyAlignment="1"/>
    <xf numFmtId="0" fontId="0" fillId="9" borderId="0" xfId="0" applyFont="1" applyFill="1" applyAlignment="1"/>
    <xf numFmtId="0" fontId="0" fillId="0" borderId="0" xfId="0" pivotButton="1" applyFont="1" applyAlignment="1"/>
    <xf numFmtId="49" fontId="14" fillId="0" borderId="0" xfId="0" applyNumberFormat="1" applyFont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0" fontId="18" fillId="7" borderId="0" xfId="0" applyFont="1" applyFill="1" applyBorder="1" applyAlignment="1"/>
    <xf numFmtId="0" fontId="0" fillId="6" borderId="0" xfId="0" applyFont="1" applyFill="1" applyBorder="1" applyAlignment="1"/>
    <xf numFmtId="0" fontId="0" fillId="10" borderId="0" xfId="0" applyFont="1" applyFill="1" applyAlignment="1"/>
    <xf numFmtId="166" fontId="0" fillId="11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-1121.xlsx]PIVOT2000!PivotTable3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PIVOT2000!$B$1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PIVOT2000!$A$2:$A$4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PIVOT2000!$B$2:$B$4</c:f>
              <c:numCache>
                <c:formatCode>General</c:formatCode>
                <c:ptCount val="2"/>
                <c:pt idx="0">
                  <c:v>76.872727272727246</c:v>
                </c:pt>
                <c:pt idx="1">
                  <c:v>64.523333333333369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D-032C-48DF-AA90-5040A359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63064"/>
        <c:axId val="603864376"/>
      </c:barChart>
      <c:catAx>
        <c:axId val="6038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4376"/>
        <c:crosses val="autoZero"/>
        <c:auto val="1"/>
        <c:lblAlgn val="ctr"/>
        <c:lblOffset val="100"/>
        <c:noMultiLvlLbl val="0"/>
      </c:catAx>
      <c:valAx>
        <c:axId val="6038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Population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51630439287194363"/>
                  <c:y val="0.48541511811023624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Regression(2000)'!ScatterX_78710</c:f>
              <c:numCache>
                <c:formatCode>General</c:formatCode>
                <c:ptCount val="183"/>
                <c:pt idx="0">
                  <c:v>293756</c:v>
                </c:pt>
                <c:pt idx="1">
                  <c:v>38927</c:v>
                </c:pt>
                <c:pt idx="2">
                  <c:v>3118366</c:v>
                </c:pt>
                <c:pt idx="3">
                  <c:v>1644924</c:v>
                </c:pt>
                <c:pt idx="4">
                  <c:v>77648</c:v>
                </c:pt>
                <c:pt idx="5">
                  <c:v>3757452</c:v>
                </c:pt>
                <c:pt idx="6">
                  <c:v>369588</c:v>
                </c:pt>
                <c:pt idx="7">
                  <c:v>19153</c:v>
                </c:pt>
                <c:pt idx="8">
                  <c:v>811566</c:v>
                </c:pt>
                <c:pt idx="9">
                  <c:v>8486</c:v>
                </c:pt>
                <c:pt idx="10">
                  <c:v>297890</c:v>
                </c:pt>
                <c:pt idx="11">
                  <c:v>666854</c:v>
                </c:pt>
                <c:pt idx="12">
                  <c:v>131581243</c:v>
                </c:pt>
                <c:pt idx="13">
                  <c:v>269837</c:v>
                </c:pt>
                <c:pt idx="14">
                  <c:v>997961</c:v>
                </c:pt>
                <c:pt idx="15">
                  <c:v>125125</c:v>
                </c:pt>
                <c:pt idx="16">
                  <c:v>247315</c:v>
                </c:pt>
                <c:pt idx="17">
                  <c:v>6865951</c:v>
                </c:pt>
                <c:pt idx="18">
                  <c:v>573416</c:v>
                </c:pt>
                <c:pt idx="19">
                  <c:v>8339511</c:v>
                </c:pt>
                <c:pt idx="20">
                  <c:v>376676</c:v>
                </c:pt>
                <c:pt idx="21">
                  <c:v>172834</c:v>
                </c:pt>
                <c:pt idx="22">
                  <c:v>175287587</c:v>
                </c:pt>
                <c:pt idx="23">
                  <c:v>330554</c:v>
                </c:pt>
                <c:pt idx="24">
                  <c:v>817172</c:v>
                </c:pt>
                <c:pt idx="25">
                  <c:v>1167942</c:v>
                </c:pt>
                <c:pt idx="26">
                  <c:v>6476</c:v>
                </c:pt>
                <c:pt idx="27">
                  <c:v>16517948</c:v>
                </c:pt>
                <c:pt idx="28">
                  <c:v>43579</c:v>
                </c:pt>
                <c:pt idx="29">
                  <c:v>12152354</c:v>
                </c:pt>
                <c:pt idx="30">
                  <c:v>15274234</c:v>
                </c:pt>
                <c:pt idx="31">
                  <c:v>37697</c:v>
                </c:pt>
                <c:pt idx="32">
                  <c:v>3754986</c:v>
                </c:pt>
                <c:pt idx="33">
                  <c:v>8342559</c:v>
                </c:pt>
                <c:pt idx="34">
                  <c:v>15262754</c:v>
                </c:pt>
                <c:pt idx="35">
                  <c:v>1262645</c:v>
                </c:pt>
                <c:pt idx="36">
                  <c:v>443958</c:v>
                </c:pt>
                <c:pt idx="37">
                  <c:v>542357</c:v>
                </c:pt>
                <c:pt idx="38">
                  <c:v>3109269</c:v>
                </c:pt>
                <c:pt idx="39">
                  <c:v>3925443</c:v>
                </c:pt>
                <c:pt idx="40">
                  <c:v>4426</c:v>
                </c:pt>
                <c:pt idx="41">
                  <c:v>11116787</c:v>
                </c:pt>
                <c:pt idx="42">
                  <c:v>943286</c:v>
                </c:pt>
                <c:pt idx="43">
                  <c:v>10263010</c:v>
                </c:pt>
                <c:pt idx="44">
                  <c:v>22840217</c:v>
                </c:pt>
                <c:pt idx="45">
                  <c:v>48048664</c:v>
                </c:pt>
                <c:pt idx="46">
                  <c:v>5339616</c:v>
                </c:pt>
                <c:pt idx="47">
                  <c:v>717584</c:v>
                </c:pt>
                <c:pt idx="48">
                  <c:v>8562622</c:v>
                </c:pt>
                <c:pt idx="49">
                  <c:v>12628596</c:v>
                </c:pt>
                <c:pt idx="50">
                  <c:v>68334904</c:v>
                </c:pt>
                <c:pt idx="51">
                  <c:v>5867626</c:v>
                </c:pt>
                <c:pt idx="52">
                  <c:v>614323</c:v>
                </c:pt>
                <c:pt idx="53">
                  <c:v>339281</c:v>
                </c:pt>
                <c:pt idx="54">
                  <c:v>1396985</c:v>
                </c:pt>
                <c:pt idx="55">
                  <c:v>66537331</c:v>
                </c:pt>
                <c:pt idx="56">
                  <c:v>811223</c:v>
                </c:pt>
                <c:pt idx="57">
                  <c:v>517629</c:v>
                </c:pt>
                <c:pt idx="58">
                  <c:v>6912498</c:v>
                </c:pt>
                <c:pt idx="59">
                  <c:v>1231122</c:v>
                </c:pt>
                <c:pt idx="60">
                  <c:v>1228862</c:v>
                </c:pt>
                <c:pt idx="61">
                  <c:v>44183</c:v>
                </c:pt>
                <c:pt idx="62">
                  <c:v>8221158</c:v>
                </c:pt>
                <c:pt idx="63">
                  <c:v>18938762</c:v>
                </c:pt>
                <c:pt idx="64">
                  <c:v>18588</c:v>
                </c:pt>
                <c:pt idx="65">
                  <c:v>101620</c:v>
                </c:pt>
                <c:pt idx="66">
                  <c:v>1165743</c:v>
                </c:pt>
                <c:pt idx="67">
                  <c:v>888546</c:v>
                </c:pt>
                <c:pt idx="68">
                  <c:v>1243229</c:v>
                </c:pt>
                <c:pt idx="69">
                  <c:v>75331</c:v>
                </c:pt>
                <c:pt idx="70">
                  <c:v>85492</c:v>
                </c:pt>
                <c:pt idx="71">
                  <c:v>6524283</c:v>
                </c:pt>
                <c:pt idx="72">
                  <c:v>121971</c:v>
                </c:pt>
                <c:pt idx="73">
                  <c:v>28125</c:v>
                </c:pt>
                <c:pt idx="74">
                  <c:v>1535912</c:v>
                </c:pt>
                <c:pt idx="75">
                  <c:v>21154429</c:v>
                </c:pt>
                <c:pt idx="76">
                  <c:v>65850062</c:v>
                </c:pt>
                <c:pt idx="77">
                  <c:v>23565413</c:v>
                </c:pt>
                <c:pt idx="78">
                  <c:v>385174</c:v>
                </c:pt>
                <c:pt idx="79">
                  <c:v>6289</c:v>
                </c:pt>
                <c:pt idx="80">
                  <c:v>5694218</c:v>
                </c:pt>
                <c:pt idx="81">
                  <c:v>2656864</c:v>
                </c:pt>
                <c:pt idx="82">
                  <c:v>126843</c:v>
                </c:pt>
                <c:pt idx="83">
                  <c:v>51313</c:v>
                </c:pt>
                <c:pt idx="84">
                  <c:v>14883626</c:v>
                </c:pt>
                <c:pt idx="85">
                  <c:v>3145483</c:v>
                </c:pt>
                <c:pt idx="86">
                  <c:v>8446</c:v>
                </c:pt>
                <c:pt idx="87">
                  <c:v>1929470</c:v>
                </c:pt>
                <c:pt idx="88">
                  <c:v>4954850</c:v>
                </c:pt>
                <c:pt idx="89">
                  <c:v>5342879</c:v>
                </c:pt>
                <c:pt idx="90">
                  <c:v>236755</c:v>
                </c:pt>
                <c:pt idx="91">
                  <c:v>3235366</c:v>
                </c:pt>
                <c:pt idx="92">
                  <c:v>1868699</c:v>
                </c:pt>
                <c:pt idx="93">
                  <c:v>2884522</c:v>
                </c:pt>
                <c:pt idx="94">
                  <c:v>5337264</c:v>
                </c:pt>
                <c:pt idx="95">
                  <c:v>3499536</c:v>
                </c:pt>
                <c:pt idx="96">
                  <c:v>4363</c:v>
                </c:pt>
                <c:pt idx="97">
                  <c:v>1576686</c:v>
                </c:pt>
                <c:pt idx="98">
                  <c:v>11376172</c:v>
                </c:pt>
                <c:pt idx="99">
                  <c:v>2318568</c:v>
                </c:pt>
                <c:pt idx="100">
                  <c:v>286</c:v>
                </c:pt>
                <c:pt idx="101">
                  <c:v>196769</c:v>
                </c:pt>
                <c:pt idx="102">
                  <c:v>3987</c:v>
                </c:pt>
                <c:pt idx="103">
                  <c:v>279359</c:v>
                </c:pt>
                <c:pt idx="104">
                  <c:v>1186873</c:v>
                </c:pt>
                <c:pt idx="105">
                  <c:v>11719673</c:v>
                </c:pt>
                <c:pt idx="106">
                  <c:v>107429</c:v>
                </c:pt>
                <c:pt idx="107">
                  <c:v>2397436</c:v>
                </c:pt>
                <c:pt idx="108">
                  <c:v>6495</c:v>
                </c:pt>
                <c:pt idx="109">
                  <c:v>28849621</c:v>
                </c:pt>
                <c:pt idx="110">
                  <c:v>1867687</c:v>
                </c:pt>
                <c:pt idx="111">
                  <c:v>4695462</c:v>
                </c:pt>
                <c:pt idx="112">
                  <c:v>1899257</c:v>
                </c:pt>
                <c:pt idx="113">
                  <c:v>2374911</c:v>
                </c:pt>
                <c:pt idx="114">
                  <c:v>15925513</c:v>
                </c:pt>
                <c:pt idx="115">
                  <c:v>3858234</c:v>
                </c:pt>
                <c:pt idx="116">
                  <c:v>526796</c:v>
                </c:pt>
                <c:pt idx="117">
                  <c:v>11352973</c:v>
                </c:pt>
                <c:pt idx="118">
                  <c:v>1223529</c:v>
                </c:pt>
                <c:pt idx="119">
                  <c:v>449967</c:v>
                </c:pt>
                <c:pt idx="120">
                  <c:v>2239403</c:v>
                </c:pt>
                <c:pt idx="121">
                  <c:v>138523285</c:v>
                </c:pt>
                <c:pt idx="122">
                  <c:v>33347</c:v>
                </c:pt>
                <c:pt idx="123">
                  <c:v>5572222</c:v>
                </c:pt>
                <c:pt idx="124">
                  <c:v>5327</c:v>
                </c:pt>
                <c:pt idx="125">
                  <c:v>25914879</c:v>
                </c:pt>
                <c:pt idx="126">
                  <c:v>77991569</c:v>
                </c:pt>
                <c:pt idx="127">
                  <c:v>38258629</c:v>
                </c:pt>
                <c:pt idx="128">
                  <c:v>1289898</c:v>
                </c:pt>
                <c:pt idx="129">
                  <c:v>593453</c:v>
                </c:pt>
                <c:pt idx="130">
                  <c:v>46206271</c:v>
                </c:pt>
                <c:pt idx="131">
                  <c:v>4201088</c:v>
                </c:pt>
                <c:pt idx="132">
                  <c:v>22442971</c:v>
                </c:pt>
                <c:pt idx="133">
                  <c:v>146596557</c:v>
                </c:pt>
                <c:pt idx="134">
                  <c:v>82573</c:v>
                </c:pt>
                <c:pt idx="135">
                  <c:v>156948</c:v>
                </c:pt>
                <c:pt idx="136">
                  <c:v>107896</c:v>
                </c:pt>
                <c:pt idx="137">
                  <c:v>17461</c:v>
                </c:pt>
                <c:pt idx="138">
                  <c:v>13866</c:v>
                </c:pt>
                <c:pt idx="139">
                  <c:v>21392273</c:v>
                </c:pt>
                <c:pt idx="140">
                  <c:v>988452</c:v>
                </c:pt>
                <c:pt idx="141">
                  <c:v>7516346</c:v>
                </c:pt>
                <c:pt idx="142">
                  <c:v>81131</c:v>
                </c:pt>
                <c:pt idx="143">
                  <c:v>4564297</c:v>
                </c:pt>
                <c:pt idx="144">
                  <c:v>3918183</c:v>
                </c:pt>
                <c:pt idx="145">
                  <c:v>5386064</c:v>
                </c:pt>
                <c:pt idx="146">
                  <c:v>1988925</c:v>
                </c:pt>
                <c:pt idx="147">
                  <c:v>41269</c:v>
                </c:pt>
                <c:pt idx="148">
                  <c:v>7385416</c:v>
                </c:pt>
                <c:pt idx="149">
                  <c:v>44896856</c:v>
                </c:pt>
                <c:pt idx="150">
                  <c:v>67656</c:v>
                </c:pt>
                <c:pt idx="151">
                  <c:v>4567864</c:v>
                </c:pt>
                <c:pt idx="152">
                  <c:v>18655</c:v>
                </c:pt>
                <c:pt idx="153">
                  <c:v>2725535</c:v>
                </c:pt>
                <c:pt idx="154">
                  <c:v>47239</c:v>
                </c:pt>
                <c:pt idx="155">
                  <c:v>161468</c:v>
                </c:pt>
                <c:pt idx="156">
                  <c:v>887219</c:v>
                </c:pt>
                <c:pt idx="157">
                  <c:v>718425</c:v>
                </c:pt>
                <c:pt idx="158">
                  <c:v>1641848</c:v>
                </c:pt>
                <c:pt idx="159">
                  <c:v>621625</c:v>
                </c:pt>
                <c:pt idx="160">
                  <c:v>6295821</c:v>
                </c:pt>
                <c:pt idx="161">
                  <c:v>2012051</c:v>
                </c:pt>
                <c:pt idx="162">
                  <c:v>87167</c:v>
                </c:pt>
                <c:pt idx="163">
                  <c:v>497367</c:v>
                </c:pt>
                <c:pt idx="164">
                  <c:v>9882</c:v>
                </c:pt>
                <c:pt idx="165">
                  <c:v>1267984</c:v>
                </c:pt>
                <c:pt idx="166">
                  <c:v>9699197</c:v>
                </c:pt>
                <c:pt idx="167">
                  <c:v>6324121</c:v>
                </c:pt>
                <c:pt idx="168">
                  <c:v>4516131</c:v>
                </c:pt>
                <c:pt idx="169">
                  <c:v>2439274</c:v>
                </c:pt>
                <c:pt idx="170">
                  <c:v>49175848</c:v>
                </c:pt>
                <c:pt idx="171">
                  <c:v>3050127</c:v>
                </c:pt>
                <c:pt idx="172">
                  <c:v>58867004</c:v>
                </c:pt>
                <c:pt idx="173">
                  <c:v>33991590</c:v>
                </c:pt>
                <c:pt idx="174">
                  <c:v>282895741</c:v>
                </c:pt>
                <c:pt idx="175">
                  <c:v>3321245</c:v>
                </c:pt>
                <c:pt idx="176">
                  <c:v>24654</c:v>
                </c:pt>
                <c:pt idx="177">
                  <c:v>18563</c:v>
                </c:pt>
                <c:pt idx="178">
                  <c:v>24481477</c:v>
                </c:pt>
                <c:pt idx="179">
                  <c:v>80285563</c:v>
                </c:pt>
                <c:pt idx="180">
                  <c:v>17795219</c:v>
                </c:pt>
                <c:pt idx="181">
                  <c:v>1531221</c:v>
                </c:pt>
                <c:pt idx="182">
                  <c:v>12222251</c:v>
                </c:pt>
              </c:numCache>
            </c:numRef>
          </c:xVal>
          <c:yVal>
            <c:numRef>
              <c:f>'LifeExpectancy Regression(2000)'!ScatterY_78710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5-449E-8AD7-095F82B3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47976"/>
        <c:axId val="581144696"/>
      </c:scatterChart>
      <c:valAx>
        <c:axId val="58114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Population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44696"/>
        <c:crosses val="autoZero"/>
        <c:crossBetween val="midCat"/>
      </c:valAx>
      <c:valAx>
        <c:axId val="58114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4797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Schooling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50852755905511815"/>
                  <c:y val="0.57117984251968501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Regression(2000)'!ScatterX_4A2E5</c:f>
              <c:numCache>
                <c:formatCode>General</c:formatCode>
                <c:ptCount val="183"/>
                <c:pt idx="0">
                  <c:v>2.2000000000000002</c:v>
                </c:pt>
                <c:pt idx="1">
                  <c:v>8.8000000000000007</c:v>
                </c:pt>
                <c:pt idx="2">
                  <c:v>5.9</c:v>
                </c:pt>
                <c:pt idx="3">
                  <c:v>4.4000000000000004</c:v>
                </c:pt>
                <c:pt idx="4">
                  <c:v>7</c:v>
                </c:pt>
                <c:pt idx="5">
                  <c:v>9.1</c:v>
                </c:pt>
                <c:pt idx="6">
                  <c:v>10.8</c:v>
                </c:pt>
                <c:pt idx="7">
                  <c:v>11.9</c:v>
                </c:pt>
                <c:pt idx="8">
                  <c:v>9</c:v>
                </c:pt>
                <c:pt idx="9">
                  <c:v>10.6</c:v>
                </c:pt>
                <c:pt idx="10">
                  <c:v>10.9</c:v>
                </c:pt>
                <c:pt idx="11">
                  <c:v>8.3000000000000007</c:v>
                </c:pt>
                <c:pt idx="12">
                  <c:v>4.0999999999999996</c:v>
                </c:pt>
                <c:pt idx="13">
                  <c:v>9</c:v>
                </c:pt>
                <c:pt idx="14">
                  <c:v>8.9</c:v>
                </c:pt>
                <c:pt idx="15">
                  <c:v>10</c:v>
                </c:pt>
                <c:pt idx="16">
                  <c:v>10.1</c:v>
                </c:pt>
                <c:pt idx="17">
                  <c:v>2.6</c:v>
                </c:pt>
                <c:pt idx="18">
                  <c:v>0.6</c:v>
                </c:pt>
                <c:pt idx="19">
                  <c:v>7.4</c:v>
                </c:pt>
                <c:pt idx="20">
                  <c:v>7</c:v>
                </c:pt>
                <c:pt idx="21">
                  <c:v>7.6</c:v>
                </c:pt>
                <c:pt idx="22">
                  <c:v>5.6</c:v>
                </c:pt>
                <c:pt idx="23">
                  <c:v>8.3000000000000007</c:v>
                </c:pt>
                <c:pt idx="24">
                  <c:v>9.5</c:v>
                </c:pt>
                <c:pt idx="25">
                  <c:v>1.2</c:v>
                </c:pt>
                <c:pt idx="26">
                  <c:v>1.8</c:v>
                </c:pt>
                <c:pt idx="27">
                  <c:v>3.3</c:v>
                </c:pt>
                <c:pt idx="28">
                  <c:v>3.5</c:v>
                </c:pt>
                <c:pt idx="29">
                  <c:v>3.2</c:v>
                </c:pt>
                <c:pt idx="30">
                  <c:v>4.8</c:v>
                </c:pt>
                <c:pt idx="31">
                  <c:v>11</c:v>
                </c:pt>
                <c:pt idx="32">
                  <c:v>2.9</c:v>
                </c:pt>
                <c:pt idx="33">
                  <c:v>1.4</c:v>
                </c:pt>
                <c:pt idx="34">
                  <c:v>8.8000000000000007</c:v>
                </c:pt>
                <c:pt idx="35">
                  <c:v>6.5</c:v>
                </c:pt>
                <c:pt idx="36">
                  <c:v>6.5</c:v>
                </c:pt>
                <c:pt idx="37">
                  <c:v>0.6</c:v>
                </c:pt>
                <c:pt idx="38">
                  <c:v>5.5</c:v>
                </c:pt>
                <c:pt idx="39">
                  <c:v>8</c:v>
                </c:pt>
                <c:pt idx="40">
                  <c:v>9.4</c:v>
                </c:pt>
                <c:pt idx="41">
                  <c:v>9.6</c:v>
                </c:pt>
                <c:pt idx="42">
                  <c:v>9.6</c:v>
                </c:pt>
                <c:pt idx="43">
                  <c:v>10</c:v>
                </c:pt>
                <c:pt idx="44">
                  <c:v>10.6</c:v>
                </c:pt>
                <c:pt idx="45">
                  <c:v>3.3</c:v>
                </c:pt>
                <c:pt idx="46">
                  <c:v>10.7</c:v>
                </c:pt>
                <c:pt idx="47">
                  <c:v>3.2</c:v>
                </c:pt>
                <c:pt idx="48">
                  <c:v>6.4</c:v>
                </c:pt>
                <c:pt idx="49">
                  <c:v>7</c:v>
                </c:pt>
                <c:pt idx="50">
                  <c:v>4.8</c:v>
                </c:pt>
                <c:pt idx="51">
                  <c:v>5.2</c:v>
                </c:pt>
                <c:pt idx="52">
                  <c:v>5.4</c:v>
                </c:pt>
                <c:pt idx="53">
                  <c:v>2.5</c:v>
                </c:pt>
                <c:pt idx="54">
                  <c:v>11.7</c:v>
                </c:pt>
                <c:pt idx="55">
                  <c:v>1.5</c:v>
                </c:pt>
                <c:pt idx="56">
                  <c:v>9.6</c:v>
                </c:pt>
                <c:pt idx="57">
                  <c:v>9.3000000000000007</c:v>
                </c:pt>
                <c:pt idx="58">
                  <c:v>9.8000000000000007</c:v>
                </c:pt>
                <c:pt idx="59">
                  <c:v>6.2</c:v>
                </c:pt>
                <c:pt idx="60">
                  <c:v>2</c:v>
                </c:pt>
                <c:pt idx="61">
                  <c:v>11.7</c:v>
                </c:pt>
                <c:pt idx="62">
                  <c:v>11.2</c:v>
                </c:pt>
                <c:pt idx="63">
                  <c:v>6.1</c:v>
                </c:pt>
                <c:pt idx="64">
                  <c:v>8.6</c:v>
                </c:pt>
                <c:pt idx="65">
                  <c:v>4.5999999999999996</c:v>
                </c:pt>
                <c:pt idx="66">
                  <c:v>3.7</c:v>
                </c:pt>
                <c:pt idx="67">
                  <c:v>1.5</c:v>
                </c:pt>
                <c:pt idx="68">
                  <c:v>0.7</c:v>
                </c:pt>
                <c:pt idx="69">
                  <c:v>7.7</c:v>
                </c:pt>
                <c:pt idx="70">
                  <c:v>3.8</c:v>
                </c:pt>
                <c:pt idx="71">
                  <c:v>4.3</c:v>
                </c:pt>
                <c:pt idx="72">
                  <c:v>10.199999999999999</c:v>
                </c:pt>
                <c:pt idx="73">
                  <c:v>9.4</c:v>
                </c:pt>
                <c:pt idx="74">
                  <c:v>4.4000000000000004</c:v>
                </c:pt>
                <c:pt idx="75">
                  <c:v>6.7</c:v>
                </c:pt>
                <c:pt idx="76">
                  <c:v>6.2</c:v>
                </c:pt>
                <c:pt idx="77">
                  <c:v>5</c:v>
                </c:pt>
                <c:pt idx="78">
                  <c:v>10.8</c:v>
                </c:pt>
                <c:pt idx="79">
                  <c:v>12</c:v>
                </c:pt>
                <c:pt idx="80">
                  <c:v>8.6</c:v>
                </c:pt>
                <c:pt idx="81">
                  <c:v>7.3</c:v>
                </c:pt>
                <c:pt idx="82">
                  <c:v>10.7</c:v>
                </c:pt>
                <c:pt idx="83">
                  <c:v>9.5</c:v>
                </c:pt>
                <c:pt idx="84">
                  <c:v>10.5</c:v>
                </c:pt>
                <c:pt idx="85">
                  <c:v>5.3</c:v>
                </c:pt>
                <c:pt idx="86">
                  <c:v>6.8</c:v>
                </c:pt>
                <c:pt idx="87">
                  <c:v>6.2</c:v>
                </c:pt>
                <c:pt idx="88">
                  <c:v>9.8000000000000007</c:v>
                </c:pt>
                <c:pt idx="89">
                  <c:v>3.9</c:v>
                </c:pt>
                <c:pt idx="90">
                  <c:v>9.5</c:v>
                </c:pt>
                <c:pt idx="91">
                  <c:v>3.7</c:v>
                </c:pt>
                <c:pt idx="92">
                  <c:v>4.9000000000000004</c:v>
                </c:pt>
                <c:pt idx="93">
                  <c:v>3.5</c:v>
                </c:pt>
                <c:pt idx="94">
                  <c:v>5.6</c:v>
                </c:pt>
                <c:pt idx="95">
                  <c:v>10.7</c:v>
                </c:pt>
                <c:pt idx="96">
                  <c:v>10.3</c:v>
                </c:pt>
                <c:pt idx="97">
                  <c:v>5.2</c:v>
                </c:pt>
                <c:pt idx="98">
                  <c:v>3</c:v>
                </c:pt>
                <c:pt idx="99">
                  <c:v>8.6</c:v>
                </c:pt>
                <c:pt idx="100">
                  <c:v>3</c:v>
                </c:pt>
                <c:pt idx="101">
                  <c:v>1.2</c:v>
                </c:pt>
                <c:pt idx="102">
                  <c:v>8.1</c:v>
                </c:pt>
                <c:pt idx="103">
                  <c:v>3</c:v>
                </c:pt>
                <c:pt idx="104">
                  <c:v>6.2</c:v>
                </c:pt>
                <c:pt idx="105">
                  <c:v>6.7</c:v>
                </c:pt>
                <c:pt idx="106">
                  <c:v>4.8</c:v>
                </c:pt>
                <c:pt idx="107">
                  <c:v>8.1999999999999993</c:v>
                </c:pt>
                <c:pt idx="108">
                  <c:v>6.3</c:v>
                </c:pt>
                <c:pt idx="109">
                  <c:v>3.4</c:v>
                </c:pt>
                <c:pt idx="110">
                  <c:v>2.2000000000000002</c:v>
                </c:pt>
                <c:pt idx="111">
                  <c:v>3.1</c:v>
                </c:pt>
                <c:pt idx="112">
                  <c:v>5.6</c:v>
                </c:pt>
                <c:pt idx="113">
                  <c:v>2.4</c:v>
                </c:pt>
                <c:pt idx="114">
                  <c:v>10.8</c:v>
                </c:pt>
                <c:pt idx="115">
                  <c:v>11.6</c:v>
                </c:pt>
                <c:pt idx="116">
                  <c:v>5.0999999999999996</c:v>
                </c:pt>
                <c:pt idx="117">
                  <c:v>1.1000000000000001</c:v>
                </c:pt>
                <c:pt idx="118">
                  <c:v>3.4</c:v>
                </c:pt>
                <c:pt idx="119">
                  <c:v>12</c:v>
                </c:pt>
                <c:pt idx="120">
                  <c:v>5.3</c:v>
                </c:pt>
                <c:pt idx="121">
                  <c:v>3.3</c:v>
                </c:pt>
                <c:pt idx="122">
                  <c:v>8.5</c:v>
                </c:pt>
                <c:pt idx="123">
                  <c:v>3.3</c:v>
                </c:pt>
                <c:pt idx="124">
                  <c:v>5.9</c:v>
                </c:pt>
                <c:pt idx="125">
                  <c:v>8</c:v>
                </c:pt>
                <c:pt idx="126">
                  <c:v>7.6</c:v>
                </c:pt>
                <c:pt idx="127">
                  <c:v>11.1</c:v>
                </c:pt>
                <c:pt idx="128">
                  <c:v>6.8</c:v>
                </c:pt>
                <c:pt idx="129">
                  <c:v>7.9</c:v>
                </c:pt>
                <c:pt idx="130">
                  <c:v>10.6</c:v>
                </c:pt>
                <c:pt idx="131">
                  <c:v>9</c:v>
                </c:pt>
                <c:pt idx="132">
                  <c:v>9.9</c:v>
                </c:pt>
                <c:pt idx="133">
                  <c:v>11.3</c:v>
                </c:pt>
                <c:pt idx="134">
                  <c:v>2.2999999999999998</c:v>
                </c:pt>
                <c:pt idx="135">
                  <c:v>7</c:v>
                </c:pt>
                <c:pt idx="136">
                  <c:v>7.6</c:v>
                </c:pt>
                <c:pt idx="137">
                  <c:v>8.8000000000000007</c:v>
                </c:pt>
                <c:pt idx="138">
                  <c:v>4.2</c:v>
                </c:pt>
                <c:pt idx="139">
                  <c:v>6.7</c:v>
                </c:pt>
                <c:pt idx="140">
                  <c:v>1.9</c:v>
                </c:pt>
                <c:pt idx="141">
                  <c:v>9.4</c:v>
                </c:pt>
                <c:pt idx="142">
                  <c:v>7.4</c:v>
                </c:pt>
                <c:pt idx="143">
                  <c:v>2.2999999999999998</c:v>
                </c:pt>
                <c:pt idx="144">
                  <c:v>8.9</c:v>
                </c:pt>
                <c:pt idx="145">
                  <c:v>10.3</c:v>
                </c:pt>
                <c:pt idx="146">
                  <c:v>11.6</c:v>
                </c:pt>
                <c:pt idx="147">
                  <c:v>4.5999999999999996</c:v>
                </c:pt>
                <c:pt idx="148">
                  <c:v>0</c:v>
                </c:pt>
                <c:pt idx="149">
                  <c:v>8.8000000000000007</c:v>
                </c:pt>
                <c:pt idx="150">
                  <c:v>4.8</c:v>
                </c:pt>
                <c:pt idx="151">
                  <c:v>8.4</c:v>
                </c:pt>
                <c:pt idx="152">
                  <c:v>10</c:v>
                </c:pt>
                <c:pt idx="153">
                  <c:v>2.4</c:v>
                </c:pt>
                <c:pt idx="154">
                  <c:v>5.3</c:v>
                </c:pt>
                <c:pt idx="155">
                  <c:v>3.9</c:v>
                </c:pt>
                <c:pt idx="156">
                  <c:v>11.4</c:v>
                </c:pt>
                <c:pt idx="157">
                  <c:v>11.4</c:v>
                </c:pt>
                <c:pt idx="158">
                  <c:v>4.5999999999999996</c:v>
                </c:pt>
                <c:pt idx="159">
                  <c:v>10.6</c:v>
                </c:pt>
                <c:pt idx="160">
                  <c:v>6.1</c:v>
                </c:pt>
                <c:pt idx="161">
                  <c:v>6.5</c:v>
                </c:pt>
                <c:pt idx="162">
                  <c:v>2.8</c:v>
                </c:pt>
                <c:pt idx="163">
                  <c:v>4</c:v>
                </c:pt>
                <c:pt idx="164">
                  <c:v>9.1</c:v>
                </c:pt>
                <c:pt idx="165">
                  <c:v>9.1999999999999993</c:v>
                </c:pt>
                <c:pt idx="166">
                  <c:v>4.9000000000000004</c:v>
                </c:pt>
                <c:pt idx="167">
                  <c:v>5.5</c:v>
                </c:pt>
                <c:pt idx="168">
                  <c:v>11</c:v>
                </c:pt>
                <c:pt idx="169">
                  <c:v>3.9</c:v>
                </c:pt>
                <c:pt idx="170">
                  <c:v>10.7</c:v>
                </c:pt>
                <c:pt idx="171">
                  <c:v>8.3000000000000007</c:v>
                </c:pt>
                <c:pt idx="172">
                  <c:v>11.7</c:v>
                </c:pt>
                <c:pt idx="173">
                  <c:v>4.2</c:v>
                </c:pt>
                <c:pt idx="174">
                  <c:v>12.7</c:v>
                </c:pt>
                <c:pt idx="175">
                  <c:v>8</c:v>
                </c:pt>
                <c:pt idx="176">
                  <c:v>9.1</c:v>
                </c:pt>
                <c:pt idx="177">
                  <c:v>5.2</c:v>
                </c:pt>
                <c:pt idx="178">
                  <c:v>6.4</c:v>
                </c:pt>
                <c:pt idx="179">
                  <c:v>5.4</c:v>
                </c:pt>
                <c:pt idx="180">
                  <c:v>1.2</c:v>
                </c:pt>
                <c:pt idx="181">
                  <c:v>5.9</c:v>
                </c:pt>
                <c:pt idx="182">
                  <c:v>6.5</c:v>
                </c:pt>
              </c:numCache>
            </c:numRef>
          </c:xVal>
          <c:yVal>
            <c:numRef>
              <c:f>'LifeExpectancy Regression(2000)'!ScatterY_4A2E5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76B-B4E4-E2FFA50F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5192"/>
        <c:axId val="581158800"/>
      </c:scatterChart>
      <c:valAx>
        <c:axId val="58115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Schooling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58800"/>
        <c:crosses val="autoZero"/>
        <c:crossBetween val="midCat"/>
      </c:valAx>
      <c:valAx>
        <c:axId val="58115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5519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Smoking prevalence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51999399088271858"/>
                  <c:y val="0.51036000000000004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Regression(2000)'!ScatterX_5BA8</c:f>
              <c:numCache>
                <c:formatCode>General</c:formatCode>
                <c:ptCount val="183"/>
                <c:pt idx="0">
                  <c:v>0</c:v>
                </c:pt>
                <c:pt idx="1">
                  <c:v>34.799999999999997</c:v>
                </c:pt>
                <c:pt idx="2">
                  <c:v>16.600000000000001</c:v>
                </c:pt>
                <c:pt idx="3">
                  <c:v>0</c:v>
                </c:pt>
                <c:pt idx="4">
                  <c:v>0</c:v>
                </c:pt>
                <c:pt idx="5">
                  <c:v>41.4</c:v>
                </c:pt>
                <c:pt idx="6">
                  <c:v>31.8</c:v>
                </c:pt>
                <c:pt idx="7">
                  <c:v>24.5</c:v>
                </c:pt>
                <c:pt idx="8">
                  <c:v>49.1</c:v>
                </c:pt>
                <c:pt idx="9">
                  <c:v>26.7</c:v>
                </c:pt>
                <c:pt idx="10">
                  <c:v>10.6</c:v>
                </c:pt>
                <c:pt idx="11">
                  <c:v>22.4</c:v>
                </c:pt>
                <c:pt idx="12">
                  <c:v>31.4</c:v>
                </c:pt>
                <c:pt idx="13">
                  <c:v>8.3000000000000007</c:v>
                </c:pt>
                <c:pt idx="14">
                  <c:v>36.700000000000003</c:v>
                </c:pt>
                <c:pt idx="15">
                  <c:v>37.4</c:v>
                </c:pt>
                <c:pt idx="16">
                  <c:v>0</c:v>
                </c:pt>
                <c:pt idx="17">
                  <c:v>9.1</c:v>
                </c:pt>
                <c:pt idx="18">
                  <c:v>0</c:v>
                </c:pt>
                <c:pt idx="19">
                  <c:v>0</c:v>
                </c:pt>
                <c:pt idx="20">
                  <c:v>47.7</c:v>
                </c:pt>
                <c:pt idx="21">
                  <c:v>19.5</c:v>
                </c:pt>
                <c:pt idx="22">
                  <c:v>25.2</c:v>
                </c:pt>
                <c:pt idx="23">
                  <c:v>17</c:v>
                </c:pt>
                <c:pt idx="24">
                  <c:v>52</c:v>
                </c:pt>
                <c:pt idx="25">
                  <c:v>17.2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30.1</c:v>
                </c:pt>
                <c:pt idx="30">
                  <c:v>0</c:v>
                </c:pt>
                <c:pt idx="31">
                  <c:v>28.2</c:v>
                </c:pt>
                <c:pt idx="32">
                  <c:v>0</c:v>
                </c:pt>
                <c:pt idx="33">
                  <c:v>0</c:v>
                </c:pt>
                <c:pt idx="34">
                  <c:v>56.6</c:v>
                </c:pt>
                <c:pt idx="35">
                  <c:v>30.1</c:v>
                </c:pt>
                <c:pt idx="36">
                  <c:v>20.100000000000001</c:v>
                </c:pt>
                <c:pt idx="37">
                  <c:v>21.1</c:v>
                </c:pt>
                <c:pt idx="38">
                  <c:v>5.7</c:v>
                </c:pt>
                <c:pt idx="39">
                  <c:v>18</c:v>
                </c:pt>
                <c:pt idx="40">
                  <c:v>33.1</c:v>
                </c:pt>
                <c:pt idx="41">
                  <c:v>45.7</c:v>
                </c:pt>
                <c:pt idx="42">
                  <c:v>42.4</c:v>
                </c:pt>
                <c:pt idx="43">
                  <c:v>34.1</c:v>
                </c:pt>
                <c:pt idx="44">
                  <c:v>0</c:v>
                </c:pt>
                <c:pt idx="45">
                  <c:v>0</c:v>
                </c:pt>
                <c:pt idx="46">
                  <c:v>38.299999999999997</c:v>
                </c:pt>
                <c:pt idx="47">
                  <c:v>17.600000000000001</c:v>
                </c:pt>
                <c:pt idx="48">
                  <c:v>18.7</c:v>
                </c:pt>
                <c:pt idx="49">
                  <c:v>13.9</c:v>
                </c:pt>
                <c:pt idx="50">
                  <c:v>17.600000000000001</c:v>
                </c:pt>
                <c:pt idx="51">
                  <c:v>16</c:v>
                </c:pt>
                <c:pt idx="52">
                  <c:v>0</c:v>
                </c:pt>
                <c:pt idx="53">
                  <c:v>8.6999999999999993</c:v>
                </c:pt>
                <c:pt idx="54">
                  <c:v>39.6</c:v>
                </c:pt>
                <c:pt idx="55">
                  <c:v>4.8</c:v>
                </c:pt>
                <c:pt idx="56">
                  <c:v>35.1</c:v>
                </c:pt>
                <c:pt idx="57">
                  <c:v>29.7</c:v>
                </c:pt>
                <c:pt idx="58">
                  <c:v>34.9</c:v>
                </c:pt>
                <c:pt idx="59">
                  <c:v>0</c:v>
                </c:pt>
                <c:pt idx="60">
                  <c:v>19.899999999999999</c:v>
                </c:pt>
                <c:pt idx="61">
                  <c:v>32.200000000000003</c:v>
                </c:pt>
                <c:pt idx="62">
                  <c:v>35.299999999999997</c:v>
                </c:pt>
                <c:pt idx="63">
                  <c:v>5.9</c:v>
                </c:pt>
                <c:pt idx="64">
                  <c:v>53.5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12.1</c:v>
                </c:pt>
                <c:pt idx="71">
                  <c:v>3.9</c:v>
                </c:pt>
                <c:pt idx="72">
                  <c:v>41.1</c:v>
                </c:pt>
                <c:pt idx="73">
                  <c:v>30.1</c:v>
                </c:pt>
                <c:pt idx="74">
                  <c:v>21.2</c:v>
                </c:pt>
                <c:pt idx="75">
                  <c:v>32.9</c:v>
                </c:pt>
                <c:pt idx="76">
                  <c:v>17.5</c:v>
                </c:pt>
                <c:pt idx="77">
                  <c:v>0</c:v>
                </c:pt>
                <c:pt idx="78">
                  <c:v>37.799999999999997</c:v>
                </c:pt>
                <c:pt idx="79">
                  <c:v>31.9</c:v>
                </c:pt>
                <c:pt idx="80">
                  <c:v>26.5</c:v>
                </c:pt>
                <c:pt idx="81">
                  <c:v>18.399999999999999</c:v>
                </c:pt>
                <c:pt idx="82">
                  <c:v>33</c:v>
                </c:pt>
                <c:pt idx="83">
                  <c:v>0</c:v>
                </c:pt>
                <c:pt idx="84">
                  <c:v>31.9</c:v>
                </c:pt>
                <c:pt idx="85">
                  <c:v>16.600000000000001</c:v>
                </c:pt>
                <c:pt idx="86">
                  <c:v>73.400000000000006</c:v>
                </c:pt>
                <c:pt idx="87">
                  <c:v>24.8</c:v>
                </c:pt>
                <c:pt idx="88">
                  <c:v>27.3</c:v>
                </c:pt>
                <c:pt idx="89">
                  <c:v>42.7</c:v>
                </c:pt>
                <c:pt idx="90">
                  <c:v>38.799999999999997</c:v>
                </c:pt>
                <c:pt idx="91">
                  <c:v>37.5</c:v>
                </c:pt>
                <c:pt idx="92">
                  <c:v>17.600000000000001</c:v>
                </c:pt>
                <c:pt idx="93">
                  <c:v>13.8</c:v>
                </c:pt>
                <c:pt idx="94">
                  <c:v>0</c:v>
                </c:pt>
                <c:pt idx="95">
                  <c:v>35.9</c:v>
                </c:pt>
                <c:pt idx="96">
                  <c:v>34.700000000000003</c:v>
                </c:pt>
                <c:pt idx="97">
                  <c:v>0</c:v>
                </c:pt>
                <c:pt idx="98">
                  <c:v>21</c:v>
                </c:pt>
                <c:pt idx="99">
                  <c:v>28.2</c:v>
                </c:pt>
                <c:pt idx="100">
                  <c:v>37.1</c:v>
                </c:pt>
                <c:pt idx="101">
                  <c:v>13</c:v>
                </c:pt>
                <c:pt idx="102">
                  <c:v>35.299999999999997</c:v>
                </c:pt>
                <c:pt idx="103">
                  <c:v>0</c:v>
                </c:pt>
                <c:pt idx="104">
                  <c:v>25</c:v>
                </c:pt>
                <c:pt idx="105">
                  <c:v>24</c:v>
                </c:pt>
                <c:pt idx="106">
                  <c:v>0</c:v>
                </c:pt>
                <c:pt idx="107">
                  <c:v>32.200000000000003</c:v>
                </c:pt>
                <c:pt idx="108">
                  <c:v>52.7</c:v>
                </c:pt>
                <c:pt idx="109">
                  <c:v>18.7</c:v>
                </c:pt>
                <c:pt idx="110">
                  <c:v>23.4</c:v>
                </c:pt>
                <c:pt idx="111">
                  <c:v>32.5</c:v>
                </c:pt>
                <c:pt idx="112">
                  <c:v>22.3</c:v>
                </c:pt>
                <c:pt idx="113">
                  <c:v>38.9</c:v>
                </c:pt>
                <c:pt idx="114">
                  <c:v>37.700000000000003</c:v>
                </c:pt>
                <c:pt idx="115">
                  <c:v>29.4</c:v>
                </c:pt>
                <c:pt idx="116">
                  <c:v>0</c:v>
                </c:pt>
                <c:pt idx="117">
                  <c:v>6.4</c:v>
                </c:pt>
                <c:pt idx="118">
                  <c:v>7.7</c:v>
                </c:pt>
                <c:pt idx="119">
                  <c:v>43.1</c:v>
                </c:pt>
                <c:pt idx="120">
                  <c:v>8.1999999999999993</c:v>
                </c:pt>
                <c:pt idx="121">
                  <c:v>24.5</c:v>
                </c:pt>
                <c:pt idx="122">
                  <c:v>15</c:v>
                </c:pt>
                <c:pt idx="123">
                  <c:v>60.9</c:v>
                </c:pt>
                <c:pt idx="124">
                  <c:v>30.8</c:v>
                </c:pt>
                <c:pt idx="125">
                  <c:v>12.1</c:v>
                </c:pt>
                <c:pt idx="126">
                  <c:v>34.4</c:v>
                </c:pt>
                <c:pt idx="127">
                  <c:v>40.700000000000003</c:v>
                </c:pt>
                <c:pt idx="128">
                  <c:v>25.9</c:v>
                </c:pt>
                <c:pt idx="129">
                  <c:v>16.5</c:v>
                </c:pt>
                <c:pt idx="130">
                  <c:v>34.299999999999997</c:v>
                </c:pt>
                <c:pt idx="131">
                  <c:v>23.3</c:v>
                </c:pt>
                <c:pt idx="132">
                  <c:v>39.6</c:v>
                </c:pt>
                <c:pt idx="133">
                  <c:v>42.8</c:v>
                </c:pt>
                <c:pt idx="134">
                  <c:v>17.8</c:v>
                </c:pt>
                <c:pt idx="135">
                  <c:v>0</c:v>
                </c:pt>
                <c:pt idx="136">
                  <c:v>0</c:v>
                </c:pt>
                <c:pt idx="137">
                  <c:v>45.1</c:v>
                </c:pt>
                <c:pt idx="138">
                  <c:v>0</c:v>
                </c:pt>
                <c:pt idx="139">
                  <c:v>14.5</c:v>
                </c:pt>
                <c:pt idx="140">
                  <c:v>10.9</c:v>
                </c:pt>
                <c:pt idx="141">
                  <c:v>48.7</c:v>
                </c:pt>
                <c:pt idx="142">
                  <c:v>25.1</c:v>
                </c:pt>
                <c:pt idx="143">
                  <c:v>42.2</c:v>
                </c:pt>
                <c:pt idx="144">
                  <c:v>16.3</c:v>
                </c:pt>
                <c:pt idx="145">
                  <c:v>32.1</c:v>
                </c:pt>
                <c:pt idx="146">
                  <c:v>26.8</c:v>
                </c:pt>
                <c:pt idx="147">
                  <c:v>0</c:v>
                </c:pt>
                <c:pt idx="148">
                  <c:v>0</c:v>
                </c:pt>
                <c:pt idx="149">
                  <c:v>22.7</c:v>
                </c:pt>
                <c:pt idx="150">
                  <c:v>0</c:v>
                </c:pt>
                <c:pt idx="151">
                  <c:v>39.5</c:v>
                </c:pt>
                <c:pt idx="152">
                  <c:v>16.5</c:v>
                </c:pt>
                <c:pt idx="153">
                  <c:v>0</c:v>
                </c:pt>
                <c:pt idx="154">
                  <c:v>50</c:v>
                </c:pt>
                <c:pt idx="155">
                  <c:v>9.3000000000000007</c:v>
                </c:pt>
                <c:pt idx="156">
                  <c:v>32.299999999999997</c:v>
                </c:pt>
                <c:pt idx="157">
                  <c:v>31.2</c:v>
                </c:pt>
                <c:pt idx="158">
                  <c:v>0</c:v>
                </c:pt>
                <c:pt idx="159">
                  <c:v>0</c:v>
                </c:pt>
                <c:pt idx="160">
                  <c:v>24.9</c:v>
                </c:pt>
                <c:pt idx="161">
                  <c:v>0</c:v>
                </c:pt>
                <c:pt idx="162">
                  <c:v>51.8</c:v>
                </c:pt>
                <c:pt idx="163">
                  <c:v>10</c:v>
                </c:pt>
                <c:pt idx="164">
                  <c:v>36.299999999999997</c:v>
                </c:pt>
                <c:pt idx="165">
                  <c:v>0</c:v>
                </c:pt>
                <c:pt idx="166">
                  <c:v>31.8</c:v>
                </c:pt>
                <c:pt idx="167">
                  <c:v>38.4</c:v>
                </c:pt>
                <c:pt idx="168">
                  <c:v>0</c:v>
                </c:pt>
                <c:pt idx="169">
                  <c:v>17.100000000000001</c:v>
                </c:pt>
                <c:pt idx="170">
                  <c:v>36</c:v>
                </c:pt>
                <c:pt idx="171">
                  <c:v>25.2</c:v>
                </c:pt>
                <c:pt idx="172">
                  <c:v>38.200000000000003</c:v>
                </c:pt>
                <c:pt idx="173">
                  <c:v>22.3</c:v>
                </c:pt>
                <c:pt idx="174">
                  <c:v>31.4</c:v>
                </c:pt>
                <c:pt idx="175">
                  <c:v>52.7</c:v>
                </c:pt>
                <c:pt idx="176">
                  <c:v>15.8</c:v>
                </c:pt>
                <c:pt idx="177">
                  <c:v>31.9</c:v>
                </c:pt>
                <c:pt idx="178">
                  <c:v>0</c:v>
                </c:pt>
                <c:pt idx="179">
                  <c:v>25.1</c:v>
                </c:pt>
                <c:pt idx="180">
                  <c:v>23.3</c:v>
                </c:pt>
                <c:pt idx="181">
                  <c:v>18</c:v>
                </c:pt>
                <c:pt idx="182">
                  <c:v>18</c:v>
                </c:pt>
              </c:numCache>
            </c:numRef>
          </c:xVal>
          <c:yVal>
            <c:numRef>
              <c:f>'LifeExpectancy Regression(2000)'!ScatterY_5BA8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F-4A35-ACED-471339A2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46008"/>
        <c:axId val="581146336"/>
      </c:scatterChart>
      <c:valAx>
        <c:axId val="5811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Smoking prevalence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46336"/>
        <c:crosses val="autoZero"/>
        <c:crossBetween val="midCat"/>
      </c:valAx>
      <c:valAx>
        <c:axId val="5811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46008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3"/>
              <c:pt idx="0">
                <c:v>1.4</c:v>
              </c:pt>
              <c:pt idx="1">
                <c:v>2.2</c:v>
              </c:pt>
              <c:pt idx="2">
                <c:v>2.5</c:v>
              </c:pt>
              <c:pt idx="3">
                <c:v>2.7</c:v>
              </c:pt>
              <c:pt idx="4">
                <c:v>2.9</c:v>
              </c:pt>
              <c:pt idx="5">
                <c:v>4.1</c:v>
              </c:pt>
              <c:pt idx="6">
                <c:v>4.4</c:v>
              </c:pt>
              <c:pt idx="7">
                <c:v>4.8</c:v>
              </c:pt>
              <c:pt idx="8">
                <c:v>5.1</c:v>
              </c:pt>
              <c:pt idx="9">
                <c:v>5.2</c:v>
              </c:pt>
              <c:pt idx="10">
                <c:v>5.7</c:v>
              </c:pt>
              <c:pt idx="11">
                <c:v>5.8</c:v>
              </c:pt>
              <c:pt idx="12">
                <c:v>6.1</c:v>
              </c:pt>
              <c:pt idx="13">
                <c:v>9.2</c:v>
              </c:pt>
              <c:pt idx="14">
                <c:v>11.4</c:v>
              </c:pt>
              <c:pt idx="15">
                <c:v>11.9</c:v>
              </c:pt>
              <c:pt idx="16">
                <c:v>12.1</c:v>
              </c:pt>
              <c:pt idx="17">
                <c:v>12.2</c:v>
              </c:pt>
              <c:pt idx="18">
                <c:v>12.3</c:v>
              </c:pt>
              <c:pt idx="19">
                <c:v>12.6</c:v>
              </c:pt>
              <c:pt idx="20">
                <c:v>12.8</c:v>
              </c:pt>
              <c:pt idx="21">
                <c:v>13</c:v>
              </c:pt>
              <c:pt idx="22">
                <c:v>13.2</c:v>
              </c:pt>
              <c:pt idx="23">
                <c:v>13.6</c:v>
              </c:pt>
              <c:pt idx="24">
                <c:v>13.9</c:v>
              </c:pt>
              <c:pt idx="25">
                <c:v>14.1</c:v>
              </c:pt>
              <c:pt idx="26">
                <c:v>14.4</c:v>
              </c:pt>
              <c:pt idx="27">
                <c:v>14.9</c:v>
              </c:pt>
              <c:pt idx="28">
                <c:v>15.2</c:v>
              </c:pt>
              <c:pt idx="29">
                <c:v>15.4</c:v>
              </c:pt>
              <c:pt idx="30">
                <c:v>15.6</c:v>
              </c:pt>
              <c:pt idx="31">
                <c:v>16</c:v>
              </c:pt>
              <c:pt idx="32">
                <c:v>16.4</c:v>
              </c:pt>
              <c:pt idx="33">
                <c:v>16.5</c:v>
              </c:pt>
              <c:pt idx="34">
                <c:v>16.6</c:v>
              </c:pt>
              <c:pt idx="35">
                <c:v>16.8</c:v>
              </c:pt>
              <c:pt idx="36">
                <c:v>16.9</c:v>
              </c:pt>
              <c:pt idx="37">
                <c:v>17.2</c:v>
              </c:pt>
              <c:pt idx="38">
                <c:v>17.3</c:v>
              </c:pt>
              <c:pt idx="39">
                <c:v>17.4</c:v>
              </c:pt>
              <c:pt idx="40">
                <c:v>17.5</c:v>
              </c:pt>
              <c:pt idx="41">
                <c:v>17.8</c:v>
              </c:pt>
              <c:pt idx="42">
                <c:v>18</c:v>
              </c:pt>
              <c:pt idx="43">
                <c:v>18.3</c:v>
              </c:pt>
              <c:pt idx="44">
                <c:v>18.4</c:v>
              </c:pt>
              <c:pt idx="45">
                <c:v>18.7</c:v>
              </c:pt>
              <c:pt idx="46">
                <c:v>19.3</c:v>
              </c:pt>
              <c:pt idx="47">
                <c:v>19.4</c:v>
              </c:pt>
              <c:pt idx="48">
                <c:v>19.5</c:v>
              </c:pt>
              <c:pt idx="49">
                <c:v>21.1</c:v>
              </c:pt>
              <c:pt idx="50">
                <c:v>21.5</c:v>
              </c:pt>
              <c:pt idx="51">
                <c:v>22.2</c:v>
              </c:pt>
              <c:pt idx="52">
                <c:v>23.9</c:v>
              </c:pt>
              <c:pt idx="53">
                <c:v>24.5</c:v>
              </c:pt>
              <c:pt idx="54">
                <c:v>24.7</c:v>
              </c:pt>
              <c:pt idx="55">
                <c:v>24.9</c:v>
              </c:pt>
              <c:pt idx="56">
                <c:v>25.2</c:v>
              </c:pt>
              <c:pt idx="57">
                <c:v>25.3</c:v>
              </c:pt>
              <c:pt idx="58">
                <c:v>25.5</c:v>
              </c:pt>
              <c:pt idx="59">
                <c:v>25.9</c:v>
              </c:pt>
              <c:pt idx="60">
                <c:v>26</c:v>
              </c:pt>
              <c:pt idx="61">
                <c:v>26.1</c:v>
              </c:pt>
              <c:pt idx="62">
                <c:v>27.1</c:v>
              </c:pt>
              <c:pt idx="63">
                <c:v>28.1</c:v>
              </c:pt>
              <c:pt idx="64">
                <c:v>28.2</c:v>
              </c:pt>
              <c:pt idx="65">
                <c:v>28.5</c:v>
              </c:pt>
              <c:pt idx="66">
                <c:v>29.9</c:v>
              </c:pt>
              <c:pt idx="67">
                <c:v>31.2</c:v>
              </c:pt>
              <c:pt idx="68">
                <c:v>31.3</c:v>
              </c:pt>
              <c:pt idx="69">
                <c:v>33.6</c:v>
              </c:pt>
              <c:pt idx="70">
                <c:v>34</c:v>
              </c:pt>
              <c:pt idx="71">
                <c:v>34.8</c:v>
              </c:pt>
              <c:pt idx="72">
                <c:v>35.6</c:v>
              </c:pt>
              <c:pt idx="73">
                <c:v>35.7</c:v>
              </c:pt>
              <c:pt idx="74">
                <c:v>36.8</c:v>
              </c:pt>
              <c:pt idx="75">
                <c:v>37.5</c:v>
              </c:pt>
              <c:pt idx="76">
                <c:v>37.7</c:v>
              </c:pt>
              <c:pt idx="77">
                <c:v>37.9</c:v>
              </c:pt>
              <c:pt idx="78">
                <c:v>38.2</c:v>
              </c:pt>
              <c:pt idx="79">
                <c:v>38.5</c:v>
              </c:pt>
              <c:pt idx="80">
                <c:v>38.8</c:v>
              </c:pt>
              <c:pt idx="81">
                <c:v>39.1</c:v>
              </c:pt>
              <c:pt idx="82">
                <c:v>41.1</c:v>
              </c:pt>
              <c:pt idx="83">
                <c:v>41.6</c:v>
              </c:pt>
              <c:pt idx="84">
                <c:v>42.1</c:v>
              </c:pt>
              <c:pt idx="85">
                <c:v>42.6</c:v>
              </c:pt>
              <c:pt idx="86">
                <c:v>42.8</c:v>
              </c:pt>
              <c:pt idx="87">
                <c:v>43</c:v>
              </c:pt>
              <c:pt idx="88">
                <c:v>43.1</c:v>
              </c:pt>
              <c:pt idx="89">
                <c:v>43.6</c:v>
              </c:pt>
              <c:pt idx="90">
                <c:v>43.7</c:v>
              </c:pt>
              <c:pt idx="91">
                <c:v>43.9</c:v>
              </c:pt>
              <c:pt idx="92">
                <c:v>44.4</c:v>
              </c:pt>
              <c:pt idx="93">
                <c:v>44.8</c:v>
              </c:pt>
              <c:pt idx="94">
                <c:v>44.9</c:v>
              </c:pt>
              <c:pt idx="95">
                <c:v>45</c:v>
              </c:pt>
              <c:pt idx="96">
                <c:v>45.3</c:v>
              </c:pt>
              <c:pt idx="97">
                <c:v>45.4</c:v>
              </c:pt>
              <c:pt idx="98">
                <c:v>45.9</c:v>
              </c:pt>
              <c:pt idx="99">
                <c:v>46</c:v>
              </c:pt>
              <c:pt idx="100">
                <c:v>46.5</c:v>
              </c:pt>
              <c:pt idx="101">
                <c:v>46.7</c:v>
              </c:pt>
              <c:pt idx="102">
                <c:v>47.1</c:v>
              </c:pt>
              <c:pt idx="103">
                <c:v>47.6</c:v>
              </c:pt>
              <c:pt idx="104">
                <c:v>48.1</c:v>
              </c:pt>
              <c:pt idx="105">
                <c:v>49.4</c:v>
              </c:pt>
              <c:pt idx="106">
                <c:v>49.5</c:v>
              </c:pt>
              <c:pt idx="107">
                <c:v>51.2</c:v>
              </c:pt>
              <c:pt idx="108">
                <c:v>51.4</c:v>
              </c:pt>
              <c:pt idx="109">
                <c:v>51.5</c:v>
              </c:pt>
              <c:pt idx="110">
                <c:v>51.8</c:v>
              </c:pt>
              <c:pt idx="111">
                <c:v>51.9</c:v>
              </c:pt>
              <c:pt idx="112">
                <c:v>52.2</c:v>
              </c:pt>
              <c:pt idx="113">
                <c:v>52.4</c:v>
              </c:pt>
              <c:pt idx="114">
                <c:v>52.7</c:v>
              </c:pt>
              <c:pt idx="115">
                <c:v>52.8</c:v>
              </c:pt>
              <c:pt idx="116">
                <c:v>53.1</c:v>
              </c:pt>
              <c:pt idx="117">
                <c:v>53.3</c:v>
              </c:pt>
              <c:pt idx="118">
                <c:v>53.4</c:v>
              </c:pt>
              <c:pt idx="119">
                <c:v>53.5</c:v>
              </c:pt>
              <c:pt idx="120">
                <c:v>54</c:v>
              </c:pt>
              <c:pt idx="121">
                <c:v>54.1</c:v>
              </c:pt>
              <c:pt idx="122">
                <c:v>54.2</c:v>
              </c:pt>
              <c:pt idx="123">
                <c:v>54.4</c:v>
              </c:pt>
              <c:pt idx="124">
                <c:v>54.5</c:v>
              </c:pt>
              <c:pt idx="125">
                <c:v>54.6</c:v>
              </c:pt>
              <c:pt idx="126">
                <c:v>54.7</c:v>
              </c:pt>
              <c:pt idx="127">
                <c:v>54.8</c:v>
              </c:pt>
              <c:pt idx="128">
                <c:v>55</c:v>
              </c:pt>
              <c:pt idx="129">
                <c:v>55.1</c:v>
              </c:pt>
              <c:pt idx="130">
                <c:v>55.4</c:v>
              </c:pt>
              <c:pt idx="131">
                <c:v>55.5</c:v>
              </c:pt>
              <c:pt idx="132">
                <c:v>56.1</c:v>
              </c:pt>
              <c:pt idx="133">
                <c:v>56.2</c:v>
              </c:pt>
              <c:pt idx="134">
                <c:v>56.9</c:v>
              </c:pt>
              <c:pt idx="135">
                <c:v>57</c:v>
              </c:pt>
              <c:pt idx="136">
                <c:v>57.4</c:v>
              </c:pt>
              <c:pt idx="137">
                <c:v>57.5</c:v>
              </c:pt>
              <c:pt idx="138">
                <c:v>57.6</c:v>
              </c:pt>
              <c:pt idx="139">
                <c:v>57.8</c:v>
              </c:pt>
              <c:pt idx="140">
                <c:v>57.9</c:v>
              </c:pt>
              <c:pt idx="141">
                <c:v>58.1</c:v>
              </c:pt>
              <c:pt idx="142">
                <c:v>58.2</c:v>
              </c:pt>
              <c:pt idx="143">
                <c:v>58.3</c:v>
              </c:pt>
              <c:pt idx="144">
                <c:v>58.9</c:v>
              </c:pt>
              <c:pt idx="145">
                <c:v>59</c:v>
              </c:pt>
              <c:pt idx="146">
                <c:v>61.5</c:v>
              </c:pt>
              <c:pt idx="147">
                <c:v>62.3</c:v>
              </c:pt>
              <c:pt idx="148">
                <c:v>62.4</c:v>
              </c:pt>
              <c:pt idx="149">
                <c:v>64</c:v>
              </c:pt>
              <c:pt idx="150">
                <c:v>65.5</c:v>
              </c:pt>
              <c:pt idx="151">
                <c:v>65.6</c:v>
              </c:pt>
              <c:pt idx="152">
                <c:v>67.9</c:v>
              </c:pt>
            </c:strLit>
          </c:cat>
          <c:val>
            <c:numLit>
              <c:formatCode>General</c:formatCode>
              <c:ptCount val="153"/>
              <c:pt idx="0">
                <c:v>65.3</c:v>
              </c:pt>
              <c:pt idx="1">
                <c:v>51.9</c:v>
              </c:pt>
              <c:pt idx="2">
                <c:v>71.7</c:v>
              </c:pt>
              <c:pt idx="3">
                <c:v>62.6</c:v>
              </c:pt>
              <c:pt idx="4">
                <c:v>51.4</c:v>
              </c:pt>
              <c:pt idx="5">
                <c:v>68.150000000000006</c:v>
              </c:pt>
              <c:pt idx="6">
                <c:v>67.7</c:v>
              </c:pt>
              <c:pt idx="7">
                <c:v>68.3</c:v>
              </c:pt>
              <c:pt idx="8">
                <c:v>77.349999999999994</c:v>
              </c:pt>
              <c:pt idx="9">
                <c:v>67.7</c:v>
              </c:pt>
              <c:pt idx="10">
                <c:v>70.900000000000006</c:v>
              </c:pt>
              <c:pt idx="11">
                <c:v>79.7</c:v>
              </c:pt>
              <c:pt idx="12">
                <c:v>76.8</c:v>
              </c:pt>
              <c:pt idx="13">
                <c:v>73.400000000000006</c:v>
              </c:pt>
              <c:pt idx="14">
                <c:v>62.5</c:v>
              </c:pt>
              <c:pt idx="15">
                <c:v>58.7</c:v>
              </c:pt>
              <c:pt idx="16">
                <c:v>57.7</c:v>
              </c:pt>
              <c:pt idx="17">
                <c:v>52.9</c:v>
              </c:pt>
              <c:pt idx="18">
                <c:v>54.650000000000006</c:v>
              </c:pt>
              <c:pt idx="19">
                <c:v>45.3</c:v>
              </c:pt>
              <c:pt idx="20">
                <c:v>58</c:v>
              </c:pt>
              <c:pt idx="21">
                <c:v>46.6</c:v>
              </c:pt>
              <c:pt idx="22">
                <c:v>48.3</c:v>
              </c:pt>
              <c:pt idx="23">
                <c:v>56.05</c:v>
              </c:pt>
              <c:pt idx="24">
                <c:v>55.833333333333336</c:v>
              </c:pt>
              <c:pt idx="25">
                <c:v>57.3</c:v>
              </c:pt>
              <c:pt idx="26">
                <c:v>51.9</c:v>
              </c:pt>
              <c:pt idx="27">
                <c:v>51.3</c:v>
              </c:pt>
              <c:pt idx="28">
                <c:v>69.599999999999994</c:v>
              </c:pt>
              <c:pt idx="29">
                <c:v>55.8</c:v>
              </c:pt>
              <c:pt idx="30">
                <c:v>49.8</c:v>
              </c:pt>
              <c:pt idx="31">
                <c:v>49.2</c:v>
              </c:pt>
              <c:pt idx="32">
                <c:v>62.8</c:v>
              </c:pt>
              <c:pt idx="33">
                <c:v>47.5</c:v>
              </c:pt>
              <c:pt idx="34">
                <c:v>53.55</c:v>
              </c:pt>
              <c:pt idx="35">
                <c:v>43.8</c:v>
              </c:pt>
              <c:pt idx="36">
                <c:v>47.1</c:v>
              </c:pt>
              <c:pt idx="37">
                <c:v>39</c:v>
              </c:pt>
              <c:pt idx="38">
                <c:v>59.5</c:v>
              </c:pt>
              <c:pt idx="39">
                <c:v>52.1</c:v>
              </c:pt>
              <c:pt idx="40">
                <c:v>57.5</c:v>
              </c:pt>
              <c:pt idx="41">
                <c:v>60.9</c:v>
              </c:pt>
              <c:pt idx="42">
                <c:v>55.9</c:v>
              </c:pt>
              <c:pt idx="43">
                <c:v>52.7</c:v>
              </c:pt>
              <c:pt idx="44">
                <c:v>55.4</c:v>
              </c:pt>
              <c:pt idx="45">
                <c:v>71.099999999999994</c:v>
              </c:pt>
              <c:pt idx="46">
                <c:v>52.9</c:v>
              </c:pt>
              <c:pt idx="47">
                <c:v>47.9</c:v>
              </c:pt>
              <c:pt idx="48">
                <c:v>57.2</c:v>
              </c:pt>
              <c:pt idx="49">
                <c:v>60</c:v>
              </c:pt>
              <c:pt idx="50">
                <c:v>69.900000000000006</c:v>
              </c:pt>
              <c:pt idx="51">
                <c:v>81.099999999999994</c:v>
              </c:pt>
              <c:pt idx="52">
                <c:v>53.75</c:v>
              </c:pt>
              <c:pt idx="53">
                <c:v>57.4</c:v>
              </c:pt>
              <c:pt idx="54">
                <c:v>76</c:v>
              </c:pt>
              <c:pt idx="55">
                <c:v>49.3</c:v>
              </c:pt>
              <c:pt idx="56">
                <c:v>65.400000000000006</c:v>
              </c:pt>
              <c:pt idx="57">
                <c:v>71</c:v>
              </c:pt>
              <c:pt idx="58">
                <c:v>46</c:v>
              </c:pt>
              <c:pt idx="59">
                <c:v>48.4</c:v>
              </c:pt>
              <c:pt idx="60">
                <c:v>72.400000000000006</c:v>
              </c:pt>
              <c:pt idx="61">
                <c:v>74.400000000000006</c:v>
              </c:pt>
              <c:pt idx="62">
                <c:v>71.8</c:v>
              </c:pt>
              <c:pt idx="63">
                <c:v>61</c:v>
              </c:pt>
              <c:pt idx="64">
                <c:v>57.4</c:v>
              </c:pt>
              <c:pt idx="65">
                <c:v>78.3</c:v>
              </c:pt>
              <c:pt idx="66">
                <c:v>47.8</c:v>
              </c:pt>
              <c:pt idx="67">
                <c:v>68</c:v>
              </c:pt>
              <c:pt idx="68">
                <c:v>63.7</c:v>
              </c:pt>
              <c:pt idx="69">
                <c:v>69.099999999999994</c:v>
              </c:pt>
              <c:pt idx="70">
                <c:v>58.6</c:v>
              </c:pt>
              <c:pt idx="71">
                <c:v>67.099999999999994</c:v>
              </c:pt>
              <c:pt idx="72">
                <c:v>66.599999999999994</c:v>
              </c:pt>
              <c:pt idx="73">
                <c:v>65.400000000000006</c:v>
              </c:pt>
              <c:pt idx="74">
                <c:v>71.599999999999994</c:v>
              </c:pt>
              <c:pt idx="75">
                <c:v>61.349999999999994</c:v>
              </c:pt>
              <c:pt idx="76">
                <c:v>74</c:v>
              </c:pt>
              <c:pt idx="77">
                <c:v>65.8</c:v>
              </c:pt>
              <c:pt idx="78">
                <c:v>73.599999999999994</c:v>
              </c:pt>
              <c:pt idx="79">
                <c:v>62.8</c:v>
              </c:pt>
              <c:pt idx="80">
                <c:v>71</c:v>
              </c:pt>
              <c:pt idx="81">
                <c:v>79</c:v>
              </c:pt>
              <c:pt idx="82">
                <c:v>69</c:v>
              </c:pt>
              <c:pt idx="83">
                <c:v>72.599999999999994</c:v>
              </c:pt>
              <c:pt idx="84">
                <c:v>66.599999999999994</c:v>
              </c:pt>
              <c:pt idx="85">
                <c:v>62.6</c:v>
              </c:pt>
              <c:pt idx="86">
                <c:v>73</c:v>
              </c:pt>
              <c:pt idx="87">
                <c:v>73.3</c:v>
              </c:pt>
              <c:pt idx="88">
                <c:v>72</c:v>
              </c:pt>
              <c:pt idx="89">
                <c:v>72.8</c:v>
              </c:pt>
              <c:pt idx="90">
                <c:v>75</c:v>
              </c:pt>
              <c:pt idx="91">
                <c:v>68.25</c:v>
              </c:pt>
              <c:pt idx="92">
                <c:v>71.3</c:v>
              </c:pt>
              <c:pt idx="93">
                <c:v>68.599999999999994</c:v>
              </c:pt>
              <c:pt idx="94">
                <c:v>73</c:v>
              </c:pt>
              <c:pt idx="95">
                <c:v>72.599999999999994</c:v>
              </c:pt>
              <c:pt idx="96">
                <c:v>69</c:v>
              </c:pt>
              <c:pt idx="97">
                <c:v>74.5</c:v>
              </c:pt>
              <c:pt idx="98">
                <c:v>74.150000000000006</c:v>
              </c:pt>
              <c:pt idx="99">
                <c:v>71.8</c:v>
              </c:pt>
              <c:pt idx="100">
                <c:v>67.099999999999994</c:v>
              </c:pt>
              <c:pt idx="101">
                <c:v>71.400000000000006</c:v>
              </c:pt>
              <c:pt idx="102">
                <c:v>72</c:v>
              </c:pt>
              <c:pt idx="103">
                <c:v>71</c:v>
              </c:pt>
              <c:pt idx="104">
                <c:v>72.900000000000006</c:v>
              </c:pt>
              <c:pt idx="105">
                <c:v>76.900000000000006</c:v>
              </c:pt>
              <c:pt idx="106">
                <c:v>70</c:v>
              </c:pt>
              <c:pt idx="107">
                <c:v>74.3</c:v>
              </c:pt>
              <c:pt idx="108">
                <c:v>77</c:v>
              </c:pt>
              <c:pt idx="109">
                <c:v>76.400000000000006</c:v>
              </c:pt>
              <c:pt idx="110">
                <c:v>78.099999999999994</c:v>
              </c:pt>
              <c:pt idx="111">
                <c:v>73</c:v>
              </c:pt>
              <c:pt idx="112">
                <c:v>76.900000000000006</c:v>
              </c:pt>
              <c:pt idx="113">
                <c:v>74.8</c:v>
              </c:pt>
              <c:pt idx="114">
                <c:v>72.599999999999994</c:v>
              </c:pt>
              <c:pt idx="115">
                <c:v>78.566666666666663</c:v>
              </c:pt>
              <c:pt idx="116">
                <c:v>73.7</c:v>
              </c:pt>
              <c:pt idx="117">
                <c:v>78.5</c:v>
              </c:pt>
              <c:pt idx="118">
                <c:v>72.5</c:v>
              </c:pt>
              <c:pt idx="119">
                <c:v>74</c:v>
              </c:pt>
              <c:pt idx="120">
                <c:v>73.983333333333334</c:v>
              </c:pt>
              <c:pt idx="121">
                <c:v>74.2</c:v>
              </c:pt>
              <c:pt idx="122">
                <c:v>79.7</c:v>
              </c:pt>
              <c:pt idx="123">
                <c:v>70.3</c:v>
              </c:pt>
              <c:pt idx="124">
                <c:v>74.5</c:v>
              </c:pt>
              <c:pt idx="125">
                <c:v>78.8</c:v>
              </c:pt>
              <c:pt idx="126">
                <c:v>74.7</c:v>
              </c:pt>
              <c:pt idx="127">
                <c:v>67.5</c:v>
              </c:pt>
              <c:pt idx="128">
                <c:v>77.25</c:v>
              </c:pt>
              <c:pt idx="129">
                <c:v>78</c:v>
              </c:pt>
              <c:pt idx="130">
                <c:v>71</c:v>
              </c:pt>
              <c:pt idx="131">
                <c:v>77.5</c:v>
              </c:pt>
              <c:pt idx="132">
                <c:v>71.7</c:v>
              </c:pt>
              <c:pt idx="133">
                <c:v>72.599999999999994</c:v>
              </c:pt>
              <c:pt idx="134">
                <c:v>71.599999999999994</c:v>
              </c:pt>
              <c:pt idx="135">
                <c:v>71.099999999999994</c:v>
              </c:pt>
              <c:pt idx="136">
                <c:v>78.2</c:v>
              </c:pt>
              <c:pt idx="137">
                <c:v>77.8</c:v>
              </c:pt>
              <c:pt idx="138">
                <c:v>79.099999999999994</c:v>
              </c:pt>
              <c:pt idx="139">
                <c:v>79.099999999999994</c:v>
              </c:pt>
              <c:pt idx="140">
                <c:v>72.7</c:v>
              </c:pt>
              <c:pt idx="141">
                <c:v>77.599999999999994</c:v>
              </c:pt>
              <c:pt idx="142">
                <c:v>79.5</c:v>
              </c:pt>
              <c:pt idx="143">
                <c:v>78.900000000000006</c:v>
              </c:pt>
              <c:pt idx="144">
                <c:v>78.599999999999994</c:v>
              </c:pt>
              <c:pt idx="145">
                <c:v>74.7</c:v>
              </c:pt>
              <c:pt idx="146">
                <c:v>67</c:v>
              </c:pt>
              <c:pt idx="147">
                <c:v>77.5</c:v>
              </c:pt>
              <c:pt idx="148">
                <c:v>76.2</c:v>
              </c:pt>
              <c:pt idx="149">
                <c:v>73.2</c:v>
              </c:pt>
              <c:pt idx="150">
                <c:v>71.599999999999994</c:v>
              </c:pt>
              <c:pt idx="151">
                <c:v>72</c:v>
              </c:pt>
              <c:pt idx="152">
                <c:v>64.099999999999994</c:v>
              </c:pt>
            </c:numLit>
          </c:val>
          <c:extLst>
            <c:ext xmlns:c16="http://schemas.microsoft.com/office/drawing/2014/chart" uri="{C3380CC4-5D6E-409C-BE32-E72D297353CC}">
              <c16:uniqueId val="{00000000-7085-4AD6-BBED-2C9F8586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32560"/>
        <c:axId val="603844040"/>
      </c:barChart>
      <c:catAx>
        <c:axId val="6038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44040"/>
        <c:crosses val="autoZero"/>
        <c:auto val="1"/>
        <c:lblAlgn val="ctr"/>
        <c:lblOffset val="100"/>
        <c:noMultiLvlLbl val="0"/>
      </c:catAx>
      <c:valAx>
        <c:axId val="6038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-1121.xlsx]PIVOT2000!PivotTable3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PIVOT2000!$B$1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PIVOT2000!$A$2:$A$4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PIVOT2000!$B$2:$B$4</c:f>
              <c:numCache>
                <c:formatCode>General</c:formatCode>
                <c:ptCount val="2"/>
                <c:pt idx="0">
                  <c:v>76.872727272727246</c:v>
                </c:pt>
                <c:pt idx="1">
                  <c:v>64.523333333333369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99D-BBCA-FF310B29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63064"/>
        <c:axId val="603864376"/>
      </c:barChart>
      <c:catAx>
        <c:axId val="6038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4376"/>
        <c:crosses val="autoZero"/>
        <c:auto val="1"/>
        <c:lblAlgn val="ctr"/>
        <c:lblOffset val="100"/>
        <c:noMultiLvlLbl val="0"/>
      </c:catAx>
      <c:valAx>
        <c:axId val="6038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-1121.xlsx]Sheet12!PivotTable5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Sheet12!$A$4:$A$154</c:f>
              <c:strCache>
                <c:ptCount val="150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Azerbaijan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Belarus</c:v>
                </c:pt>
                <c:pt idx="13">
                  <c:v>Belize</c:v>
                </c:pt>
                <c:pt idx="14">
                  <c:v>Benin</c:v>
                </c:pt>
                <c:pt idx="15">
                  <c:v>Bhutan</c:v>
                </c:pt>
                <c:pt idx="16">
                  <c:v>Bolivia (Plurinational State of)</c:v>
                </c:pt>
                <c:pt idx="17">
                  <c:v>Bosnia and Herzegovina</c:v>
                </c:pt>
                <c:pt idx="18">
                  <c:v>Botswana</c:v>
                </c:pt>
                <c:pt idx="19">
                  <c:v>Brazil</c:v>
                </c:pt>
                <c:pt idx="20">
                  <c:v>Brunei Darussalam</c:v>
                </c:pt>
                <c:pt idx="21">
                  <c:v>Burkina Faso</c:v>
                </c:pt>
                <c:pt idx="22">
                  <c:v>Burundi</c:v>
                </c:pt>
                <c:pt idx="23">
                  <c:v>Cabo Verde</c:v>
                </c:pt>
                <c:pt idx="24">
                  <c:v>Cambodia</c:v>
                </c:pt>
                <c:pt idx="25">
                  <c:v>Cameroon</c:v>
                </c:pt>
                <c:pt idx="26">
                  <c:v>Central African Republic</c:v>
                </c:pt>
                <c:pt idx="27">
                  <c:v>Chad</c:v>
                </c:pt>
                <c:pt idx="28">
                  <c:v>Chile</c:v>
                </c:pt>
                <c:pt idx="29">
                  <c:v>China</c:v>
                </c:pt>
                <c:pt idx="30">
                  <c:v>Colombia</c:v>
                </c:pt>
                <c:pt idx="31">
                  <c:v>Comoros</c:v>
                </c:pt>
                <c:pt idx="32">
                  <c:v>Congo</c:v>
                </c:pt>
                <c:pt idx="33">
                  <c:v>Costa Rica</c:v>
                </c:pt>
                <c:pt idx="34">
                  <c:v>Côte d'Ivoire</c:v>
                </c:pt>
                <c:pt idx="35">
                  <c:v>Cuba</c:v>
                </c:pt>
                <c:pt idx="36">
                  <c:v>Democratic People's Republic of Korea</c:v>
                </c:pt>
                <c:pt idx="37">
                  <c:v>Democratic Republic of the Congo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Ethiopia</c:v>
                </c:pt>
                <c:pt idx="47">
                  <c:v>Fiji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Gambia</c:v>
                </c:pt>
                <c:pt idx="52">
                  <c:v>Georgia</c:v>
                </c:pt>
                <c:pt idx="53">
                  <c:v>Ghana</c:v>
                </c:pt>
                <c:pt idx="54">
                  <c:v>Greece</c:v>
                </c:pt>
                <c:pt idx="55">
                  <c:v>Grenada</c:v>
                </c:pt>
                <c:pt idx="56">
                  <c:v>Guatemala</c:v>
                </c:pt>
                <c:pt idx="57">
                  <c:v>Guinea</c:v>
                </c:pt>
                <c:pt idx="58">
                  <c:v>Guinea-Bissau</c:v>
                </c:pt>
                <c:pt idx="59">
                  <c:v>Guyana</c:v>
                </c:pt>
                <c:pt idx="60">
                  <c:v>Haiti</c:v>
                </c:pt>
                <c:pt idx="61">
                  <c:v>Honduras</c:v>
                </c:pt>
                <c:pt idx="62">
                  <c:v>India</c:v>
                </c:pt>
                <c:pt idx="63">
                  <c:v>Indonesia</c:v>
                </c:pt>
                <c:pt idx="64">
                  <c:v>Iran (Islamic Republic of)</c:v>
                </c:pt>
                <c:pt idx="65">
                  <c:v>Iraq</c:v>
                </c:pt>
                <c:pt idx="66">
                  <c:v>Israel</c:v>
                </c:pt>
                <c:pt idx="67">
                  <c:v>Jamaica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Kiribati</c:v>
                </c:pt>
                <c:pt idx="72">
                  <c:v>Kuwait</c:v>
                </c:pt>
                <c:pt idx="73">
                  <c:v>Kyrgyzstan</c:v>
                </c:pt>
                <c:pt idx="74">
                  <c:v>Lao People's Democratic Republic</c:v>
                </c:pt>
                <c:pt idx="75">
                  <c:v>Lebanon</c:v>
                </c:pt>
                <c:pt idx="76">
                  <c:v>Lesotho</c:v>
                </c:pt>
                <c:pt idx="77">
                  <c:v>Liberia</c:v>
                </c:pt>
                <c:pt idx="78">
                  <c:v>Libya</c:v>
                </c:pt>
                <c:pt idx="79">
                  <c:v>Madagascar</c:v>
                </c:pt>
                <c:pt idx="80">
                  <c:v>Malawi</c:v>
                </c:pt>
                <c:pt idx="81">
                  <c:v>Malaysia</c:v>
                </c:pt>
                <c:pt idx="82">
                  <c:v>Maldives</c:v>
                </c:pt>
                <c:pt idx="83">
                  <c:v>Mali</c:v>
                </c:pt>
                <c:pt idx="84">
                  <c:v>Mauritania</c:v>
                </c:pt>
                <c:pt idx="85">
                  <c:v>Mauritius</c:v>
                </c:pt>
                <c:pt idx="86">
                  <c:v>Mexico</c:v>
                </c:pt>
                <c:pt idx="87">
                  <c:v>Micronesia (Federated States of)</c:v>
                </c:pt>
                <c:pt idx="88">
                  <c:v>Mongolia</c:v>
                </c:pt>
                <c:pt idx="89">
                  <c:v>Montenegro</c:v>
                </c:pt>
                <c:pt idx="90">
                  <c:v>Morocco</c:v>
                </c:pt>
                <c:pt idx="91">
                  <c:v>Mozambique</c:v>
                </c:pt>
                <c:pt idx="92">
                  <c:v>Myanmar</c:v>
                </c:pt>
                <c:pt idx="93">
                  <c:v>Namibia</c:v>
                </c:pt>
                <c:pt idx="94">
                  <c:v>Nepal</c:v>
                </c:pt>
                <c:pt idx="95">
                  <c:v>Nicaragua</c:v>
                </c:pt>
                <c:pt idx="96">
                  <c:v>Niger</c:v>
                </c:pt>
                <c:pt idx="97">
                  <c:v>Nigeria</c:v>
                </c:pt>
                <c:pt idx="98">
                  <c:v>Oman</c:v>
                </c:pt>
                <c:pt idx="99">
                  <c:v>Pakistan</c:v>
                </c:pt>
                <c:pt idx="100">
                  <c:v>Panama</c:v>
                </c:pt>
                <c:pt idx="101">
                  <c:v>Papua New Guinea</c:v>
                </c:pt>
                <c:pt idx="102">
                  <c:v>Paraguay</c:v>
                </c:pt>
                <c:pt idx="103">
                  <c:v>Peru</c:v>
                </c:pt>
                <c:pt idx="104">
                  <c:v>Philippines</c:v>
                </c:pt>
                <c:pt idx="105">
                  <c:v>Qatar</c:v>
                </c:pt>
                <c:pt idx="106">
                  <c:v>Republic of Korea</c:v>
                </c:pt>
                <c:pt idx="107">
                  <c:v>Republic of Moldova</c:v>
                </c:pt>
                <c:pt idx="108">
                  <c:v>Russian Federation</c:v>
                </c:pt>
                <c:pt idx="109">
                  <c:v>Rwanda</c:v>
                </c:pt>
                <c:pt idx="110">
                  <c:v>Saint Lucia</c:v>
                </c:pt>
                <c:pt idx="111">
                  <c:v>Saint Vincent and the Grenadines</c:v>
                </c:pt>
                <c:pt idx="112">
                  <c:v>Samoa</c:v>
                </c:pt>
                <c:pt idx="113">
                  <c:v>Sao Tome and Principe</c:v>
                </c:pt>
                <c:pt idx="114">
                  <c:v>Saudi Arabia</c:v>
                </c:pt>
                <c:pt idx="115">
                  <c:v>Senegal</c:v>
                </c:pt>
                <c:pt idx="116">
                  <c:v>Serbia</c:v>
                </c:pt>
                <c:pt idx="117">
                  <c:v>Seychelles</c:v>
                </c:pt>
                <c:pt idx="118">
                  <c:v>Sierra Leone</c:v>
                </c:pt>
                <c:pt idx="119">
                  <c:v>Solomon Islands</c:v>
                </c:pt>
                <c:pt idx="120">
                  <c:v>Somalia</c:v>
                </c:pt>
                <c:pt idx="121">
                  <c:v>South Africa</c:v>
                </c:pt>
                <c:pt idx="122">
                  <c:v>South Sudan</c:v>
                </c:pt>
                <c:pt idx="123">
                  <c:v>Sri Lanka</c:v>
                </c:pt>
                <c:pt idx="124">
                  <c:v>Sudan</c:v>
                </c:pt>
                <c:pt idx="125">
                  <c:v>Suriname</c:v>
                </c:pt>
                <c:pt idx="126">
                  <c:v>Swaziland</c:v>
                </c:pt>
                <c:pt idx="127">
                  <c:v>Syrian Arab Republic</c:v>
                </c:pt>
                <c:pt idx="128">
                  <c:v>Tajikistan</c:v>
                </c:pt>
                <c:pt idx="129">
                  <c:v>Thailand</c:v>
                </c:pt>
                <c:pt idx="130">
                  <c:v>The former Yugoslav republic of Macedonia</c:v>
                </c:pt>
                <c:pt idx="131">
                  <c:v>Timor-Leste</c:v>
                </c:pt>
                <c:pt idx="132">
                  <c:v>Togo</c:v>
                </c:pt>
                <c:pt idx="133">
                  <c:v>Tonga</c:v>
                </c:pt>
                <c:pt idx="134">
                  <c:v>Trinidad and Tobago</c:v>
                </c:pt>
                <c:pt idx="135">
                  <c:v>Tunisia</c:v>
                </c:pt>
                <c:pt idx="136">
                  <c:v>Turkey</c:v>
                </c:pt>
                <c:pt idx="137">
                  <c:v>Turkmenistan</c:v>
                </c:pt>
                <c:pt idx="138">
                  <c:v>Uganda</c:v>
                </c:pt>
                <c:pt idx="139">
                  <c:v>Ukraine</c:v>
                </c:pt>
                <c:pt idx="140">
                  <c:v>United Arab Emirates</c:v>
                </c:pt>
                <c:pt idx="141">
                  <c:v>United Republic of Tanzania</c:v>
                </c:pt>
                <c:pt idx="142">
                  <c:v>Uruguay</c:v>
                </c:pt>
                <c:pt idx="143">
                  <c:v>Uzbekistan</c:v>
                </c:pt>
                <c:pt idx="144">
                  <c:v>Vanuatu</c:v>
                </c:pt>
                <c:pt idx="145">
                  <c:v>Venezuela (Bolivarian Republic of)</c:v>
                </c:pt>
                <c:pt idx="146">
                  <c:v>Viet Nam</c:v>
                </c:pt>
                <c:pt idx="147">
                  <c:v>Yemen</c:v>
                </c:pt>
                <c:pt idx="148">
                  <c:v>Zambia</c:v>
                </c:pt>
                <c:pt idx="149">
                  <c:v>Zimbabwe</c:v>
                </c:pt>
              </c:strCache>
            </c:strRef>
          </c:cat>
          <c:val>
            <c:numRef>
              <c:f>Sheet12!$B$4:$B$154</c:f>
              <c:numCache>
                <c:formatCode>General</c:formatCode>
                <c:ptCount val="150"/>
                <c:pt idx="0">
                  <c:v>2.2000000000000002</c:v>
                </c:pt>
                <c:pt idx="1">
                  <c:v>8.8000000000000007</c:v>
                </c:pt>
                <c:pt idx="2">
                  <c:v>5.9</c:v>
                </c:pt>
                <c:pt idx="3">
                  <c:v>4.4000000000000004</c:v>
                </c:pt>
                <c:pt idx="4">
                  <c:v>7</c:v>
                </c:pt>
                <c:pt idx="5">
                  <c:v>9.1</c:v>
                </c:pt>
                <c:pt idx="6">
                  <c:v>10.8</c:v>
                </c:pt>
                <c:pt idx="7">
                  <c:v>10.6</c:v>
                </c:pt>
                <c:pt idx="8">
                  <c:v>10.9</c:v>
                </c:pt>
                <c:pt idx="9">
                  <c:v>8.3000000000000007</c:v>
                </c:pt>
                <c:pt idx="10">
                  <c:v>4.0999999999999996</c:v>
                </c:pt>
                <c:pt idx="11">
                  <c:v>9</c:v>
                </c:pt>
                <c:pt idx="12">
                  <c:v>8.9</c:v>
                </c:pt>
                <c:pt idx="13">
                  <c:v>10.1</c:v>
                </c:pt>
                <c:pt idx="14">
                  <c:v>2.6</c:v>
                </c:pt>
                <c:pt idx="15">
                  <c:v>0.6</c:v>
                </c:pt>
                <c:pt idx="16">
                  <c:v>7.4</c:v>
                </c:pt>
                <c:pt idx="17">
                  <c:v>7</c:v>
                </c:pt>
                <c:pt idx="18">
                  <c:v>7.6</c:v>
                </c:pt>
                <c:pt idx="19">
                  <c:v>5.6</c:v>
                </c:pt>
                <c:pt idx="20">
                  <c:v>8.3000000000000007</c:v>
                </c:pt>
                <c:pt idx="21">
                  <c:v>1.2</c:v>
                </c:pt>
                <c:pt idx="22">
                  <c:v>1.8</c:v>
                </c:pt>
                <c:pt idx="23">
                  <c:v>3.5</c:v>
                </c:pt>
                <c:pt idx="24">
                  <c:v>3.2</c:v>
                </c:pt>
                <c:pt idx="25">
                  <c:v>4.8</c:v>
                </c:pt>
                <c:pt idx="26">
                  <c:v>2.9</c:v>
                </c:pt>
                <c:pt idx="27">
                  <c:v>1.4</c:v>
                </c:pt>
                <c:pt idx="28">
                  <c:v>8.8000000000000007</c:v>
                </c:pt>
                <c:pt idx="29">
                  <c:v>6.5</c:v>
                </c:pt>
                <c:pt idx="30">
                  <c:v>6.5</c:v>
                </c:pt>
                <c:pt idx="31">
                  <c:v>0.6</c:v>
                </c:pt>
                <c:pt idx="32">
                  <c:v>5.5</c:v>
                </c:pt>
                <c:pt idx="33">
                  <c:v>8</c:v>
                </c:pt>
                <c:pt idx="34">
                  <c:v>3.3</c:v>
                </c:pt>
                <c:pt idx="35">
                  <c:v>9.6</c:v>
                </c:pt>
                <c:pt idx="36">
                  <c:v>10.6</c:v>
                </c:pt>
                <c:pt idx="37">
                  <c:v>3.3</c:v>
                </c:pt>
                <c:pt idx="38">
                  <c:v>3.2</c:v>
                </c:pt>
                <c:pt idx="39">
                  <c:v>6.4</c:v>
                </c:pt>
                <c:pt idx="40">
                  <c:v>7</c:v>
                </c:pt>
                <c:pt idx="41">
                  <c:v>4.8</c:v>
                </c:pt>
                <c:pt idx="42">
                  <c:v>5.2</c:v>
                </c:pt>
                <c:pt idx="43">
                  <c:v>5.4</c:v>
                </c:pt>
                <c:pt idx="44">
                  <c:v>2.5</c:v>
                </c:pt>
                <c:pt idx="45">
                  <c:v>11.7</c:v>
                </c:pt>
                <c:pt idx="46">
                  <c:v>1.5</c:v>
                </c:pt>
                <c:pt idx="47">
                  <c:v>9.6</c:v>
                </c:pt>
                <c:pt idx="48">
                  <c:v>9.3000000000000007</c:v>
                </c:pt>
                <c:pt idx="49">
                  <c:v>9.8000000000000007</c:v>
                </c:pt>
                <c:pt idx="50">
                  <c:v>6.2</c:v>
                </c:pt>
                <c:pt idx="51">
                  <c:v>2</c:v>
                </c:pt>
                <c:pt idx="52">
                  <c:v>11.7</c:v>
                </c:pt>
                <c:pt idx="53">
                  <c:v>6.1</c:v>
                </c:pt>
                <c:pt idx="54">
                  <c:v>8.6</c:v>
                </c:pt>
                <c:pt idx="55">
                  <c:v>4.5999999999999996</c:v>
                </c:pt>
                <c:pt idx="56">
                  <c:v>3.7</c:v>
                </c:pt>
                <c:pt idx="57">
                  <c:v>1.5</c:v>
                </c:pt>
                <c:pt idx="58">
                  <c:v>0.7</c:v>
                </c:pt>
                <c:pt idx="59">
                  <c:v>7.7</c:v>
                </c:pt>
                <c:pt idx="60">
                  <c:v>3.8</c:v>
                </c:pt>
                <c:pt idx="61">
                  <c:v>4.3</c:v>
                </c:pt>
                <c:pt idx="62">
                  <c:v>4.4000000000000004</c:v>
                </c:pt>
                <c:pt idx="63">
                  <c:v>6.7</c:v>
                </c:pt>
                <c:pt idx="64">
                  <c:v>6.2</c:v>
                </c:pt>
                <c:pt idx="65">
                  <c:v>5</c:v>
                </c:pt>
                <c:pt idx="66">
                  <c:v>12</c:v>
                </c:pt>
                <c:pt idx="67">
                  <c:v>7.3</c:v>
                </c:pt>
                <c:pt idx="68">
                  <c:v>9.5</c:v>
                </c:pt>
                <c:pt idx="69">
                  <c:v>10.5</c:v>
                </c:pt>
                <c:pt idx="70">
                  <c:v>5.3</c:v>
                </c:pt>
                <c:pt idx="71">
                  <c:v>6.8</c:v>
                </c:pt>
                <c:pt idx="72">
                  <c:v>6.2</c:v>
                </c:pt>
                <c:pt idx="73">
                  <c:v>9.8000000000000007</c:v>
                </c:pt>
                <c:pt idx="74">
                  <c:v>3.9</c:v>
                </c:pt>
                <c:pt idx="75">
                  <c:v>3.7</c:v>
                </c:pt>
                <c:pt idx="76">
                  <c:v>4.9000000000000004</c:v>
                </c:pt>
                <c:pt idx="77">
                  <c:v>3.5</c:v>
                </c:pt>
                <c:pt idx="78">
                  <c:v>5.6</c:v>
                </c:pt>
                <c:pt idx="79">
                  <c:v>5.2</c:v>
                </c:pt>
                <c:pt idx="80">
                  <c:v>3</c:v>
                </c:pt>
                <c:pt idx="81">
                  <c:v>8.6</c:v>
                </c:pt>
                <c:pt idx="82">
                  <c:v>3</c:v>
                </c:pt>
                <c:pt idx="83">
                  <c:v>1.2</c:v>
                </c:pt>
                <c:pt idx="84">
                  <c:v>3</c:v>
                </c:pt>
                <c:pt idx="85">
                  <c:v>6.2</c:v>
                </c:pt>
                <c:pt idx="86">
                  <c:v>6.7</c:v>
                </c:pt>
                <c:pt idx="87">
                  <c:v>4.8</c:v>
                </c:pt>
                <c:pt idx="88">
                  <c:v>8.1999999999999993</c:v>
                </c:pt>
                <c:pt idx="89">
                  <c:v>6.3</c:v>
                </c:pt>
                <c:pt idx="90">
                  <c:v>3.4</c:v>
                </c:pt>
                <c:pt idx="91">
                  <c:v>2.2000000000000002</c:v>
                </c:pt>
                <c:pt idx="92">
                  <c:v>3.1</c:v>
                </c:pt>
                <c:pt idx="93">
                  <c:v>5.6</c:v>
                </c:pt>
                <c:pt idx="94">
                  <c:v>2.4</c:v>
                </c:pt>
                <c:pt idx="95">
                  <c:v>5.0999999999999996</c:v>
                </c:pt>
                <c:pt idx="96">
                  <c:v>1.1000000000000001</c:v>
                </c:pt>
                <c:pt idx="97">
                  <c:v>3.4</c:v>
                </c:pt>
                <c:pt idx="98">
                  <c:v>5.3</c:v>
                </c:pt>
                <c:pt idx="99">
                  <c:v>3.3</c:v>
                </c:pt>
                <c:pt idx="100">
                  <c:v>8.5</c:v>
                </c:pt>
                <c:pt idx="101">
                  <c:v>3.3</c:v>
                </c:pt>
                <c:pt idx="102">
                  <c:v>5.9</c:v>
                </c:pt>
                <c:pt idx="103">
                  <c:v>8</c:v>
                </c:pt>
                <c:pt idx="104">
                  <c:v>7.6</c:v>
                </c:pt>
                <c:pt idx="105">
                  <c:v>7.9</c:v>
                </c:pt>
                <c:pt idx="106">
                  <c:v>10.6</c:v>
                </c:pt>
                <c:pt idx="107">
                  <c:v>9</c:v>
                </c:pt>
                <c:pt idx="108">
                  <c:v>11.3</c:v>
                </c:pt>
                <c:pt idx="109">
                  <c:v>2.2999999999999998</c:v>
                </c:pt>
                <c:pt idx="110">
                  <c:v>7</c:v>
                </c:pt>
                <c:pt idx="111">
                  <c:v>7.6</c:v>
                </c:pt>
                <c:pt idx="112">
                  <c:v>8.8000000000000007</c:v>
                </c:pt>
                <c:pt idx="113">
                  <c:v>4.2</c:v>
                </c:pt>
                <c:pt idx="114">
                  <c:v>6.7</c:v>
                </c:pt>
                <c:pt idx="115">
                  <c:v>1.9</c:v>
                </c:pt>
                <c:pt idx="116">
                  <c:v>9.4</c:v>
                </c:pt>
                <c:pt idx="117">
                  <c:v>7.4</c:v>
                </c:pt>
                <c:pt idx="118">
                  <c:v>2.2999999999999998</c:v>
                </c:pt>
                <c:pt idx="119">
                  <c:v>4.5999999999999996</c:v>
                </c:pt>
                <c:pt idx="120">
                  <c:v>0</c:v>
                </c:pt>
                <c:pt idx="121">
                  <c:v>8.8000000000000007</c:v>
                </c:pt>
                <c:pt idx="122">
                  <c:v>4.8</c:v>
                </c:pt>
                <c:pt idx="123">
                  <c:v>10</c:v>
                </c:pt>
                <c:pt idx="124">
                  <c:v>2.4</c:v>
                </c:pt>
                <c:pt idx="125">
                  <c:v>5.3</c:v>
                </c:pt>
                <c:pt idx="126">
                  <c:v>3.9</c:v>
                </c:pt>
                <c:pt idx="127">
                  <c:v>4.5999999999999996</c:v>
                </c:pt>
                <c:pt idx="128">
                  <c:v>10.6</c:v>
                </c:pt>
                <c:pt idx="129">
                  <c:v>6.1</c:v>
                </c:pt>
                <c:pt idx="130">
                  <c:v>6.5</c:v>
                </c:pt>
                <c:pt idx="131">
                  <c:v>2.8</c:v>
                </c:pt>
                <c:pt idx="132">
                  <c:v>4</c:v>
                </c:pt>
                <c:pt idx="133">
                  <c:v>9.1</c:v>
                </c:pt>
                <c:pt idx="134">
                  <c:v>9.1999999999999993</c:v>
                </c:pt>
                <c:pt idx="135">
                  <c:v>4.9000000000000004</c:v>
                </c:pt>
                <c:pt idx="136">
                  <c:v>5.5</c:v>
                </c:pt>
                <c:pt idx="137">
                  <c:v>11</c:v>
                </c:pt>
                <c:pt idx="138">
                  <c:v>3.9</c:v>
                </c:pt>
                <c:pt idx="139">
                  <c:v>10.7</c:v>
                </c:pt>
                <c:pt idx="140">
                  <c:v>8.3000000000000007</c:v>
                </c:pt>
                <c:pt idx="141">
                  <c:v>4.2</c:v>
                </c:pt>
                <c:pt idx="142">
                  <c:v>8</c:v>
                </c:pt>
                <c:pt idx="143">
                  <c:v>9.1</c:v>
                </c:pt>
                <c:pt idx="144">
                  <c:v>5.2</c:v>
                </c:pt>
                <c:pt idx="145">
                  <c:v>6.4</c:v>
                </c:pt>
                <c:pt idx="146">
                  <c:v>5.4</c:v>
                </c:pt>
                <c:pt idx="147">
                  <c:v>1.2</c:v>
                </c:pt>
                <c:pt idx="148">
                  <c:v>5.9</c:v>
                </c:pt>
                <c:pt idx="14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E-4053-B1D3-AF403BA5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81888"/>
        <c:axId val="582282216"/>
      </c:barChart>
      <c:catAx>
        <c:axId val="5822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2216"/>
        <c:crosses val="autoZero"/>
        <c:auto val="1"/>
        <c:lblAlgn val="ctr"/>
        <c:lblOffset val="100"/>
        <c:noMultiLvlLbl val="0"/>
      </c:catAx>
      <c:valAx>
        <c:axId val="5822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-1121.xlsx]Sheet12!PivotTable5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Sheet12!$A$4:$A$154</c:f>
              <c:strCache>
                <c:ptCount val="150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Azerbaijan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Belarus</c:v>
                </c:pt>
                <c:pt idx="13">
                  <c:v>Belize</c:v>
                </c:pt>
                <c:pt idx="14">
                  <c:v>Benin</c:v>
                </c:pt>
                <c:pt idx="15">
                  <c:v>Bhutan</c:v>
                </c:pt>
                <c:pt idx="16">
                  <c:v>Bolivia (Plurinational State of)</c:v>
                </c:pt>
                <c:pt idx="17">
                  <c:v>Bosnia and Herzegovina</c:v>
                </c:pt>
                <c:pt idx="18">
                  <c:v>Botswana</c:v>
                </c:pt>
                <c:pt idx="19">
                  <c:v>Brazil</c:v>
                </c:pt>
                <c:pt idx="20">
                  <c:v>Brunei Darussalam</c:v>
                </c:pt>
                <c:pt idx="21">
                  <c:v>Burkina Faso</c:v>
                </c:pt>
                <c:pt idx="22">
                  <c:v>Burundi</c:v>
                </c:pt>
                <c:pt idx="23">
                  <c:v>Cabo Verde</c:v>
                </c:pt>
                <c:pt idx="24">
                  <c:v>Cambodia</c:v>
                </c:pt>
                <c:pt idx="25">
                  <c:v>Cameroon</c:v>
                </c:pt>
                <c:pt idx="26">
                  <c:v>Central African Republic</c:v>
                </c:pt>
                <c:pt idx="27">
                  <c:v>Chad</c:v>
                </c:pt>
                <c:pt idx="28">
                  <c:v>Chile</c:v>
                </c:pt>
                <c:pt idx="29">
                  <c:v>China</c:v>
                </c:pt>
                <c:pt idx="30">
                  <c:v>Colombia</c:v>
                </c:pt>
                <c:pt idx="31">
                  <c:v>Comoros</c:v>
                </c:pt>
                <c:pt idx="32">
                  <c:v>Congo</c:v>
                </c:pt>
                <c:pt idx="33">
                  <c:v>Costa Rica</c:v>
                </c:pt>
                <c:pt idx="34">
                  <c:v>Côte d'Ivoire</c:v>
                </c:pt>
                <c:pt idx="35">
                  <c:v>Cuba</c:v>
                </c:pt>
                <c:pt idx="36">
                  <c:v>Democratic People's Republic of Korea</c:v>
                </c:pt>
                <c:pt idx="37">
                  <c:v>Democratic Republic of the Congo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Ethiopia</c:v>
                </c:pt>
                <c:pt idx="47">
                  <c:v>Fiji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Gambia</c:v>
                </c:pt>
                <c:pt idx="52">
                  <c:v>Georgia</c:v>
                </c:pt>
                <c:pt idx="53">
                  <c:v>Ghana</c:v>
                </c:pt>
                <c:pt idx="54">
                  <c:v>Greece</c:v>
                </c:pt>
                <c:pt idx="55">
                  <c:v>Grenada</c:v>
                </c:pt>
                <c:pt idx="56">
                  <c:v>Guatemala</c:v>
                </c:pt>
                <c:pt idx="57">
                  <c:v>Guinea</c:v>
                </c:pt>
                <c:pt idx="58">
                  <c:v>Guinea-Bissau</c:v>
                </c:pt>
                <c:pt idx="59">
                  <c:v>Guyana</c:v>
                </c:pt>
                <c:pt idx="60">
                  <c:v>Haiti</c:v>
                </c:pt>
                <c:pt idx="61">
                  <c:v>Honduras</c:v>
                </c:pt>
                <c:pt idx="62">
                  <c:v>India</c:v>
                </c:pt>
                <c:pt idx="63">
                  <c:v>Indonesia</c:v>
                </c:pt>
                <c:pt idx="64">
                  <c:v>Iran (Islamic Republic of)</c:v>
                </c:pt>
                <c:pt idx="65">
                  <c:v>Iraq</c:v>
                </c:pt>
                <c:pt idx="66">
                  <c:v>Israel</c:v>
                </c:pt>
                <c:pt idx="67">
                  <c:v>Jamaica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Kiribati</c:v>
                </c:pt>
                <c:pt idx="72">
                  <c:v>Kuwait</c:v>
                </c:pt>
                <c:pt idx="73">
                  <c:v>Kyrgyzstan</c:v>
                </c:pt>
                <c:pt idx="74">
                  <c:v>Lao People's Democratic Republic</c:v>
                </c:pt>
                <c:pt idx="75">
                  <c:v>Lebanon</c:v>
                </c:pt>
                <c:pt idx="76">
                  <c:v>Lesotho</c:v>
                </c:pt>
                <c:pt idx="77">
                  <c:v>Liberia</c:v>
                </c:pt>
                <c:pt idx="78">
                  <c:v>Libya</c:v>
                </c:pt>
                <c:pt idx="79">
                  <c:v>Madagascar</c:v>
                </c:pt>
                <c:pt idx="80">
                  <c:v>Malawi</c:v>
                </c:pt>
                <c:pt idx="81">
                  <c:v>Malaysia</c:v>
                </c:pt>
                <c:pt idx="82">
                  <c:v>Maldives</c:v>
                </c:pt>
                <c:pt idx="83">
                  <c:v>Mali</c:v>
                </c:pt>
                <c:pt idx="84">
                  <c:v>Mauritania</c:v>
                </c:pt>
                <c:pt idx="85">
                  <c:v>Mauritius</c:v>
                </c:pt>
                <c:pt idx="86">
                  <c:v>Mexico</c:v>
                </c:pt>
                <c:pt idx="87">
                  <c:v>Micronesia (Federated States of)</c:v>
                </c:pt>
                <c:pt idx="88">
                  <c:v>Mongolia</c:v>
                </c:pt>
                <c:pt idx="89">
                  <c:v>Montenegro</c:v>
                </c:pt>
                <c:pt idx="90">
                  <c:v>Morocco</c:v>
                </c:pt>
                <c:pt idx="91">
                  <c:v>Mozambique</c:v>
                </c:pt>
                <c:pt idx="92">
                  <c:v>Myanmar</c:v>
                </c:pt>
                <c:pt idx="93">
                  <c:v>Namibia</c:v>
                </c:pt>
                <c:pt idx="94">
                  <c:v>Nepal</c:v>
                </c:pt>
                <c:pt idx="95">
                  <c:v>Nicaragua</c:v>
                </c:pt>
                <c:pt idx="96">
                  <c:v>Niger</c:v>
                </c:pt>
                <c:pt idx="97">
                  <c:v>Nigeria</c:v>
                </c:pt>
                <c:pt idx="98">
                  <c:v>Oman</c:v>
                </c:pt>
                <c:pt idx="99">
                  <c:v>Pakistan</c:v>
                </c:pt>
                <c:pt idx="100">
                  <c:v>Panama</c:v>
                </c:pt>
                <c:pt idx="101">
                  <c:v>Papua New Guinea</c:v>
                </c:pt>
                <c:pt idx="102">
                  <c:v>Paraguay</c:v>
                </c:pt>
                <c:pt idx="103">
                  <c:v>Peru</c:v>
                </c:pt>
                <c:pt idx="104">
                  <c:v>Philippines</c:v>
                </c:pt>
                <c:pt idx="105">
                  <c:v>Qatar</c:v>
                </c:pt>
                <c:pt idx="106">
                  <c:v>Republic of Korea</c:v>
                </c:pt>
                <c:pt idx="107">
                  <c:v>Republic of Moldova</c:v>
                </c:pt>
                <c:pt idx="108">
                  <c:v>Russian Federation</c:v>
                </c:pt>
                <c:pt idx="109">
                  <c:v>Rwanda</c:v>
                </c:pt>
                <c:pt idx="110">
                  <c:v>Saint Lucia</c:v>
                </c:pt>
                <c:pt idx="111">
                  <c:v>Saint Vincent and the Grenadines</c:v>
                </c:pt>
                <c:pt idx="112">
                  <c:v>Samoa</c:v>
                </c:pt>
                <c:pt idx="113">
                  <c:v>Sao Tome and Principe</c:v>
                </c:pt>
                <c:pt idx="114">
                  <c:v>Saudi Arabia</c:v>
                </c:pt>
                <c:pt idx="115">
                  <c:v>Senegal</c:v>
                </c:pt>
                <c:pt idx="116">
                  <c:v>Serbia</c:v>
                </c:pt>
                <c:pt idx="117">
                  <c:v>Seychelles</c:v>
                </c:pt>
                <c:pt idx="118">
                  <c:v>Sierra Leone</c:v>
                </c:pt>
                <c:pt idx="119">
                  <c:v>Solomon Islands</c:v>
                </c:pt>
                <c:pt idx="120">
                  <c:v>Somalia</c:v>
                </c:pt>
                <c:pt idx="121">
                  <c:v>South Africa</c:v>
                </c:pt>
                <c:pt idx="122">
                  <c:v>South Sudan</c:v>
                </c:pt>
                <c:pt idx="123">
                  <c:v>Sri Lanka</c:v>
                </c:pt>
                <c:pt idx="124">
                  <c:v>Sudan</c:v>
                </c:pt>
                <c:pt idx="125">
                  <c:v>Suriname</c:v>
                </c:pt>
                <c:pt idx="126">
                  <c:v>Swaziland</c:v>
                </c:pt>
                <c:pt idx="127">
                  <c:v>Syrian Arab Republic</c:v>
                </c:pt>
                <c:pt idx="128">
                  <c:v>Tajikistan</c:v>
                </c:pt>
                <c:pt idx="129">
                  <c:v>Thailand</c:v>
                </c:pt>
                <c:pt idx="130">
                  <c:v>The former Yugoslav republic of Macedonia</c:v>
                </c:pt>
                <c:pt idx="131">
                  <c:v>Timor-Leste</c:v>
                </c:pt>
                <c:pt idx="132">
                  <c:v>Togo</c:v>
                </c:pt>
                <c:pt idx="133">
                  <c:v>Tonga</c:v>
                </c:pt>
                <c:pt idx="134">
                  <c:v>Trinidad and Tobago</c:v>
                </c:pt>
                <c:pt idx="135">
                  <c:v>Tunisia</c:v>
                </c:pt>
                <c:pt idx="136">
                  <c:v>Turkey</c:v>
                </c:pt>
                <c:pt idx="137">
                  <c:v>Turkmenistan</c:v>
                </c:pt>
                <c:pt idx="138">
                  <c:v>Uganda</c:v>
                </c:pt>
                <c:pt idx="139">
                  <c:v>Ukraine</c:v>
                </c:pt>
                <c:pt idx="140">
                  <c:v>United Arab Emirates</c:v>
                </c:pt>
                <c:pt idx="141">
                  <c:v>United Republic of Tanzania</c:v>
                </c:pt>
                <c:pt idx="142">
                  <c:v>Uruguay</c:v>
                </c:pt>
                <c:pt idx="143">
                  <c:v>Uzbekistan</c:v>
                </c:pt>
                <c:pt idx="144">
                  <c:v>Vanuatu</c:v>
                </c:pt>
                <c:pt idx="145">
                  <c:v>Venezuela (Bolivarian Republic of)</c:v>
                </c:pt>
                <c:pt idx="146">
                  <c:v>Viet Nam</c:v>
                </c:pt>
                <c:pt idx="147">
                  <c:v>Yemen</c:v>
                </c:pt>
                <c:pt idx="148">
                  <c:v>Zambia</c:v>
                </c:pt>
                <c:pt idx="149">
                  <c:v>Zimbabwe</c:v>
                </c:pt>
              </c:strCache>
            </c:strRef>
          </c:cat>
          <c:val>
            <c:numRef>
              <c:f>Sheet12!$B$4:$B$154</c:f>
              <c:numCache>
                <c:formatCode>General</c:formatCode>
                <c:ptCount val="150"/>
                <c:pt idx="0">
                  <c:v>2.2000000000000002</c:v>
                </c:pt>
                <c:pt idx="1">
                  <c:v>8.8000000000000007</c:v>
                </c:pt>
                <c:pt idx="2">
                  <c:v>5.9</c:v>
                </c:pt>
                <c:pt idx="3">
                  <c:v>4.4000000000000004</c:v>
                </c:pt>
                <c:pt idx="4">
                  <c:v>7</c:v>
                </c:pt>
                <c:pt idx="5">
                  <c:v>9.1</c:v>
                </c:pt>
                <c:pt idx="6">
                  <c:v>10.8</c:v>
                </c:pt>
                <c:pt idx="7">
                  <c:v>10.6</c:v>
                </c:pt>
                <c:pt idx="8">
                  <c:v>10.9</c:v>
                </c:pt>
                <c:pt idx="9">
                  <c:v>8.3000000000000007</c:v>
                </c:pt>
                <c:pt idx="10">
                  <c:v>4.0999999999999996</c:v>
                </c:pt>
                <c:pt idx="11">
                  <c:v>9</c:v>
                </c:pt>
                <c:pt idx="12">
                  <c:v>8.9</c:v>
                </c:pt>
                <c:pt idx="13">
                  <c:v>10.1</c:v>
                </c:pt>
                <c:pt idx="14">
                  <c:v>2.6</c:v>
                </c:pt>
                <c:pt idx="15">
                  <c:v>0.6</c:v>
                </c:pt>
                <c:pt idx="16">
                  <c:v>7.4</c:v>
                </c:pt>
                <c:pt idx="17">
                  <c:v>7</c:v>
                </c:pt>
                <c:pt idx="18">
                  <c:v>7.6</c:v>
                </c:pt>
                <c:pt idx="19">
                  <c:v>5.6</c:v>
                </c:pt>
                <c:pt idx="20">
                  <c:v>8.3000000000000007</c:v>
                </c:pt>
                <c:pt idx="21">
                  <c:v>1.2</c:v>
                </c:pt>
                <c:pt idx="22">
                  <c:v>1.8</c:v>
                </c:pt>
                <c:pt idx="23">
                  <c:v>3.5</c:v>
                </c:pt>
                <c:pt idx="24">
                  <c:v>3.2</c:v>
                </c:pt>
                <c:pt idx="25">
                  <c:v>4.8</c:v>
                </c:pt>
                <c:pt idx="26">
                  <c:v>2.9</c:v>
                </c:pt>
                <c:pt idx="27">
                  <c:v>1.4</c:v>
                </c:pt>
                <c:pt idx="28">
                  <c:v>8.8000000000000007</c:v>
                </c:pt>
                <c:pt idx="29">
                  <c:v>6.5</c:v>
                </c:pt>
                <c:pt idx="30">
                  <c:v>6.5</c:v>
                </c:pt>
                <c:pt idx="31">
                  <c:v>0.6</c:v>
                </c:pt>
                <c:pt idx="32">
                  <c:v>5.5</c:v>
                </c:pt>
                <c:pt idx="33">
                  <c:v>8</c:v>
                </c:pt>
                <c:pt idx="34">
                  <c:v>3.3</c:v>
                </c:pt>
                <c:pt idx="35">
                  <c:v>9.6</c:v>
                </c:pt>
                <c:pt idx="36">
                  <c:v>10.6</c:v>
                </c:pt>
                <c:pt idx="37">
                  <c:v>3.3</c:v>
                </c:pt>
                <c:pt idx="38">
                  <c:v>3.2</c:v>
                </c:pt>
                <c:pt idx="39">
                  <c:v>6.4</c:v>
                </c:pt>
                <c:pt idx="40">
                  <c:v>7</c:v>
                </c:pt>
                <c:pt idx="41">
                  <c:v>4.8</c:v>
                </c:pt>
                <c:pt idx="42">
                  <c:v>5.2</c:v>
                </c:pt>
                <c:pt idx="43">
                  <c:v>5.4</c:v>
                </c:pt>
                <c:pt idx="44">
                  <c:v>2.5</c:v>
                </c:pt>
                <c:pt idx="45">
                  <c:v>11.7</c:v>
                </c:pt>
                <c:pt idx="46">
                  <c:v>1.5</c:v>
                </c:pt>
                <c:pt idx="47">
                  <c:v>9.6</c:v>
                </c:pt>
                <c:pt idx="48">
                  <c:v>9.3000000000000007</c:v>
                </c:pt>
                <c:pt idx="49">
                  <c:v>9.8000000000000007</c:v>
                </c:pt>
                <c:pt idx="50">
                  <c:v>6.2</c:v>
                </c:pt>
                <c:pt idx="51">
                  <c:v>2</c:v>
                </c:pt>
                <c:pt idx="52">
                  <c:v>11.7</c:v>
                </c:pt>
                <c:pt idx="53">
                  <c:v>6.1</c:v>
                </c:pt>
                <c:pt idx="54">
                  <c:v>8.6</c:v>
                </c:pt>
                <c:pt idx="55">
                  <c:v>4.5999999999999996</c:v>
                </c:pt>
                <c:pt idx="56">
                  <c:v>3.7</c:v>
                </c:pt>
                <c:pt idx="57">
                  <c:v>1.5</c:v>
                </c:pt>
                <c:pt idx="58">
                  <c:v>0.7</c:v>
                </c:pt>
                <c:pt idx="59">
                  <c:v>7.7</c:v>
                </c:pt>
                <c:pt idx="60">
                  <c:v>3.8</c:v>
                </c:pt>
                <c:pt idx="61">
                  <c:v>4.3</c:v>
                </c:pt>
                <c:pt idx="62">
                  <c:v>4.4000000000000004</c:v>
                </c:pt>
                <c:pt idx="63">
                  <c:v>6.7</c:v>
                </c:pt>
                <c:pt idx="64">
                  <c:v>6.2</c:v>
                </c:pt>
                <c:pt idx="65">
                  <c:v>5</c:v>
                </c:pt>
                <c:pt idx="66">
                  <c:v>12</c:v>
                </c:pt>
                <c:pt idx="67">
                  <c:v>7.3</c:v>
                </c:pt>
                <c:pt idx="68">
                  <c:v>9.5</c:v>
                </c:pt>
                <c:pt idx="69">
                  <c:v>10.5</c:v>
                </c:pt>
                <c:pt idx="70">
                  <c:v>5.3</c:v>
                </c:pt>
                <c:pt idx="71">
                  <c:v>6.8</c:v>
                </c:pt>
                <c:pt idx="72">
                  <c:v>6.2</c:v>
                </c:pt>
                <c:pt idx="73">
                  <c:v>9.8000000000000007</c:v>
                </c:pt>
                <c:pt idx="74">
                  <c:v>3.9</c:v>
                </c:pt>
                <c:pt idx="75">
                  <c:v>3.7</c:v>
                </c:pt>
                <c:pt idx="76">
                  <c:v>4.9000000000000004</c:v>
                </c:pt>
                <c:pt idx="77">
                  <c:v>3.5</c:v>
                </c:pt>
                <c:pt idx="78">
                  <c:v>5.6</c:v>
                </c:pt>
                <c:pt idx="79">
                  <c:v>5.2</c:v>
                </c:pt>
                <c:pt idx="80">
                  <c:v>3</c:v>
                </c:pt>
                <c:pt idx="81">
                  <c:v>8.6</c:v>
                </c:pt>
                <c:pt idx="82">
                  <c:v>3</c:v>
                </c:pt>
                <c:pt idx="83">
                  <c:v>1.2</c:v>
                </c:pt>
                <c:pt idx="84">
                  <c:v>3</c:v>
                </c:pt>
                <c:pt idx="85">
                  <c:v>6.2</c:v>
                </c:pt>
                <c:pt idx="86">
                  <c:v>6.7</c:v>
                </c:pt>
                <c:pt idx="87">
                  <c:v>4.8</c:v>
                </c:pt>
                <c:pt idx="88">
                  <c:v>8.1999999999999993</c:v>
                </c:pt>
                <c:pt idx="89">
                  <c:v>6.3</c:v>
                </c:pt>
                <c:pt idx="90">
                  <c:v>3.4</c:v>
                </c:pt>
                <c:pt idx="91">
                  <c:v>2.2000000000000002</c:v>
                </c:pt>
                <c:pt idx="92">
                  <c:v>3.1</c:v>
                </c:pt>
                <c:pt idx="93">
                  <c:v>5.6</c:v>
                </c:pt>
                <c:pt idx="94">
                  <c:v>2.4</c:v>
                </c:pt>
                <c:pt idx="95">
                  <c:v>5.0999999999999996</c:v>
                </c:pt>
                <c:pt idx="96">
                  <c:v>1.1000000000000001</c:v>
                </c:pt>
                <c:pt idx="97">
                  <c:v>3.4</c:v>
                </c:pt>
                <c:pt idx="98">
                  <c:v>5.3</c:v>
                </c:pt>
                <c:pt idx="99">
                  <c:v>3.3</c:v>
                </c:pt>
                <c:pt idx="100">
                  <c:v>8.5</c:v>
                </c:pt>
                <c:pt idx="101">
                  <c:v>3.3</c:v>
                </c:pt>
                <c:pt idx="102">
                  <c:v>5.9</c:v>
                </c:pt>
                <c:pt idx="103">
                  <c:v>8</c:v>
                </c:pt>
                <c:pt idx="104">
                  <c:v>7.6</c:v>
                </c:pt>
                <c:pt idx="105">
                  <c:v>7.9</c:v>
                </c:pt>
                <c:pt idx="106">
                  <c:v>10.6</c:v>
                </c:pt>
                <c:pt idx="107">
                  <c:v>9</c:v>
                </c:pt>
                <c:pt idx="108">
                  <c:v>11.3</c:v>
                </c:pt>
                <c:pt idx="109">
                  <c:v>2.2999999999999998</c:v>
                </c:pt>
                <c:pt idx="110">
                  <c:v>7</c:v>
                </c:pt>
                <c:pt idx="111">
                  <c:v>7.6</c:v>
                </c:pt>
                <c:pt idx="112">
                  <c:v>8.8000000000000007</c:v>
                </c:pt>
                <c:pt idx="113">
                  <c:v>4.2</c:v>
                </c:pt>
                <c:pt idx="114">
                  <c:v>6.7</c:v>
                </c:pt>
                <c:pt idx="115">
                  <c:v>1.9</c:v>
                </c:pt>
                <c:pt idx="116">
                  <c:v>9.4</c:v>
                </c:pt>
                <c:pt idx="117">
                  <c:v>7.4</c:v>
                </c:pt>
                <c:pt idx="118">
                  <c:v>2.2999999999999998</c:v>
                </c:pt>
                <c:pt idx="119">
                  <c:v>4.5999999999999996</c:v>
                </c:pt>
                <c:pt idx="120">
                  <c:v>0</c:v>
                </c:pt>
                <c:pt idx="121">
                  <c:v>8.8000000000000007</c:v>
                </c:pt>
                <c:pt idx="122">
                  <c:v>4.8</c:v>
                </c:pt>
                <c:pt idx="123">
                  <c:v>10</c:v>
                </c:pt>
                <c:pt idx="124">
                  <c:v>2.4</c:v>
                </c:pt>
                <c:pt idx="125">
                  <c:v>5.3</c:v>
                </c:pt>
                <c:pt idx="126">
                  <c:v>3.9</c:v>
                </c:pt>
                <c:pt idx="127">
                  <c:v>4.5999999999999996</c:v>
                </c:pt>
                <c:pt idx="128">
                  <c:v>10.6</c:v>
                </c:pt>
                <c:pt idx="129">
                  <c:v>6.1</c:v>
                </c:pt>
                <c:pt idx="130">
                  <c:v>6.5</c:v>
                </c:pt>
                <c:pt idx="131">
                  <c:v>2.8</c:v>
                </c:pt>
                <c:pt idx="132">
                  <c:v>4</c:v>
                </c:pt>
                <c:pt idx="133">
                  <c:v>9.1</c:v>
                </c:pt>
                <c:pt idx="134">
                  <c:v>9.1999999999999993</c:v>
                </c:pt>
                <c:pt idx="135">
                  <c:v>4.9000000000000004</c:v>
                </c:pt>
                <c:pt idx="136">
                  <c:v>5.5</c:v>
                </c:pt>
                <c:pt idx="137">
                  <c:v>11</c:v>
                </c:pt>
                <c:pt idx="138">
                  <c:v>3.9</c:v>
                </c:pt>
                <c:pt idx="139">
                  <c:v>10.7</c:v>
                </c:pt>
                <c:pt idx="140">
                  <c:v>8.3000000000000007</c:v>
                </c:pt>
                <c:pt idx="141">
                  <c:v>4.2</c:v>
                </c:pt>
                <c:pt idx="142">
                  <c:v>8</c:v>
                </c:pt>
                <c:pt idx="143">
                  <c:v>9.1</c:v>
                </c:pt>
                <c:pt idx="144">
                  <c:v>5.2</c:v>
                </c:pt>
                <c:pt idx="145">
                  <c:v>6.4</c:v>
                </c:pt>
                <c:pt idx="146">
                  <c:v>5.4</c:v>
                </c:pt>
                <c:pt idx="147">
                  <c:v>1.2</c:v>
                </c:pt>
                <c:pt idx="148">
                  <c:v>5.9</c:v>
                </c:pt>
                <c:pt idx="14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4-498D-B5D7-D189BA6A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81888"/>
        <c:axId val="582282216"/>
      </c:barChart>
      <c:catAx>
        <c:axId val="5822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2216"/>
        <c:crosses val="autoZero"/>
        <c:auto val="1"/>
        <c:lblAlgn val="ctr"/>
        <c:lblOffset val="100"/>
        <c:noMultiLvlLbl val="0"/>
      </c:catAx>
      <c:valAx>
        <c:axId val="5822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-1121.xlsx]Sheet12!PivotTable5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Sheet12!$A$4:$A$154</c:f>
              <c:strCache>
                <c:ptCount val="150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Azerbaijan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Belarus</c:v>
                </c:pt>
                <c:pt idx="13">
                  <c:v>Belize</c:v>
                </c:pt>
                <c:pt idx="14">
                  <c:v>Benin</c:v>
                </c:pt>
                <c:pt idx="15">
                  <c:v>Bhutan</c:v>
                </c:pt>
                <c:pt idx="16">
                  <c:v>Bolivia (Plurinational State of)</c:v>
                </c:pt>
                <c:pt idx="17">
                  <c:v>Bosnia and Herzegovina</c:v>
                </c:pt>
                <c:pt idx="18">
                  <c:v>Botswana</c:v>
                </c:pt>
                <c:pt idx="19">
                  <c:v>Brazil</c:v>
                </c:pt>
                <c:pt idx="20">
                  <c:v>Brunei Darussalam</c:v>
                </c:pt>
                <c:pt idx="21">
                  <c:v>Burkina Faso</c:v>
                </c:pt>
                <c:pt idx="22">
                  <c:v>Burundi</c:v>
                </c:pt>
                <c:pt idx="23">
                  <c:v>Cabo Verde</c:v>
                </c:pt>
                <c:pt idx="24">
                  <c:v>Cambodia</c:v>
                </c:pt>
                <c:pt idx="25">
                  <c:v>Cameroon</c:v>
                </c:pt>
                <c:pt idx="26">
                  <c:v>Central African Republic</c:v>
                </c:pt>
                <c:pt idx="27">
                  <c:v>Chad</c:v>
                </c:pt>
                <c:pt idx="28">
                  <c:v>Chile</c:v>
                </c:pt>
                <c:pt idx="29">
                  <c:v>China</c:v>
                </c:pt>
                <c:pt idx="30">
                  <c:v>Colombia</c:v>
                </c:pt>
                <c:pt idx="31">
                  <c:v>Comoros</c:v>
                </c:pt>
                <c:pt idx="32">
                  <c:v>Congo</c:v>
                </c:pt>
                <c:pt idx="33">
                  <c:v>Costa Rica</c:v>
                </c:pt>
                <c:pt idx="34">
                  <c:v>Côte d'Ivoire</c:v>
                </c:pt>
                <c:pt idx="35">
                  <c:v>Cuba</c:v>
                </c:pt>
                <c:pt idx="36">
                  <c:v>Democratic People's Republic of Korea</c:v>
                </c:pt>
                <c:pt idx="37">
                  <c:v>Democratic Republic of the Congo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Ethiopia</c:v>
                </c:pt>
                <c:pt idx="47">
                  <c:v>Fiji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Gambia</c:v>
                </c:pt>
                <c:pt idx="52">
                  <c:v>Georgia</c:v>
                </c:pt>
                <c:pt idx="53">
                  <c:v>Ghana</c:v>
                </c:pt>
                <c:pt idx="54">
                  <c:v>Greece</c:v>
                </c:pt>
                <c:pt idx="55">
                  <c:v>Grenada</c:v>
                </c:pt>
                <c:pt idx="56">
                  <c:v>Guatemala</c:v>
                </c:pt>
                <c:pt idx="57">
                  <c:v>Guinea</c:v>
                </c:pt>
                <c:pt idx="58">
                  <c:v>Guinea-Bissau</c:v>
                </c:pt>
                <c:pt idx="59">
                  <c:v>Guyana</c:v>
                </c:pt>
                <c:pt idx="60">
                  <c:v>Haiti</c:v>
                </c:pt>
                <c:pt idx="61">
                  <c:v>Honduras</c:v>
                </c:pt>
                <c:pt idx="62">
                  <c:v>India</c:v>
                </c:pt>
                <c:pt idx="63">
                  <c:v>Indonesia</c:v>
                </c:pt>
                <c:pt idx="64">
                  <c:v>Iran (Islamic Republic of)</c:v>
                </c:pt>
                <c:pt idx="65">
                  <c:v>Iraq</c:v>
                </c:pt>
                <c:pt idx="66">
                  <c:v>Israel</c:v>
                </c:pt>
                <c:pt idx="67">
                  <c:v>Jamaica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Kiribati</c:v>
                </c:pt>
                <c:pt idx="72">
                  <c:v>Kuwait</c:v>
                </c:pt>
                <c:pt idx="73">
                  <c:v>Kyrgyzstan</c:v>
                </c:pt>
                <c:pt idx="74">
                  <c:v>Lao People's Democratic Republic</c:v>
                </c:pt>
                <c:pt idx="75">
                  <c:v>Lebanon</c:v>
                </c:pt>
                <c:pt idx="76">
                  <c:v>Lesotho</c:v>
                </c:pt>
                <c:pt idx="77">
                  <c:v>Liberia</c:v>
                </c:pt>
                <c:pt idx="78">
                  <c:v>Libya</c:v>
                </c:pt>
                <c:pt idx="79">
                  <c:v>Madagascar</c:v>
                </c:pt>
                <c:pt idx="80">
                  <c:v>Malawi</c:v>
                </c:pt>
                <c:pt idx="81">
                  <c:v>Malaysia</c:v>
                </c:pt>
                <c:pt idx="82">
                  <c:v>Maldives</c:v>
                </c:pt>
                <c:pt idx="83">
                  <c:v>Mali</c:v>
                </c:pt>
                <c:pt idx="84">
                  <c:v>Mauritania</c:v>
                </c:pt>
                <c:pt idx="85">
                  <c:v>Mauritius</c:v>
                </c:pt>
                <c:pt idx="86">
                  <c:v>Mexico</c:v>
                </c:pt>
                <c:pt idx="87">
                  <c:v>Micronesia (Federated States of)</c:v>
                </c:pt>
                <c:pt idx="88">
                  <c:v>Mongolia</c:v>
                </c:pt>
                <c:pt idx="89">
                  <c:v>Montenegro</c:v>
                </c:pt>
                <c:pt idx="90">
                  <c:v>Morocco</c:v>
                </c:pt>
                <c:pt idx="91">
                  <c:v>Mozambique</c:v>
                </c:pt>
                <c:pt idx="92">
                  <c:v>Myanmar</c:v>
                </c:pt>
                <c:pt idx="93">
                  <c:v>Namibia</c:v>
                </c:pt>
                <c:pt idx="94">
                  <c:v>Nepal</c:v>
                </c:pt>
                <c:pt idx="95">
                  <c:v>Nicaragua</c:v>
                </c:pt>
                <c:pt idx="96">
                  <c:v>Niger</c:v>
                </c:pt>
                <c:pt idx="97">
                  <c:v>Nigeria</c:v>
                </c:pt>
                <c:pt idx="98">
                  <c:v>Oman</c:v>
                </c:pt>
                <c:pt idx="99">
                  <c:v>Pakistan</c:v>
                </c:pt>
                <c:pt idx="100">
                  <c:v>Panama</c:v>
                </c:pt>
                <c:pt idx="101">
                  <c:v>Papua New Guinea</c:v>
                </c:pt>
                <c:pt idx="102">
                  <c:v>Paraguay</c:v>
                </c:pt>
                <c:pt idx="103">
                  <c:v>Peru</c:v>
                </c:pt>
                <c:pt idx="104">
                  <c:v>Philippines</c:v>
                </c:pt>
                <c:pt idx="105">
                  <c:v>Qatar</c:v>
                </c:pt>
                <c:pt idx="106">
                  <c:v>Republic of Korea</c:v>
                </c:pt>
                <c:pt idx="107">
                  <c:v>Republic of Moldova</c:v>
                </c:pt>
                <c:pt idx="108">
                  <c:v>Russian Federation</c:v>
                </c:pt>
                <c:pt idx="109">
                  <c:v>Rwanda</c:v>
                </c:pt>
                <c:pt idx="110">
                  <c:v>Saint Lucia</c:v>
                </c:pt>
                <c:pt idx="111">
                  <c:v>Saint Vincent and the Grenadines</c:v>
                </c:pt>
                <c:pt idx="112">
                  <c:v>Samoa</c:v>
                </c:pt>
                <c:pt idx="113">
                  <c:v>Sao Tome and Principe</c:v>
                </c:pt>
                <c:pt idx="114">
                  <c:v>Saudi Arabia</c:v>
                </c:pt>
                <c:pt idx="115">
                  <c:v>Senegal</c:v>
                </c:pt>
                <c:pt idx="116">
                  <c:v>Serbia</c:v>
                </c:pt>
                <c:pt idx="117">
                  <c:v>Seychelles</c:v>
                </c:pt>
                <c:pt idx="118">
                  <c:v>Sierra Leone</c:v>
                </c:pt>
                <c:pt idx="119">
                  <c:v>Solomon Islands</c:v>
                </c:pt>
                <c:pt idx="120">
                  <c:v>Somalia</c:v>
                </c:pt>
                <c:pt idx="121">
                  <c:v>South Africa</c:v>
                </c:pt>
                <c:pt idx="122">
                  <c:v>South Sudan</c:v>
                </c:pt>
                <c:pt idx="123">
                  <c:v>Sri Lanka</c:v>
                </c:pt>
                <c:pt idx="124">
                  <c:v>Sudan</c:v>
                </c:pt>
                <c:pt idx="125">
                  <c:v>Suriname</c:v>
                </c:pt>
                <c:pt idx="126">
                  <c:v>Swaziland</c:v>
                </c:pt>
                <c:pt idx="127">
                  <c:v>Syrian Arab Republic</c:v>
                </c:pt>
                <c:pt idx="128">
                  <c:v>Tajikistan</c:v>
                </c:pt>
                <c:pt idx="129">
                  <c:v>Thailand</c:v>
                </c:pt>
                <c:pt idx="130">
                  <c:v>The former Yugoslav republic of Macedonia</c:v>
                </c:pt>
                <c:pt idx="131">
                  <c:v>Timor-Leste</c:v>
                </c:pt>
                <c:pt idx="132">
                  <c:v>Togo</c:v>
                </c:pt>
                <c:pt idx="133">
                  <c:v>Tonga</c:v>
                </c:pt>
                <c:pt idx="134">
                  <c:v>Trinidad and Tobago</c:v>
                </c:pt>
                <c:pt idx="135">
                  <c:v>Tunisia</c:v>
                </c:pt>
                <c:pt idx="136">
                  <c:v>Turkey</c:v>
                </c:pt>
                <c:pt idx="137">
                  <c:v>Turkmenistan</c:v>
                </c:pt>
                <c:pt idx="138">
                  <c:v>Uganda</c:v>
                </c:pt>
                <c:pt idx="139">
                  <c:v>Ukraine</c:v>
                </c:pt>
                <c:pt idx="140">
                  <c:v>United Arab Emirates</c:v>
                </c:pt>
                <c:pt idx="141">
                  <c:v>United Republic of Tanzania</c:v>
                </c:pt>
                <c:pt idx="142">
                  <c:v>Uruguay</c:v>
                </c:pt>
                <c:pt idx="143">
                  <c:v>Uzbekistan</c:v>
                </c:pt>
                <c:pt idx="144">
                  <c:v>Vanuatu</c:v>
                </c:pt>
                <c:pt idx="145">
                  <c:v>Venezuela (Bolivarian Republic of)</c:v>
                </c:pt>
                <c:pt idx="146">
                  <c:v>Viet Nam</c:v>
                </c:pt>
                <c:pt idx="147">
                  <c:v>Yemen</c:v>
                </c:pt>
                <c:pt idx="148">
                  <c:v>Zambia</c:v>
                </c:pt>
                <c:pt idx="149">
                  <c:v>Zimbabwe</c:v>
                </c:pt>
              </c:strCache>
            </c:strRef>
          </c:cat>
          <c:val>
            <c:numRef>
              <c:f>Sheet12!$B$4:$B$154</c:f>
              <c:numCache>
                <c:formatCode>General</c:formatCode>
                <c:ptCount val="150"/>
                <c:pt idx="0">
                  <c:v>2.2000000000000002</c:v>
                </c:pt>
                <c:pt idx="1">
                  <c:v>8.8000000000000007</c:v>
                </c:pt>
                <c:pt idx="2">
                  <c:v>5.9</c:v>
                </c:pt>
                <c:pt idx="3">
                  <c:v>4.4000000000000004</c:v>
                </c:pt>
                <c:pt idx="4">
                  <c:v>7</c:v>
                </c:pt>
                <c:pt idx="5">
                  <c:v>9.1</c:v>
                </c:pt>
                <c:pt idx="6">
                  <c:v>10.8</c:v>
                </c:pt>
                <c:pt idx="7">
                  <c:v>10.6</c:v>
                </c:pt>
                <c:pt idx="8">
                  <c:v>10.9</c:v>
                </c:pt>
                <c:pt idx="9">
                  <c:v>8.3000000000000007</c:v>
                </c:pt>
                <c:pt idx="10">
                  <c:v>4.0999999999999996</c:v>
                </c:pt>
                <c:pt idx="11">
                  <c:v>9</c:v>
                </c:pt>
                <c:pt idx="12">
                  <c:v>8.9</c:v>
                </c:pt>
                <c:pt idx="13">
                  <c:v>10.1</c:v>
                </c:pt>
                <c:pt idx="14">
                  <c:v>2.6</c:v>
                </c:pt>
                <c:pt idx="15">
                  <c:v>0.6</c:v>
                </c:pt>
                <c:pt idx="16">
                  <c:v>7.4</c:v>
                </c:pt>
                <c:pt idx="17">
                  <c:v>7</c:v>
                </c:pt>
                <c:pt idx="18">
                  <c:v>7.6</c:v>
                </c:pt>
                <c:pt idx="19">
                  <c:v>5.6</c:v>
                </c:pt>
                <c:pt idx="20">
                  <c:v>8.3000000000000007</c:v>
                </c:pt>
                <c:pt idx="21">
                  <c:v>1.2</c:v>
                </c:pt>
                <c:pt idx="22">
                  <c:v>1.8</c:v>
                </c:pt>
                <c:pt idx="23">
                  <c:v>3.5</c:v>
                </c:pt>
                <c:pt idx="24">
                  <c:v>3.2</c:v>
                </c:pt>
                <c:pt idx="25">
                  <c:v>4.8</c:v>
                </c:pt>
                <c:pt idx="26">
                  <c:v>2.9</c:v>
                </c:pt>
                <c:pt idx="27">
                  <c:v>1.4</c:v>
                </c:pt>
                <c:pt idx="28">
                  <c:v>8.8000000000000007</c:v>
                </c:pt>
                <c:pt idx="29">
                  <c:v>6.5</c:v>
                </c:pt>
                <c:pt idx="30">
                  <c:v>6.5</c:v>
                </c:pt>
                <c:pt idx="31">
                  <c:v>0.6</c:v>
                </c:pt>
                <c:pt idx="32">
                  <c:v>5.5</c:v>
                </c:pt>
                <c:pt idx="33">
                  <c:v>8</c:v>
                </c:pt>
                <c:pt idx="34">
                  <c:v>3.3</c:v>
                </c:pt>
                <c:pt idx="35">
                  <c:v>9.6</c:v>
                </c:pt>
                <c:pt idx="36">
                  <c:v>10.6</c:v>
                </c:pt>
                <c:pt idx="37">
                  <c:v>3.3</c:v>
                </c:pt>
                <c:pt idx="38">
                  <c:v>3.2</c:v>
                </c:pt>
                <c:pt idx="39">
                  <c:v>6.4</c:v>
                </c:pt>
                <c:pt idx="40">
                  <c:v>7</c:v>
                </c:pt>
                <c:pt idx="41">
                  <c:v>4.8</c:v>
                </c:pt>
                <c:pt idx="42">
                  <c:v>5.2</c:v>
                </c:pt>
                <c:pt idx="43">
                  <c:v>5.4</c:v>
                </c:pt>
                <c:pt idx="44">
                  <c:v>2.5</c:v>
                </c:pt>
                <c:pt idx="45">
                  <c:v>11.7</c:v>
                </c:pt>
                <c:pt idx="46">
                  <c:v>1.5</c:v>
                </c:pt>
                <c:pt idx="47">
                  <c:v>9.6</c:v>
                </c:pt>
                <c:pt idx="48">
                  <c:v>9.3000000000000007</c:v>
                </c:pt>
                <c:pt idx="49">
                  <c:v>9.8000000000000007</c:v>
                </c:pt>
                <c:pt idx="50">
                  <c:v>6.2</c:v>
                </c:pt>
                <c:pt idx="51">
                  <c:v>2</c:v>
                </c:pt>
                <c:pt idx="52">
                  <c:v>11.7</c:v>
                </c:pt>
                <c:pt idx="53">
                  <c:v>6.1</c:v>
                </c:pt>
                <c:pt idx="54">
                  <c:v>8.6</c:v>
                </c:pt>
                <c:pt idx="55">
                  <c:v>4.5999999999999996</c:v>
                </c:pt>
                <c:pt idx="56">
                  <c:v>3.7</c:v>
                </c:pt>
                <c:pt idx="57">
                  <c:v>1.5</c:v>
                </c:pt>
                <c:pt idx="58">
                  <c:v>0.7</c:v>
                </c:pt>
                <c:pt idx="59">
                  <c:v>7.7</c:v>
                </c:pt>
                <c:pt idx="60">
                  <c:v>3.8</c:v>
                </c:pt>
                <c:pt idx="61">
                  <c:v>4.3</c:v>
                </c:pt>
                <c:pt idx="62">
                  <c:v>4.4000000000000004</c:v>
                </c:pt>
                <c:pt idx="63">
                  <c:v>6.7</c:v>
                </c:pt>
                <c:pt idx="64">
                  <c:v>6.2</c:v>
                </c:pt>
                <c:pt idx="65">
                  <c:v>5</c:v>
                </c:pt>
                <c:pt idx="66">
                  <c:v>12</c:v>
                </c:pt>
                <c:pt idx="67">
                  <c:v>7.3</c:v>
                </c:pt>
                <c:pt idx="68">
                  <c:v>9.5</c:v>
                </c:pt>
                <c:pt idx="69">
                  <c:v>10.5</c:v>
                </c:pt>
                <c:pt idx="70">
                  <c:v>5.3</c:v>
                </c:pt>
                <c:pt idx="71">
                  <c:v>6.8</c:v>
                </c:pt>
                <c:pt idx="72">
                  <c:v>6.2</c:v>
                </c:pt>
                <c:pt idx="73">
                  <c:v>9.8000000000000007</c:v>
                </c:pt>
                <c:pt idx="74">
                  <c:v>3.9</c:v>
                </c:pt>
                <c:pt idx="75">
                  <c:v>3.7</c:v>
                </c:pt>
                <c:pt idx="76">
                  <c:v>4.9000000000000004</c:v>
                </c:pt>
                <c:pt idx="77">
                  <c:v>3.5</c:v>
                </c:pt>
                <c:pt idx="78">
                  <c:v>5.6</c:v>
                </c:pt>
                <c:pt idx="79">
                  <c:v>5.2</c:v>
                </c:pt>
                <c:pt idx="80">
                  <c:v>3</c:v>
                </c:pt>
                <c:pt idx="81">
                  <c:v>8.6</c:v>
                </c:pt>
                <c:pt idx="82">
                  <c:v>3</c:v>
                </c:pt>
                <c:pt idx="83">
                  <c:v>1.2</c:v>
                </c:pt>
                <c:pt idx="84">
                  <c:v>3</c:v>
                </c:pt>
                <c:pt idx="85">
                  <c:v>6.2</c:v>
                </c:pt>
                <c:pt idx="86">
                  <c:v>6.7</c:v>
                </c:pt>
                <c:pt idx="87">
                  <c:v>4.8</c:v>
                </c:pt>
                <c:pt idx="88">
                  <c:v>8.1999999999999993</c:v>
                </c:pt>
                <c:pt idx="89">
                  <c:v>6.3</c:v>
                </c:pt>
                <c:pt idx="90">
                  <c:v>3.4</c:v>
                </c:pt>
                <c:pt idx="91">
                  <c:v>2.2000000000000002</c:v>
                </c:pt>
                <c:pt idx="92">
                  <c:v>3.1</c:v>
                </c:pt>
                <c:pt idx="93">
                  <c:v>5.6</c:v>
                </c:pt>
                <c:pt idx="94">
                  <c:v>2.4</c:v>
                </c:pt>
                <c:pt idx="95">
                  <c:v>5.0999999999999996</c:v>
                </c:pt>
                <c:pt idx="96">
                  <c:v>1.1000000000000001</c:v>
                </c:pt>
                <c:pt idx="97">
                  <c:v>3.4</c:v>
                </c:pt>
                <c:pt idx="98">
                  <c:v>5.3</c:v>
                </c:pt>
                <c:pt idx="99">
                  <c:v>3.3</c:v>
                </c:pt>
                <c:pt idx="100">
                  <c:v>8.5</c:v>
                </c:pt>
                <c:pt idx="101">
                  <c:v>3.3</c:v>
                </c:pt>
                <c:pt idx="102">
                  <c:v>5.9</c:v>
                </c:pt>
                <c:pt idx="103">
                  <c:v>8</c:v>
                </c:pt>
                <c:pt idx="104">
                  <c:v>7.6</c:v>
                </c:pt>
                <c:pt idx="105">
                  <c:v>7.9</c:v>
                </c:pt>
                <c:pt idx="106">
                  <c:v>10.6</c:v>
                </c:pt>
                <c:pt idx="107">
                  <c:v>9</c:v>
                </c:pt>
                <c:pt idx="108">
                  <c:v>11.3</c:v>
                </c:pt>
                <c:pt idx="109">
                  <c:v>2.2999999999999998</c:v>
                </c:pt>
                <c:pt idx="110">
                  <c:v>7</c:v>
                </c:pt>
                <c:pt idx="111">
                  <c:v>7.6</c:v>
                </c:pt>
                <c:pt idx="112">
                  <c:v>8.8000000000000007</c:v>
                </c:pt>
                <c:pt idx="113">
                  <c:v>4.2</c:v>
                </c:pt>
                <c:pt idx="114">
                  <c:v>6.7</c:v>
                </c:pt>
                <c:pt idx="115">
                  <c:v>1.9</c:v>
                </c:pt>
                <c:pt idx="116">
                  <c:v>9.4</c:v>
                </c:pt>
                <c:pt idx="117">
                  <c:v>7.4</c:v>
                </c:pt>
                <c:pt idx="118">
                  <c:v>2.2999999999999998</c:v>
                </c:pt>
                <c:pt idx="119">
                  <c:v>4.5999999999999996</c:v>
                </c:pt>
                <c:pt idx="120">
                  <c:v>0</c:v>
                </c:pt>
                <c:pt idx="121">
                  <c:v>8.8000000000000007</c:v>
                </c:pt>
                <c:pt idx="122">
                  <c:v>4.8</c:v>
                </c:pt>
                <c:pt idx="123">
                  <c:v>10</c:v>
                </c:pt>
                <c:pt idx="124">
                  <c:v>2.4</c:v>
                </c:pt>
                <c:pt idx="125">
                  <c:v>5.3</c:v>
                </c:pt>
                <c:pt idx="126">
                  <c:v>3.9</c:v>
                </c:pt>
                <c:pt idx="127">
                  <c:v>4.5999999999999996</c:v>
                </c:pt>
                <c:pt idx="128">
                  <c:v>10.6</c:v>
                </c:pt>
                <c:pt idx="129">
                  <c:v>6.1</c:v>
                </c:pt>
                <c:pt idx="130">
                  <c:v>6.5</c:v>
                </c:pt>
                <c:pt idx="131">
                  <c:v>2.8</c:v>
                </c:pt>
                <c:pt idx="132">
                  <c:v>4</c:v>
                </c:pt>
                <c:pt idx="133">
                  <c:v>9.1</c:v>
                </c:pt>
                <c:pt idx="134">
                  <c:v>9.1999999999999993</c:v>
                </c:pt>
                <c:pt idx="135">
                  <c:v>4.9000000000000004</c:v>
                </c:pt>
                <c:pt idx="136">
                  <c:v>5.5</c:v>
                </c:pt>
                <c:pt idx="137">
                  <c:v>11</c:v>
                </c:pt>
                <c:pt idx="138">
                  <c:v>3.9</c:v>
                </c:pt>
                <c:pt idx="139">
                  <c:v>10.7</c:v>
                </c:pt>
                <c:pt idx="140">
                  <c:v>8.3000000000000007</c:v>
                </c:pt>
                <c:pt idx="141">
                  <c:v>4.2</c:v>
                </c:pt>
                <c:pt idx="142">
                  <c:v>8</c:v>
                </c:pt>
                <c:pt idx="143">
                  <c:v>9.1</c:v>
                </c:pt>
                <c:pt idx="144">
                  <c:v>5.2</c:v>
                </c:pt>
                <c:pt idx="145">
                  <c:v>6.4</c:v>
                </c:pt>
                <c:pt idx="146">
                  <c:v>5.4</c:v>
                </c:pt>
                <c:pt idx="147">
                  <c:v>1.2</c:v>
                </c:pt>
                <c:pt idx="148">
                  <c:v>5.9</c:v>
                </c:pt>
                <c:pt idx="14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1-441F-BF38-8E1FB372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81888"/>
        <c:axId val="582282216"/>
      </c:barChart>
      <c:catAx>
        <c:axId val="5822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2216"/>
        <c:crosses val="autoZero"/>
        <c:auto val="1"/>
        <c:lblAlgn val="ctr"/>
        <c:lblOffset val="100"/>
        <c:noMultiLvlLbl val="0"/>
      </c:catAx>
      <c:valAx>
        <c:axId val="5822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Adult Mortality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55846415250725234"/>
                  <c:y val="0.27861322834645669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Regression(2000)'!ScatterX_58F0C</c:f>
              <c:numCache>
                <c:formatCode>General</c:formatCode>
                <c:ptCount val="183"/>
                <c:pt idx="0">
                  <c:v>321</c:v>
                </c:pt>
                <c:pt idx="1">
                  <c:v>11</c:v>
                </c:pt>
                <c:pt idx="2">
                  <c:v>145</c:v>
                </c:pt>
                <c:pt idx="3">
                  <c:v>48</c:v>
                </c:pt>
                <c:pt idx="4">
                  <c:v>156</c:v>
                </c:pt>
                <c:pt idx="5">
                  <c:v>137</c:v>
                </c:pt>
                <c:pt idx="6">
                  <c:v>142</c:v>
                </c:pt>
                <c:pt idx="7">
                  <c:v>78</c:v>
                </c:pt>
                <c:pt idx="8">
                  <c:v>96</c:v>
                </c:pt>
                <c:pt idx="9">
                  <c:v>16</c:v>
                </c:pt>
                <c:pt idx="10">
                  <c:v>192</c:v>
                </c:pt>
                <c:pt idx="11">
                  <c:v>92</c:v>
                </c:pt>
                <c:pt idx="12">
                  <c:v>173</c:v>
                </c:pt>
                <c:pt idx="13">
                  <c:v>127</c:v>
                </c:pt>
                <c:pt idx="14">
                  <c:v>247</c:v>
                </c:pt>
                <c:pt idx="15">
                  <c:v>11</c:v>
                </c:pt>
                <c:pt idx="16">
                  <c:v>196</c:v>
                </c:pt>
                <c:pt idx="17">
                  <c:v>279</c:v>
                </c:pt>
                <c:pt idx="18">
                  <c:v>312</c:v>
                </c:pt>
                <c:pt idx="19">
                  <c:v>243</c:v>
                </c:pt>
                <c:pt idx="20">
                  <c:v>116</c:v>
                </c:pt>
                <c:pt idx="21">
                  <c:v>647</c:v>
                </c:pt>
                <c:pt idx="22">
                  <c:v>183</c:v>
                </c:pt>
                <c:pt idx="23">
                  <c:v>16</c:v>
                </c:pt>
                <c:pt idx="24">
                  <c:v>163</c:v>
                </c:pt>
                <c:pt idx="25">
                  <c:v>348</c:v>
                </c:pt>
                <c:pt idx="26">
                  <c:v>386</c:v>
                </c:pt>
                <c:pt idx="27">
                  <c:v>461</c:v>
                </c:pt>
                <c:pt idx="28">
                  <c:v>155</c:v>
                </c:pt>
                <c:pt idx="29">
                  <c:v>274</c:v>
                </c:pt>
                <c:pt idx="30">
                  <c:v>394</c:v>
                </c:pt>
                <c:pt idx="31">
                  <c:v>82</c:v>
                </c:pt>
                <c:pt idx="32">
                  <c:v>49</c:v>
                </c:pt>
                <c:pt idx="33">
                  <c:v>44</c:v>
                </c:pt>
                <c:pt idx="34">
                  <c:v>13</c:v>
                </c:pt>
                <c:pt idx="35">
                  <c:v>115</c:v>
                </c:pt>
                <c:pt idx="36">
                  <c:v>167</c:v>
                </c:pt>
                <c:pt idx="37">
                  <c:v>272</c:v>
                </c:pt>
                <c:pt idx="38">
                  <c:v>416</c:v>
                </c:pt>
                <c:pt idx="39">
                  <c:v>98</c:v>
                </c:pt>
                <c:pt idx="40">
                  <c:v>127</c:v>
                </c:pt>
                <c:pt idx="41">
                  <c:v>115</c:v>
                </c:pt>
                <c:pt idx="42">
                  <c:v>7</c:v>
                </c:pt>
                <c:pt idx="43">
                  <c:v>126</c:v>
                </c:pt>
                <c:pt idx="44">
                  <c:v>192</c:v>
                </c:pt>
                <c:pt idx="45">
                  <c:v>346</c:v>
                </c:pt>
                <c:pt idx="46">
                  <c:v>12</c:v>
                </c:pt>
                <c:pt idx="47">
                  <c:v>325</c:v>
                </c:pt>
                <c:pt idx="48">
                  <c:v>176</c:v>
                </c:pt>
                <c:pt idx="49">
                  <c:v>163</c:v>
                </c:pt>
                <c:pt idx="50">
                  <c:v>171</c:v>
                </c:pt>
                <c:pt idx="51">
                  <c:v>218</c:v>
                </c:pt>
                <c:pt idx="52">
                  <c:v>336</c:v>
                </c:pt>
                <c:pt idx="53">
                  <c:v>593</c:v>
                </c:pt>
                <c:pt idx="54">
                  <c:v>218</c:v>
                </c:pt>
                <c:pt idx="55">
                  <c:v>391</c:v>
                </c:pt>
                <c:pt idx="56">
                  <c:v>221</c:v>
                </c:pt>
                <c:pt idx="57">
                  <c:v>15</c:v>
                </c:pt>
                <c:pt idx="58">
                  <c:v>13</c:v>
                </c:pt>
                <c:pt idx="59">
                  <c:v>296</c:v>
                </c:pt>
                <c:pt idx="60">
                  <c:v>33</c:v>
                </c:pt>
                <c:pt idx="61">
                  <c:v>129</c:v>
                </c:pt>
                <c:pt idx="62">
                  <c:v>95</c:v>
                </c:pt>
                <c:pt idx="63">
                  <c:v>38</c:v>
                </c:pt>
                <c:pt idx="64">
                  <c:v>84</c:v>
                </c:pt>
                <c:pt idx="65">
                  <c:v>182</c:v>
                </c:pt>
                <c:pt idx="66">
                  <c:v>221</c:v>
                </c:pt>
                <c:pt idx="67">
                  <c:v>328</c:v>
                </c:pt>
                <c:pt idx="68">
                  <c:v>3</c:v>
                </c:pt>
                <c:pt idx="69">
                  <c:v>246</c:v>
                </c:pt>
                <c:pt idx="70">
                  <c:v>35</c:v>
                </c:pt>
                <c:pt idx="71">
                  <c:v>174</c:v>
                </c:pt>
                <c:pt idx="72">
                  <c:v>193</c:v>
                </c:pt>
                <c:pt idx="73">
                  <c:v>74</c:v>
                </c:pt>
                <c:pt idx="74">
                  <c:v>224</c:v>
                </c:pt>
                <c:pt idx="75">
                  <c:v>188</c:v>
                </c:pt>
                <c:pt idx="76">
                  <c:v>15</c:v>
                </c:pt>
                <c:pt idx="77">
                  <c:v>144</c:v>
                </c:pt>
                <c:pt idx="78">
                  <c:v>94</c:v>
                </c:pt>
                <c:pt idx="79">
                  <c:v>76</c:v>
                </c:pt>
                <c:pt idx="80">
                  <c:v>77</c:v>
                </c:pt>
                <c:pt idx="81">
                  <c:v>171</c:v>
                </c:pt>
                <c:pt idx="82">
                  <c:v>74</c:v>
                </c:pt>
                <c:pt idx="83">
                  <c:v>133</c:v>
                </c:pt>
                <c:pt idx="84">
                  <c:v>292</c:v>
                </c:pt>
                <c:pt idx="85">
                  <c:v>428</c:v>
                </c:pt>
                <c:pt idx="86">
                  <c:v>222</c:v>
                </c:pt>
                <c:pt idx="87">
                  <c:v>96</c:v>
                </c:pt>
                <c:pt idx="88">
                  <c:v>225</c:v>
                </c:pt>
                <c:pt idx="89">
                  <c:v>278</c:v>
                </c:pt>
                <c:pt idx="90">
                  <c:v>218</c:v>
                </c:pt>
                <c:pt idx="91">
                  <c:v>112</c:v>
                </c:pt>
                <c:pt idx="92">
                  <c:v>543</c:v>
                </c:pt>
                <c:pt idx="93">
                  <c:v>39</c:v>
                </c:pt>
                <c:pt idx="94">
                  <c:v>148</c:v>
                </c:pt>
                <c:pt idx="95">
                  <c:v>2</c:v>
                </c:pt>
                <c:pt idx="96">
                  <c:v>98</c:v>
                </c:pt>
                <c:pt idx="97">
                  <c:v>283</c:v>
                </c:pt>
                <c:pt idx="98">
                  <c:v>588</c:v>
                </c:pt>
                <c:pt idx="99">
                  <c:v>149</c:v>
                </c:pt>
                <c:pt idx="100">
                  <c:v>139</c:v>
                </c:pt>
                <c:pt idx="101">
                  <c:v>37</c:v>
                </c:pt>
                <c:pt idx="102">
                  <c:v>8</c:v>
                </c:pt>
                <c:pt idx="103">
                  <c:v>23</c:v>
                </c:pt>
                <c:pt idx="104">
                  <c:v>177</c:v>
                </c:pt>
                <c:pt idx="105">
                  <c:v>129</c:v>
                </c:pt>
                <c:pt idx="106">
                  <c:v>185</c:v>
                </c:pt>
                <c:pt idx="107">
                  <c:v>274</c:v>
                </c:pt>
                <c:pt idx="108">
                  <c:v>144</c:v>
                </c:pt>
                <c:pt idx="109">
                  <c:v>16</c:v>
                </c:pt>
                <c:pt idx="110">
                  <c:v>43</c:v>
                </c:pt>
                <c:pt idx="111">
                  <c:v>243</c:v>
                </c:pt>
                <c:pt idx="112">
                  <c:v>41</c:v>
                </c:pt>
                <c:pt idx="113">
                  <c:v>238</c:v>
                </c:pt>
                <c:pt idx="114">
                  <c:v>84</c:v>
                </c:pt>
                <c:pt idx="115">
                  <c:v>87</c:v>
                </c:pt>
                <c:pt idx="116">
                  <c:v>192</c:v>
                </c:pt>
                <c:pt idx="117">
                  <c:v>284</c:v>
                </c:pt>
                <c:pt idx="118">
                  <c:v>45</c:v>
                </c:pt>
                <c:pt idx="119">
                  <c:v>85</c:v>
                </c:pt>
                <c:pt idx="120">
                  <c:v>138</c:v>
                </c:pt>
                <c:pt idx="121">
                  <c:v>19</c:v>
                </c:pt>
                <c:pt idx="122">
                  <c:v>121</c:v>
                </c:pt>
                <c:pt idx="123">
                  <c:v>335</c:v>
                </c:pt>
                <c:pt idx="124">
                  <c:v>172</c:v>
                </c:pt>
                <c:pt idx="125">
                  <c:v>154</c:v>
                </c:pt>
                <c:pt idx="126">
                  <c:v>219</c:v>
                </c:pt>
                <c:pt idx="127">
                  <c:v>153</c:v>
                </c:pt>
                <c:pt idx="128">
                  <c:v>11</c:v>
                </c:pt>
                <c:pt idx="129">
                  <c:v>88</c:v>
                </c:pt>
                <c:pt idx="130">
                  <c:v>116</c:v>
                </c:pt>
                <c:pt idx="131">
                  <c:v>235</c:v>
                </c:pt>
                <c:pt idx="132">
                  <c:v>175</c:v>
                </c:pt>
                <c:pt idx="133">
                  <c:v>37</c:v>
                </c:pt>
                <c:pt idx="134">
                  <c:v>426</c:v>
                </c:pt>
                <c:pt idx="135">
                  <c:v>183</c:v>
                </c:pt>
                <c:pt idx="136">
                  <c:v>186</c:v>
                </c:pt>
                <c:pt idx="137">
                  <c:v>18</c:v>
                </c:pt>
                <c:pt idx="138">
                  <c:v>224</c:v>
                </c:pt>
                <c:pt idx="139">
                  <c:v>11</c:v>
                </c:pt>
                <c:pt idx="140">
                  <c:v>25</c:v>
                </c:pt>
                <c:pt idx="141">
                  <c:v>141</c:v>
                </c:pt>
                <c:pt idx="142">
                  <c:v>188</c:v>
                </c:pt>
                <c:pt idx="143">
                  <c:v>533</c:v>
                </c:pt>
                <c:pt idx="144">
                  <c:v>78</c:v>
                </c:pt>
                <c:pt idx="145">
                  <c:v>147</c:v>
                </c:pt>
                <c:pt idx="146">
                  <c:v>122</c:v>
                </c:pt>
                <c:pt idx="147">
                  <c:v>235</c:v>
                </c:pt>
                <c:pt idx="148">
                  <c:v>355</c:v>
                </c:pt>
                <c:pt idx="149">
                  <c:v>397</c:v>
                </c:pt>
                <c:pt idx="150">
                  <c:v>38</c:v>
                </c:pt>
                <c:pt idx="151">
                  <c:v>86</c:v>
                </c:pt>
                <c:pt idx="152">
                  <c:v>175</c:v>
                </c:pt>
                <c:pt idx="153">
                  <c:v>284</c:v>
                </c:pt>
                <c:pt idx="154">
                  <c:v>224</c:v>
                </c:pt>
                <c:pt idx="155">
                  <c:v>536</c:v>
                </c:pt>
                <c:pt idx="156">
                  <c:v>73</c:v>
                </c:pt>
                <c:pt idx="157">
                  <c:v>78</c:v>
                </c:pt>
                <c:pt idx="158">
                  <c:v>136</c:v>
                </c:pt>
                <c:pt idx="159">
                  <c:v>198</c:v>
                </c:pt>
                <c:pt idx="160">
                  <c:v>194</c:v>
                </c:pt>
                <c:pt idx="161">
                  <c:v>125</c:v>
                </c:pt>
                <c:pt idx="162">
                  <c:v>276</c:v>
                </c:pt>
                <c:pt idx="163">
                  <c:v>339</c:v>
                </c:pt>
                <c:pt idx="164">
                  <c:v>158</c:v>
                </c:pt>
                <c:pt idx="165">
                  <c:v>197</c:v>
                </c:pt>
                <c:pt idx="166">
                  <c:v>112</c:v>
                </c:pt>
                <c:pt idx="167">
                  <c:v>143</c:v>
                </c:pt>
                <c:pt idx="168">
                  <c:v>224</c:v>
                </c:pt>
                <c:pt idx="169">
                  <c:v>554</c:v>
                </c:pt>
                <c:pt idx="170">
                  <c:v>257</c:v>
                </c:pt>
                <c:pt idx="171">
                  <c:v>17</c:v>
                </c:pt>
                <c:pt idx="172">
                  <c:v>89</c:v>
                </c:pt>
                <c:pt idx="173">
                  <c:v>457</c:v>
                </c:pt>
                <c:pt idx="174">
                  <c:v>114</c:v>
                </c:pt>
                <c:pt idx="175">
                  <c:v>131</c:v>
                </c:pt>
                <c:pt idx="176">
                  <c:v>189</c:v>
                </c:pt>
                <c:pt idx="177">
                  <c:v>18</c:v>
                </c:pt>
                <c:pt idx="178">
                  <c:v>168</c:v>
                </c:pt>
                <c:pt idx="179">
                  <c:v>139</c:v>
                </c:pt>
                <c:pt idx="180">
                  <c:v>252</c:v>
                </c:pt>
                <c:pt idx="181">
                  <c:v>614</c:v>
                </c:pt>
                <c:pt idx="182">
                  <c:v>665</c:v>
                </c:pt>
              </c:numCache>
            </c:numRef>
          </c:xVal>
          <c:yVal>
            <c:numRef>
              <c:f>'LifeExpectancy Regression(2000)'!ScatterY_58F0C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2-4F4C-AD42-EC58440A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0800"/>
        <c:axId val="427451784"/>
      </c:scatterChart>
      <c:valAx>
        <c:axId val="42745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Adult Mortality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27451784"/>
        <c:crosses val="autoZero"/>
        <c:crossBetween val="midCat"/>
      </c:valAx>
      <c:valAx>
        <c:axId val="427451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2745080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Alcohol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9553771239121425"/>
                  <c:y val="0.53774078740157483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Regression(2000)'!ScatterX_76517</c:f>
              <c:numCache>
                <c:formatCode>General</c:formatCode>
                <c:ptCount val="183"/>
                <c:pt idx="0">
                  <c:v>0.03</c:v>
                </c:pt>
                <c:pt idx="1">
                  <c:v>6.04</c:v>
                </c:pt>
                <c:pt idx="2">
                  <c:v>0.48</c:v>
                </c:pt>
                <c:pt idx="3">
                  <c:v>6.89</c:v>
                </c:pt>
                <c:pt idx="4">
                  <c:v>7.9</c:v>
                </c:pt>
                <c:pt idx="5">
                  <c:v>8.33</c:v>
                </c:pt>
                <c:pt idx="6">
                  <c:v>3.97</c:v>
                </c:pt>
                <c:pt idx="7">
                  <c:v>10.62</c:v>
                </c:pt>
                <c:pt idx="8">
                  <c:v>11.3</c:v>
                </c:pt>
                <c:pt idx="9">
                  <c:v>1.9</c:v>
                </c:pt>
                <c:pt idx="10">
                  <c:v>8.6300000000000008</c:v>
                </c:pt>
                <c:pt idx="11">
                  <c:v>2.1</c:v>
                </c:pt>
                <c:pt idx="12">
                  <c:v>0.01</c:v>
                </c:pt>
                <c:pt idx="13">
                  <c:v>8.5500000000000007</c:v>
                </c:pt>
                <c:pt idx="14">
                  <c:v>13.97</c:v>
                </c:pt>
                <c:pt idx="15">
                  <c:v>10.1</c:v>
                </c:pt>
                <c:pt idx="16">
                  <c:v>6.45</c:v>
                </c:pt>
                <c:pt idx="17">
                  <c:v>1.21</c:v>
                </c:pt>
                <c:pt idx="18">
                  <c:v>0.22</c:v>
                </c:pt>
                <c:pt idx="19">
                  <c:v>3.83</c:v>
                </c:pt>
                <c:pt idx="20">
                  <c:v>4.71</c:v>
                </c:pt>
                <c:pt idx="21">
                  <c:v>5.3</c:v>
                </c:pt>
                <c:pt idx="22">
                  <c:v>7.21</c:v>
                </c:pt>
                <c:pt idx="23">
                  <c:v>0.25</c:v>
                </c:pt>
                <c:pt idx="24">
                  <c:v>10.96</c:v>
                </c:pt>
                <c:pt idx="25">
                  <c:v>4.57</c:v>
                </c:pt>
                <c:pt idx="26">
                  <c:v>4.05</c:v>
                </c:pt>
                <c:pt idx="27">
                  <c:v>4.24</c:v>
                </c:pt>
                <c:pt idx="28">
                  <c:v>4.45</c:v>
                </c:pt>
                <c:pt idx="29">
                  <c:v>1.41</c:v>
                </c:pt>
                <c:pt idx="30">
                  <c:v>6.08</c:v>
                </c:pt>
                <c:pt idx="31">
                  <c:v>8.4</c:v>
                </c:pt>
                <c:pt idx="32">
                  <c:v>1.62</c:v>
                </c:pt>
                <c:pt idx="33">
                  <c:v>0.5</c:v>
                </c:pt>
                <c:pt idx="34">
                  <c:v>7.67</c:v>
                </c:pt>
                <c:pt idx="35">
                  <c:v>4.88</c:v>
                </c:pt>
                <c:pt idx="36">
                  <c:v>4.26</c:v>
                </c:pt>
                <c:pt idx="37">
                  <c:v>0.17</c:v>
                </c:pt>
                <c:pt idx="38">
                  <c:v>3.5</c:v>
                </c:pt>
                <c:pt idx="39">
                  <c:v>4.1500000000000004</c:v>
                </c:pt>
                <c:pt idx="40">
                  <c:v>12.07</c:v>
                </c:pt>
                <c:pt idx="41">
                  <c:v>4.04</c:v>
                </c:pt>
                <c:pt idx="42">
                  <c:v>10.81</c:v>
                </c:pt>
                <c:pt idx="43">
                  <c:v>13.31</c:v>
                </c:pt>
                <c:pt idx="44">
                  <c:v>3.35</c:v>
                </c:pt>
                <c:pt idx="45">
                  <c:v>1.17</c:v>
                </c:pt>
                <c:pt idx="46">
                  <c:v>10.09</c:v>
                </c:pt>
                <c:pt idx="47">
                  <c:v>0.49</c:v>
                </c:pt>
                <c:pt idx="48">
                  <c:v>6.15</c:v>
                </c:pt>
                <c:pt idx="49">
                  <c:v>3.88</c:v>
                </c:pt>
                <c:pt idx="50">
                  <c:v>0.2</c:v>
                </c:pt>
                <c:pt idx="51">
                  <c:v>2.48</c:v>
                </c:pt>
                <c:pt idx="52">
                  <c:v>7.89</c:v>
                </c:pt>
                <c:pt idx="53">
                  <c:v>0.47</c:v>
                </c:pt>
                <c:pt idx="54">
                  <c:v>14.32</c:v>
                </c:pt>
                <c:pt idx="55">
                  <c:v>0.77</c:v>
                </c:pt>
                <c:pt idx="56">
                  <c:v>2.3199999999999998</c:v>
                </c:pt>
                <c:pt idx="57">
                  <c:v>9.9600000000000009</c:v>
                </c:pt>
                <c:pt idx="58">
                  <c:v>12.3</c:v>
                </c:pt>
                <c:pt idx="59">
                  <c:v>8.61</c:v>
                </c:pt>
                <c:pt idx="60">
                  <c:v>3.05</c:v>
                </c:pt>
                <c:pt idx="61">
                  <c:v>6.88</c:v>
                </c:pt>
                <c:pt idx="62">
                  <c:v>11.61</c:v>
                </c:pt>
                <c:pt idx="63">
                  <c:v>1.92</c:v>
                </c:pt>
                <c:pt idx="64">
                  <c:v>9.07</c:v>
                </c:pt>
                <c:pt idx="65">
                  <c:v>8.42</c:v>
                </c:pt>
                <c:pt idx="66">
                  <c:v>2</c:v>
                </c:pt>
                <c:pt idx="67">
                  <c:v>0.18</c:v>
                </c:pt>
                <c:pt idx="68">
                  <c:v>2.73</c:v>
                </c:pt>
                <c:pt idx="69">
                  <c:v>5.08</c:v>
                </c:pt>
                <c:pt idx="70">
                  <c:v>5.9</c:v>
                </c:pt>
                <c:pt idx="71">
                  <c:v>2.97</c:v>
                </c:pt>
                <c:pt idx="72">
                  <c:v>11.46</c:v>
                </c:pt>
                <c:pt idx="73">
                  <c:v>7.24</c:v>
                </c:pt>
                <c:pt idx="74">
                  <c:v>2.4700000000000002</c:v>
                </c:pt>
                <c:pt idx="75">
                  <c:v>0.09</c:v>
                </c:pt>
                <c:pt idx="76">
                  <c:v>0.03</c:v>
                </c:pt>
                <c:pt idx="77">
                  <c:v>0.2</c:v>
                </c:pt>
                <c:pt idx="78">
                  <c:v>11.27</c:v>
                </c:pt>
                <c:pt idx="79">
                  <c:v>2.56</c:v>
                </c:pt>
                <c:pt idx="80">
                  <c:v>6.4</c:v>
                </c:pt>
                <c:pt idx="81">
                  <c:v>2.84</c:v>
                </c:pt>
                <c:pt idx="82">
                  <c:v>6.98</c:v>
                </c:pt>
                <c:pt idx="83">
                  <c:v>0.59</c:v>
                </c:pt>
                <c:pt idx="84">
                  <c:v>6.44</c:v>
                </c:pt>
                <c:pt idx="85">
                  <c:v>2.04</c:v>
                </c:pt>
                <c:pt idx="86">
                  <c:v>0.56000000000000005</c:v>
                </c:pt>
                <c:pt idx="87">
                  <c:v>0.1</c:v>
                </c:pt>
                <c:pt idx="88">
                  <c:v>5.99</c:v>
                </c:pt>
                <c:pt idx="89">
                  <c:v>5.3</c:v>
                </c:pt>
                <c:pt idx="90">
                  <c:v>9.85</c:v>
                </c:pt>
                <c:pt idx="91">
                  <c:v>1.61</c:v>
                </c:pt>
                <c:pt idx="92">
                  <c:v>2.98</c:v>
                </c:pt>
                <c:pt idx="93">
                  <c:v>3.75</c:v>
                </c:pt>
                <c:pt idx="94">
                  <c:v>0.01</c:v>
                </c:pt>
                <c:pt idx="95">
                  <c:v>12.4</c:v>
                </c:pt>
                <c:pt idx="96">
                  <c:v>11.6</c:v>
                </c:pt>
                <c:pt idx="97">
                  <c:v>0.91</c:v>
                </c:pt>
                <c:pt idx="98">
                  <c:v>1.78</c:v>
                </c:pt>
                <c:pt idx="99">
                  <c:v>0.47</c:v>
                </c:pt>
                <c:pt idx="100">
                  <c:v>1.62</c:v>
                </c:pt>
                <c:pt idx="101">
                  <c:v>0.56000000000000005</c:v>
                </c:pt>
                <c:pt idx="102">
                  <c:v>7.53</c:v>
                </c:pt>
                <c:pt idx="103">
                  <c:v>0</c:v>
                </c:pt>
                <c:pt idx="104">
                  <c:v>2.82</c:v>
                </c:pt>
                <c:pt idx="105">
                  <c:v>5.23</c:v>
                </c:pt>
                <c:pt idx="106">
                  <c:v>2.0499999999999998</c:v>
                </c:pt>
                <c:pt idx="107">
                  <c:v>4.6399999999999997</c:v>
                </c:pt>
                <c:pt idx="108">
                  <c:v>7.26</c:v>
                </c:pt>
                <c:pt idx="109">
                  <c:v>0.62</c:v>
                </c:pt>
                <c:pt idx="110">
                  <c:v>0.74</c:v>
                </c:pt>
                <c:pt idx="111">
                  <c:v>0.86</c:v>
                </c:pt>
                <c:pt idx="112">
                  <c:v>7.87</c:v>
                </c:pt>
                <c:pt idx="113">
                  <c:v>0.22</c:v>
                </c:pt>
                <c:pt idx="114">
                  <c:v>9.2200000000000006</c:v>
                </c:pt>
                <c:pt idx="115">
                  <c:v>9.23</c:v>
                </c:pt>
                <c:pt idx="116">
                  <c:v>3.32</c:v>
                </c:pt>
                <c:pt idx="117">
                  <c:v>0.1</c:v>
                </c:pt>
                <c:pt idx="118">
                  <c:v>10.49</c:v>
                </c:pt>
                <c:pt idx="119">
                  <c:v>6.68</c:v>
                </c:pt>
                <c:pt idx="120">
                  <c:v>0.53</c:v>
                </c:pt>
                <c:pt idx="121">
                  <c:v>0.03</c:v>
                </c:pt>
                <c:pt idx="122">
                  <c:v>6.9</c:v>
                </c:pt>
                <c:pt idx="123">
                  <c:v>0.82</c:v>
                </c:pt>
                <c:pt idx="124">
                  <c:v>6.64</c:v>
                </c:pt>
                <c:pt idx="125">
                  <c:v>5.18</c:v>
                </c:pt>
                <c:pt idx="126">
                  <c:v>4.37</c:v>
                </c:pt>
                <c:pt idx="127">
                  <c:v>10.7</c:v>
                </c:pt>
                <c:pt idx="128">
                  <c:v>12.03</c:v>
                </c:pt>
                <c:pt idx="129">
                  <c:v>1.08</c:v>
                </c:pt>
                <c:pt idx="130">
                  <c:v>8.9700000000000006</c:v>
                </c:pt>
                <c:pt idx="131">
                  <c:v>7.77</c:v>
                </c:pt>
                <c:pt idx="132">
                  <c:v>11.77</c:v>
                </c:pt>
                <c:pt idx="133">
                  <c:v>11.25</c:v>
                </c:pt>
                <c:pt idx="134">
                  <c:v>7.35</c:v>
                </c:pt>
                <c:pt idx="135">
                  <c:v>10.83</c:v>
                </c:pt>
                <c:pt idx="136">
                  <c:v>6.84</c:v>
                </c:pt>
                <c:pt idx="137">
                  <c:v>2.88</c:v>
                </c:pt>
                <c:pt idx="138">
                  <c:v>4.3099999999999996</c:v>
                </c:pt>
                <c:pt idx="139">
                  <c:v>0.08</c:v>
                </c:pt>
                <c:pt idx="140">
                  <c:v>0.3</c:v>
                </c:pt>
                <c:pt idx="141">
                  <c:v>8.6</c:v>
                </c:pt>
                <c:pt idx="142">
                  <c:v>5.53</c:v>
                </c:pt>
                <c:pt idx="143">
                  <c:v>4.0599999999999996</c:v>
                </c:pt>
                <c:pt idx="144">
                  <c:v>1.72</c:v>
                </c:pt>
                <c:pt idx="145">
                  <c:v>10.69</c:v>
                </c:pt>
                <c:pt idx="146">
                  <c:v>10.52</c:v>
                </c:pt>
                <c:pt idx="147">
                  <c:v>1.2</c:v>
                </c:pt>
                <c:pt idx="148">
                  <c:v>0</c:v>
                </c:pt>
                <c:pt idx="149">
                  <c:v>8.0299999999999994</c:v>
                </c:pt>
                <c:pt idx="150">
                  <c:v>0</c:v>
                </c:pt>
                <c:pt idx="151">
                  <c:v>9.99</c:v>
                </c:pt>
                <c:pt idx="152">
                  <c:v>2.0499999999999998</c:v>
                </c:pt>
                <c:pt idx="153">
                  <c:v>1.99</c:v>
                </c:pt>
                <c:pt idx="154">
                  <c:v>5.14</c:v>
                </c:pt>
                <c:pt idx="155">
                  <c:v>0</c:v>
                </c:pt>
                <c:pt idx="156">
                  <c:v>7.3</c:v>
                </c:pt>
                <c:pt idx="157">
                  <c:v>10.15</c:v>
                </c:pt>
                <c:pt idx="158">
                  <c:v>0.75</c:v>
                </c:pt>
                <c:pt idx="159">
                  <c:v>0.68</c:v>
                </c:pt>
                <c:pt idx="160">
                  <c:v>6.74</c:v>
                </c:pt>
                <c:pt idx="161">
                  <c:v>3.9</c:v>
                </c:pt>
                <c:pt idx="162">
                  <c:v>0.09</c:v>
                </c:pt>
                <c:pt idx="163">
                  <c:v>1.31</c:v>
                </c:pt>
                <c:pt idx="164">
                  <c:v>1.08</c:v>
                </c:pt>
                <c:pt idx="165">
                  <c:v>6.37</c:v>
                </c:pt>
                <c:pt idx="166">
                  <c:v>1.39</c:v>
                </c:pt>
                <c:pt idx="167">
                  <c:v>1.4</c:v>
                </c:pt>
                <c:pt idx="168">
                  <c:v>2.35</c:v>
                </c:pt>
                <c:pt idx="169">
                  <c:v>10.88</c:v>
                </c:pt>
                <c:pt idx="170">
                  <c:v>9.41</c:v>
                </c:pt>
                <c:pt idx="171">
                  <c:v>1.72</c:v>
                </c:pt>
                <c:pt idx="172">
                  <c:v>10.14</c:v>
                </c:pt>
                <c:pt idx="173">
                  <c:v>6.28</c:v>
                </c:pt>
                <c:pt idx="174">
                  <c:v>8.7100000000000009</c:v>
                </c:pt>
                <c:pt idx="175">
                  <c:v>6.67</c:v>
                </c:pt>
                <c:pt idx="176">
                  <c:v>1.78</c:v>
                </c:pt>
                <c:pt idx="177">
                  <c:v>0.83</c:v>
                </c:pt>
                <c:pt idx="178">
                  <c:v>7.56</c:v>
                </c:pt>
                <c:pt idx="179">
                  <c:v>1.91</c:v>
                </c:pt>
                <c:pt idx="180">
                  <c:v>0.03</c:v>
                </c:pt>
                <c:pt idx="181">
                  <c:v>2.5</c:v>
                </c:pt>
                <c:pt idx="182">
                  <c:v>2.48</c:v>
                </c:pt>
              </c:numCache>
            </c:numRef>
          </c:xVal>
          <c:yVal>
            <c:numRef>
              <c:f>'LifeExpectancy Regression(2000)'!ScatterY_76517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ECC-9A88-D34373C5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9232"/>
        <c:axId val="576530216"/>
      </c:scatterChart>
      <c:valAx>
        <c:axId val="5765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Alcohol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6530216"/>
        <c:crosses val="autoZero"/>
        <c:crossBetween val="midCat"/>
      </c:valAx>
      <c:valAx>
        <c:axId val="576530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652923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Percentage Expenditure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50213841690841277"/>
                  <c:y val="0.51036000000000004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Regression(2000)'!ScatterX_DFDED</c:f>
              <c:numCache>
                <c:formatCode>General</c:formatCode>
                <c:ptCount val="183"/>
                <c:pt idx="0">
                  <c:v>10.42496</c:v>
                </c:pt>
                <c:pt idx="1">
                  <c:v>91.71154052</c:v>
                </c:pt>
                <c:pt idx="2">
                  <c:v>154.45594360000001</c:v>
                </c:pt>
                <c:pt idx="3">
                  <c:v>15.88149254</c:v>
                </c:pt>
                <c:pt idx="4">
                  <c:v>1127.7434699999999</c:v>
                </c:pt>
                <c:pt idx="5">
                  <c:v>1349.0252820000001</c:v>
                </c:pt>
                <c:pt idx="6">
                  <c:v>32.75626853</c:v>
                </c:pt>
                <c:pt idx="7">
                  <c:v>347.18736000000001</c:v>
                </c:pt>
                <c:pt idx="8">
                  <c:v>3557.4555070000001</c:v>
                </c:pt>
                <c:pt idx="9">
                  <c:v>35.094626439999999</c:v>
                </c:pt>
                <c:pt idx="10">
                  <c:v>0</c:v>
                </c:pt>
                <c:pt idx="11">
                  <c:v>167.7270642</c:v>
                </c:pt>
                <c:pt idx="12">
                  <c:v>3.6963305100000001</c:v>
                </c:pt>
                <c:pt idx="13">
                  <c:v>1140.6157539999999</c:v>
                </c:pt>
                <c:pt idx="14">
                  <c:v>24.249478459999999</c:v>
                </c:pt>
                <c:pt idx="15">
                  <c:v>287.2084529</c:v>
                </c:pt>
                <c:pt idx="16">
                  <c:v>219.02398360000001</c:v>
                </c:pt>
                <c:pt idx="17">
                  <c:v>37.381820179999998</c:v>
                </c:pt>
                <c:pt idx="18">
                  <c:v>93.358728439999993</c:v>
                </c:pt>
                <c:pt idx="19">
                  <c:v>0</c:v>
                </c:pt>
                <c:pt idx="20">
                  <c:v>165.61686420000001</c:v>
                </c:pt>
                <c:pt idx="21">
                  <c:v>250.89164840000001</c:v>
                </c:pt>
                <c:pt idx="22">
                  <c:v>179.47772929999999</c:v>
                </c:pt>
                <c:pt idx="23">
                  <c:v>11.796861079999999</c:v>
                </c:pt>
                <c:pt idx="24">
                  <c:v>15.2357274</c:v>
                </c:pt>
                <c:pt idx="25">
                  <c:v>19.839295969999998</c:v>
                </c:pt>
                <c:pt idx="26">
                  <c:v>9.6966891640000004</c:v>
                </c:pt>
                <c:pt idx="27">
                  <c:v>0</c:v>
                </c:pt>
                <c:pt idx="28">
                  <c:v>122.5744699</c:v>
                </c:pt>
                <c:pt idx="29">
                  <c:v>0.32841805600000001</c:v>
                </c:pt>
                <c:pt idx="30">
                  <c:v>4.7205935309999996</c:v>
                </c:pt>
                <c:pt idx="31">
                  <c:v>3787.4945600000001</c:v>
                </c:pt>
                <c:pt idx="32">
                  <c:v>30.783826569999999</c:v>
                </c:pt>
                <c:pt idx="33">
                  <c:v>21.527016159999999</c:v>
                </c:pt>
                <c:pt idx="34">
                  <c:v>74.148429460000003</c:v>
                </c:pt>
                <c:pt idx="35">
                  <c:v>17.46057369</c:v>
                </c:pt>
                <c:pt idx="36">
                  <c:v>477.13418139999999</c:v>
                </c:pt>
                <c:pt idx="37">
                  <c:v>35.029486239999997</c:v>
                </c:pt>
                <c:pt idx="38">
                  <c:v>0</c:v>
                </c:pt>
                <c:pt idx="39">
                  <c:v>94.178194579999996</c:v>
                </c:pt>
                <c:pt idx="40">
                  <c:v>649.39098709999996</c:v>
                </c:pt>
                <c:pt idx="41">
                  <c:v>49.340077559999997</c:v>
                </c:pt>
                <c:pt idx="42">
                  <c:v>950.80279250000001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508.74969119999997</c:v>
                </c:pt>
                <c:pt idx="47">
                  <c:v>91.950759009999999</c:v>
                </c:pt>
                <c:pt idx="48">
                  <c:v>44.792478119999998</c:v>
                </c:pt>
                <c:pt idx="49">
                  <c:v>84.175270080000004</c:v>
                </c:pt>
                <c:pt idx="50">
                  <c:v>0</c:v>
                </c:pt>
                <c:pt idx="51">
                  <c:v>353.66903280000002</c:v>
                </c:pt>
                <c:pt idx="52">
                  <c:v>14.95451321</c:v>
                </c:pt>
                <c:pt idx="53">
                  <c:v>0.73594036100000004</c:v>
                </c:pt>
                <c:pt idx="54">
                  <c:v>5.3480945100000001</c:v>
                </c:pt>
                <c:pt idx="55">
                  <c:v>11.59481766</c:v>
                </c:pt>
                <c:pt idx="56">
                  <c:v>31.258346159999999</c:v>
                </c:pt>
                <c:pt idx="57">
                  <c:v>397.7533689</c:v>
                </c:pt>
                <c:pt idx="58">
                  <c:v>3410.284431</c:v>
                </c:pt>
                <c:pt idx="59">
                  <c:v>218.1727473</c:v>
                </c:pt>
                <c:pt idx="60">
                  <c:v>0</c:v>
                </c:pt>
                <c:pt idx="61">
                  <c:v>47.817041830000001</c:v>
                </c:pt>
                <c:pt idx="62">
                  <c:v>4238.540035</c:v>
                </c:pt>
                <c:pt idx="63">
                  <c:v>20.65432873</c:v>
                </c:pt>
                <c:pt idx="64">
                  <c:v>122.1823517</c:v>
                </c:pt>
                <c:pt idx="65">
                  <c:v>676.54538779999996</c:v>
                </c:pt>
                <c:pt idx="66">
                  <c:v>238.7369808</c:v>
                </c:pt>
                <c:pt idx="67">
                  <c:v>2.2159861360000002</c:v>
                </c:pt>
                <c:pt idx="68">
                  <c:v>6.6994187470000002</c:v>
                </c:pt>
                <c:pt idx="69">
                  <c:v>16.754808879999999</c:v>
                </c:pt>
                <c:pt idx="70">
                  <c:v>74.46033036</c:v>
                </c:pt>
                <c:pt idx="71">
                  <c:v>28.808310980000002</c:v>
                </c:pt>
                <c:pt idx="72">
                  <c:v>75.362514059999995</c:v>
                </c:pt>
                <c:pt idx="73">
                  <c:v>5809.1219899999996</c:v>
                </c:pt>
                <c:pt idx="74">
                  <c:v>19.26615743</c:v>
                </c:pt>
                <c:pt idx="75">
                  <c:v>3.4333436399999999</c:v>
                </c:pt>
                <c:pt idx="76">
                  <c:v>0</c:v>
                </c:pt>
                <c:pt idx="77">
                  <c:v>0</c:v>
                </c:pt>
                <c:pt idx="78">
                  <c:v>3794.581463</c:v>
                </c:pt>
                <c:pt idx="79">
                  <c:v>199.9341033</c:v>
                </c:pt>
                <c:pt idx="80">
                  <c:v>31.505822040000002</c:v>
                </c:pt>
                <c:pt idx="81">
                  <c:v>24.827628539999999</c:v>
                </c:pt>
                <c:pt idx="82">
                  <c:v>5926.2966539999998</c:v>
                </c:pt>
                <c:pt idx="83">
                  <c:v>227.296617</c:v>
                </c:pt>
                <c:pt idx="84">
                  <c:v>112.541157</c:v>
                </c:pt>
                <c:pt idx="85">
                  <c:v>0.68168555500000005</c:v>
                </c:pt>
                <c:pt idx="86">
                  <c:v>11.075433309999999</c:v>
                </c:pt>
                <c:pt idx="87">
                  <c:v>959.92586200000005</c:v>
                </c:pt>
                <c:pt idx="88">
                  <c:v>0</c:v>
                </c:pt>
                <c:pt idx="89">
                  <c:v>0</c:v>
                </c:pt>
                <c:pt idx="90">
                  <c:v>291.01707649999997</c:v>
                </c:pt>
                <c:pt idx="91">
                  <c:v>404.38794339999998</c:v>
                </c:pt>
                <c:pt idx="92">
                  <c:v>29.866164640000001</c:v>
                </c:pt>
                <c:pt idx="93">
                  <c:v>12.19709744</c:v>
                </c:pt>
                <c:pt idx="94">
                  <c:v>457.32022360000002</c:v>
                </c:pt>
                <c:pt idx="95">
                  <c:v>373.2605532</c:v>
                </c:pt>
                <c:pt idx="96">
                  <c:v>8246.1304369999998</c:v>
                </c:pt>
                <c:pt idx="97">
                  <c:v>35.661250559999999</c:v>
                </c:pt>
                <c:pt idx="98">
                  <c:v>13.76270195</c:v>
                </c:pt>
                <c:pt idx="99">
                  <c:v>23.371672279999999</c:v>
                </c:pt>
                <c:pt idx="100">
                  <c:v>300.16210260000003</c:v>
                </c:pt>
                <c:pt idx="101">
                  <c:v>23.945071240000001</c:v>
                </c:pt>
                <c:pt idx="102">
                  <c:v>134.35472530000001</c:v>
                </c:pt>
                <c:pt idx="103">
                  <c:v>8.5945702320000006</c:v>
                </c:pt>
                <c:pt idx="104">
                  <c:v>336.32133260000001</c:v>
                </c:pt>
                <c:pt idx="105">
                  <c:v>10.228401180000001</c:v>
                </c:pt>
                <c:pt idx="106">
                  <c:v>0</c:v>
                </c:pt>
                <c:pt idx="107">
                  <c:v>56.431387000000001</c:v>
                </c:pt>
                <c:pt idx="108">
                  <c:v>274.54726049999999</c:v>
                </c:pt>
                <c:pt idx="109">
                  <c:v>63.421400239999997</c:v>
                </c:pt>
                <c:pt idx="110">
                  <c:v>47.172507179999997</c:v>
                </c:pt>
                <c:pt idx="111">
                  <c:v>2.5114372920000001</c:v>
                </c:pt>
                <c:pt idx="112">
                  <c:v>35.809785120000001</c:v>
                </c:pt>
                <c:pt idx="113">
                  <c:v>17.912336799999999</c:v>
                </c:pt>
                <c:pt idx="114">
                  <c:v>2944.6401340000002</c:v>
                </c:pt>
                <c:pt idx="115">
                  <c:v>2143.0210830000001</c:v>
                </c:pt>
                <c:pt idx="116">
                  <c:v>15.255188159999999</c:v>
                </c:pt>
                <c:pt idx="117">
                  <c:v>13.35783844</c:v>
                </c:pt>
                <c:pt idx="118">
                  <c:v>22.481776060000001</c:v>
                </c:pt>
                <c:pt idx="119">
                  <c:v>6191.2119080000002</c:v>
                </c:pt>
                <c:pt idx="120">
                  <c:v>62.866575079999997</c:v>
                </c:pt>
                <c:pt idx="121">
                  <c:v>18.845343119999999</c:v>
                </c:pt>
                <c:pt idx="122">
                  <c:v>9.8710214199999999</c:v>
                </c:pt>
                <c:pt idx="123">
                  <c:v>62.562738410000001</c:v>
                </c:pt>
                <c:pt idx="124">
                  <c:v>273.57587690000003</c:v>
                </c:pt>
                <c:pt idx="125">
                  <c:v>297.51123369999999</c:v>
                </c:pt>
                <c:pt idx="126">
                  <c:v>11.697044630000001</c:v>
                </c:pt>
                <c:pt idx="127">
                  <c:v>412.43239740000001</c:v>
                </c:pt>
                <c:pt idx="128">
                  <c:v>167.3280168</c:v>
                </c:pt>
                <c:pt idx="129">
                  <c:v>1559.2871580000001</c:v>
                </c:pt>
                <c:pt idx="130">
                  <c:v>0</c:v>
                </c:pt>
                <c:pt idx="131">
                  <c:v>0</c:v>
                </c:pt>
                <c:pt idx="132">
                  <c:v>152.6368899</c:v>
                </c:pt>
                <c:pt idx="133">
                  <c:v>224.46002480000001</c:v>
                </c:pt>
                <c:pt idx="134">
                  <c:v>18.41791804</c:v>
                </c:pt>
                <c:pt idx="135">
                  <c:v>0</c:v>
                </c:pt>
                <c:pt idx="136">
                  <c:v>0</c:v>
                </c:pt>
                <c:pt idx="137">
                  <c:v>21.254300199999999</c:v>
                </c:pt>
                <c:pt idx="138">
                  <c:v>0</c:v>
                </c:pt>
                <c:pt idx="139">
                  <c:v>782.17998150000005</c:v>
                </c:pt>
                <c:pt idx="140">
                  <c:v>5.3973685319999998</c:v>
                </c:pt>
                <c:pt idx="141">
                  <c:v>11.859281080000001</c:v>
                </c:pt>
                <c:pt idx="142">
                  <c:v>601.76081150000005</c:v>
                </c:pt>
                <c:pt idx="143">
                  <c:v>20.395682829999998</c:v>
                </c:pt>
                <c:pt idx="144">
                  <c:v>1855.828806</c:v>
                </c:pt>
                <c:pt idx="145">
                  <c:v>0</c:v>
                </c:pt>
                <c:pt idx="146">
                  <c:v>161.44738530000001</c:v>
                </c:pt>
                <c:pt idx="147">
                  <c:v>4.2492607299999996</c:v>
                </c:pt>
                <c:pt idx="148">
                  <c:v>0</c:v>
                </c:pt>
                <c:pt idx="149">
                  <c:v>45.963808389999997</c:v>
                </c:pt>
                <c:pt idx="150">
                  <c:v>0</c:v>
                </c:pt>
                <c:pt idx="151">
                  <c:v>1934.398154</c:v>
                </c:pt>
                <c:pt idx="152">
                  <c:v>60.490981499999997</c:v>
                </c:pt>
                <c:pt idx="153">
                  <c:v>30.86000992</c:v>
                </c:pt>
                <c:pt idx="154">
                  <c:v>268.18379720000001</c:v>
                </c:pt>
                <c:pt idx="155">
                  <c:v>25.216833179999998</c:v>
                </c:pt>
                <c:pt idx="156">
                  <c:v>3689.7273</c:v>
                </c:pt>
                <c:pt idx="157">
                  <c:v>5834.5820460000004</c:v>
                </c:pt>
                <c:pt idx="158">
                  <c:v>81.727471199999997</c:v>
                </c:pt>
                <c:pt idx="159">
                  <c:v>8.9430064920000003</c:v>
                </c:pt>
                <c:pt idx="160">
                  <c:v>0.27564825999999998</c:v>
                </c:pt>
                <c:pt idx="161">
                  <c:v>0</c:v>
                </c:pt>
                <c:pt idx="162">
                  <c:v>49.069671550000002</c:v>
                </c:pt>
                <c:pt idx="163">
                  <c:v>2.0296442699999999</c:v>
                </c:pt>
                <c:pt idx="164">
                  <c:v>40.491288969999999</c:v>
                </c:pt>
                <c:pt idx="165">
                  <c:v>43.595229639999999</c:v>
                </c:pt>
                <c:pt idx="166">
                  <c:v>264.78421959999997</c:v>
                </c:pt>
                <c:pt idx="167">
                  <c:v>421.29566019999999</c:v>
                </c:pt>
                <c:pt idx="168">
                  <c:v>88.243634700000001</c:v>
                </c:pt>
                <c:pt idx="169">
                  <c:v>22.594474609999999</c:v>
                </c:pt>
                <c:pt idx="170">
                  <c:v>7.8837914739999997</c:v>
                </c:pt>
                <c:pt idx="171">
                  <c:v>262.95895780000001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645.95838160000005</c:v>
                </c:pt>
                <c:pt idx="176">
                  <c:v>48.509417409999998</c:v>
                </c:pt>
                <c:pt idx="177">
                  <c:v>21.900752319999999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45.616880379999998</c:v>
                </c:pt>
                <c:pt idx="182">
                  <c:v>0</c:v>
                </c:pt>
              </c:numCache>
            </c:numRef>
          </c:xVal>
          <c:yVal>
            <c:numRef>
              <c:f>'LifeExpectancy Regression(2000)'!ScatterY_DFDED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2AF-B016-1F1F35BA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6120"/>
        <c:axId val="576538416"/>
      </c:scatterChart>
      <c:valAx>
        <c:axId val="57653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Percentage Expenditure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6538416"/>
        <c:crosses val="autoZero"/>
        <c:crossBetween val="midCat"/>
      </c:valAx>
      <c:valAx>
        <c:axId val="57653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653612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 BMI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666116866970576"/>
                  <c:y val="0.55113511811023619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Regression(2000)'!ScatterX_D5338</c:f>
              <c:numCache>
                <c:formatCode>General</c:formatCode>
                <c:ptCount val="183"/>
                <c:pt idx="0">
                  <c:v>12.2</c:v>
                </c:pt>
                <c:pt idx="1">
                  <c:v>45</c:v>
                </c:pt>
                <c:pt idx="2">
                  <c:v>44.4</c:v>
                </c:pt>
                <c:pt idx="3">
                  <c:v>15.4</c:v>
                </c:pt>
                <c:pt idx="4">
                  <c:v>38.200000000000003</c:v>
                </c:pt>
                <c:pt idx="5">
                  <c:v>54</c:v>
                </c:pt>
                <c:pt idx="6">
                  <c:v>47.1</c:v>
                </c:pt>
                <c:pt idx="7">
                  <c:v>58.2</c:v>
                </c:pt>
                <c:pt idx="8">
                  <c:v>5.0999999999999996</c:v>
                </c:pt>
                <c:pt idx="9">
                  <c:v>42.1</c:v>
                </c:pt>
                <c:pt idx="10">
                  <c:v>54.4</c:v>
                </c:pt>
                <c:pt idx="11">
                  <c:v>54.5</c:v>
                </c:pt>
                <c:pt idx="12">
                  <c:v>1.4</c:v>
                </c:pt>
                <c:pt idx="13">
                  <c:v>43</c:v>
                </c:pt>
                <c:pt idx="14">
                  <c:v>54.4</c:v>
                </c:pt>
                <c:pt idx="15">
                  <c:v>58.1</c:v>
                </c:pt>
                <c:pt idx="16">
                  <c:v>4.8</c:v>
                </c:pt>
                <c:pt idx="17">
                  <c:v>18.399999999999999</c:v>
                </c:pt>
                <c:pt idx="18">
                  <c:v>13.9</c:v>
                </c:pt>
                <c:pt idx="19">
                  <c:v>42.6</c:v>
                </c:pt>
                <c:pt idx="20">
                  <c:v>47.6</c:v>
                </c:pt>
                <c:pt idx="21">
                  <c:v>29.9</c:v>
                </c:pt>
                <c:pt idx="22">
                  <c:v>43.7</c:v>
                </c:pt>
                <c:pt idx="23">
                  <c:v>26.1</c:v>
                </c:pt>
                <c:pt idx="24">
                  <c:v>57</c:v>
                </c:pt>
                <c:pt idx="25">
                  <c:v>12.2</c:v>
                </c:pt>
                <c:pt idx="26">
                  <c:v>12.8</c:v>
                </c:pt>
                <c:pt idx="27">
                  <c:v>19.399999999999999</c:v>
                </c:pt>
                <c:pt idx="28">
                  <c:v>21.5</c:v>
                </c:pt>
                <c:pt idx="29">
                  <c:v>12.1</c:v>
                </c:pt>
                <c:pt idx="30">
                  <c:v>2.9</c:v>
                </c:pt>
                <c:pt idx="31">
                  <c:v>57.8</c:v>
                </c:pt>
                <c:pt idx="32">
                  <c:v>16.5</c:v>
                </c:pt>
                <c:pt idx="33">
                  <c:v>13.9</c:v>
                </c:pt>
                <c:pt idx="34">
                  <c:v>54</c:v>
                </c:pt>
                <c:pt idx="35">
                  <c:v>2.5</c:v>
                </c:pt>
                <c:pt idx="36">
                  <c:v>46.7</c:v>
                </c:pt>
                <c:pt idx="37">
                  <c:v>17.3</c:v>
                </c:pt>
                <c:pt idx="38">
                  <c:v>19.3</c:v>
                </c:pt>
                <c:pt idx="39">
                  <c:v>45.4</c:v>
                </c:pt>
                <c:pt idx="40">
                  <c:v>54.7</c:v>
                </c:pt>
                <c:pt idx="41">
                  <c:v>49.4</c:v>
                </c:pt>
                <c:pt idx="42">
                  <c:v>52.8</c:v>
                </c:pt>
                <c:pt idx="43">
                  <c:v>59</c:v>
                </c:pt>
                <c:pt idx="44">
                  <c:v>25.2</c:v>
                </c:pt>
                <c:pt idx="45">
                  <c:v>14.9</c:v>
                </c:pt>
                <c:pt idx="46">
                  <c:v>52.2</c:v>
                </c:pt>
                <c:pt idx="47">
                  <c:v>28.2</c:v>
                </c:pt>
                <c:pt idx="48">
                  <c:v>43.1</c:v>
                </c:pt>
                <c:pt idx="49">
                  <c:v>43.6</c:v>
                </c:pt>
                <c:pt idx="50">
                  <c:v>5.7</c:v>
                </c:pt>
                <c:pt idx="51">
                  <c:v>45.3</c:v>
                </c:pt>
                <c:pt idx="52">
                  <c:v>18.3</c:v>
                </c:pt>
                <c:pt idx="53">
                  <c:v>12.6</c:v>
                </c:pt>
                <c:pt idx="54">
                  <c:v>54</c:v>
                </c:pt>
                <c:pt idx="55">
                  <c:v>12.3</c:v>
                </c:pt>
                <c:pt idx="56">
                  <c:v>5.2</c:v>
                </c:pt>
                <c:pt idx="57">
                  <c:v>55.5</c:v>
                </c:pt>
                <c:pt idx="58">
                  <c:v>54.6</c:v>
                </c:pt>
                <c:pt idx="59">
                  <c:v>28.1</c:v>
                </c:pt>
                <c:pt idx="60">
                  <c:v>18</c:v>
                </c:pt>
                <c:pt idx="61">
                  <c:v>46</c:v>
                </c:pt>
                <c:pt idx="62">
                  <c:v>55.1</c:v>
                </c:pt>
                <c:pt idx="63">
                  <c:v>19.5</c:v>
                </c:pt>
                <c:pt idx="64">
                  <c:v>57.4</c:v>
                </c:pt>
                <c:pt idx="65">
                  <c:v>37.700000000000003</c:v>
                </c:pt>
                <c:pt idx="66">
                  <c:v>4.4000000000000004</c:v>
                </c:pt>
                <c:pt idx="67">
                  <c:v>16.600000000000001</c:v>
                </c:pt>
                <c:pt idx="68">
                  <c:v>17.399999999999999</c:v>
                </c:pt>
                <c:pt idx="69">
                  <c:v>35.700000000000003</c:v>
                </c:pt>
                <c:pt idx="70">
                  <c:v>34</c:v>
                </c:pt>
                <c:pt idx="71">
                  <c:v>38.799999999999997</c:v>
                </c:pt>
                <c:pt idx="72">
                  <c:v>56.1</c:v>
                </c:pt>
                <c:pt idx="73">
                  <c:v>54.2</c:v>
                </c:pt>
                <c:pt idx="74">
                  <c:v>11.4</c:v>
                </c:pt>
                <c:pt idx="75">
                  <c:v>15.4</c:v>
                </c:pt>
                <c:pt idx="76">
                  <c:v>44.9</c:v>
                </c:pt>
                <c:pt idx="77">
                  <c:v>49.5</c:v>
                </c:pt>
                <c:pt idx="78">
                  <c:v>51.5</c:v>
                </c:pt>
                <c:pt idx="79">
                  <c:v>58.3</c:v>
                </c:pt>
                <c:pt idx="80">
                  <c:v>55</c:v>
                </c:pt>
                <c:pt idx="81">
                  <c:v>41.6</c:v>
                </c:pt>
                <c:pt idx="82">
                  <c:v>22.2</c:v>
                </c:pt>
                <c:pt idx="83">
                  <c:v>54</c:v>
                </c:pt>
                <c:pt idx="84">
                  <c:v>43.9</c:v>
                </c:pt>
                <c:pt idx="85">
                  <c:v>14.4</c:v>
                </c:pt>
                <c:pt idx="86">
                  <c:v>67.900000000000006</c:v>
                </c:pt>
                <c:pt idx="87">
                  <c:v>64</c:v>
                </c:pt>
                <c:pt idx="88">
                  <c:v>35.6</c:v>
                </c:pt>
                <c:pt idx="89">
                  <c:v>12.3</c:v>
                </c:pt>
                <c:pt idx="90">
                  <c:v>55.4</c:v>
                </c:pt>
                <c:pt idx="91">
                  <c:v>57.9</c:v>
                </c:pt>
                <c:pt idx="92">
                  <c:v>24.9</c:v>
                </c:pt>
                <c:pt idx="93">
                  <c:v>2.2000000000000002</c:v>
                </c:pt>
                <c:pt idx="94">
                  <c:v>52.8</c:v>
                </c:pt>
                <c:pt idx="95">
                  <c:v>56.9</c:v>
                </c:pt>
                <c:pt idx="96">
                  <c:v>54</c:v>
                </c:pt>
                <c:pt idx="97">
                  <c:v>13.9</c:v>
                </c:pt>
                <c:pt idx="98">
                  <c:v>14.1</c:v>
                </c:pt>
                <c:pt idx="99">
                  <c:v>26</c:v>
                </c:pt>
                <c:pt idx="100">
                  <c:v>15.2</c:v>
                </c:pt>
                <c:pt idx="101">
                  <c:v>15.6</c:v>
                </c:pt>
                <c:pt idx="102">
                  <c:v>62.3</c:v>
                </c:pt>
                <c:pt idx="103">
                  <c:v>21.1</c:v>
                </c:pt>
                <c:pt idx="104">
                  <c:v>25.3</c:v>
                </c:pt>
                <c:pt idx="105">
                  <c:v>52.4</c:v>
                </c:pt>
                <c:pt idx="106">
                  <c:v>61.5</c:v>
                </c:pt>
                <c:pt idx="107">
                  <c:v>38.5</c:v>
                </c:pt>
                <c:pt idx="108">
                  <c:v>51.9</c:v>
                </c:pt>
                <c:pt idx="109">
                  <c:v>44.8</c:v>
                </c:pt>
                <c:pt idx="110">
                  <c:v>16.5</c:v>
                </c:pt>
                <c:pt idx="111">
                  <c:v>13.6</c:v>
                </c:pt>
                <c:pt idx="112">
                  <c:v>24.5</c:v>
                </c:pt>
                <c:pt idx="113">
                  <c:v>11.4</c:v>
                </c:pt>
                <c:pt idx="114">
                  <c:v>51.8</c:v>
                </c:pt>
                <c:pt idx="115">
                  <c:v>58.9</c:v>
                </c:pt>
                <c:pt idx="116">
                  <c:v>42.8</c:v>
                </c:pt>
                <c:pt idx="117">
                  <c:v>13.6</c:v>
                </c:pt>
                <c:pt idx="118">
                  <c:v>16.899999999999999</c:v>
                </c:pt>
                <c:pt idx="119">
                  <c:v>53.3</c:v>
                </c:pt>
                <c:pt idx="120">
                  <c:v>45.9</c:v>
                </c:pt>
                <c:pt idx="121">
                  <c:v>16.399999999999999</c:v>
                </c:pt>
                <c:pt idx="122">
                  <c:v>45.9</c:v>
                </c:pt>
                <c:pt idx="123">
                  <c:v>37.5</c:v>
                </c:pt>
                <c:pt idx="124">
                  <c:v>39.1</c:v>
                </c:pt>
                <c:pt idx="125">
                  <c:v>45.4</c:v>
                </c:pt>
                <c:pt idx="126">
                  <c:v>17.8</c:v>
                </c:pt>
                <c:pt idx="127">
                  <c:v>53.1</c:v>
                </c:pt>
                <c:pt idx="128">
                  <c:v>5.0999999999999996</c:v>
                </c:pt>
                <c:pt idx="129">
                  <c:v>62.4</c:v>
                </c:pt>
                <c:pt idx="130">
                  <c:v>24.7</c:v>
                </c:pt>
                <c:pt idx="131">
                  <c:v>46.5</c:v>
                </c:pt>
                <c:pt idx="132">
                  <c:v>51.4</c:v>
                </c:pt>
                <c:pt idx="133">
                  <c:v>54</c:v>
                </c:pt>
                <c:pt idx="134">
                  <c:v>13.2</c:v>
                </c:pt>
                <c:pt idx="135">
                  <c:v>36.799999999999997</c:v>
                </c:pt>
                <c:pt idx="136">
                  <c:v>4.0999999999999996</c:v>
                </c:pt>
                <c:pt idx="137">
                  <c:v>65.599999999999994</c:v>
                </c:pt>
                <c:pt idx="138">
                  <c:v>2.7</c:v>
                </c:pt>
                <c:pt idx="139">
                  <c:v>56.2</c:v>
                </c:pt>
                <c:pt idx="140">
                  <c:v>17.5</c:v>
                </c:pt>
                <c:pt idx="141">
                  <c:v>51.2</c:v>
                </c:pt>
                <c:pt idx="142">
                  <c:v>27.1</c:v>
                </c:pt>
                <c:pt idx="143">
                  <c:v>17.2</c:v>
                </c:pt>
                <c:pt idx="144">
                  <c:v>28.5</c:v>
                </c:pt>
                <c:pt idx="145">
                  <c:v>5.7</c:v>
                </c:pt>
                <c:pt idx="146">
                  <c:v>51.2</c:v>
                </c:pt>
                <c:pt idx="147">
                  <c:v>37.9</c:v>
                </c:pt>
                <c:pt idx="148">
                  <c:v>17.8</c:v>
                </c:pt>
                <c:pt idx="149">
                  <c:v>4.0999999999999996</c:v>
                </c:pt>
                <c:pt idx="150">
                  <c:v>23.9</c:v>
                </c:pt>
                <c:pt idx="151">
                  <c:v>57.6</c:v>
                </c:pt>
                <c:pt idx="152">
                  <c:v>14.1</c:v>
                </c:pt>
                <c:pt idx="153">
                  <c:v>23.9</c:v>
                </c:pt>
                <c:pt idx="154">
                  <c:v>47.6</c:v>
                </c:pt>
                <c:pt idx="155">
                  <c:v>25.9</c:v>
                </c:pt>
                <c:pt idx="156">
                  <c:v>52.8</c:v>
                </c:pt>
                <c:pt idx="157">
                  <c:v>5.8</c:v>
                </c:pt>
                <c:pt idx="158">
                  <c:v>43.9</c:v>
                </c:pt>
                <c:pt idx="159">
                  <c:v>31.3</c:v>
                </c:pt>
                <c:pt idx="160">
                  <c:v>18.7</c:v>
                </c:pt>
                <c:pt idx="161">
                  <c:v>52.7</c:v>
                </c:pt>
                <c:pt idx="162">
                  <c:v>11.9</c:v>
                </c:pt>
                <c:pt idx="163">
                  <c:v>16.600000000000001</c:v>
                </c:pt>
                <c:pt idx="164">
                  <c:v>65.5</c:v>
                </c:pt>
                <c:pt idx="165">
                  <c:v>33.6</c:v>
                </c:pt>
                <c:pt idx="166">
                  <c:v>48.1</c:v>
                </c:pt>
                <c:pt idx="167">
                  <c:v>53.5</c:v>
                </c:pt>
                <c:pt idx="168">
                  <c:v>37.5</c:v>
                </c:pt>
                <c:pt idx="169">
                  <c:v>13</c:v>
                </c:pt>
                <c:pt idx="170">
                  <c:v>54.8</c:v>
                </c:pt>
                <c:pt idx="171">
                  <c:v>54.1</c:v>
                </c:pt>
                <c:pt idx="172">
                  <c:v>57.5</c:v>
                </c:pt>
                <c:pt idx="173">
                  <c:v>16</c:v>
                </c:pt>
                <c:pt idx="174">
                  <c:v>6.1</c:v>
                </c:pt>
                <c:pt idx="175">
                  <c:v>55</c:v>
                </c:pt>
                <c:pt idx="176">
                  <c:v>34.799999999999997</c:v>
                </c:pt>
                <c:pt idx="177">
                  <c:v>41.1</c:v>
                </c:pt>
                <c:pt idx="178">
                  <c:v>53.4</c:v>
                </c:pt>
                <c:pt idx="179">
                  <c:v>9.1999999999999993</c:v>
                </c:pt>
                <c:pt idx="180">
                  <c:v>31.2</c:v>
                </c:pt>
                <c:pt idx="181">
                  <c:v>16.8</c:v>
                </c:pt>
                <c:pt idx="182">
                  <c:v>25.5</c:v>
                </c:pt>
              </c:numCache>
            </c:numRef>
          </c:xVal>
          <c:yVal>
            <c:numRef>
              <c:f>'LifeExpectancy Regression(2000)'!ScatterY_D5338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D-4DEF-91CF-636FF9EB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7104"/>
        <c:axId val="576539400"/>
      </c:scatterChart>
      <c:valAx>
        <c:axId val="5765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 BMI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6539400"/>
        <c:crosses val="autoZero"/>
        <c:crossBetween val="midCat"/>
      </c:valAx>
      <c:valAx>
        <c:axId val="57653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6537104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polio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3668752590136761"/>
                  <c:y val="0.50784692913385832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Regression(2000)'!ScatterX_4FAB1</c:f>
              <c:numCache>
                <c:formatCode>General</c:formatCode>
                <c:ptCount val="183"/>
                <c:pt idx="0">
                  <c:v>24</c:v>
                </c:pt>
                <c:pt idx="1">
                  <c:v>97</c:v>
                </c:pt>
                <c:pt idx="2">
                  <c:v>86</c:v>
                </c:pt>
                <c:pt idx="3">
                  <c:v>27</c:v>
                </c:pt>
                <c:pt idx="4">
                  <c:v>96</c:v>
                </c:pt>
                <c:pt idx="5">
                  <c:v>88</c:v>
                </c:pt>
                <c:pt idx="6">
                  <c:v>96</c:v>
                </c:pt>
                <c:pt idx="7">
                  <c:v>90</c:v>
                </c:pt>
                <c:pt idx="8">
                  <c:v>71</c:v>
                </c:pt>
                <c:pt idx="9">
                  <c:v>75</c:v>
                </c:pt>
                <c:pt idx="10">
                  <c:v>91</c:v>
                </c:pt>
                <c:pt idx="11">
                  <c:v>97</c:v>
                </c:pt>
                <c:pt idx="12">
                  <c:v>83</c:v>
                </c:pt>
                <c:pt idx="13">
                  <c:v>86</c:v>
                </c:pt>
                <c:pt idx="14">
                  <c:v>99</c:v>
                </c:pt>
                <c:pt idx="15">
                  <c:v>96</c:v>
                </c:pt>
                <c:pt idx="16">
                  <c:v>91</c:v>
                </c:pt>
                <c:pt idx="17">
                  <c:v>78</c:v>
                </c:pt>
                <c:pt idx="18">
                  <c:v>98</c:v>
                </c:pt>
                <c:pt idx="19">
                  <c:v>74</c:v>
                </c:pt>
                <c:pt idx="20">
                  <c:v>87</c:v>
                </c:pt>
                <c:pt idx="21">
                  <c:v>97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45</c:v>
                </c:pt>
                <c:pt idx="26">
                  <c:v>71</c:v>
                </c:pt>
                <c:pt idx="27">
                  <c:v>71</c:v>
                </c:pt>
                <c:pt idx="28">
                  <c:v>90</c:v>
                </c:pt>
                <c:pt idx="29">
                  <c:v>62</c:v>
                </c:pt>
                <c:pt idx="30">
                  <c:v>57</c:v>
                </c:pt>
                <c:pt idx="31">
                  <c:v>88</c:v>
                </c:pt>
                <c:pt idx="32">
                  <c:v>38</c:v>
                </c:pt>
                <c:pt idx="33">
                  <c:v>30</c:v>
                </c:pt>
                <c:pt idx="34">
                  <c:v>91</c:v>
                </c:pt>
                <c:pt idx="35">
                  <c:v>86</c:v>
                </c:pt>
                <c:pt idx="36">
                  <c:v>82</c:v>
                </c:pt>
                <c:pt idx="37">
                  <c:v>70</c:v>
                </c:pt>
                <c:pt idx="38">
                  <c:v>31</c:v>
                </c:pt>
                <c:pt idx="39">
                  <c:v>80</c:v>
                </c:pt>
                <c:pt idx="40">
                  <c:v>94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93</c:v>
                </c:pt>
                <c:pt idx="45">
                  <c:v>42</c:v>
                </c:pt>
                <c:pt idx="46">
                  <c:v>97</c:v>
                </c:pt>
                <c:pt idx="47">
                  <c:v>46</c:v>
                </c:pt>
                <c:pt idx="48">
                  <c:v>71</c:v>
                </c:pt>
                <c:pt idx="49">
                  <c:v>83</c:v>
                </c:pt>
                <c:pt idx="50">
                  <c:v>98</c:v>
                </c:pt>
                <c:pt idx="51">
                  <c:v>98</c:v>
                </c:pt>
                <c:pt idx="52">
                  <c:v>41</c:v>
                </c:pt>
                <c:pt idx="53">
                  <c:v>82</c:v>
                </c:pt>
                <c:pt idx="54">
                  <c:v>93</c:v>
                </c:pt>
                <c:pt idx="55">
                  <c:v>55</c:v>
                </c:pt>
                <c:pt idx="56">
                  <c:v>91</c:v>
                </c:pt>
                <c:pt idx="57">
                  <c:v>96</c:v>
                </c:pt>
                <c:pt idx="58">
                  <c:v>98</c:v>
                </c:pt>
                <c:pt idx="59">
                  <c:v>44</c:v>
                </c:pt>
                <c:pt idx="60">
                  <c:v>84</c:v>
                </c:pt>
                <c:pt idx="61">
                  <c:v>81</c:v>
                </c:pt>
                <c:pt idx="62">
                  <c:v>94</c:v>
                </c:pt>
                <c:pt idx="63">
                  <c:v>88</c:v>
                </c:pt>
                <c:pt idx="64">
                  <c:v>89</c:v>
                </c:pt>
                <c:pt idx="65">
                  <c:v>97</c:v>
                </c:pt>
                <c:pt idx="66">
                  <c:v>80</c:v>
                </c:pt>
                <c:pt idx="67">
                  <c:v>47</c:v>
                </c:pt>
                <c:pt idx="68">
                  <c:v>52</c:v>
                </c:pt>
                <c:pt idx="69">
                  <c:v>79</c:v>
                </c:pt>
                <c:pt idx="70">
                  <c:v>50</c:v>
                </c:pt>
                <c:pt idx="71">
                  <c:v>88</c:v>
                </c:pt>
                <c:pt idx="72">
                  <c:v>99</c:v>
                </c:pt>
                <c:pt idx="73">
                  <c:v>98</c:v>
                </c:pt>
                <c:pt idx="74">
                  <c:v>57</c:v>
                </c:pt>
                <c:pt idx="75">
                  <c:v>72</c:v>
                </c:pt>
                <c:pt idx="76">
                  <c:v>99</c:v>
                </c:pt>
                <c:pt idx="77">
                  <c:v>83</c:v>
                </c:pt>
                <c:pt idx="78">
                  <c:v>86</c:v>
                </c:pt>
                <c:pt idx="79">
                  <c:v>93</c:v>
                </c:pt>
                <c:pt idx="80">
                  <c:v>97</c:v>
                </c:pt>
                <c:pt idx="81">
                  <c:v>95</c:v>
                </c:pt>
                <c:pt idx="82">
                  <c:v>98</c:v>
                </c:pt>
                <c:pt idx="83">
                  <c:v>94</c:v>
                </c:pt>
                <c:pt idx="84">
                  <c:v>96</c:v>
                </c:pt>
                <c:pt idx="85">
                  <c:v>80</c:v>
                </c:pt>
                <c:pt idx="86">
                  <c:v>90</c:v>
                </c:pt>
                <c:pt idx="87">
                  <c:v>94</c:v>
                </c:pt>
                <c:pt idx="88">
                  <c:v>99</c:v>
                </c:pt>
                <c:pt idx="89">
                  <c:v>57</c:v>
                </c:pt>
                <c:pt idx="90">
                  <c:v>96</c:v>
                </c:pt>
                <c:pt idx="91">
                  <c:v>83</c:v>
                </c:pt>
                <c:pt idx="92">
                  <c:v>82</c:v>
                </c:pt>
                <c:pt idx="93">
                  <c:v>56</c:v>
                </c:pt>
                <c:pt idx="94">
                  <c:v>94</c:v>
                </c:pt>
                <c:pt idx="95">
                  <c:v>92</c:v>
                </c:pt>
                <c:pt idx="96">
                  <c:v>99</c:v>
                </c:pt>
                <c:pt idx="97">
                  <c:v>58</c:v>
                </c:pt>
                <c:pt idx="98">
                  <c:v>73</c:v>
                </c:pt>
                <c:pt idx="99">
                  <c:v>98</c:v>
                </c:pt>
                <c:pt idx="100">
                  <c:v>98</c:v>
                </c:pt>
                <c:pt idx="101">
                  <c:v>53</c:v>
                </c:pt>
                <c:pt idx="102">
                  <c:v>94</c:v>
                </c:pt>
                <c:pt idx="103">
                  <c:v>58</c:v>
                </c:pt>
                <c:pt idx="104">
                  <c:v>88</c:v>
                </c:pt>
                <c:pt idx="105">
                  <c:v>97</c:v>
                </c:pt>
                <c:pt idx="106">
                  <c:v>85</c:v>
                </c:pt>
                <c:pt idx="107">
                  <c:v>94</c:v>
                </c:pt>
                <c:pt idx="108">
                  <c:v>90</c:v>
                </c:pt>
                <c:pt idx="109">
                  <c:v>95</c:v>
                </c:pt>
                <c:pt idx="110">
                  <c:v>69</c:v>
                </c:pt>
                <c:pt idx="111">
                  <c:v>88</c:v>
                </c:pt>
                <c:pt idx="112">
                  <c:v>80</c:v>
                </c:pt>
                <c:pt idx="113">
                  <c:v>74</c:v>
                </c:pt>
                <c:pt idx="114">
                  <c:v>97</c:v>
                </c:pt>
                <c:pt idx="115">
                  <c:v>82</c:v>
                </c:pt>
                <c:pt idx="116">
                  <c:v>85</c:v>
                </c:pt>
                <c:pt idx="117">
                  <c:v>41</c:v>
                </c:pt>
                <c:pt idx="118">
                  <c:v>31</c:v>
                </c:pt>
                <c:pt idx="119">
                  <c:v>91</c:v>
                </c:pt>
                <c:pt idx="120">
                  <c:v>99</c:v>
                </c:pt>
                <c:pt idx="121">
                  <c:v>61</c:v>
                </c:pt>
                <c:pt idx="122">
                  <c:v>99</c:v>
                </c:pt>
                <c:pt idx="123">
                  <c:v>51</c:v>
                </c:pt>
                <c:pt idx="124">
                  <c:v>86</c:v>
                </c:pt>
                <c:pt idx="125">
                  <c:v>93</c:v>
                </c:pt>
                <c:pt idx="126">
                  <c:v>74</c:v>
                </c:pt>
                <c:pt idx="127">
                  <c:v>98</c:v>
                </c:pt>
                <c:pt idx="128">
                  <c:v>96</c:v>
                </c:pt>
                <c:pt idx="129">
                  <c:v>91</c:v>
                </c:pt>
                <c:pt idx="130">
                  <c:v>99</c:v>
                </c:pt>
                <c:pt idx="131">
                  <c:v>97</c:v>
                </c:pt>
                <c:pt idx="132">
                  <c:v>99</c:v>
                </c:pt>
                <c:pt idx="133">
                  <c:v>97</c:v>
                </c:pt>
                <c:pt idx="134">
                  <c:v>90</c:v>
                </c:pt>
                <c:pt idx="135">
                  <c:v>70</c:v>
                </c:pt>
                <c:pt idx="136">
                  <c:v>99</c:v>
                </c:pt>
                <c:pt idx="137">
                  <c:v>98</c:v>
                </c:pt>
                <c:pt idx="138">
                  <c:v>87</c:v>
                </c:pt>
                <c:pt idx="139">
                  <c:v>95</c:v>
                </c:pt>
                <c:pt idx="140">
                  <c:v>49</c:v>
                </c:pt>
                <c:pt idx="141">
                  <c:v>98</c:v>
                </c:pt>
                <c:pt idx="142">
                  <c:v>98</c:v>
                </c:pt>
                <c:pt idx="143">
                  <c:v>46</c:v>
                </c:pt>
                <c:pt idx="144">
                  <c:v>98</c:v>
                </c:pt>
                <c:pt idx="145">
                  <c:v>98</c:v>
                </c:pt>
                <c:pt idx="146">
                  <c:v>93</c:v>
                </c:pt>
                <c:pt idx="147">
                  <c:v>88</c:v>
                </c:pt>
                <c:pt idx="148">
                  <c:v>37</c:v>
                </c:pt>
                <c:pt idx="149">
                  <c:v>71</c:v>
                </c:pt>
                <c:pt idx="150">
                  <c:v>66</c:v>
                </c:pt>
                <c:pt idx="151">
                  <c:v>95</c:v>
                </c:pt>
                <c:pt idx="152">
                  <c:v>99</c:v>
                </c:pt>
                <c:pt idx="153">
                  <c:v>62</c:v>
                </c:pt>
                <c:pt idx="154">
                  <c:v>70</c:v>
                </c:pt>
                <c:pt idx="155">
                  <c:v>70</c:v>
                </c:pt>
                <c:pt idx="156">
                  <c:v>99</c:v>
                </c:pt>
                <c:pt idx="157">
                  <c:v>95</c:v>
                </c:pt>
                <c:pt idx="158">
                  <c:v>86</c:v>
                </c:pt>
                <c:pt idx="159">
                  <c:v>86</c:v>
                </c:pt>
                <c:pt idx="160">
                  <c:v>97</c:v>
                </c:pt>
                <c:pt idx="161">
                  <c:v>96</c:v>
                </c:pt>
                <c:pt idx="162">
                  <c:v>38</c:v>
                </c:pt>
                <c:pt idx="163">
                  <c:v>63</c:v>
                </c:pt>
                <c:pt idx="164">
                  <c:v>91</c:v>
                </c:pt>
                <c:pt idx="165">
                  <c:v>90</c:v>
                </c:pt>
                <c:pt idx="166">
                  <c:v>97</c:v>
                </c:pt>
                <c:pt idx="167">
                  <c:v>85</c:v>
                </c:pt>
                <c:pt idx="168">
                  <c:v>98</c:v>
                </c:pt>
                <c:pt idx="169">
                  <c:v>55</c:v>
                </c:pt>
                <c:pt idx="170">
                  <c:v>99</c:v>
                </c:pt>
                <c:pt idx="171">
                  <c:v>94</c:v>
                </c:pt>
                <c:pt idx="172">
                  <c:v>91</c:v>
                </c:pt>
                <c:pt idx="173">
                  <c:v>64</c:v>
                </c:pt>
                <c:pt idx="174">
                  <c:v>90</c:v>
                </c:pt>
                <c:pt idx="175">
                  <c:v>92</c:v>
                </c:pt>
                <c:pt idx="176">
                  <c:v>99</c:v>
                </c:pt>
                <c:pt idx="177">
                  <c:v>67</c:v>
                </c:pt>
                <c:pt idx="178">
                  <c:v>86</c:v>
                </c:pt>
                <c:pt idx="179">
                  <c:v>96</c:v>
                </c:pt>
                <c:pt idx="180">
                  <c:v>74</c:v>
                </c:pt>
                <c:pt idx="181">
                  <c:v>85</c:v>
                </c:pt>
                <c:pt idx="182">
                  <c:v>78</c:v>
                </c:pt>
              </c:numCache>
            </c:numRef>
          </c:xVal>
          <c:yVal>
            <c:numRef>
              <c:f>'LifeExpectancy Regression(2000)'!ScatterY_4FAB1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FB2-B92E-1BE7495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9720"/>
        <c:axId val="573041360"/>
      </c:scatterChart>
      <c:valAx>
        <c:axId val="57303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polio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3041360"/>
        <c:crosses val="autoZero"/>
        <c:crossBetween val="midCat"/>
      </c:valAx>
      <c:valAx>
        <c:axId val="57304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303972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Diphtheria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4476626605884789"/>
                  <c:y val="0.49124850393700786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Regression(2000)'!ScatterX_1D1DB</c:f>
              <c:numCache>
                <c:formatCode>General</c:formatCode>
                <c:ptCount val="183"/>
                <c:pt idx="0">
                  <c:v>24</c:v>
                </c:pt>
                <c:pt idx="1">
                  <c:v>97</c:v>
                </c:pt>
                <c:pt idx="2">
                  <c:v>86</c:v>
                </c:pt>
                <c:pt idx="3">
                  <c:v>23</c:v>
                </c:pt>
                <c:pt idx="4">
                  <c:v>95</c:v>
                </c:pt>
                <c:pt idx="5">
                  <c:v>83</c:v>
                </c:pt>
                <c:pt idx="6">
                  <c:v>93</c:v>
                </c:pt>
                <c:pt idx="7">
                  <c:v>90</c:v>
                </c:pt>
                <c:pt idx="8">
                  <c:v>81</c:v>
                </c:pt>
                <c:pt idx="9">
                  <c:v>76</c:v>
                </c:pt>
                <c:pt idx="10">
                  <c:v>99</c:v>
                </c:pt>
                <c:pt idx="11">
                  <c:v>97</c:v>
                </c:pt>
                <c:pt idx="12">
                  <c:v>82</c:v>
                </c:pt>
                <c:pt idx="13">
                  <c:v>93</c:v>
                </c:pt>
                <c:pt idx="14">
                  <c:v>99</c:v>
                </c:pt>
                <c:pt idx="15">
                  <c:v>95</c:v>
                </c:pt>
                <c:pt idx="16">
                  <c:v>91</c:v>
                </c:pt>
                <c:pt idx="17">
                  <c:v>78</c:v>
                </c:pt>
                <c:pt idx="18">
                  <c:v>92</c:v>
                </c:pt>
                <c:pt idx="19">
                  <c:v>75</c:v>
                </c:pt>
                <c:pt idx="20">
                  <c:v>85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93</c:v>
                </c:pt>
                <c:pt idx="25">
                  <c:v>45</c:v>
                </c:pt>
                <c:pt idx="26">
                  <c:v>80</c:v>
                </c:pt>
                <c:pt idx="27">
                  <c:v>80</c:v>
                </c:pt>
                <c:pt idx="28">
                  <c:v>90</c:v>
                </c:pt>
                <c:pt idx="29">
                  <c:v>59</c:v>
                </c:pt>
                <c:pt idx="30">
                  <c:v>62</c:v>
                </c:pt>
                <c:pt idx="31">
                  <c:v>89</c:v>
                </c:pt>
                <c:pt idx="32">
                  <c:v>37</c:v>
                </c:pt>
                <c:pt idx="33">
                  <c:v>36</c:v>
                </c:pt>
                <c:pt idx="34">
                  <c:v>91</c:v>
                </c:pt>
                <c:pt idx="35">
                  <c:v>85</c:v>
                </c:pt>
                <c:pt idx="36">
                  <c:v>79</c:v>
                </c:pt>
                <c:pt idx="37">
                  <c:v>70</c:v>
                </c:pt>
                <c:pt idx="38">
                  <c:v>33</c:v>
                </c:pt>
                <c:pt idx="39">
                  <c:v>88</c:v>
                </c:pt>
                <c:pt idx="40">
                  <c:v>93</c:v>
                </c:pt>
                <c:pt idx="41">
                  <c:v>95</c:v>
                </c:pt>
                <c:pt idx="42">
                  <c:v>97</c:v>
                </c:pt>
                <c:pt idx="43">
                  <c:v>98</c:v>
                </c:pt>
                <c:pt idx="44">
                  <c:v>56</c:v>
                </c:pt>
                <c:pt idx="45">
                  <c:v>40</c:v>
                </c:pt>
                <c:pt idx="46">
                  <c:v>97</c:v>
                </c:pt>
                <c:pt idx="47">
                  <c:v>46</c:v>
                </c:pt>
                <c:pt idx="48">
                  <c:v>78</c:v>
                </c:pt>
                <c:pt idx="49">
                  <c:v>87</c:v>
                </c:pt>
                <c:pt idx="50">
                  <c:v>98</c:v>
                </c:pt>
                <c:pt idx="51">
                  <c:v>99</c:v>
                </c:pt>
                <c:pt idx="52">
                  <c:v>34</c:v>
                </c:pt>
                <c:pt idx="53">
                  <c:v>81</c:v>
                </c:pt>
                <c:pt idx="54">
                  <c:v>93</c:v>
                </c:pt>
                <c:pt idx="55">
                  <c:v>30</c:v>
                </c:pt>
                <c:pt idx="56">
                  <c:v>90</c:v>
                </c:pt>
                <c:pt idx="57">
                  <c:v>99</c:v>
                </c:pt>
                <c:pt idx="58">
                  <c:v>97</c:v>
                </c:pt>
                <c:pt idx="59">
                  <c:v>45</c:v>
                </c:pt>
                <c:pt idx="60">
                  <c:v>80</c:v>
                </c:pt>
                <c:pt idx="61">
                  <c:v>80</c:v>
                </c:pt>
                <c:pt idx="62">
                  <c:v>90</c:v>
                </c:pt>
                <c:pt idx="63">
                  <c:v>88</c:v>
                </c:pt>
                <c:pt idx="64">
                  <c:v>89</c:v>
                </c:pt>
                <c:pt idx="65">
                  <c:v>97</c:v>
                </c:pt>
                <c:pt idx="66">
                  <c:v>81</c:v>
                </c:pt>
                <c:pt idx="67">
                  <c:v>46</c:v>
                </c:pt>
                <c:pt idx="68">
                  <c:v>49</c:v>
                </c:pt>
                <c:pt idx="69">
                  <c:v>88</c:v>
                </c:pt>
                <c:pt idx="70">
                  <c:v>41</c:v>
                </c:pt>
                <c:pt idx="71">
                  <c:v>94</c:v>
                </c:pt>
                <c:pt idx="72">
                  <c:v>99</c:v>
                </c:pt>
                <c:pt idx="73">
                  <c:v>98</c:v>
                </c:pt>
                <c:pt idx="74">
                  <c:v>58</c:v>
                </c:pt>
                <c:pt idx="75">
                  <c:v>75</c:v>
                </c:pt>
                <c:pt idx="76">
                  <c:v>99</c:v>
                </c:pt>
                <c:pt idx="77">
                  <c:v>80</c:v>
                </c:pt>
                <c:pt idx="78">
                  <c:v>86</c:v>
                </c:pt>
                <c:pt idx="79">
                  <c:v>93</c:v>
                </c:pt>
                <c:pt idx="80">
                  <c:v>87</c:v>
                </c:pt>
                <c:pt idx="81">
                  <c:v>93</c:v>
                </c:pt>
                <c:pt idx="82">
                  <c:v>85</c:v>
                </c:pt>
                <c:pt idx="83">
                  <c:v>91</c:v>
                </c:pt>
                <c:pt idx="84">
                  <c:v>97</c:v>
                </c:pt>
                <c:pt idx="85">
                  <c:v>82</c:v>
                </c:pt>
                <c:pt idx="86">
                  <c:v>90</c:v>
                </c:pt>
                <c:pt idx="87">
                  <c:v>98</c:v>
                </c:pt>
                <c:pt idx="88">
                  <c:v>99</c:v>
                </c:pt>
                <c:pt idx="89">
                  <c:v>51</c:v>
                </c:pt>
                <c:pt idx="90">
                  <c:v>96</c:v>
                </c:pt>
                <c:pt idx="91">
                  <c:v>83</c:v>
                </c:pt>
                <c:pt idx="92">
                  <c:v>83</c:v>
                </c:pt>
                <c:pt idx="93">
                  <c:v>46</c:v>
                </c:pt>
                <c:pt idx="94">
                  <c:v>94</c:v>
                </c:pt>
                <c:pt idx="95">
                  <c:v>94</c:v>
                </c:pt>
                <c:pt idx="96">
                  <c:v>99</c:v>
                </c:pt>
                <c:pt idx="97">
                  <c:v>57</c:v>
                </c:pt>
                <c:pt idx="98">
                  <c:v>75</c:v>
                </c:pt>
                <c:pt idx="99">
                  <c:v>98</c:v>
                </c:pt>
                <c:pt idx="100">
                  <c:v>98</c:v>
                </c:pt>
                <c:pt idx="101">
                  <c:v>43</c:v>
                </c:pt>
                <c:pt idx="102">
                  <c:v>94</c:v>
                </c:pt>
                <c:pt idx="103">
                  <c:v>51</c:v>
                </c:pt>
                <c:pt idx="104">
                  <c:v>88</c:v>
                </c:pt>
                <c:pt idx="105">
                  <c:v>97</c:v>
                </c:pt>
                <c:pt idx="106">
                  <c:v>85</c:v>
                </c:pt>
                <c:pt idx="107">
                  <c:v>94</c:v>
                </c:pt>
                <c:pt idx="108">
                  <c:v>90</c:v>
                </c:pt>
                <c:pt idx="109">
                  <c:v>95</c:v>
                </c:pt>
                <c:pt idx="110">
                  <c:v>70</c:v>
                </c:pt>
                <c:pt idx="111">
                  <c:v>82</c:v>
                </c:pt>
                <c:pt idx="112">
                  <c:v>79</c:v>
                </c:pt>
                <c:pt idx="113">
                  <c:v>74</c:v>
                </c:pt>
                <c:pt idx="114">
                  <c:v>97</c:v>
                </c:pt>
                <c:pt idx="115">
                  <c:v>90</c:v>
                </c:pt>
                <c:pt idx="116">
                  <c:v>83</c:v>
                </c:pt>
                <c:pt idx="117">
                  <c:v>34</c:v>
                </c:pt>
                <c:pt idx="118">
                  <c:v>29</c:v>
                </c:pt>
                <c:pt idx="119">
                  <c:v>90</c:v>
                </c:pt>
                <c:pt idx="120">
                  <c:v>99</c:v>
                </c:pt>
                <c:pt idx="121">
                  <c:v>59</c:v>
                </c:pt>
                <c:pt idx="122">
                  <c:v>98</c:v>
                </c:pt>
                <c:pt idx="123">
                  <c:v>59</c:v>
                </c:pt>
                <c:pt idx="124">
                  <c:v>86</c:v>
                </c:pt>
                <c:pt idx="125">
                  <c:v>98</c:v>
                </c:pt>
                <c:pt idx="126">
                  <c:v>78</c:v>
                </c:pt>
                <c:pt idx="127">
                  <c:v>98</c:v>
                </c:pt>
                <c:pt idx="128">
                  <c:v>96</c:v>
                </c:pt>
                <c:pt idx="129">
                  <c:v>80</c:v>
                </c:pt>
                <c:pt idx="130">
                  <c:v>97</c:v>
                </c:pt>
                <c:pt idx="131">
                  <c:v>95</c:v>
                </c:pt>
                <c:pt idx="132">
                  <c:v>99</c:v>
                </c:pt>
                <c:pt idx="133">
                  <c:v>96</c:v>
                </c:pt>
                <c:pt idx="134">
                  <c:v>90</c:v>
                </c:pt>
                <c:pt idx="135">
                  <c:v>70</c:v>
                </c:pt>
                <c:pt idx="136">
                  <c:v>98</c:v>
                </c:pt>
                <c:pt idx="137">
                  <c:v>98</c:v>
                </c:pt>
                <c:pt idx="138">
                  <c:v>82</c:v>
                </c:pt>
                <c:pt idx="139">
                  <c:v>95</c:v>
                </c:pt>
                <c:pt idx="140">
                  <c:v>52</c:v>
                </c:pt>
                <c:pt idx="141">
                  <c:v>95</c:v>
                </c:pt>
                <c:pt idx="142">
                  <c:v>98</c:v>
                </c:pt>
                <c:pt idx="143">
                  <c:v>44</c:v>
                </c:pt>
                <c:pt idx="144">
                  <c:v>98</c:v>
                </c:pt>
                <c:pt idx="145">
                  <c:v>99</c:v>
                </c:pt>
                <c:pt idx="146">
                  <c:v>91</c:v>
                </c:pt>
                <c:pt idx="147">
                  <c:v>86</c:v>
                </c:pt>
                <c:pt idx="148">
                  <c:v>33</c:v>
                </c:pt>
                <c:pt idx="149">
                  <c:v>73</c:v>
                </c:pt>
                <c:pt idx="150">
                  <c:v>61</c:v>
                </c:pt>
                <c:pt idx="151">
                  <c:v>95</c:v>
                </c:pt>
                <c:pt idx="152">
                  <c:v>99</c:v>
                </c:pt>
                <c:pt idx="153">
                  <c:v>62</c:v>
                </c:pt>
                <c:pt idx="154">
                  <c:v>71</c:v>
                </c:pt>
                <c:pt idx="155">
                  <c:v>71</c:v>
                </c:pt>
                <c:pt idx="156">
                  <c:v>99</c:v>
                </c:pt>
                <c:pt idx="157">
                  <c:v>93</c:v>
                </c:pt>
                <c:pt idx="158">
                  <c:v>84</c:v>
                </c:pt>
                <c:pt idx="159">
                  <c:v>83</c:v>
                </c:pt>
                <c:pt idx="160">
                  <c:v>97</c:v>
                </c:pt>
                <c:pt idx="161">
                  <c:v>95</c:v>
                </c:pt>
                <c:pt idx="162">
                  <c:v>54</c:v>
                </c:pt>
                <c:pt idx="163">
                  <c:v>64</c:v>
                </c:pt>
                <c:pt idx="164">
                  <c:v>91</c:v>
                </c:pt>
                <c:pt idx="165">
                  <c:v>90</c:v>
                </c:pt>
                <c:pt idx="166">
                  <c:v>97</c:v>
                </c:pt>
                <c:pt idx="167">
                  <c:v>85</c:v>
                </c:pt>
                <c:pt idx="168">
                  <c:v>97</c:v>
                </c:pt>
                <c:pt idx="169">
                  <c:v>52</c:v>
                </c:pt>
                <c:pt idx="170">
                  <c:v>99</c:v>
                </c:pt>
                <c:pt idx="171">
                  <c:v>94</c:v>
                </c:pt>
                <c:pt idx="172">
                  <c:v>91</c:v>
                </c:pt>
                <c:pt idx="173">
                  <c:v>79</c:v>
                </c:pt>
                <c:pt idx="174">
                  <c:v>94</c:v>
                </c:pt>
                <c:pt idx="175">
                  <c:v>90</c:v>
                </c:pt>
                <c:pt idx="176">
                  <c:v>99</c:v>
                </c:pt>
                <c:pt idx="177">
                  <c:v>71</c:v>
                </c:pt>
                <c:pt idx="178">
                  <c:v>77</c:v>
                </c:pt>
                <c:pt idx="179">
                  <c:v>96</c:v>
                </c:pt>
                <c:pt idx="180">
                  <c:v>74</c:v>
                </c:pt>
                <c:pt idx="181">
                  <c:v>85</c:v>
                </c:pt>
                <c:pt idx="182">
                  <c:v>78</c:v>
                </c:pt>
              </c:numCache>
            </c:numRef>
          </c:xVal>
          <c:yVal>
            <c:numRef>
              <c:f>'LifeExpectancy Regression(2000)'!ScatterY_1D1DB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E-4687-9F3A-4CBB02A5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56936"/>
        <c:axId val="578161856"/>
      </c:scatterChart>
      <c:valAx>
        <c:axId val="5781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Diphtheria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8161856"/>
        <c:crosses val="autoZero"/>
        <c:crossBetween val="midCat"/>
      </c:valAx>
      <c:valAx>
        <c:axId val="57816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815693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Life expectancy vs GDP of LifeRegression1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396581019477829"/>
                  <c:y val="0.563179842519685"/>
                </c:manualLayout>
              </c:layout>
              <c:numFmt formatCode="General" sourceLinked="0"/>
            </c:trendlineLbl>
          </c:trendline>
          <c:xVal>
            <c:numRef>
              <c:f>'LifeExpectancy Regression(2000)'!ScatterX_6B7D1</c:f>
              <c:numCache>
                <c:formatCode>General</c:formatCode>
                <c:ptCount val="183"/>
                <c:pt idx="0">
                  <c:v>114.56</c:v>
                </c:pt>
                <c:pt idx="1">
                  <c:v>1175.789</c:v>
                </c:pt>
                <c:pt idx="2">
                  <c:v>1757.1780000000001</c:v>
                </c:pt>
                <c:pt idx="3">
                  <c:v>555.29700000000003</c:v>
                </c:pt>
                <c:pt idx="4">
                  <c:v>9875.1620000000003</c:v>
                </c:pt>
                <c:pt idx="5">
                  <c:v>7669.2740000000003</c:v>
                </c:pt>
                <c:pt idx="6">
                  <c:v>622.74300000000005</c:v>
                </c:pt>
                <c:pt idx="7">
                  <c:v>2169.9209999999998</c:v>
                </c:pt>
                <c:pt idx="8">
                  <c:v>24517.267</c:v>
                </c:pt>
                <c:pt idx="9">
                  <c:v>655.97400000000005</c:v>
                </c:pt>
                <c:pt idx="10">
                  <c:v>27112.26</c:v>
                </c:pt>
                <c:pt idx="11">
                  <c:v>13636.347</c:v>
                </c:pt>
                <c:pt idx="12">
                  <c:v>45.634</c:v>
                </c:pt>
                <c:pt idx="13">
                  <c:v>11568.111000000001</c:v>
                </c:pt>
                <c:pt idx="14">
                  <c:v>1276.288</c:v>
                </c:pt>
                <c:pt idx="15">
                  <c:v>2327.4589999999998</c:v>
                </c:pt>
                <c:pt idx="16">
                  <c:v>3364.424</c:v>
                </c:pt>
                <c:pt idx="17">
                  <c:v>374.19200000000001</c:v>
                </c:pt>
                <c:pt idx="18">
                  <c:v>765.86300000000006</c:v>
                </c:pt>
                <c:pt idx="19">
                  <c:v>1007</c:v>
                </c:pt>
                <c:pt idx="20">
                  <c:v>1461.7550000000001</c:v>
                </c:pt>
                <c:pt idx="21">
                  <c:v>3349.6880000000001</c:v>
                </c:pt>
                <c:pt idx="22">
                  <c:v>3739.1190000000001</c:v>
                </c:pt>
                <c:pt idx="23">
                  <c:v>188.44800000000001</c:v>
                </c:pt>
                <c:pt idx="24">
                  <c:v>169.286</c:v>
                </c:pt>
                <c:pt idx="25">
                  <c:v>226.476</c:v>
                </c:pt>
                <c:pt idx="26">
                  <c:v>135.99799999999999</c:v>
                </c:pt>
                <c:pt idx="27">
                  <c:v>642.25</c:v>
                </c:pt>
                <c:pt idx="28">
                  <c:v>1239.3779999999999</c:v>
                </c:pt>
                <c:pt idx="29">
                  <c:v>3.6859999999999999</c:v>
                </c:pt>
                <c:pt idx="30">
                  <c:v>68.414000000000001</c:v>
                </c:pt>
                <c:pt idx="31">
                  <c:v>24124.169000000002</c:v>
                </c:pt>
                <c:pt idx="32">
                  <c:v>243.54300000000001</c:v>
                </c:pt>
                <c:pt idx="33">
                  <c:v>166.232</c:v>
                </c:pt>
                <c:pt idx="34">
                  <c:v>511.36799999999999</c:v>
                </c:pt>
                <c:pt idx="35">
                  <c:v>959.37199999999996</c:v>
                </c:pt>
                <c:pt idx="36">
                  <c:v>2472.1979999999999</c:v>
                </c:pt>
                <c:pt idx="37">
                  <c:v>375.85300000000001</c:v>
                </c:pt>
                <c:pt idx="38">
                  <c:v>998.2</c:v>
                </c:pt>
                <c:pt idx="39">
                  <c:v>388.36399999999998</c:v>
                </c:pt>
                <c:pt idx="40">
                  <c:v>4919.6289999999999</c:v>
                </c:pt>
                <c:pt idx="41">
                  <c:v>2741.1149999999998</c:v>
                </c:pt>
                <c:pt idx="42">
                  <c:v>14672.883</c:v>
                </c:pt>
                <c:pt idx="43">
                  <c:v>6011.62</c:v>
                </c:pt>
                <c:pt idx="44">
                  <c:v>947</c:v>
                </c:pt>
                <c:pt idx="45">
                  <c:v>405.47</c:v>
                </c:pt>
                <c:pt idx="46">
                  <c:v>3743.5590000000002</c:v>
                </c:pt>
                <c:pt idx="47">
                  <c:v>768.17700000000002</c:v>
                </c:pt>
                <c:pt idx="48">
                  <c:v>282.42399999999998</c:v>
                </c:pt>
                <c:pt idx="49">
                  <c:v>1451.298</c:v>
                </c:pt>
                <c:pt idx="50">
                  <c:v>1428.18</c:v>
                </c:pt>
                <c:pt idx="51">
                  <c:v>2238.4119999999998</c:v>
                </c:pt>
                <c:pt idx="52">
                  <c:v>172.685</c:v>
                </c:pt>
                <c:pt idx="53">
                  <c:v>28.196999999999999</c:v>
                </c:pt>
                <c:pt idx="54">
                  <c:v>47.328000000000003</c:v>
                </c:pt>
                <c:pt idx="55">
                  <c:v>123.876</c:v>
                </c:pt>
                <c:pt idx="56">
                  <c:v>276.13400000000001</c:v>
                </c:pt>
                <c:pt idx="57">
                  <c:v>24253.254000000001</c:v>
                </c:pt>
                <c:pt idx="58">
                  <c:v>22465.642</c:v>
                </c:pt>
                <c:pt idx="59">
                  <c:v>4116.4669999999996</c:v>
                </c:pt>
                <c:pt idx="60">
                  <c:v>635.55999999999995</c:v>
                </c:pt>
                <c:pt idx="61">
                  <c:v>691.99800000000005</c:v>
                </c:pt>
                <c:pt idx="62">
                  <c:v>23718.746999999999</c:v>
                </c:pt>
                <c:pt idx="63">
                  <c:v>263.11200000000002</c:v>
                </c:pt>
                <c:pt idx="64">
                  <c:v>1242.954</c:v>
                </c:pt>
                <c:pt idx="65">
                  <c:v>5117.59</c:v>
                </c:pt>
                <c:pt idx="66">
                  <c:v>1655.596</c:v>
                </c:pt>
                <c:pt idx="67">
                  <c:v>34.517000000000003</c:v>
                </c:pt>
                <c:pt idx="68">
                  <c:v>297.75200000000001</c:v>
                </c:pt>
                <c:pt idx="69">
                  <c:v>946.59900000000005</c:v>
                </c:pt>
                <c:pt idx="70">
                  <c:v>462.48700000000002</c:v>
                </c:pt>
                <c:pt idx="71">
                  <c:v>188.78299999999999</c:v>
                </c:pt>
                <c:pt idx="72">
                  <c:v>4623.4669999999996</c:v>
                </c:pt>
                <c:pt idx="73">
                  <c:v>31813.373</c:v>
                </c:pt>
                <c:pt idx="74">
                  <c:v>438.86500000000001</c:v>
                </c:pt>
                <c:pt idx="75">
                  <c:v>78.927000000000007</c:v>
                </c:pt>
                <c:pt idx="76">
                  <c:v>1657.17</c:v>
                </c:pt>
                <c:pt idx="77">
                  <c:v>717</c:v>
                </c:pt>
                <c:pt idx="78">
                  <c:v>26241.919000000002</c:v>
                </c:pt>
                <c:pt idx="79">
                  <c:v>2152.143</c:v>
                </c:pt>
                <c:pt idx="80">
                  <c:v>251.24299999999999</c:v>
                </c:pt>
                <c:pt idx="81">
                  <c:v>336.87400000000002</c:v>
                </c:pt>
                <c:pt idx="82">
                  <c:v>38532.487999999998</c:v>
                </c:pt>
                <c:pt idx="83">
                  <c:v>1657.8889999999999</c:v>
                </c:pt>
                <c:pt idx="84">
                  <c:v>1229.9580000000001</c:v>
                </c:pt>
                <c:pt idx="85">
                  <c:v>43.98</c:v>
                </c:pt>
                <c:pt idx="86">
                  <c:v>796.79399999999998</c:v>
                </c:pt>
                <c:pt idx="87">
                  <c:v>18389.383999999998</c:v>
                </c:pt>
                <c:pt idx="88">
                  <c:v>278</c:v>
                </c:pt>
                <c:pt idx="89">
                  <c:v>324.85000000000002</c:v>
                </c:pt>
                <c:pt idx="90">
                  <c:v>3352.7310000000002</c:v>
                </c:pt>
                <c:pt idx="91">
                  <c:v>5334.933</c:v>
                </c:pt>
                <c:pt idx="92">
                  <c:v>474.82</c:v>
                </c:pt>
                <c:pt idx="93">
                  <c:v>183.41499999999999</c:v>
                </c:pt>
                <c:pt idx="94">
                  <c:v>7145.6279999999997</c:v>
                </c:pt>
                <c:pt idx="95">
                  <c:v>3297.355</c:v>
                </c:pt>
                <c:pt idx="96">
                  <c:v>48735.995000000003</c:v>
                </c:pt>
                <c:pt idx="97">
                  <c:v>245.94</c:v>
                </c:pt>
                <c:pt idx="98">
                  <c:v>153.25899999999999</c:v>
                </c:pt>
                <c:pt idx="99">
                  <c:v>445.17500000000001</c:v>
                </c:pt>
                <c:pt idx="100">
                  <c:v>2182.9969999999998</c:v>
                </c:pt>
                <c:pt idx="101">
                  <c:v>269.34800000000001</c:v>
                </c:pt>
                <c:pt idx="102">
                  <c:v>1139.5650000000001</c:v>
                </c:pt>
                <c:pt idx="103">
                  <c:v>477.476</c:v>
                </c:pt>
                <c:pt idx="104">
                  <c:v>3861.3240000000001</c:v>
                </c:pt>
                <c:pt idx="105">
                  <c:v>672.92100000000005</c:v>
                </c:pt>
                <c:pt idx="106">
                  <c:v>2170.92</c:v>
                </c:pt>
                <c:pt idx="107">
                  <c:v>474.21300000000002</c:v>
                </c:pt>
                <c:pt idx="108">
                  <c:v>1627.4290000000001</c:v>
                </c:pt>
                <c:pt idx="109">
                  <c:v>1332.3820000000001</c:v>
                </c:pt>
                <c:pt idx="110">
                  <c:v>277.649</c:v>
                </c:pt>
                <c:pt idx="111">
                  <c:v>193.18700000000001</c:v>
                </c:pt>
                <c:pt idx="112">
                  <c:v>257.99599999999998</c:v>
                </c:pt>
                <c:pt idx="113">
                  <c:v>231.42599999999999</c:v>
                </c:pt>
                <c:pt idx="114">
                  <c:v>25921.128000000001</c:v>
                </c:pt>
                <c:pt idx="115">
                  <c:v>13641.127</c:v>
                </c:pt>
                <c:pt idx="116">
                  <c:v>116.274</c:v>
                </c:pt>
                <c:pt idx="117">
                  <c:v>158.45599999999999</c:v>
                </c:pt>
                <c:pt idx="118">
                  <c:v>379.11900000000003</c:v>
                </c:pt>
                <c:pt idx="119">
                  <c:v>38146.714999999997</c:v>
                </c:pt>
                <c:pt idx="120">
                  <c:v>861.18600000000004</c:v>
                </c:pt>
                <c:pt idx="121">
                  <c:v>533.86199999999997</c:v>
                </c:pt>
                <c:pt idx="122">
                  <c:v>46.298999999999999</c:v>
                </c:pt>
                <c:pt idx="123">
                  <c:v>631.947</c:v>
                </c:pt>
                <c:pt idx="124">
                  <c:v>1545.626</c:v>
                </c:pt>
                <c:pt idx="125">
                  <c:v>1996.72</c:v>
                </c:pt>
                <c:pt idx="126">
                  <c:v>138.91999999999999</c:v>
                </c:pt>
                <c:pt idx="127">
                  <c:v>4492.7280000000001</c:v>
                </c:pt>
                <c:pt idx="128">
                  <c:v>1152.3969999999999</c:v>
                </c:pt>
                <c:pt idx="129">
                  <c:v>29986.292000000001</c:v>
                </c:pt>
                <c:pt idx="130">
                  <c:v>11947.58</c:v>
                </c:pt>
                <c:pt idx="131">
                  <c:v>354</c:v>
                </c:pt>
                <c:pt idx="132">
                  <c:v>1668.163</c:v>
                </c:pt>
                <c:pt idx="133">
                  <c:v>1771.587</c:v>
                </c:pt>
                <c:pt idx="134">
                  <c:v>216.173</c:v>
                </c:pt>
                <c:pt idx="135">
                  <c:v>4996.2700000000004</c:v>
                </c:pt>
                <c:pt idx="136">
                  <c:v>3672.64</c:v>
                </c:pt>
                <c:pt idx="137">
                  <c:v>154.68899999999999</c:v>
                </c:pt>
                <c:pt idx="138">
                  <c:v>1800.64</c:v>
                </c:pt>
                <c:pt idx="139">
                  <c:v>9126.9539999999997</c:v>
                </c:pt>
                <c:pt idx="140">
                  <c:v>473.45299999999997</c:v>
                </c:pt>
                <c:pt idx="141">
                  <c:v>87.137</c:v>
                </c:pt>
                <c:pt idx="142">
                  <c:v>7578.8519999999999</c:v>
                </c:pt>
                <c:pt idx="143">
                  <c:v>139.315</c:v>
                </c:pt>
                <c:pt idx="144">
                  <c:v>23792.677</c:v>
                </c:pt>
                <c:pt idx="145">
                  <c:v>5402.93</c:v>
                </c:pt>
                <c:pt idx="146">
                  <c:v>1227.7370000000001</c:v>
                </c:pt>
                <c:pt idx="147">
                  <c:v>154.51900000000001</c:v>
                </c:pt>
                <c:pt idx="148">
                  <c:v>228</c:v>
                </c:pt>
                <c:pt idx="149">
                  <c:v>337.22500000000002</c:v>
                </c:pt>
                <c:pt idx="150">
                  <c:v>1506.47</c:v>
                </c:pt>
                <c:pt idx="151">
                  <c:v>14676.769</c:v>
                </c:pt>
                <c:pt idx="152">
                  <c:v>875.41200000000003</c:v>
                </c:pt>
                <c:pt idx="153">
                  <c:v>361.358</c:v>
                </c:pt>
                <c:pt idx="154">
                  <c:v>1888.6179999999999</c:v>
                </c:pt>
                <c:pt idx="155">
                  <c:v>1637.4570000000001</c:v>
                </c:pt>
                <c:pt idx="156">
                  <c:v>29283.55</c:v>
                </c:pt>
                <c:pt idx="157">
                  <c:v>37813.233999999997</c:v>
                </c:pt>
                <c:pt idx="158">
                  <c:v>1177.6289999999999</c:v>
                </c:pt>
                <c:pt idx="159">
                  <c:v>138.43700000000001</c:v>
                </c:pt>
                <c:pt idx="160">
                  <c:v>27.565000000000001</c:v>
                </c:pt>
                <c:pt idx="161">
                  <c:v>1854.15</c:v>
                </c:pt>
                <c:pt idx="162">
                  <c:v>422.286</c:v>
                </c:pt>
                <c:pt idx="163">
                  <c:v>26.393000000000001</c:v>
                </c:pt>
                <c:pt idx="164">
                  <c:v>263.27199999999999</c:v>
                </c:pt>
                <c:pt idx="165">
                  <c:v>643.947</c:v>
                </c:pt>
                <c:pt idx="166">
                  <c:v>2213.915</c:v>
                </c:pt>
                <c:pt idx="167">
                  <c:v>4316.5540000000001</c:v>
                </c:pt>
                <c:pt idx="168">
                  <c:v>643.17499999999995</c:v>
                </c:pt>
                <c:pt idx="169">
                  <c:v>257.63400000000001</c:v>
                </c:pt>
                <c:pt idx="170">
                  <c:v>635.79</c:v>
                </c:pt>
                <c:pt idx="171">
                  <c:v>3371.2689999999998</c:v>
                </c:pt>
                <c:pt idx="172">
                  <c:v>27982.36</c:v>
                </c:pt>
                <c:pt idx="173">
                  <c:v>306.72000000000003</c:v>
                </c:pt>
                <c:pt idx="174">
                  <c:v>36449.86</c:v>
                </c:pt>
                <c:pt idx="175">
                  <c:v>6871.8980000000001</c:v>
                </c:pt>
                <c:pt idx="176">
                  <c:v>558.221</c:v>
                </c:pt>
                <c:pt idx="177">
                  <c:v>1469.8489999999999</c:v>
                </c:pt>
                <c:pt idx="178">
                  <c:v>4783.53</c:v>
                </c:pt>
                <c:pt idx="179">
                  <c:v>388.27</c:v>
                </c:pt>
                <c:pt idx="180">
                  <c:v>539.1</c:v>
                </c:pt>
                <c:pt idx="181">
                  <c:v>341.95600000000002</c:v>
                </c:pt>
                <c:pt idx="182">
                  <c:v>547.35900000000004</c:v>
                </c:pt>
              </c:numCache>
            </c:numRef>
          </c:xVal>
          <c:yVal>
            <c:numRef>
              <c:f>'LifeExpectancy Regression(2000)'!ScatterY_6B7D1</c:f>
              <c:numCache>
                <c:formatCode>General</c:formatCode>
                <c:ptCount val="183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45.3</c:v>
                </c:pt>
                <c:pt idx="4">
                  <c:v>73.599999999999994</c:v>
                </c:pt>
                <c:pt idx="5">
                  <c:v>74.099999999999994</c:v>
                </c:pt>
                <c:pt idx="6">
                  <c:v>72</c:v>
                </c:pt>
                <c:pt idx="7">
                  <c:v>79.5</c:v>
                </c:pt>
                <c:pt idx="8">
                  <c:v>78.099999999999994</c:v>
                </c:pt>
                <c:pt idx="9">
                  <c:v>66.599999999999994</c:v>
                </c:pt>
                <c:pt idx="10">
                  <c:v>72.599999999999994</c:v>
                </c:pt>
                <c:pt idx="11">
                  <c:v>74.5</c:v>
                </c:pt>
                <c:pt idx="12">
                  <c:v>65.3</c:v>
                </c:pt>
                <c:pt idx="13">
                  <c:v>73.3</c:v>
                </c:pt>
                <c:pt idx="14">
                  <c:v>68</c:v>
                </c:pt>
                <c:pt idx="15">
                  <c:v>77.599999999999994</c:v>
                </c:pt>
                <c:pt idx="16">
                  <c:v>68.3</c:v>
                </c:pt>
                <c:pt idx="17">
                  <c:v>55.4</c:v>
                </c:pt>
                <c:pt idx="18">
                  <c:v>62</c:v>
                </c:pt>
                <c:pt idx="19">
                  <c:v>62.6</c:v>
                </c:pt>
                <c:pt idx="20">
                  <c:v>74.599999999999994</c:v>
                </c:pt>
                <c:pt idx="21">
                  <c:v>47.8</c:v>
                </c:pt>
                <c:pt idx="22">
                  <c:v>75</c:v>
                </c:pt>
                <c:pt idx="23">
                  <c:v>74.400000000000006</c:v>
                </c:pt>
                <c:pt idx="24">
                  <c:v>71.099999999999994</c:v>
                </c:pt>
                <c:pt idx="25">
                  <c:v>51</c:v>
                </c:pt>
                <c:pt idx="26">
                  <c:v>58</c:v>
                </c:pt>
                <c:pt idx="27">
                  <c:v>47.9</c:v>
                </c:pt>
                <c:pt idx="28">
                  <c:v>69.900000000000006</c:v>
                </c:pt>
                <c:pt idx="29">
                  <c:v>57.7</c:v>
                </c:pt>
                <c:pt idx="30">
                  <c:v>51.4</c:v>
                </c:pt>
                <c:pt idx="31">
                  <c:v>79.099999999999994</c:v>
                </c:pt>
                <c:pt idx="32">
                  <c:v>46</c:v>
                </c:pt>
                <c:pt idx="33">
                  <c:v>47.6</c:v>
                </c:pt>
                <c:pt idx="34">
                  <c:v>77.3</c:v>
                </c:pt>
                <c:pt idx="35">
                  <c:v>71.7</c:v>
                </c:pt>
                <c:pt idx="36">
                  <c:v>71.400000000000006</c:v>
                </c:pt>
                <c:pt idx="37">
                  <c:v>59.5</c:v>
                </c:pt>
                <c:pt idx="38">
                  <c:v>52.9</c:v>
                </c:pt>
                <c:pt idx="39">
                  <c:v>77.599999999999994</c:v>
                </c:pt>
                <c:pt idx="40">
                  <c:v>74.7</c:v>
                </c:pt>
                <c:pt idx="41">
                  <c:v>76.900000000000006</c:v>
                </c:pt>
                <c:pt idx="42">
                  <c:v>78.099999999999994</c:v>
                </c:pt>
                <c:pt idx="43">
                  <c:v>74.7</c:v>
                </c:pt>
                <c:pt idx="44">
                  <c:v>65.400000000000006</c:v>
                </c:pt>
                <c:pt idx="45">
                  <c:v>51.3</c:v>
                </c:pt>
                <c:pt idx="46">
                  <c:v>76.900000000000006</c:v>
                </c:pt>
                <c:pt idx="47">
                  <c:v>57.4</c:v>
                </c:pt>
                <c:pt idx="48">
                  <c:v>72</c:v>
                </c:pt>
                <c:pt idx="49">
                  <c:v>72.8</c:v>
                </c:pt>
                <c:pt idx="50">
                  <c:v>68.8</c:v>
                </c:pt>
                <c:pt idx="51">
                  <c:v>69</c:v>
                </c:pt>
                <c:pt idx="52">
                  <c:v>52.7</c:v>
                </c:pt>
                <c:pt idx="53">
                  <c:v>45.3</c:v>
                </c:pt>
                <c:pt idx="54">
                  <c:v>78</c:v>
                </c:pt>
                <c:pt idx="55">
                  <c:v>51.2</c:v>
                </c:pt>
                <c:pt idx="56">
                  <c:v>67.7</c:v>
                </c:pt>
                <c:pt idx="57">
                  <c:v>77.5</c:v>
                </c:pt>
                <c:pt idx="58">
                  <c:v>78.8</c:v>
                </c:pt>
                <c:pt idx="59">
                  <c:v>61</c:v>
                </c:pt>
                <c:pt idx="60">
                  <c:v>55.9</c:v>
                </c:pt>
                <c:pt idx="61">
                  <c:v>71.8</c:v>
                </c:pt>
                <c:pt idx="62">
                  <c:v>78</c:v>
                </c:pt>
                <c:pt idx="63">
                  <c:v>57.2</c:v>
                </c:pt>
                <c:pt idx="64">
                  <c:v>78.2</c:v>
                </c:pt>
                <c:pt idx="65">
                  <c:v>74</c:v>
                </c:pt>
                <c:pt idx="66">
                  <c:v>67.7</c:v>
                </c:pt>
                <c:pt idx="67">
                  <c:v>52.5</c:v>
                </c:pt>
                <c:pt idx="68">
                  <c:v>52.1</c:v>
                </c:pt>
                <c:pt idx="69">
                  <c:v>65.400000000000006</c:v>
                </c:pt>
                <c:pt idx="70">
                  <c:v>58.6</c:v>
                </c:pt>
                <c:pt idx="71">
                  <c:v>71</c:v>
                </c:pt>
                <c:pt idx="72">
                  <c:v>71.7</c:v>
                </c:pt>
                <c:pt idx="73">
                  <c:v>79.7</c:v>
                </c:pt>
                <c:pt idx="74">
                  <c:v>62.5</c:v>
                </c:pt>
                <c:pt idx="75">
                  <c:v>66.3</c:v>
                </c:pt>
                <c:pt idx="76">
                  <c:v>73</c:v>
                </c:pt>
                <c:pt idx="77">
                  <c:v>70</c:v>
                </c:pt>
                <c:pt idx="78">
                  <c:v>76.400000000000006</c:v>
                </c:pt>
                <c:pt idx="79">
                  <c:v>78.900000000000006</c:v>
                </c:pt>
                <c:pt idx="80">
                  <c:v>79.400000000000006</c:v>
                </c:pt>
                <c:pt idx="81">
                  <c:v>72.599999999999994</c:v>
                </c:pt>
                <c:pt idx="82">
                  <c:v>81.099999999999994</c:v>
                </c:pt>
                <c:pt idx="83">
                  <c:v>71.7</c:v>
                </c:pt>
                <c:pt idx="84">
                  <c:v>63.9</c:v>
                </c:pt>
                <c:pt idx="85">
                  <c:v>51.9</c:v>
                </c:pt>
                <c:pt idx="86">
                  <c:v>64.099999999999994</c:v>
                </c:pt>
                <c:pt idx="87">
                  <c:v>73.2</c:v>
                </c:pt>
                <c:pt idx="88">
                  <c:v>66.599999999999994</c:v>
                </c:pt>
                <c:pt idx="89">
                  <c:v>58.1</c:v>
                </c:pt>
                <c:pt idx="90">
                  <c:v>71</c:v>
                </c:pt>
                <c:pt idx="91">
                  <c:v>72.7</c:v>
                </c:pt>
                <c:pt idx="92">
                  <c:v>49.3</c:v>
                </c:pt>
                <c:pt idx="93">
                  <c:v>51.9</c:v>
                </c:pt>
                <c:pt idx="94">
                  <c:v>78</c:v>
                </c:pt>
                <c:pt idx="95">
                  <c:v>71.599999999999994</c:v>
                </c:pt>
                <c:pt idx="96">
                  <c:v>77.8</c:v>
                </c:pt>
                <c:pt idx="97">
                  <c:v>57.9</c:v>
                </c:pt>
                <c:pt idx="98">
                  <c:v>43.1</c:v>
                </c:pt>
                <c:pt idx="99">
                  <c:v>72.400000000000006</c:v>
                </c:pt>
                <c:pt idx="100">
                  <c:v>69.599999999999994</c:v>
                </c:pt>
                <c:pt idx="101">
                  <c:v>49.8</c:v>
                </c:pt>
                <c:pt idx="102">
                  <c:v>77.5</c:v>
                </c:pt>
                <c:pt idx="103">
                  <c:v>60</c:v>
                </c:pt>
                <c:pt idx="104">
                  <c:v>71</c:v>
                </c:pt>
                <c:pt idx="105">
                  <c:v>74.8</c:v>
                </c:pt>
                <c:pt idx="106">
                  <c:v>67</c:v>
                </c:pt>
                <c:pt idx="107">
                  <c:v>62.8</c:v>
                </c:pt>
                <c:pt idx="108">
                  <c:v>73</c:v>
                </c:pt>
                <c:pt idx="109">
                  <c:v>68.599999999999994</c:v>
                </c:pt>
                <c:pt idx="110">
                  <c:v>49</c:v>
                </c:pt>
                <c:pt idx="111">
                  <c:v>62.1</c:v>
                </c:pt>
                <c:pt idx="112">
                  <c:v>57.4</c:v>
                </c:pt>
                <c:pt idx="113">
                  <c:v>62.5</c:v>
                </c:pt>
                <c:pt idx="114">
                  <c:v>78.099999999999994</c:v>
                </c:pt>
                <c:pt idx="115">
                  <c:v>78.599999999999994</c:v>
                </c:pt>
                <c:pt idx="116">
                  <c:v>73</c:v>
                </c:pt>
                <c:pt idx="117">
                  <c:v>50</c:v>
                </c:pt>
                <c:pt idx="118">
                  <c:v>47.1</c:v>
                </c:pt>
                <c:pt idx="119">
                  <c:v>78.5</c:v>
                </c:pt>
                <c:pt idx="120">
                  <c:v>72.599999999999994</c:v>
                </c:pt>
                <c:pt idx="121">
                  <c:v>62.8</c:v>
                </c:pt>
                <c:pt idx="122">
                  <c:v>75.7</c:v>
                </c:pt>
                <c:pt idx="123">
                  <c:v>58.9</c:v>
                </c:pt>
                <c:pt idx="124">
                  <c:v>79</c:v>
                </c:pt>
                <c:pt idx="125">
                  <c:v>71.400000000000006</c:v>
                </c:pt>
                <c:pt idx="126">
                  <c:v>66.8</c:v>
                </c:pt>
                <c:pt idx="127">
                  <c:v>73.7</c:v>
                </c:pt>
                <c:pt idx="128">
                  <c:v>76.599999999999994</c:v>
                </c:pt>
                <c:pt idx="129">
                  <c:v>76.2</c:v>
                </c:pt>
                <c:pt idx="130">
                  <c:v>76</c:v>
                </c:pt>
                <c:pt idx="131">
                  <c:v>67.099999999999994</c:v>
                </c:pt>
                <c:pt idx="132">
                  <c:v>77</c:v>
                </c:pt>
                <c:pt idx="133">
                  <c:v>65</c:v>
                </c:pt>
                <c:pt idx="134">
                  <c:v>48.3</c:v>
                </c:pt>
                <c:pt idx="135">
                  <c:v>71.599999999999994</c:v>
                </c:pt>
                <c:pt idx="136">
                  <c:v>79</c:v>
                </c:pt>
                <c:pt idx="137">
                  <c:v>72</c:v>
                </c:pt>
                <c:pt idx="138">
                  <c:v>62.6</c:v>
                </c:pt>
                <c:pt idx="139">
                  <c:v>72.599999999999994</c:v>
                </c:pt>
                <c:pt idx="140">
                  <c:v>57.5</c:v>
                </c:pt>
                <c:pt idx="141">
                  <c:v>72.599999999999994</c:v>
                </c:pt>
                <c:pt idx="142">
                  <c:v>71.8</c:v>
                </c:pt>
                <c:pt idx="143">
                  <c:v>39</c:v>
                </c:pt>
                <c:pt idx="144">
                  <c:v>78.3</c:v>
                </c:pt>
                <c:pt idx="145">
                  <c:v>73</c:v>
                </c:pt>
                <c:pt idx="146">
                  <c:v>76</c:v>
                </c:pt>
                <c:pt idx="147">
                  <c:v>65.8</c:v>
                </c:pt>
                <c:pt idx="148">
                  <c:v>55</c:v>
                </c:pt>
                <c:pt idx="149">
                  <c:v>57.3</c:v>
                </c:pt>
                <c:pt idx="150">
                  <c:v>48.9</c:v>
                </c:pt>
                <c:pt idx="151">
                  <c:v>79.099999999999994</c:v>
                </c:pt>
                <c:pt idx="152">
                  <c:v>71.5</c:v>
                </c:pt>
                <c:pt idx="153">
                  <c:v>58.6</c:v>
                </c:pt>
                <c:pt idx="154">
                  <c:v>67.400000000000006</c:v>
                </c:pt>
                <c:pt idx="155">
                  <c:v>48.4</c:v>
                </c:pt>
                <c:pt idx="156">
                  <c:v>79.599999999999994</c:v>
                </c:pt>
                <c:pt idx="157">
                  <c:v>79.7</c:v>
                </c:pt>
                <c:pt idx="158">
                  <c:v>72.599999999999994</c:v>
                </c:pt>
                <c:pt idx="159">
                  <c:v>63.7</c:v>
                </c:pt>
                <c:pt idx="160">
                  <c:v>71.099999999999994</c:v>
                </c:pt>
                <c:pt idx="161">
                  <c:v>72.599999999999994</c:v>
                </c:pt>
                <c:pt idx="162">
                  <c:v>58.7</c:v>
                </c:pt>
                <c:pt idx="163">
                  <c:v>54.6</c:v>
                </c:pt>
                <c:pt idx="164">
                  <c:v>71.599999999999994</c:v>
                </c:pt>
                <c:pt idx="165">
                  <c:v>69.099999999999994</c:v>
                </c:pt>
                <c:pt idx="166">
                  <c:v>72.900000000000006</c:v>
                </c:pt>
                <c:pt idx="167">
                  <c:v>74</c:v>
                </c:pt>
                <c:pt idx="168">
                  <c:v>63.8</c:v>
                </c:pt>
                <c:pt idx="169">
                  <c:v>46.6</c:v>
                </c:pt>
                <c:pt idx="170">
                  <c:v>67.5</c:v>
                </c:pt>
                <c:pt idx="171">
                  <c:v>74.2</c:v>
                </c:pt>
                <c:pt idx="172">
                  <c:v>77.8</c:v>
                </c:pt>
                <c:pt idx="173">
                  <c:v>49.2</c:v>
                </c:pt>
                <c:pt idx="174">
                  <c:v>76.8</c:v>
                </c:pt>
                <c:pt idx="175">
                  <c:v>75.099999999999994</c:v>
                </c:pt>
                <c:pt idx="176">
                  <c:v>67.099999999999994</c:v>
                </c:pt>
                <c:pt idx="177">
                  <c:v>69</c:v>
                </c:pt>
                <c:pt idx="178">
                  <c:v>72.5</c:v>
                </c:pt>
                <c:pt idx="179">
                  <c:v>73.400000000000006</c:v>
                </c:pt>
                <c:pt idx="180">
                  <c:v>68</c:v>
                </c:pt>
                <c:pt idx="181">
                  <c:v>43.8</c:v>
                </c:pt>
                <c:pt idx="18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C2F-BA84-1FED1EC4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68968"/>
        <c:axId val="581165032"/>
      </c:scatterChart>
      <c:valAx>
        <c:axId val="58116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GDP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65032"/>
        <c:crosses val="autoZero"/>
        <c:crossBetween val="midCat"/>
      </c:valAx>
      <c:valAx>
        <c:axId val="581165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Life expectancy / LifeRegression1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1168968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0F400-A7C0-46E6-BB6D-7627EABDA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17722          ">
          <a:extLst xmlns:a="http://schemas.openxmlformats.org/drawingml/2006/main">
            <a:ext uri="{FF2B5EF4-FFF2-40B4-BE49-F238E27FC236}">
              <a16:creationId xmlns:a16="http://schemas.microsoft.com/office/drawing/2014/main" id="{58CA75EA-21D0-4C1F-9329-61DC60021C4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17722         ">
          <a:extLst xmlns:a="http://schemas.openxmlformats.org/drawingml/2006/main">
            <a:ext uri="{FF2B5EF4-FFF2-40B4-BE49-F238E27FC236}">
              <a16:creationId xmlns:a16="http://schemas.microsoft.com/office/drawing/2014/main" id="{F3A5267A-2568-42B4-8984-2484ADED3DA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17722        ">
          <a:extLst xmlns:a="http://schemas.openxmlformats.org/drawingml/2006/main">
            <a:ext uri="{FF2B5EF4-FFF2-40B4-BE49-F238E27FC236}">
              <a16:creationId xmlns:a16="http://schemas.microsoft.com/office/drawing/2014/main" id="{11491A41-2B22-4760-9BC2-2C96F103B849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17722       ">
          <a:extLst xmlns:a="http://schemas.openxmlformats.org/drawingml/2006/main">
            <a:ext uri="{FF2B5EF4-FFF2-40B4-BE49-F238E27FC236}">
              <a16:creationId xmlns:a16="http://schemas.microsoft.com/office/drawing/2014/main" id="{A3970DEC-1C67-4E5C-B25C-E9E52F1D7F81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17722      ">
          <a:extLst xmlns:a="http://schemas.openxmlformats.org/drawingml/2006/main">
            <a:ext uri="{FF2B5EF4-FFF2-40B4-BE49-F238E27FC236}">
              <a16:creationId xmlns:a16="http://schemas.microsoft.com/office/drawing/2014/main" id="{99DF74D3-A02E-41C6-824D-0634AB44E35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17722     ">
          <a:extLst xmlns:a="http://schemas.openxmlformats.org/drawingml/2006/main">
            <a:ext uri="{FF2B5EF4-FFF2-40B4-BE49-F238E27FC236}">
              <a16:creationId xmlns:a16="http://schemas.microsoft.com/office/drawing/2014/main" id="{63638A9B-FF4A-4BFB-8715-3B99D69083F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17722    ">
          <a:extLst xmlns:a="http://schemas.openxmlformats.org/drawingml/2006/main">
            <a:ext uri="{FF2B5EF4-FFF2-40B4-BE49-F238E27FC236}">
              <a16:creationId xmlns:a16="http://schemas.microsoft.com/office/drawing/2014/main" id="{BD2DD11D-F59E-479E-B30D-C4827FB86424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17722   ">
          <a:extLst xmlns:a="http://schemas.openxmlformats.org/drawingml/2006/main">
            <a:ext uri="{FF2B5EF4-FFF2-40B4-BE49-F238E27FC236}">
              <a16:creationId xmlns:a16="http://schemas.microsoft.com/office/drawing/2014/main" id="{71959E14-B557-4DCF-B7AE-A4C7029C5D9F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17722  ">
          <a:extLst xmlns:a="http://schemas.openxmlformats.org/drawingml/2006/main">
            <a:ext uri="{FF2B5EF4-FFF2-40B4-BE49-F238E27FC236}">
              <a16:creationId xmlns:a16="http://schemas.microsoft.com/office/drawing/2014/main" id="{462777D4-3B9F-432A-AEAE-9CC7BE926F3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17722 ">
          <a:extLst xmlns:a="http://schemas.openxmlformats.org/drawingml/2006/main">
            <a:ext uri="{FF2B5EF4-FFF2-40B4-BE49-F238E27FC236}">
              <a16:creationId xmlns:a16="http://schemas.microsoft.com/office/drawing/2014/main" id="{C8156D44-03A2-44D6-B6A5-00A8BAEF5FB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28264          ">
          <a:extLst xmlns:a="http://schemas.openxmlformats.org/drawingml/2006/main">
            <a:ext uri="{FF2B5EF4-FFF2-40B4-BE49-F238E27FC236}">
              <a16:creationId xmlns:a16="http://schemas.microsoft.com/office/drawing/2014/main" id="{06F73CE3-F6D6-4EBF-9CBD-41696BCABAEB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28264         ">
          <a:extLst xmlns:a="http://schemas.openxmlformats.org/drawingml/2006/main">
            <a:ext uri="{FF2B5EF4-FFF2-40B4-BE49-F238E27FC236}">
              <a16:creationId xmlns:a16="http://schemas.microsoft.com/office/drawing/2014/main" id="{3CFB49DF-1A37-4234-838D-BC182DEA749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28264        ">
          <a:extLst xmlns:a="http://schemas.openxmlformats.org/drawingml/2006/main">
            <a:ext uri="{FF2B5EF4-FFF2-40B4-BE49-F238E27FC236}">
              <a16:creationId xmlns:a16="http://schemas.microsoft.com/office/drawing/2014/main" id="{9DFF712D-36C3-4B9F-9607-06AC6C23409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28264       ">
          <a:extLst xmlns:a="http://schemas.openxmlformats.org/drawingml/2006/main">
            <a:ext uri="{FF2B5EF4-FFF2-40B4-BE49-F238E27FC236}">
              <a16:creationId xmlns:a16="http://schemas.microsoft.com/office/drawing/2014/main" id="{439F6A76-DC94-4AAF-AEE5-DC8ADDDD8CC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28264      ">
          <a:extLst xmlns:a="http://schemas.openxmlformats.org/drawingml/2006/main">
            <a:ext uri="{FF2B5EF4-FFF2-40B4-BE49-F238E27FC236}">
              <a16:creationId xmlns:a16="http://schemas.microsoft.com/office/drawing/2014/main" id="{698FBB17-DC22-4E6D-9CF0-C932FDF39F7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28264     ">
          <a:extLst xmlns:a="http://schemas.openxmlformats.org/drawingml/2006/main">
            <a:ext uri="{FF2B5EF4-FFF2-40B4-BE49-F238E27FC236}">
              <a16:creationId xmlns:a16="http://schemas.microsoft.com/office/drawing/2014/main" id="{879AF0B4-C6EF-4E10-9F06-4BFA40DB376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28264    ">
          <a:extLst xmlns:a="http://schemas.openxmlformats.org/drawingml/2006/main">
            <a:ext uri="{FF2B5EF4-FFF2-40B4-BE49-F238E27FC236}">
              <a16:creationId xmlns:a16="http://schemas.microsoft.com/office/drawing/2014/main" id="{0583F16A-8789-4DC2-B32B-43EEDE20BA69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28264   ">
          <a:extLst xmlns:a="http://schemas.openxmlformats.org/drawingml/2006/main">
            <a:ext uri="{FF2B5EF4-FFF2-40B4-BE49-F238E27FC236}">
              <a16:creationId xmlns:a16="http://schemas.microsoft.com/office/drawing/2014/main" id="{5CC68AA4-B5A0-4E03-937F-66DAAFC81D0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28264  ">
          <a:extLst xmlns:a="http://schemas.openxmlformats.org/drawingml/2006/main">
            <a:ext uri="{FF2B5EF4-FFF2-40B4-BE49-F238E27FC236}">
              <a16:creationId xmlns:a16="http://schemas.microsoft.com/office/drawing/2014/main" id="{1A01D2BD-71E7-4474-9384-93A30148A9A1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28264 ">
          <a:extLst xmlns:a="http://schemas.openxmlformats.org/drawingml/2006/main">
            <a:ext uri="{FF2B5EF4-FFF2-40B4-BE49-F238E27FC236}">
              <a16:creationId xmlns:a16="http://schemas.microsoft.com/office/drawing/2014/main" id="{51A1A9CF-E1D0-4314-A16A-4B869552A1E0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11329          ">
          <a:extLst xmlns:a="http://schemas.openxmlformats.org/drawingml/2006/main">
            <a:ext uri="{FF2B5EF4-FFF2-40B4-BE49-F238E27FC236}">
              <a16:creationId xmlns:a16="http://schemas.microsoft.com/office/drawing/2014/main" id="{598417D3-8F41-4A8E-B9D4-311B6355386C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11329         ">
          <a:extLst xmlns:a="http://schemas.openxmlformats.org/drawingml/2006/main">
            <a:ext uri="{FF2B5EF4-FFF2-40B4-BE49-F238E27FC236}">
              <a16:creationId xmlns:a16="http://schemas.microsoft.com/office/drawing/2014/main" id="{0B2B27C7-36AA-470B-8CBA-EB0E5B6A2474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11329        ">
          <a:extLst xmlns:a="http://schemas.openxmlformats.org/drawingml/2006/main">
            <a:ext uri="{FF2B5EF4-FFF2-40B4-BE49-F238E27FC236}">
              <a16:creationId xmlns:a16="http://schemas.microsoft.com/office/drawing/2014/main" id="{ED49EB1B-59C6-4B47-A4DA-5F996E71BFD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11329       ">
          <a:extLst xmlns:a="http://schemas.openxmlformats.org/drawingml/2006/main">
            <a:ext uri="{FF2B5EF4-FFF2-40B4-BE49-F238E27FC236}">
              <a16:creationId xmlns:a16="http://schemas.microsoft.com/office/drawing/2014/main" id="{401C9F8E-2B52-475E-A2D2-D70E51B4418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11329      ">
          <a:extLst xmlns:a="http://schemas.openxmlformats.org/drawingml/2006/main">
            <a:ext uri="{FF2B5EF4-FFF2-40B4-BE49-F238E27FC236}">
              <a16:creationId xmlns:a16="http://schemas.microsoft.com/office/drawing/2014/main" id="{431EC458-1F4B-4470-9931-B77DAD6E723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11329     ">
          <a:extLst xmlns:a="http://schemas.openxmlformats.org/drawingml/2006/main">
            <a:ext uri="{FF2B5EF4-FFF2-40B4-BE49-F238E27FC236}">
              <a16:creationId xmlns:a16="http://schemas.microsoft.com/office/drawing/2014/main" id="{7528DC95-3064-4BD0-8037-18222950A64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11329    ">
          <a:extLst xmlns:a="http://schemas.openxmlformats.org/drawingml/2006/main">
            <a:ext uri="{FF2B5EF4-FFF2-40B4-BE49-F238E27FC236}">
              <a16:creationId xmlns:a16="http://schemas.microsoft.com/office/drawing/2014/main" id="{CD264FCE-5B59-43DB-ABB7-26F1E40707F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11329   ">
          <a:extLst xmlns:a="http://schemas.openxmlformats.org/drawingml/2006/main">
            <a:ext uri="{FF2B5EF4-FFF2-40B4-BE49-F238E27FC236}">
              <a16:creationId xmlns:a16="http://schemas.microsoft.com/office/drawing/2014/main" id="{C8502B4C-A30B-4FC1-904F-75BB9831BCC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11329  ">
          <a:extLst xmlns:a="http://schemas.openxmlformats.org/drawingml/2006/main">
            <a:ext uri="{FF2B5EF4-FFF2-40B4-BE49-F238E27FC236}">
              <a16:creationId xmlns:a16="http://schemas.microsoft.com/office/drawing/2014/main" id="{0D117B00-2BDA-4EE2-B67C-0EB269D581AB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11329 ">
          <a:extLst xmlns:a="http://schemas.openxmlformats.org/drawingml/2006/main">
            <a:ext uri="{FF2B5EF4-FFF2-40B4-BE49-F238E27FC236}">
              <a16:creationId xmlns:a16="http://schemas.microsoft.com/office/drawing/2014/main" id="{1BE4F5C5-B189-47FA-8786-A755C10F7CB0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2" name="gwm_12343          ">
          <a:extLst xmlns:a="http://schemas.openxmlformats.org/drawingml/2006/main">
            <a:ext uri="{FF2B5EF4-FFF2-40B4-BE49-F238E27FC236}">
              <a16:creationId xmlns:a16="http://schemas.microsoft.com/office/drawing/2014/main" id="{254FED73-5F43-4FB6-B55F-076B458D257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3" name="gwm_12343         ">
          <a:extLst xmlns:a="http://schemas.openxmlformats.org/drawingml/2006/main">
            <a:ext uri="{FF2B5EF4-FFF2-40B4-BE49-F238E27FC236}">
              <a16:creationId xmlns:a16="http://schemas.microsoft.com/office/drawing/2014/main" id="{89FD5257-0FB6-454B-B3A0-4B1B0B43A7BC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4" name="gwm_12343        ">
          <a:extLst xmlns:a="http://schemas.openxmlformats.org/drawingml/2006/main">
            <a:ext uri="{FF2B5EF4-FFF2-40B4-BE49-F238E27FC236}">
              <a16:creationId xmlns:a16="http://schemas.microsoft.com/office/drawing/2014/main" id="{6CFF75B4-4303-4E20-A4A9-932EBD43A240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5" name="gwm_12343       ">
          <a:extLst xmlns:a="http://schemas.openxmlformats.org/drawingml/2006/main">
            <a:ext uri="{FF2B5EF4-FFF2-40B4-BE49-F238E27FC236}">
              <a16:creationId xmlns:a16="http://schemas.microsoft.com/office/drawing/2014/main" id="{1F2A5AB6-3347-47FD-98D1-CBD19371F2B0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6" name="gwm_12343      ">
          <a:extLst xmlns:a="http://schemas.openxmlformats.org/drawingml/2006/main">
            <a:ext uri="{FF2B5EF4-FFF2-40B4-BE49-F238E27FC236}">
              <a16:creationId xmlns:a16="http://schemas.microsoft.com/office/drawing/2014/main" id="{E0B1D73E-C41F-4B86-A1F3-8C060BEDFAD5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7" name="gwm_12343     ">
          <a:extLst xmlns:a="http://schemas.openxmlformats.org/drawingml/2006/main">
            <a:ext uri="{FF2B5EF4-FFF2-40B4-BE49-F238E27FC236}">
              <a16:creationId xmlns:a16="http://schemas.microsoft.com/office/drawing/2014/main" id="{B8B0F861-D797-4BCF-A5E5-B8D4F46457DF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8" name="gwm_12343    ">
          <a:extLst xmlns:a="http://schemas.openxmlformats.org/drawingml/2006/main">
            <a:ext uri="{FF2B5EF4-FFF2-40B4-BE49-F238E27FC236}">
              <a16:creationId xmlns:a16="http://schemas.microsoft.com/office/drawing/2014/main" id="{EE6F443D-E250-4AF5-913B-89489EAEE61F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9" name="gwm_12343   ">
          <a:extLst xmlns:a="http://schemas.openxmlformats.org/drawingml/2006/main">
            <a:ext uri="{FF2B5EF4-FFF2-40B4-BE49-F238E27FC236}">
              <a16:creationId xmlns:a16="http://schemas.microsoft.com/office/drawing/2014/main" id="{77643612-79AF-4BEC-9733-5D4CEECD763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10" name="gwm_12343  ">
          <a:extLst xmlns:a="http://schemas.openxmlformats.org/drawingml/2006/main">
            <a:ext uri="{FF2B5EF4-FFF2-40B4-BE49-F238E27FC236}">
              <a16:creationId xmlns:a16="http://schemas.microsoft.com/office/drawing/2014/main" id="{0CE23324-026B-4F34-A633-4324FC9265B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11" name="gwm_12343 ">
          <a:extLst xmlns:a="http://schemas.openxmlformats.org/drawingml/2006/main">
            <a:ext uri="{FF2B5EF4-FFF2-40B4-BE49-F238E27FC236}">
              <a16:creationId xmlns:a16="http://schemas.microsoft.com/office/drawing/2014/main" id="{C07FA86C-FBF0-44E2-91C7-4C34D7F75565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25A7B-A720-4105-8981-31C9F64B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0</xdr:row>
      <xdr:rowOff>0</xdr:rowOff>
    </xdr:from>
    <xdr:to>
      <xdr:col>39</xdr:col>
      <xdr:colOff>600075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35CA0-19B8-4154-A3F5-8003CF746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12700</xdr:colOff>
      <xdr:row>0</xdr:row>
      <xdr:rowOff>0</xdr:rowOff>
    </xdr:from>
    <xdr:to>
      <xdr:col>46</xdr:col>
      <xdr:colOff>600075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3751D-1D59-4762-9B1F-C68687DB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48</xdr:col>
      <xdr:colOff>12700</xdr:colOff>
      <xdr:row>0</xdr:row>
      <xdr:rowOff>0</xdr:rowOff>
    </xdr:from>
    <xdr:to>
      <xdr:col>53</xdr:col>
      <xdr:colOff>600075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17014-ADD5-44AD-959A-46DFB8961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12700</xdr:colOff>
      <xdr:row>0</xdr:row>
      <xdr:rowOff>0</xdr:rowOff>
    </xdr:from>
    <xdr:to>
      <xdr:col>60</xdr:col>
      <xdr:colOff>600075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E9283-0CCA-485B-8D6B-AC4B83B38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62</xdr:col>
      <xdr:colOff>12700</xdr:colOff>
      <xdr:row>0</xdr:row>
      <xdr:rowOff>0</xdr:rowOff>
    </xdr:from>
    <xdr:to>
      <xdr:col>67</xdr:col>
      <xdr:colOff>600075</xdr:colOff>
      <xdr:row>16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104ACC-CC3A-4CFC-BF3E-927BB5AF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69</xdr:col>
      <xdr:colOff>12700</xdr:colOff>
      <xdr:row>0</xdr:row>
      <xdr:rowOff>0</xdr:rowOff>
    </xdr:from>
    <xdr:to>
      <xdr:col>74</xdr:col>
      <xdr:colOff>600075</xdr:colOff>
      <xdr:row>16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67C03-2D03-41D1-A5D2-26D5B0CCF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76</xdr:col>
      <xdr:colOff>12700</xdr:colOff>
      <xdr:row>0</xdr:row>
      <xdr:rowOff>0</xdr:rowOff>
    </xdr:from>
    <xdr:to>
      <xdr:col>81</xdr:col>
      <xdr:colOff>600075</xdr:colOff>
      <xdr:row>16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4F2D05-FC2D-400E-AE09-5A6865F7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83</xdr:col>
      <xdr:colOff>12700</xdr:colOff>
      <xdr:row>0</xdr:row>
      <xdr:rowOff>0</xdr:rowOff>
    </xdr:from>
    <xdr:to>
      <xdr:col>88</xdr:col>
      <xdr:colOff>600075</xdr:colOff>
      <xdr:row>16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129976-66DA-4C38-8CA0-B6FD12D9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90</xdr:col>
      <xdr:colOff>12700</xdr:colOff>
      <xdr:row>0</xdr:row>
      <xdr:rowOff>0</xdr:rowOff>
    </xdr:from>
    <xdr:to>
      <xdr:col>95</xdr:col>
      <xdr:colOff>600075</xdr:colOff>
      <xdr:row>16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AEA10C-5DD9-44D1-947D-12FCAFA7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97</xdr:col>
      <xdr:colOff>12700</xdr:colOff>
      <xdr:row>0</xdr:row>
      <xdr:rowOff>0</xdr:rowOff>
    </xdr:from>
    <xdr:to>
      <xdr:col>102</xdr:col>
      <xdr:colOff>600075</xdr:colOff>
      <xdr:row>16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BC68BB-7F10-457D-ABE6-EE0D1F9D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26</xdr:col>
      <xdr:colOff>400050</xdr:colOff>
      <xdr:row>33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69BAB5-1BC2-4321-ABF0-168702165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314325</xdr:colOff>
      <xdr:row>19</xdr:row>
      <xdr:rowOff>0</xdr:rowOff>
    </xdr:from>
    <xdr:to>
      <xdr:col>31</xdr:col>
      <xdr:colOff>381000</xdr:colOff>
      <xdr:row>33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479C60-1B4E-4791-A9DA-1D7E795AC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904875</xdr:colOff>
      <xdr:row>18</xdr:row>
      <xdr:rowOff>38100</xdr:rowOff>
    </xdr:from>
    <xdr:to>
      <xdr:col>37</xdr:col>
      <xdr:colOff>219075</xdr:colOff>
      <xdr:row>32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D96B58-BB0E-4314-85D1-76C10E7D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523875</xdr:colOff>
      <xdr:row>17</xdr:row>
      <xdr:rowOff>171450</xdr:rowOff>
    </xdr:from>
    <xdr:to>
      <xdr:col>43</xdr:col>
      <xdr:colOff>9525</xdr:colOff>
      <xdr:row>32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249D29-794B-4E4C-BEB5-5A85B6B59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18911          ">
          <a:extLst xmlns:a="http://schemas.openxmlformats.org/drawingml/2006/main">
            <a:ext uri="{FF2B5EF4-FFF2-40B4-BE49-F238E27FC236}">
              <a16:creationId xmlns:a16="http://schemas.microsoft.com/office/drawing/2014/main" id="{1BF96395-80A6-468E-B0B1-430B33FC674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18911         ">
          <a:extLst xmlns:a="http://schemas.openxmlformats.org/drawingml/2006/main">
            <a:ext uri="{FF2B5EF4-FFF2-40B4-BE49-F238E27FC236}">
              <a16:creationId xmlns:a16="http://schemas.microsoft.com/office/drawing/2014/main" id="{00ABFFDE-A764-460C-AE91-7870CE72445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18911        ">
          <a:extLst xmlns:a="http://schemas.openxmlformats.org/drawingml/2006/main">
            <a:ext uri="{FF2B5EF4-FFF2-40B4-BE49-F238E27FC236}">
              <a16:creationId xmlns:a16="http://schemas.microsoft.com/office/drawing/2014/main" id="{14D72A10-8B0F-42AE-8123-59BE5131B3F0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18911       ">
          <a:extLst xmlns:a="http://schemas.openxmlformats.org/drawingml/2006/main">
            <a:ext uri="{FF2B5EF4-FFF2-40B4-BE49-F238E27FC236}">
              <a16:creationId xmlns:a16="http://schemas.microsoft.com/office/drawing/2014/main" id="{E0C960DA-7E99-41C5-97CC-4676FA00790F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18911      ">
          <a:extLst xmlns:a="http://schemas.openxmlformats.org/drawingml/2006/main">
            <a:ext uri="{FF2B5EF4-FFF2-40B4-BE49-F238E27FC236}">
              <a16:creationId xmlns:a16="http://schemas.microsoft.com/office/drawing/2014/main" id="{01E5FB53-006A-4496-9618-0E0A19D7ACD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18911     ">
          <a:extLst xmlns:a="http://schemas.openxmlformats.org/drawingml/2006/main">
            <a:ext uri="{FF2B5EF4-FFF2-40B4-BE49-F238E27FC236}">
              <a16:creationId xmlns:a16="http://schemas.microsoft.com/office/drawing/2014/main" id="{5996E306-6106-4D4C-9A9C-8FA2C98F726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18911    ">
          <a:extLst xmlns:a="http://schemas.openxmlformats.org/drawingml/2006/main">
            <a:ext uri="{FF2B5EF4-FFF2-40B4-BE49-F238E27FC236}">
              <a16:creationId xmlns:a16="http://schemas.microsoft.com/office/drawing/2014/main" id="{1ACE1D0E-6262-4EFA-9053-53B5D7D37DB5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18911   ">
          <a:extLst xmlns:a="http://schemas.openxmlformats.org/drawingml/2006/main">
            <a:ext uri="{FF2B5EF4-FFF2-40B4-BE49-F238E27FC236}">
              <a16:creationId xmlns:a16="http://schemas.microsoft.com/office/drawing/2014/main" id="{F987BEA1-C62C-460D-924D-C2F54B41205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18911  ">
          <a:extLst xmlns:a="http://schemas.openxmlformats.org/drawingml/2006/main">
            <a:ext uri="{FF2B5EF4-FFF2-40B4-BE49-F238E27FC236}">
              <a16:creationId xmlns:a16="http://schemas.microsoft.com/office/drawing/2014/main" id="{AC0A526A-5388-4683-9A2F-E1F52493F88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18911 ">
          <a:extLst xmlns:a="http://schemas.openxmlformats.org/drawingml/2006/main">
            <a:ext uri="{FF2B5EF4-FFF2-40B4-BE49-F238E27FC236}">
              <a16:creationId xmlns:a16="http://schemas.microsoft.com/office/drawing/2014/main" id="{74BD7A8F-7BE3-4F01-B5F2-77AA2E176935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19774          ">
          <a:extLst xmlns:a="http://schemas.openxmlformats.org/drawingml/2006/main">
            <a:ext uri="{FF2B5EF4-FFF2-40B4-BE49-F238E27FC236}">
              <a16:creationId xmlns:a16="http://schemas.microsoft.com/office/drawing/2014/main" id="{77F151C4-A311-4D7F-A9AC-CAFF942748F0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19774         ">
          <a:extLst xmlns:a="http://schemas.openxmlformats.org/drawingml/2006/main">
            <a:ext uri="{FF2B5EF4-FFF2-40B4-BE49-F238E27FC236}">
              <a16:creationId xmlns:a16="http://schemas.microsoft.com/office/drawing/2014/main" id="{08816C73-8AE4-4568-931A-04331D60D86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19774        ">
          <a:extLst xmlns:a="http://schemas.openxmlformats.org/drawingml/2006/main">
            <a:ext uri="{FF2B5EF4-FFF2-40B4-BE49-F238E27FC236}">
              <a16:creationId xmlns:a16="http://schemas.microsoft.com/office/drawing/2014/main" id="{CD69A6F1-EB28-4A35-98FF-682084BF9C1B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19774       ">
          <a:extLst xmlns:a="http://schemas.openxmlformats.org/drawingml/2006/main">
            <a:ext uri="{FF2B5EF4-FFF2-40B4-BE49-F238E27FC236}">
              <a16:creationId xmlns:a16="http://schemas.microsoft.com/office/drawing/2014/main" id="{34A1DEEC-44F9-40B4-834C-94D17C3D21B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19774      ">
          <a:extLst xmlns:a="http://schemas.openxmlformats.org/drawingml/2006/main">
            <a:ext uri="{FF2B5EF4-FFF2-40B4-BE49-F238E27FC236}">
              <a16:creationId xmlns:a16="http://schemas.microsoft.com/office/drawing/2014/main" id="{0D2A4578-4DBB-4A2D-B307-1A0CAF117984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19774     ">
          <a:extLst xmlns:a="http://schemas.openxmlformats.org/drawingml/2006/main">
            <a:ext uri="{FF2B5EF4-FFF2-40B4-BE49-F238E27FC236}">
              <a16:creationId xmlns:a16="http://schemas.microsoft.com/office/drawing/2014/main" id="{D27AD261-E3C5-4B38-8FAC-9A2C8AA352AF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19774    ">
          <a:extLst xmlns:a="http://schemas.openxmlformats.org/drawingml/2006/main">
            <a:ext uri="{FF2B5EF4-FFF2-40B4-BE49-F238E27FC236}">
              <a16:creationId xmlns:a16="http://schemas.microsoft.com/office/drawing/2014/main" id="{154F908B-EF6C-4280-8F7E-AF7E4FC88EF1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19774   ">
          <a:extLst xmlns:a="http://schemas.openxmlformats.org/drawingml/2006/main">
            <a:ext uri="{FF2B5EF4-FFF2-40B4-BE49-F238E27FC236}">
              <a16:creationId xmlns:a16="http://schemas.microsoft.com/office/drawing/2014/main" id="{8EE2CEAC-B87F-46FD-A7CA-0CA2D8DB982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19774  ">
          <a:extLst xmlns:a="http://schemas.openxmlformats.org/drawingml/2006/main">
            <a:ext uri="{FF2B5EF4-FFF2-40B4-BE49-F238E27FC236}">
              <a16:creationId xmlns:a16="http://schemas.microsoft.com/office/drawing/2014/main" id="{407D4E39-06B9-49E2-9B86-B53FF883F52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19774 ">
          <a:extLst xmlns:a="http://schemas.openxmlformats.org/drawingml/2006/main">
            <a:ext uri="{FF2B5EF4-FFF2-40B4-BE49-F238E27FC236}">
              <a16:creationId xmlns:a16="http://schemas.microsoft.com/office/drawing/2014/main" id="{C3CDCDD4-1703-4BA9-B35E-B4073FC6DCF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2" name="gwm_23565          ">
          <a:extLst xmlns:a="http://schemas.openxmlformats.org/drawingml/2006/main">
            <a:ext uri="{FF2B5EF4-FFF2-40B4-BE49-F238E27FC236}">
              <a16:creationId xmlns:a16="http://schemas.microsoft.com/office/drawing/2014/main" id="{A10BF862-D698-4C3D-B3D7-07B7188A6F69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3" name="gwm_23565         ">
          <a:extLst xmlns:a="http://schemas.openxmlformats.org/drawingml/2006/main">
            <a:ext uri="{FF2B5EF4-FFF2-40B4-BE49-F238E27FC236}">
              <a16:creationId xmlns:a16="http://schemas.microsoft.com/office/drawing/2014/main" id="{F6F13114-7830-4453-A295-00B053E67EA2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4" name="gwm_23565        ">
          <a:extLst xmlns:a="http://schemas.openxmlformats.org/drawingml/2006/main">
            <a:ext uri="{FF2B5EF4-FFF2-40B4-BE49-F238E27FC236}">
              <a16:creationId xmlns:a16="http://schemas.microsoft.com/office/drawing/2014/main" id="{92684216-2BDA-47DB-9F27-3CE98256D9A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5" name="gwm_23565       ">
          <a:extLst xmlns:a="http://schemas.openxmlformats.org/drawingml/2006/main">
            <a:ext uri="{FF2B5EF4-FFF2-40B4-BE49-F238E27FC236}">
              <a16:creationId xmlns:a16="http://schemas.microsoft.com/office/drawing/2014/main" id="{79D331BF-BE07-4D83-8083-5FEADF52BDE9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6" name="gwm_23565      ">
          <a:extLst xmlns:a="http://schemas.openxmlformats.org/drawingml/2006/main">
            <a:ext uri="{FF2B5EF4-FFF2-40B4-BE49-F238E27FC236}">
              <a16:creationId xmlns:a16="http://schemas.microsoft.com/office/drawing/2014/main" id="{DD142111-C04F-4154-AD12-9F9D93A93C36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7" name="gwm_23565     ">
          <a:extLst xmlns:a="http://schemas.openxmlformats.org/drawingml/2006/main">
            <a:ext uri="{FF2B5EF4-FFF2-40B4-BE49-F238E27FC236}">
              <a16:creationId xmlns:a16="http://schemas.microsoft.com/office/drawing/2014/main" id="{1291E073-9995-402D-8BA7-C8C3F97B0EC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8" name="gwm_23565    ">
          <a:extLst xmlns:a="http://schemas.openxmlformats.org/drawingml/2006/main">
            <a:ext uri="{FF2B5EF4-FFF2-40B4-BE49-F238E27FC236}">
              <a16:creationId xmlns:a16="http://schemas.microsoft.com/office/drawing/2014/main" id="{F0113683-3D4C-450B-8641-AE64C76BE4EC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9" name="gwm_23565   ">
          <a:extLst xmlns:a="http://schemas.openxmlformats.org/drawingml/2006/main">
            <a:ext uri="{FF2B5EF4-FFF2-40B4-BE49-F238E27FC236}">
              <a16:creationId xmlns:a16="http://schemas.microsoft.com/office/drawing/2014/main" id="{F11A087B-31BA-4A2A-8792-1D1223B48ED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10" name="gwm_23565  ">
          <a:extLst xmlns:a="http://schemas.openxmlformats.org/drawingml/2006/main">
            <a:ext uri="{FF2B5EF4-FFF2-40B4-BE49-F238E27FC236}">
              <a16:creationId xmlns:a16="http://schemas.microsoft.com/office/drawing/2014/main" id="{62A17FFA-1C98-4498-84F1-CC0A77B9982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[1]!WatermarkMsg_Student" textlink="">
      <cdr:nvSpPr>
        <cdr:cNvPr id="11" name="gwm_23565 ">
          <a:extLst xmlns:a="http://schemas.openxmlformats.org/drawingml/2006/main">
            <a:ext uri="{FF2B5EF4-FFF2-40B4-BE49-F238E27FC236}">
              <a16:creationId xmlns:a16="http://schemas.microsoft.com/office/drawing/2014/main" id="{E68F26AB-4D55-4114-BFA3-4A0582997B6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5526          ">
          <a:extLst xmlns:a="http://schemas.openxmlformats.org/drawingml/2006/main">
            <a:ext uri="{FF2B5EF4-FFF2-40B4-BE49-F238E27FC236}">
              <a16:creationId xmlns:a16="http://schemas.microsoft.com/office/drawing/2014/main" id="{4D939857-C9B0-4EB9-B066-411E888B49F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5526         ">
          <a:extLst xmlns:a="http://schemas.openxmlformats.org/drawingml/2006/main">
            <a:ext uri="{FF2B5EF4-FFF2-40B4-BE49-F238E27FC236}">
              <a16:creationId xmlns:a16="http://schemas.microsoft.com/office/drawing/2014/main" id="{ABFF26ED-C8D2-4D73-BCED-C13EEDDDDA8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5526        ">
          <a:extLst xmlns:a="http://schemas.openxmlformats.org/drawingml/2006/main">
            <a:ext uri="{FF2B5EF4-FFF2-40B4-BE49-F238E27FC236}">
              <a16:creationId xmlns:a16="http://schemas.microsoft.com/office/drawing/2014/main" id="{3B86582F-517F-4BE8-A2EF-8164348B539F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5526       ">
          <a:extLst xmlns:a="http://schemas.openxmlformats.org/drawingml/2006/main">
            <a:ext uri="{FF2B5EF4-FFF2-40B4-BE49-F238E27FC236}">
              <a16:creationId xmlns:a16="http://schemas.microsoft.com/office/drawing/2014/main" id="{F8261577-8263-4C8F-8C1B-F71DA51D6469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5526      ">
          <a:extLst xmlns:a="http://schemas.openxmlformats.org/drawingml/2006/main">
            <a:ext uri="{FF2B5EF4-FFF2-40B4-BE49-F238E27FC236}">
              <a16:creationId xmlns:a16="http://schemas.microsoft.com/office/drawing/2014/main" id="{B3B67103-6007-47EA-9145-5E756E8F479C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5526     ">
          <a:extLst xmlns:a="http://schemas.openxmlformats.org/drawingml/2006/main">
            <a:ext uri="{FF2B5EF4-FFF2-40B4-BE49-F238E27FC236}">
              <a16:creationId xmlns:a16="http://schemas.microsoft.com/office/drawing/2014/main" id="{88E6CE6E-1600-4E3F-9902-414051FF12A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5526    ">
          <a:extLst xmlns:a="http://schemas.openxmlformats.org/drawingml/2006/main">
            <a:ext uri="{FF2B5EF4-FFF2-40B4-BE49-F238E27FC236}">
              <a16:creationId xmlns:a16="http://schemas.microsoft.com/office/drawing/2014/main" id="{35E90CC9-DCD4-4748-AA62-F5919105A91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5526   ">
          <a:extLst xmlns:a="http://schemas.openxmlformats.org/drawingml/2006/main">
            <a:ext uri="{FF2B5EF4-FFF2-40B4-BE49-F238E27FC236}">
              <a16:creationId xmlns:a16="http://schemas.microsoft.com/office/drawing/2014/main" id="{88040F10-C1C1-41DA-9491-4A55EE32DE8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5526  ">
          <a:extLst xmlns:a="http://schemas.openxmlformats.org/drawingml/2006/main">
            <a:ext uri="{FF2B5EF4-FFF2-40B4-BE49-F238E27FC236}">
              <a16:creationId xmlns:a16="http://schemas.microsoft.com/office/drawing/2014/main" id="{00073FDE-0D0B-486B-97A8-28227F71BE34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5526 ">
          <a:extLst xmlns:a="http://schemas.openxmlformats.org/drawingml/2006/main">
            <a:ext uri="{FF2B5EF4-FFF2-40B4-BE49-F238E27FC236}">
              <a16:creationId xmlns:a16="http://schemas.microsoft.com/office/drawing/2014/main" id="{7A413BEA-33D2-4FF1-8AE5-341F233F634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10835          ">
          <a:extLst xmlns:a="http://schemas.openxmlformats.org/drawingml/2006/main">
            <a:ext uri="{FF2B5EF4-FFF2-40B4-BE49-F238E27FC236}">
              <a16:creationId xmlns:a16="http://schemas.microsoft.com/office/drawing/2014/main" id="{657A0F1A-695F-4821-AE45-61A5C6D2491B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10835         ">
          <a:extLst xmlns:a="http://schemas.openxmlformats.org/drawingml/2006/main">
            <a:ext uri="{FF2B5EF4-FFF2-40B4-BE49-F238E27FC236}">
              <a16:creationId xmlns:a16="http://schemas.microsoft.com/office/drawing/2014/main" id="{72CD9707-93E5-464A-8B4B-61A3FE07749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10835        ">
          <a:extLst xmlns:a="http://schemas.openxmlformats.org/drawingml/2006/main">
            <a:ext uri="{FF2B5EF4-FFF2-40B4-BE49-F238E27FC236}">
              <a16:creationId xmlns:a16="http://schemas.microsoft.com/office/drawing/2014/main" id="{51FA03E2-8270-4738-A176-DE971CE5577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10835       ">
          <a:extLst xmlns:a="http://schemas.openxmlformats.org/drawingml/2006/main">
            <a:ext uri="{FF2B5EF4-FFF2-40B4-BE49-F238E27FC236}">
              <a16:creationId xmlns:a16="http://schemas.microsoft.com/office/drawing/2014/main" id="{29148CED-CD9C-46E3-A635-7598C4C2F9F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10835      ">
          <a:extLst xmlns:a="http://schemas.openxmlformats.org/drawingml/2006/main">
            <a:ext uri="{FF2B5EF4-FFF2-40B4-BE49-F238E27FC236}">
              <a16:creationId xmlns:a16="http://schemas.microsoft.com/office/drawing/2014/main" id="{6F21EFEB-2C81-4399-AFBE-289399BD58BB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10835     ">
          <a:extLst xmlns:a="http://schemas.openxmlformats.org/drawingml/2006/main">
            <a:ext uri="{FF2B5EF4-FFF2-40B4-BE49-F238E27FC236}">
              <a16:creationId xmlns:a16="http://schemas.microsoft.com/office/drawing/2014/main" id="{E2F10088-3669-4942-B11C-B9FBCA71E81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10835    ">
          <a:extLst xmlns:a="http://schemas.openxmlformats.org/drawingml/2006/main">
            <a:ext uri="{FF2B5EF4-FFF2-40B4-BE49-F238E27FC236}">
              <a16:creationId xmlns:a16="http://schemas.microsoft.com/office/drawing/2014/main" id="{9699AA73-EB0A-413E-8EBB-56F53AC3AC4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10835   ">
          <a:extLst xmlns:a="http://schemas.openxmlformats.org/drawingml/2006/main">
            <a:ext uri="{FF2B5EF4-FFF2-40B4-BE49-F238E27FC236}">
              <a16:creationId xmlns:a16="http://schemas.microsoft.com/office/drawing/2014/main" id="{6884DA24-F7E7-479C-B204-C92FE304041E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10835  ">
          <a:extLst xmlns:a="http://schemas.openxmlformats.org/drawingml/2006/main">
            <a:ext uri="{FF2B5EF4-FFF2-40B4-BE49-F238E27FC236}">
              <a16:creationId xmlns:a16="http://schemas.microsoft.com/office/drawing/2014/main" id="{72211370-075E-4E98-B948-98B1BF8F952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10835 ">
          <a:extLst xmlns:a="http://schemas.openxmlformats.org/drawingml/2006/main">
            <a:ext uri="{FF2B5EF4-FFF2-40B4-BE49-F238E27FC236}">
              <a16:creationId xmlns:a16="http://schemas.microsoft.com/office/drawing/2014/main" id="{70AFAFA7-AFF5-41D0-A053-CE34D9C0726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2" name="gwm_15775          ">
          <a:extLst xmlns:a="http://schemas.openxmlformats.org/drawingml/2006/main">
            <a:ext uri="{FF2B5EF4-FFF2-40B4-BE49-F238E27FC236}">
              <a16:creationId xmlns:a16="http://schemas.microsoft.com/office/drawing/2014/main" id="{D842653E-A74D-4F15-9486-7624F057381C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3" name="gwm_15775         ">
          <a:extLst xmlns:a="http://schemas.openxmlformats.org/drawingml/2006/main">
            <a:ext uri="{FF2B5EF4-FFF2-40B4-BE49-F238E27FC236}">
              <a16:creationId xmlns:a16="http://schemas.microsoft.com/office/drawing/2014/main" id="{06AF8515-8488-403A-A6D2-ECFF432C3325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4" name="gwm_15775        ">
          <a:extLst xmlns:a="http://schemas.openxmlformats.org/drawingml/2006/main">
            <a:ext uri="{FF2B5EF4-FFF2-40B4-BE49-F238E27FC236}">
              <a16:creationId xmlns:a16="http://schemas.microsoft.com/office/drawing/2014/main" id="{2A513612-060E-4B93-BDFE-2F24C28F86A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5" name="gwm_15775       ">
          <a:extLst xmlns:a="http://schemas.openxmlformats.org/drawingml/2006/main">
            <a:ext uri="{FF2B5EF4-FFF2-40B4-BE49-F238E27FC236}">
              <a16:creationId xmlns:a16="http://schemas.microsoft.com/office/drawing/2014/main" id="{7C8E8434-6D44-416E-A22D-8A4106DFD612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6" name="gwm_15775      ">
          <a:extLst xmlns:a="http://schemas.openxmlformats.org/drawingml/2006/main">
            <a:ext uri="{FF2B5EF4-FFF2-40B4-BE49-F238E27FC236}">
              <a16:creationId xmlns:a16="http://schemas.microsoft.com/office/drawing/2014/main" id="{3306DDB9-F261-4241-9AD2-FE4F43E06B4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7" name="gwm_15775     ">
          <a:extLst xmlns:a="http://schemas.openxmlformats.org/drawingml/2006/main">
            <a:ext uri="{FF2B5EF4-FFF2-40B4-BE49-F238E27FC236}">
              <a16:creationId xmlns:a16="http://schemas.microsoft.com/office/drawing/2014/main" id="{06737DA9-51F8-437C-BCF4-C70A0B421D4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8" name="gwm_15775    ">
          <a:extLst xmlns:a="http://schemas.openxmlformats.org/drawingml/2006/main">
            <a:ext uri="{FF2B5EF4-FFF2-40B4-BE49-F238E27FC236}">
              <a16:creationId xmlns:a16="http://schemas.microsoft.com/office/drawing/2014/main" id="{D75EB718-1226-4187-B33C-D0D998728D7B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9" name="gwm_15775   ">
          <a:extLst xmlns:a="http://schemas.openxmlformats.org/drawingml/2006/main">
            <a:ext uri="{FF2B5EF4-FFF2-40B4-BE49-F238E27FC236}">
              <a16:creationId xmlns:a16="http://schemas.microsoft.com/office/drawing/2014/main" id="{47C7CB11-1392-4B53-8170-9221A779646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0" name="gwm_15775  ">
          <a:extLst xmlns:a="http://schemas.openxmlformats.org/drawingml/2006/main">
            <a:ext uri="{FF2B5EF4-FFF2-40B4-BE49-F238E27FC236}">
              <a16:creationId xmlns:a16="http://schemas.microsoft.com/office/drawing/2014/main" id="{18A3B992-5759-4801-AB9D-655DE0601C33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[1]!WatermarkMsg_Student" textlink="">
      <cdr:nvSpPr>
        <cdr:cNvPr id="11" name="gwm_15775 ">
          <a:extLst xmlns:a="http://schemas.openxmlformats.org/drawingml/2006/main">
            <a:ext uri="{FF2B5EF4-FFF2-40B4-BE49-F238E27FC236}">
              <a16:creationId xmlns:a16="http://schemas.microsoft.com/office/drawing/2014/main" id="{BA8CE70A-08CF-4D55-A333-FA4CA3C7809E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-IM\Palisade\StatTools7\Stat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Tools"/>
    </sheetNames>
    <definedNames>
      <definedName name="WatermarkMsg_Student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Roy" refreshedDate="43418.511465625001" createdVersion="6" refreshedVersion="6" minRefreshableVersion="3" recordCount="183">
  <cacheSource type="worksheet">
    <worksheetSource ref="A1:P184" sheet="LifeExpectancy Regression(2000)"/>
  </cacheSource>
  <cacheFields count="16">
    <cacheField name="Country" numFmtId="0">
      <sharedItems count="183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ô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Year" numFmtId="0">
      <sharedItems containsSemiMixedTypes="0" containsString="0" containsNumber="1" containsInteger="1" minValue="2000" maxValue="2000"/>
    </cacheField>
    <cacheField name="Status" numFmtId="0">
      <sharedItems count="2">
        <s v="Developing"/>
        <s v="Developed"/>
      </sharedItems>
    </cacheField>
    <cacheField name="Life expectancy" numFmtId="0">
      <sharedItems containsSemiMixedTypes="0" containsString="0" containsNumber="1" minValue="39" maxValue="81.099999999999994" count="134">
        <n v="54.8"/>
        <n v="72.599999999999994"/>
        <n v="71.3"/>
        <n v="45.3"/>
        <n v="73.599999999999994"/>
        <n v="74.099999999999994"/>
        <n v="72"/>
        <n v="79.5"/>
        <n v="78.099999999999994"/>
        <n v="66.599999999999994"/>
        <n v="74.5"/>
        <n v="65.3"/>
        <n v="73.3"/>
        <n v="68"/>
        <n v="77.599999999999994"/>
        <n v="68.3"/>
        <n v="55.4"/>
        <n v="62"/>
        <n v="62.6"/>
        <n v="74.599999999999994"/>
        <n v="47.8"/>
        <n v="75"/>
        <n v="74.400000000000006"/>
        <n v="71.099999999999994"/>
        <n v="51"/>
        <n v="58"/>
        <n v="47.9"/>
        <n v="69.900000000000006"/>
        <n v="57.7"/>
        <n v="51.4"/>
        <n v="79.099999999999994"/>
        <n v="46"/>
        <n v="47.6"/>
        <n v="77.3"/>
        <n v="71.7"/>
        <n v="71.400000000000006"/>
        <n v="59.5"/>
        <n v="52.9"/>
        <n v="74.7"/>
        <n v="76.900000000000006"/>
        <n v="65.400000000000006"/>
        <n v="51.3"/>
        <n v="57.4"/>
        <n v="72.8"/>
        <n v="68.8"/>
        <n v="69"/>
        <n v="52.7"/>
        <n v="78"/>
        <n v="51.2"/>
        <n v="67.7"/>
        <n v="77.5"/>
        <n v="78.8"/>
        <n v="61"/>
        <n v="55.9"/>
        <n v="71.8"/>
        <n v="57.2"/>
        <n v="78.2"/>
        <n v="74"/>
        <n v="52.5"/>
        <n v="52.1"/>
        <n v="58.6"/>
        <n v="71"/>
        <n v="79.7"/>
        <n v="62.5"/>
        <n v="66.3"/>
        <n v="73"/>
        <n v="70"/>
        <n v="76.400000000000006"/>
        <n v="78.900000000000006"/>
        <n v="79.400000000000006"/>
        <n v="81.099999999999994"/>
        <n v="63.9"/>
        <n v="51.9"/>
        <n v="64.099999999999994"/>
        <n v="73.2"/>
        <n v="58.1"/>
        <n v="72.7"/>
        <n v="49.3"/>
        <n v="71.599999999999994"/>
        <n v="77.8"/>
        <n v="57.9"/>
        <n v="43.1"/>
        <n v="72.400000000000006"/>
        <n v="69.599999999999994"/>
        <n v="49.8"/>
        <n v="60"/>
        <n v="74.8"/>
        <n v="67"/>
        <n v="62.8"/>
        <n v="68.599999999999994"/>
        <n v="49"/>
        <n v="62.1"/>
        <n v="78.599999999999994"/>
        <n v="50"/>
        <n v="47.1"/>
        <n v="78.5"/>
        <n v="75.7"/>
        <n v="58.9"/>
        <n v="79"/>
        <n v="66.8"/>
        <n v="73.7"/>
        <n v="76.599999999999994"/>
        <n v="76.2"/>
        <n v="76"/>
        <n v="67.099999999999994"/>
        <n v="77"/>
        <n v="65"/>
        <n v="48.3"/>
        <n v="57.5"/>
        <n v="39"/>
        <n v="78.3"/>
        <n v="65.8"/>
        <n v="55"/>
        <n v="57.3"/>
        <n v="48.9"/>
        <n v="71.5"/>
        <n v="67.400000000000006"/>
        <n v="48.4"/>
        <n v="79.599999999999994"/>
        <n v="63.7"/>
        <n v="58.7"/>
        <n v="54.6"/>
        <n v="69.099999999999994"/>
        <n v="72.900000000000006"/>
        <n v="63.8"/>
        <n v="46.6"/>
        <n v="67.5"/>
        <n v="74.2"/>
        <n v="49.2"/>
        <n v="76.8"/>
        <n v="75.099999999999994"/>
        <n v="72.5"/>
        <n v="73.400000000000006"/>
        <n v="43.8"/>
      </sharedItems>
    </cacheField>
    <cacheField name="Adult Mortality" numFmtId="0">
      <sharedItems containsSemiMixedTypes="0" containsString="0" containsNumber="1" containsInteger="1" minValue="2" maxValue="665"/>
    </cacheField>
    <cacheField name="Alcohol" numFmtId="0">
      <sharedItems containsSemiMixedTypes="0" containsString="0" containsNumber="1" minValue="0" maxValue="14.32"/>
    </cacheField>
    <cacheField name="Percentage Expenditure" numFmtId="0">
      <sharedItems containsSemiMixedTypes="0" containsString="0" containsNumber="1" minValue="0" maxValue="8246.1304369999998"/>
    </cacheField>
    <cacheField name=" BMI" numFmtId="0">
      <sharedItems containsSemiMixedTypes="0" containsString="0" containsNumber="1" minValue="1.4" maxValue="67.900000000000006" count="153">
        <n v="12.2"/>
        <n v="45"/>
        <n v="44.4"/>
        <n v="15.4"/>
        <n v="38.200000000000003"/>
        <n v="54"/>
        <n v="47.1"/>
        <n v="58.2"/>
        <n v="5.0999999999999996"/>
        <n v="42.1"/>
        <n v="54.4"/>
        <n v="54.5"/>
        <n v="1.4"/>
        <n v="43"/>
        <n v="58.1"/>
        <n v="4.8"/>
        <n v="18.399999999999999"/>
        <n v="13.9"/>
        <n v="42.6"/>
        <n v="47.6"/>
        <n v="29.9"/>
        <n v="43.7"/>
        <n v="26.1"/>
        <n v="57"/>
        <n v="12.8"/>
        <n v="19.399999999999999"/>
        <n v="21.5"/>
        <n v="12.1"/>
        <n v="2.9"/>
        <n v="57.8"/>
        <n v="16.5"/>
        <n v="2.5"/>
        <n v="46.7"/>
        <n v="17.3"/>
        <n v="19.3"/>
        <n v="45.4"/>
        <n v="54.7"/>
        <n v="49.4"/>
        <n v="52.8"/>
        <n v="59"/>
        <n v="25.2"/>
        <n v="14.9"/>
        <n v="52.2"/>
        <n v="28.2"/>
        <n v="43.1"/>
        <n v="43.6"/>
        <n v="5.7"/>
        <n v="45.3"/>
        <n v="18.3"/>
        <n v="12.6"/>
        <n v="12.3"/>
        <n v="5.2"/>
        <n v="55.5"/>
        <n v="54.6"/>
        <n v="28.1"/>
        <n v="18"/>
        <n v="46"/>
        <n v="55.1"/>
        <n v="19.5"/>
        <n v="57.4"/>
        <n v="37.700000000000003"/>
        <n v="4.4000000000000004"/>
        <n v="16.600000000000001"/>
        <n v="17.399999999999999"/>
        <n v="35.700000000000003"/>
        <n v="34"/>
        <n v="38.799999999999997"/>
        <n v="56.1"/>
        <n v="54.2"/>
        <n v="11.4"/>
        <n v="44.9"/>
        <n v="49.5"/>
        <n v="51.5"/>
        <n v="58.3"/>
        <n v="55"/>
        <n v="41.6"/>
        <n v="22.2"/>
        <n v="43.9"/>
        <n v="14.4"/>
        <n v="67.900000000000006"/>
        <n v="64"/>
        <n v="35.6"/>
        <n v="55.4"/>
        <n v="57.9"/>
        <n v="24.9"/>
        <n v="2.2000000000000002"/>
        <n v="56.9"/>
        <n v="14.1"/>
        <n v="26"/>
        <n v="15.2"/>
        <n v="15.6"/>
        <n v="62.3"/>
        <n v="21.1"/>
        <n v="25.3"/>
        <n v="52.4"/>
        <n v="61.5"/>
        <n v="38.5"/>
        <n v="51.9"/>
        <n v="44.8"/>
        <n v="13.6"/>
        <n v="24.5"/>
        <n v="51.8"/>
        <n v="58.9"/>
        <n v="42.8"/>
        <n v="16.899999999999999"/>
        <n v="53.3"/>
        <n v="45.9"/>
        <n v="16.399999999999999"/>
        <n v="37.5"/>
        <n v="39.1"/>
        <n v="17.8"/>
        <n v="53.1"/>
        <n v="62.4"/>
        <n v="24.7"/>
        <n v="46.5"/>
        <n v="51.4"/>
        <n v="13.2"/>
        <n v="36.799999999999997"/>
        <n v="4.0999999999999996"/>
        <n v="65.599999999999994"/>
        <n v="2.7"/>
        <n v="56.2"/>
        <n v="17.5"/>
        <n v="51.2"/>
        <n v="27.1"/>
        <n v="17.2"/>
        <n v="28.5"/>
        <n v="37.9"/>
        <n v="23.9"/>
        <n v="57.6"/>
        <n v="25.9"/>
        <n v="5.8"/>
        <n v="31.3"/>
        <n v="18.7"/>
        <n v="52.7"/>
        <n v="11.9"/>
        <n v="65.5"/>
        <n v="33.6"/>
        <n v="48.1"/>
        <n v="53.5"/>
        <n v="13"/>
        <n v="54.8"/>
        <n v="54.1"/>
        <n v="57.5"/>
        <n v="16"/>
        <n v="6.1"/>
        <n v="34.799999999999997"/>
        <n v="41.1"/>
        <n v="53.4"/>
        <n v="9.1999999999999993"/>
        <n v="31.2"/>
        <n v="16.8"/>
        <n v="25.5"/>
      </sharedItems>
    </cacheField>
    <cacheField name="polio" numFmtId="0">
      <sharedItems containsSemiMixedTypes="0" containsString="0" containsNumber="1" containsInteger="1" minValue="24" maxValue="99"/>
    </cacheField>
    <cacheField name="Diphtheria" numFmtId="0">
      <sharedItems containsSemiMixedTypes="0" containsString="0" containsNumber="1" containsInteger="1" minValue="23" maxValue="99"/>
    </cacheField>
    <cacheField name="GDP" numFmtId="0">
      <sharedItems containsSemiMixedTypes="0" containsString="0" containsNumber="1" minValue="3.6859999999999999" maxValue="48735.995000000003" count="183">
        <n v="114.56"/>
        <n v="1175.789"/>
        <n v="1757.1780000000001"/>
        <n v="555.29700000000003"/>
        <n v="9875.1620000000003"/>
        <n v="7669.2740000000003"/>
        <n v="622.74300000000005"/>
        <n v="2169.9209999999998"/>
        <n v="24517.267"/>
        <n v="655.97400000000005"/>
        <n v="27112.26"/>
        <n v="13636.347"/>
        <n v="45.634"/>
        <n v="11568.111000000001"/>
        <n v="1276.288"/>
        <n v="2327.4589999999998"/>
        <n v="3364.424"/>
        <n v="374.19200000000001"/>
        <n v="765.86300000000006"/>
        <n v="1007"/>
        <n v="1461.7550000000001"/>
        <n v="3349.6880000000001"/>
        <n v="3739.1190000000001"/>
        <n v="188.44800000000001"/>
        <n v="169.286"/>
        <n v="226.476"/>
        <n v="135.99799999999999"/>
        <n v="642.25"/>
        <n v="1239.3779999999999"/>
        <n v="3.6859999999999999"/>
        <n v="68.414000000000001"/>
        <n v="24124.169000000002"/>
        <n v="243.54300000000001"/>
        <n v="166.232"/>
        <n v="511.36799999999999"/>
        <n v="959.37199999999996"/>
        <n v="2472.1979999999999"/>
        <n v="375.85300000000001"/>
        <n v="998.2"/>
        <n v="388.36399999999998"/>
        <n v="4919.6289999999999"/>
        <n v="2741.1149999999998"/>
        <n v="14672.883"/>
        <n v="6011.62"/>
        <n v="947"/>
        <n v="405.47"/>
        <n v="3743.5590000000002"/>
        <n v="768.17700000000002"/>
        <n v="282.42399999999998"/>
        <n v="1451.298"/>
        <n v="1428.18"/>
        <n v="2238.4119999999998"/>
        <n v="172.685"/>
        <n v="28.196999999999999"/>
        <n v="47.328000000000003"/>
        <n v="123.876"/>
        <n v="276.13400000000001"/>
        <n v="24253.254000000001"/>
        <n v="22465.642"/>
        <n v="4116.4669999999996"/>
        <n v="635.55999999999995"/>
        <n v="691.99800000000005"/>
        <n v="23718.746999999999"/>
        <n v="263.11200000000002"/>
        <n v="1242.954"/>
        <n v="5117.59"/>
        <n v="1655.596"/>
        <n v="34.517000000000003"/>
        <n v="297.75200000000001"/>
        <n v="946.59900000000005"/>
        <n v="462.48700000000002"/>
        <n v="188.78299999999999"/>
        <n v="4623.4669999999996"/>
        <n v="31813.373"/>
        <n v="438.86500000000001"/>
        <n v="78.927000000000007"/>
        <n v="1657.17"/>
        <n v="717"/>
        <n v="26241.919000000002"/>
        <n v="2152.143"/>
        <n v="251.24299999999999"/>
        <n v="336.87400000000002"/>
        <n v="38532.487999999998"/>
        <n v="1657.8889999999999"/>
        <n v="1229.9580000000001"/>
        <n v="43.98"/>
        <n v="796.79399999999998"/>
        <n v="18389.383999999998"/>
        <n v="278"/>
        <n v="324.85000000000002"/>
        <n v="3352.7310000000002"/>
        <n v="5334.933"/>
        <n v="474.82"/>
        <n v="183.41499999999999"/>
        <n v="7145.6279999999997"/>
        <n v="3297.355"/>
        <n v="48735.995000000003"/>
        <n v="245.94"/>
        <n v="153.25899999999999"/>
        <n v="445.17500000000001"/>
        <n v="2182.9969999999998"/>
        <n v="269.34800000000001"/>
        <n v="1139.5650000000001"/>
        <n v="477.476"/>
        <n v="3861.3240000000001"/>
        <n v="672.92100000000005"/>
        <n v="2170.92"/>
        <n v="474.21300000000002"/>
        <n v="1627.4290000000001"/>
        <n v="1332.3820000000001"/>
        <n v="277.649"/>
        <n v="193.18700000000001"/>
        <n v="257.99599999999998"/>
        <n v="231.42599999999999"/>
        <n v="25921.128000000001"/>
        <n v="13641.127"/>
        <n v="116.274"/>
        <n v="158.45599999999999"/>
        <n v="379.11900000000003"/>
        <n v="38146.714999999997"/>
        <n v="861.18600000000004"/>
        <n v="533.86199999999997"/>
        <n v="46.298999999999999"/>
        <n v="631.947"/>
        <n v="1545.626"/>
        <n v="1996.72"/>
        <n v="138.91999999999999"/>
        <n v="4492.7280000000001"/>
        <n v="1152.3969999999999"/>
        <n v="29986.292000000001"/>
        <n v="11947.58"/>
        <n v="354"/>
        <n v="1668.163"/>
        <n v="1771.587"/>
        <n v="216.173"/>
        <n v="4996.2700000000004"/>
        <n v="3672.64"/>
        <n v="154.68899999999999"/>
        <n v="1800.64"/>
        <n v="9126.9539999999997"/>
        <n v="473.45299999999997"/>
        <n v="87.137"/>
        <n v="7578.8519999999999"/>
        <n v="139.315"/>
        <n v="23792.677"/>
        <n v="5402.93"/>
        <n v="1227.7370000000001"/>
        <n v="154.51900000000001"/>
        <n v="228"/>
        <n v="337.22500000000002"/>
        <n v="1506.47"/>
        <n v="14676.769"/>
        <n v="875.41200000000003"/>
        <n v="361.358"/>
        <n v="1888.6179999999999"/>
        <n v="1637.4570000000001"/>
        <n v="29283.55"/>
        <n v="37813.233999999997"/>
        <n v="1177.6289999999999"/>
        <n v="138.43700000000001"/>
        <n v="27.565000000000001"/>
        <n v="1854.15"/>
        <n v="422.286"/>
        <n v="26.393000000000001"/>
        <n v="263.27199999999999"/>
        <n v="643.947"/>
        <n v="2213.915"/>
        <n v="4316.5540000000001"/>
        <n v="643.17499999999995"/>
        <n v="257.63400000000001"/>
        <n v="635.79"/>
        <n v="3371.2689999999998"/>
        <n v="27982.36"/>
        <n v="306.72000000000003"/>
        <n v="36449.86"/>
        <n v="6871.8980000000001"/>
        <n v="558.221"/>
        <n v="1469.8489999999999"/>
        <n v="4783.53"/>
        <n v="388.27"/>
        <n v="539.1"/>
        <n v="341.95600000000002"/>
        <n v="547.35900000000004"/>
      </sharedItems>
    </cacheField>
    <cacheField name="Population" numFmtId="2">
      <sharedItems containsSemiMixedTypes="0" containsString="0" containsNumber="1" containsInteger="1" minValue="286" maxValue="282895741" count="183">
        <n v="293756"/>
        <n v="38927"/>
        <n v="3118366"/>
        <n v="1644924"/>
        <n v="77648"/>
        <n v="3757452"/>
        <n v="369588"/>
        <n v="19153"/>
        <n v="811566"/>
        <n v="8486"/>
        <n v="297890"/>
        <n v="666854"/>
        <n v="131581243"/>
        <n v="269837"/>
        <n v="997961"/>
        <n v="125125"/>
        <n v="247315"/>
        <n v="6865951"/>
        <n v="573416"/>
        <n v="8339511"/>
        <n v="376676"/>
        <n v="172834"/>
        <n v="175287587"/>
        <n v="330554"/>
        <n v="817172"/>
        <n v="1167942"/>
        <n v="6476"/>
        <n v="16517948"/>
        <n v="43579"/>
        <n v="12152354"/>
        <n v="15274234"/>
        <n v="37697"/>
        <n v="3754986"/>
        <n v="8342559"/>
        <n v="15262754"/>
        <n v="1262645"/>
        <n v="443958"/>
        <n v="542357"/>
        <n v="3109269"/>
        <n v="3925443"/>
        <n v="4426"/>
        <n v="11116787"/>
        <n v="943286"/>
        <n v="10263010"/>
        <n v="22840217"/>
        <n v="48048664"/>
        <n v="5339616"/>
        <n v="717584"/>
        <n v="8562622"/>
        <n v="12628596"/>
        <n v="68334904"/>
        <n v="5867626"/>
        <n v="614323"/>
        <n v="339281"/>
        <n v="1396985"/>
        <n v="66537331"/>
        <n v="811223"/>
        <n v="517629"/>
        <n v="6912498"/>
        <n v="1231122"/>
        <n v="1228862"/>
        <n v="44183"/>
        <n v="8221158"/>
        <n v="18938762"/>
        <n v="18588"/>
        <n v="101620"/>
        <n v="1165743"/>
        <n v="888546"/>
        <n v="1243229"/>
        <n v="75331"/>
        <n v="85492"/>
        <n v="6524283"/>
        <n v="121971"/>
        <n v="28125"/>
        <n v="1535912"/>
        <n v="21154429"/>
        <n v="65850062"/>
        <n v="23565413"/>
        <n v="385174"/>
        <n v="6289"/>
        <n v="5694218"/>
        <n v="2656864"/>
        <n v="126843"/>
        <n v="51313"/>
        <n v="14883626"/>
        <n v="3145483"/>
        <n v="8446"/>
        <n v="1929470"/>
        <n v="4954850"/>
        <n v="5342879"/>
        <n v="236755"/>
        <n v="3235366"/>
        <n v="1868699"/>
        <n v="2884522"/>
        <n v="5337264"/>
        <n v="3499536"/>
        <n v="4363"/>
        <n v="1576686"/>
        <n v="11376172"/>
        <n v="2318568"/>
        <n v="286"/>
        <n v="196769"/>
        <n v="3987"/>
        <n v="279359"/>
        <n v="1186873"/>
        <n v="11719673"/>
        <n v="107429"/>
        <n v="2397436"/>
        <n v="6495"/>
        <n v="28849621"/>
        <n v="1867687"/>
        <n v="4695462"/>
        <n v="1899257"/>
        <n v="2374911"/>
        <n v="15925513"/>
        <n v="3858234"/>
        <n v="526796"/>
        <n v="11352973"/>
        <n v="1223529"/>
        <n v="449967"/>
        <n v="2239403"/>
        <n v="138523285"/>
        <n v="33347"/>
        <n v="5572222"/>
        <n v="5327"/>
        <n v="25914879"/>
        <n v="77991569"/>
        <n v="38258629"/>
        <n v="1289898"/>
        <n v="593453"/>
        <n v="46206271"/>
        <n v="4201088"/>
        <n v="22442971"/>
        <n v="146596557"/>
        <n v="82573"/>
        <n v="156948"/>
        <n v="107896"/>
        <n v="17461"/>
        <n v="13866"/>
        <n v="21392273"/>
        <n v="988452"/>
        <n v="7516346"/>
        <n v="81131"/>
        <n v="4564297"/>
        <n v="3918183"/>
        <n v="5386064"/>
        <n v="1988925"/>
        <n v="41269"/>
        <n v="7385416"/>
        <n v="44896856"/>
        <n v="67656"/>
        <n v="4567864"/>
        <n v="18655"/>
        <n v="2725535"/>
        <n v="47239"/>
        <n v="161468"/>
        <n v="887219"/>
        <n v="718425"/>
        <n v="1641848"/>
        <n v="621625"/>
        <n v="6295821"/>
        <n v="2012051"/>
        <n v="87167"/>
        <n v="497367"/>
        <n v="9882"/>
        <n v="1267984"/>
        <n v="9699197"/>
        <n v="6324121"/>
        <n v="4516131"/>
        <n v="2439274"/>
        <n v="49175848"/>
        <n v="3050127"/>
        <n v="58867004"/>
        <n v="33991590"/>
        <n v="282895741"/>
        <n v="3321245"/>
        <n v="24654"/>
        <n v="18563"/>
        <n v="24481477"/>
        <n v="80285563"/>
        <n v="17795219"/>
        <n v="1531221"/>
        <n v="12222251"/>
      </sharedItems>
    </cacheField>
    <cacheField name="Schooling" numFmtId="0">
      <sharedItems containsSemiMixedTypes="0" containsString="0" containsNumber="1" minValue="0" maxValue="12.7"/>
    </cacheField>
    <cacheField name="Smoking prevalence" numFmtId="0">
      <sharedItems containsSemiMixedTypes="0" containsString="0" containsNumber="1" minValue="0" maxValue="73.400000000000006"/>
    </cacheField>
    <cacheField name="Status(Dummy)" numFmtId="0">
      <sharedItems containsSemiMixedTypes="0" containsString="0" containsNumber="1" containsInteger="1" minValue="0" maxValue="1"/>
    </cacheField>
    <cacheField name="Interaction(Dummy*Polio)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2000"/>
    <x v="0"/>
    <x v="0"/>
    <n v="321"/>
    <n v="0.03"/>
    <n v="10.42496"/>
    <x v="0"/>
    <n v="24"/>
    <n v="24"/>
    <x v="0"/>
    <x v="0"/>
    <n v="2.2000000000000002"/>
    <n v="0"/>
    <n v="1"/>
    <n v="24"/>
  </r>
  <r>
    <x v="1"/>
    <n v="2000"/>
    <x v="0"/>
    <x v="1"/>
    <n v="11"/>
    <n v="6.04"/>
    <n v="91.71154052"/>
    <x v="1"/>
    <n v="97"/>
    <n v="97"/>
    <x v="1"/>
    <x v="1"/>
    <n v="8.8000000000000007"/>
    <n v="34.799999999999997"/>
    <n v="1"/>
    <n v="97"/>
  </r>
  <r>
    <x v="2"/>
    <n v="2000"/>
    <x v="0"/>
    <x v="2"/>
    <n v="145"/>
    <n v="0.48"/>
    <n v="154.45594360000001"/>
    <x v="2"/>
    <n v="86"/>
    <n v="86"/>
    <x v="2"/>
    <x v="2"/>
    <n v="5.9"/>
    <n v="16.600000000000001"/>
    <n v="1"/>
    <n v="86"/>
  </r>
  <r>
    <x v="3"/>
    <n v="2000"/>
    <x v="0"/>
    <x v="3"/>
    <n v="48"/>
    <n v="6.89"/>
    <n v="15.88149254"/>
    <x v="3"/>
    <n v="27"/>
    <n v="23"/>
    <x v="3"/>
    <x v="3"/>
    <n v="4.4000000000000004"/>
    <n v="0"/>
    <n v="1"/>
    <n v="27"/>
  </r>
  <r>
    <x v="4"/>
    <n v="2000"/>
    <x v="0"/>
    <x v="4"/>
    <n v="156"/>
    <n v="7.9"/>
    <n v="1127.7434699999999"/>
    <x v="4"/>
    <n v="96"/>
    <n v="95"/>
    <x v="4"/>
    <x v="4"/>
    <n v="7"/>
    <n v="0"/>
    <n v="1"/>
    <n v="96"/>
  </r>
  <r>
    <x v="5"/>
    <n v="2000"/>
    <x v="0"/>
    <x v="5"/>
    <n v="137"/>
    <n v="8.33"/>
    <n v="1349.0252820000001"/>
    <x v="5"/>
    <n v="88"/>
    <n v="83"/>
    <x v="5"/>
    <x v="5"/>
    <n v="9.1"/>
    <n v="41.4"/>
    <n v="1"/>
    <n v="88"/>
  </r>
  <r>
    <x v="6"/>
    <n v="2000"/>
    <x v="0"/>
    <x v="6"/>
    <n v="142"/>
    <n v="3.97"/>
    <n v="32.75626853"/>
    <x v="6"/>
    <n v="96"/>
    <n v="93"/>
    <x v="6"/>
    <x v="6"/>
    <n v="10.8"/>
    <n v="31.8"/>
    <n v="1"/>
    <n v="96"/>
  </r>
  <r>
    <x v="7"/>
    <n v="2000"/>
    <x v="1"/>
    <x v="7"/>
    <n v="78"/>
    <n v="10.62"/>
    <n v="347.18736000000001"/>
    <x v="7"/>
    <n v="90"/>
    <n v="90"/>
    <x v="7"/>
    <x v="7"/>
    <n v="11.9"/>
    <n v="24.5"/>
    <n v="0"/>
    <n v="0"/>
  </r>
  <r>
    <x v="8"/>
    <n v="2000"/>
    <x v="1"/>
    <x v="8"/>
    <n v="96"/>
    <n v="11.3"/>
    <n v="3557.4555070000001"/>
    <x v="8"/>
    <n v="71"/>
    <n v="81"/>
    <x v="8"/>
    <x v="8"/>
    <n v="9"/>
    <n v="49.1"/>
    <n v="0"/>
    <n v="0"/>
  </r>
  <r>
    <x v="9"/>
    <n v="2000"/>
    <x v="0"/>
    <x v="9"/>
    <n v="16"/>
    <n v="1.9"/>
    <n v="35.094626439999999"/>
    <x v="9"/>
    <n v="75"/>
    <n v="76"/>
    <x v="9"/>
    <x v="9"/>
    <n v="10.6"/>
    <n v="26.7"/>
    <n v="1"/>
    <n v="75"/>
  </r>
  <r>
    <x v="10"/>
    <n v="2000"/>
    <x v="0"/>
    <x v="1"/>
    <n v="192"/>
    <n v="8.6300000000000008"/>
    <n v="0"/>
    <x v="10"/>
    <n v="91"/>
    <n v="99"/>
    <x v="10"/>
    <x v="10"/>
    <n v="10.9"/>
    <n v="10.6"/>
    <n v="1"/>
    <n v="91"/>
  </r>
  <r>
    <x v="11"/>
    <n v="2000"/>
    <x v="0"/>
    <x v="10"/>
    <n v="92"/>
    <n v="2.1"/>
    <n v="167.7270642"/>
    <x v="11"/>
    <n v="97"/>
    <n v="97"/>
    <x v="11"/>
    <x v="11"/>
    <n v="8.3000000000000007"/>
    <n v="22.4"/>
    <n v="1"/>
    <n v="97"/>
  </r>
  <r>
    <x v="12"/>
    <n v="2000"/>
    <x v="0"/>
    <x v="11"/>
    <n v="173"/>
    <n v="0.01"/>
    <n v="3.6963305100000001"/>
    <x v="12"/>
    <n v="83"/>
    <n v="82"/>
    <x v="12"/>
    <x v="12"/>
    <n v="4.0999999999999996"/>
    <n v="31.4"/>
    <n v="1"/>
    <n v="83"/>
  </r>
  <r>
    <x v="13"/>
    <n v="2000"/>
    <x v="0"/>
    <x v="12"/>
    <n v="127"/>
    <n v="8.5500000000000007"/>
    <n v="1140.6157539999999"/>
    <x v="13"/>
    <n v="86"/>
    <n v="93"/>
    <x v="13"/>
    <x v="13"/>
    <n v="9"/>
    <n v="8.3000000000000007"/>
    <n v="1"/>
    <n v="86"/>
  </r>
  <r>
    <x v="14"/>
    <n v="2000"/>
    <x v="0"/>
    <x v="13"/>
    <n v="247"/>
    <n v="13.97"/>
    <n v="24.249478459999999"/>
    <x v="10"/>
    <n v="99"/>
    <n v="99"/>
    <x v="14"/>
    <x v="14"/>
    <n v="8.9"/>
    <n v="36.700000000000003"/>
    <n v="1"/>
    <n v="99"/>
  </r>
  <r>
    <x v="15"/>
    <n v="2000"/>
    <x v="1"/>
    <x v="14"/>
    <n v="11"/>
    <n v="10.1"/>
    <n v="287.2084529"/>
    <x v="14"/>
    <n v="96"/>
    <n v="95"/>
    <x v="15"/>
    <x v="15"/>
    <n v="10"/>
    <n v="37.4"/>
    <n v="0"/>
    <n v="0"/>
  </r>
  <r>
    <x v="16"/>
    <n v="2000"/>
    <x v="0"/>
    <x v="15"/>
    <n v="196"/>
    <n v="6.45"/>
    <n v="219.02398360000001"/>
    <x v="15"/>
    <n v="91"/>
    <n v="91"/>
    <x v="16"/>
    <x v="16"/>
    <n v="10.1"/>
    <n v="0"/>
    <n v="1"/>
    <n v="91"/>
  </r>
  <r>
    <x v="17"/>
    <n v="2000"/>
    <x v="0"/>
    <x v="16"/>
    <n v="279"/>
    <n v="1.21"/>
    <n v="37.381820179999998"/>
    <x v="16"/>
    <n v="78"/>
    <n v="78"/>
    <x v="17"/>
    <x v="17"/>
    <n v="2.6"/>
    <n v="9.1"/>
    <n v="1"/>
    <n v="78"/>
  </r>
  <r>
    <x v="18"/>
    <n v="2000"/>
    <x v="0"/>
    <x v="17"/>
    <n v="312"/>
    <n v="0.22"/>
    <n v="93.358728439999993"/>
    <x v="17"/>
    <n v="98"/>
    <n v="92"/>
    <x v="18"/>
    <x v="18"/>
    <n v="0.6"/>
    <n v="0"/>
    <n v="1"/>
    <n v="98"/>
  </r>
  <r>
    <x v="19"/>
    <n v="2000"/>
    <x v="0"/>
    <x v="18"/>
    <n v="243"/>
    <n v="3.83"/>
    <n v="0"/>
    <x v="18"/>
    <n v="74"/>
    <n v="75"/>
    <x v="19"/>
    <x v="19"/>
    <n v="7.4"/>
    <n v="0"/>
    <n v="1"/>
    <n v="74"/>
  </r>
  <r>
    <x v="20"/>
    <n v="2000"/>
    <x v="0"/>
    <x v="19"/>
    <n v="116"/>
    <n v="4.71"/>
    <n v="165.61686420000001"/>
    <x v="19"/>
    <n v="87"/>
    <n v="85"/>
    <x v="20"/>
    <x v="20"/>
    <n v="7"/>
    <n v="47.7"/>
    <n v="1"/>
    <n v="87"/>
  </r>
  <r>
    <x v="21"/>
    <n v="2000"/>
    <x v="0"/>
    <x v="20"/>
    <n v="647"/>
    <n v="5.3"/>
    <n v="250.89164840000001"/>
    <x v="20"/>
    <n v="97"/>
    <n v="97"/>
    <x v="21"/>
    <x v="21"/>
    <n v="7.6"/>
    <n v="19.5"/>
    <n v="1"/>
    <n v="97"/>
  </r>
  <r>
    <x v="22"/>
    <n v="2000"/>
    <x v="0"/>
    <x v="21"/>
    <n v="183"/>
    <n v="7.21"/>
    <n v="179.47772929999999"/>
    <x v="21"/>
    <n v="99"/>
    <n v="98"/>
    <x v="22"/>
    <x v="22"/>
    <n v="5.6"/>
    <n v="25.2"/>
    <n v="1"/>
    <n v="99"/>
  </r>
  <r>
    <x v="23"/>
    <n v="2000"/>
    <x v="0"/>
    <x v="22"/>
    <n v="16"/>
    <n v="0.25"/>
    <n v="11.796861079999999"/>
    <x v="22"/>
    <n v="99"/>
    <n v="99"/>
    <x v="23"/>
    <x v="23"/>
    <n v="8.3000000000000007"/>
    <n v="17"/>
    <n v="1"/>
    <n v="99"/>
  </r>
  <r>
    <x v="24"/>
    <n v="2000"/>
    <x v="1"/>
    <x v="23"/>
    <n v="163"/>
    <n v="10.96"/>
    <n v="15.2357274"/>
    <x v="23"/>
    <n v="94"/>
    <n v="93"/>
    <x v="24"/>
    <x v="24"/>
    <n v="9.5"/>
    <n v="52"/>
    <n v="0"/>
    <n v="0"/>
  </r>
  <r>
    <x v="25"/>
    <n v="2000"/>
    <x v="0"/>
    <x v="24"/>
    <n v="348"/>
    <n v="4.57"/>
    <n v="19.839295969999998"/>
    <x v="0"/>
    <n v="45"/>
    <n v="45"/>
    <x v="25"/>
    <x v="25"/>
    <n v="1.2"/>
    <n v="17.2"/>
    <n v="1"/>
    <n v="45"/>
  </r>
  <r>
    <x v="26"/>
    <n v="2000"/>
    <x v="0"/>
    <x v="25"/>
    <n v="386"/>
    <n v="4.05"/>
    <n v="9.6966891640000004"/>
    <x v="24"/>
    <n v="71"/>
    <n v="80"/>
    <x v="26"/>
    <x v="26"/>
    <n v="1.8"/>
    <n v="0"/>
    <n v="1"/>
    <n v="71"/>
  </r>
  <r>
    <x v="27"/>
    <n v="2000"/>
    <x v="0"/>
    <x v="26"/>
    <n v="461"/>
    <n v="4.24"/>
    <n v="0"/>
    <x v="25"/>
    <n v="71"/>
    <n v="80"/>
    <x v="27"/>
    <x v="27"/>
    <n v="3.3"/>
    <n v="0"/>
    <n v="1"/>
    <n v="71"/>
  </r>
  <r>
    <x v="28"/>
    <n v="2000"/>
    <x v="0"/>
    <x v="27"/>
    <n v="155"/>
    <n v="4.45"/>
    <n v="122.5744699"/>
    <x v="26"/>
    <n v="90"/>
    <n v="90"/>
    <x v="28"/>
    <x v="28"/>
    <n v="3.5"/>
    <n v="13"/>
    <n v="1"/>
    <n v="90"/>
  </r>
  <r>
    <x v="29"/>
    <n v="2000"/>
    <x v="0"/>
    <x v="28"/>
    <n v="274"/>
    <n v="1.41"/>
    <n v="0.32841805600000001"/>
    <x v="27"/>
    <n v="62"/>
    <n v="59"/>
    <x v="29"/>
    <x v="29"/>
    <n v="3.2"/>
    <n v="30.1"/>
    <n v="1"/>
    <n v="62"/>
  </r>
  <r>
    <x v="30"/>
    <n v="2000"/>
    <x v="0"/>
    <x v="29"/>
    <n v="394"/>
    <n v="6.08"/>
    <n v="4.7205935309999996"/>
    <x v="28"/>
    <n v="57"/>
    <n v="62"/>
    <x v="30"/>
    <x v="30"/>
    <n v="4.8"/>
    <n v="0"/>
    <n v="1"/>
    <n v="57"/>
  </r>
  <r>
    <x v="31"/>
    <n v="2000"/>
    <x v="1"/>
    <x v="30"/>
    <n v="82"/>
    <n v="8.4"/>
    <n v="3787.4945600000001"/>
    <x v="29"/>
    <n v="88"/>
    <n v="89"/>
    <x v="31"/>
    <x v="31"/>
    <n v="11"/>
    <n v="28.2"/>
    <n v="0"/>
    <n v="0"/>
  </r>
  <r>
    <x v="32"/>
    <n v="2000"/>
    <x v="0"/>
    <x v="31"/>
    <n v="49"/>
    <n v="1.62"/>
    <n v="30.783826569999999"/>
    <x v="30"/>
    <n v="38"/>
    <n v="37"/>
    <x v="32"/>
    <x v="32"/>
    <n v="2.9"/>
    <n v="0"/>
    <n v="1"/>
    <n v="38"/>
  </r>
  <r>
    <x v="33"/>
    <n v="2000"/>
    <x v="0"/>
    <x v="32"/>
    <n v="44"/>
    <n v="0.5"/>
    <n v="21.527016159999999"/>
    <x v="17"/>
    <n v="30"/>
    <n v="36"/>
    <x v="33"/>
    <x v="33"/>
    <n v="1.4"/>
    <n v="0"/>
    <n v="1"/>
    <n v="30"/>
  </r>
  <r>
    <x v="34"/>
    <n v="2000"/>
    <x v="0"/>
    <x v="33"/>
    <n v="13"/>
    <n v="7.67"/>
    <n v="74.148429460000003"/>
    <x v="5"/>
    <n v="91"/>
    <n v="91"/>
    <x v="34"/>
    <x v="34"/>
    <n v="8.8000000000000007"/>
    <n v="56.6"/>
    <n v="1"/>
    <n v="91"/>
  </r>
  <r>
    <x v="35"/>
    <n v="2000"/>
    <x v="0"/>
    <x v="34"/>
    <n v="115"/>
    <n v="4.88"/>
    <n v="17.46057369"/>
    <x v="31"/>
    <n v="86"/>
    <n v="85"/>
    <x v="35"/>
    <x v="35"/>
    <n v="6.5"/>
    <n v="30.1"/>
    <n v="1"/>
    <n v="86"/>
  </r>
  <r>
    <x v="36"/>
    <n v="2000"/>
    <x v="0"/>
    <x v="35"/>
    <n v="167"/>
    <n v="4.26"/>
    <n v="477.13418139999999"/>
    <x v="32"/>
    <n v="82"/>
    <n v="79"/>
    <x v="36"/>
    <x v="36"/>
    <n v="6.5"/>
    <n v="20.100000000000001"/>
    <n v="1"/>
    <n v="82"/>
  </r>
  <r>
    <x v="37"/>
    <n v="2000"/>
    <x v="0"/>
    <x v="36"/>
    <n v="272"/>
    <n v="0.17"/>
    <n v="35.029486239999997"/>
    <x v="33"/>
    <n v="70"/>
    <n v="70"/>
    <x v="37"/>
    <x v="37"/>
    <n v="0.6"/>
    <n v="21.1"/>
    <n v="1"/>
    <n v="70"/>
  </r>
  <r>
    <x v="38"/>
    <n v="2000"/>
    <x v="0"/>
    <x v="37"/>
    <n v="416"/>
    <n v="3.5"/>
    <n v="0"/>
    <x v="34"/>
    <n v="31"/>
    <n v="33"/>
    <x v="38"/>
    <x v="38"/>
    <n v="5.5"/>
    <n v="5.7"/>
    <n v="1"/>
    <n v="31"/>
  </r>
  <r>
    <x v="39"/>
    <n v="2000"/>
    <x v="0"/>
    <x v="14"/>
    <n v="98"/>
    <n v="4.1500000000000004"/>
    <n v="94.178194579999996"/>
    <x v="35"/>
    <n v="80"/>
    <n v="88"/>
    <x v="39"/>
    <x v="39"/>
    <n v="8"/>
    <n v="18"/>
    <n v="1"/>
    <n v="80"/>
  </r>
  <r>
    <x v="40"/>
    <n v="2000"/>
    <x v="1"/>
    <x v="38"/>
    <n v="127"/>
    <n v="12.07"/>
    <n v="649.39098709999996"/>
    <x v="36"/>
    <n v="94"/>
    <n v="93"/>
    <x v="40"/>
    <x v="40"/>
    <n v="9.4"/>
    <n v="33.1"/>
    <n v="0"/>
    <n v="0"/>
  </r>
  <r>
    <x v="41"/>
    <n v="2000"/>
    <x v="0"/>
    <x v="39"/>
    <n v="115"/>
    <n v="4.04"/>
    <n v="49.340077559999997"/>
    <x v="37"/>
    <n v="98"/>
    <n v="95"/>
    <x v="41"/>
    <x v="41"/>
    <n v="9.6"/>
    <n v="45.7"/>
    <n v="1"/>
    <n v="98"/>
  </r>
  <r>
    <x v="42"/>
    <n v="2000"/>
    <x v="1"/>
    <x v="8"/>
    <n v="7"/>
    <n v="10.81"/>
    <n v="950.80279250000001"/>
    <x v="38"/>
    <n v="97"/>
    <n v="97"/>
    <x v="42"/>
    <x v="42"/>
    <n v="9.6"/>
    <n v="42.4"/>
    <n v="0"/>
    <n v="0"/>
  </r>
  <r>
    <x v="43"/>
    <n v="2000"/>
    <x v="1"/>
    <x v="38"/>
    <n v="126"/>
    <n v="13.31"/>
    <n v="0"/>
    <x v="39"/>
    <n v="98"/>
    <n v="98"/>
    <x v="43"/>
    <x v="43"/>
    <n v="10"/>
    <n v="34.1"/>
    <n v="0"/>
    <n v="0"/>
  </r>
  <r>
    <x v="44"/>
    <n v="2000"/>
    <x v="0"/>
    <x v="40"/>
    <n v="192"/>
    <n v="3.35"/>
    <n v="0"/>
    <x v="40"/>
    <n v="93"/>
    <n v="56"/>
    <x v="44"/>
    <x v="44"/>
    <n v="10.6"/>
    <n v="0"/>
    <n v="1"/>
    <n v="93"/>
  </r>
  <r>
    <x v="45"/>
    <n v="2000"/>
    <x v="0"/>
    <x v="41"/>
    <n v="346"/>
    <n v="1.17"/>
    <n v="0"/>
    <x v="41"/>
    <n v="42"/>
    <n v="40"/>
    <x v="45"/>
    <x v="45"/>
    <n v="3.3"/>
    <n v="0"/>
    <n v="1"/>
    <n v="42"/>
  </r>
  <r>
    <x v="46"/>
    <n v="2000"/>
    <x v="1"/>
    <x v="39"/>
    <n v="12"/>
    <n v="10.09"/>
    <n v="508.74969119999997"/>
    <x v="42"/>
    <n v="97"/>
    <n v="97"/>
    <x v="46"/>
    <x v="46"/>
    <n v="10.7"/>
    <n v="38.299999999999997"/>
    <n v="0"/>
    <n v="0"/>
  </r>
  <r>
    <x v="47"/>
    <n v="2000"/>
    <x v="0"/>
    <x v="42"/>
    <n v="325"/>
    <n v="0.49"/>
    <n v="91.950759009999999"/>
    <x v="43"/>
    <n v="46"/>
    <n v="46"/>
    <x v="47"/>
    <x v="47"/>
    <n v="3.2"/>
    <n v="17.600000000000001"/>
    <n v="1"/>
    <n v="46"/>
  </r>
  <r>
    <x v="48"/>
    <n v="2000"/>
    <x v="0"/>
    <x v="6"/>
    <n v="176"/>
    <n v="6.15"/>
    <n v="44.792478119999998"/>
    <x v="44"/>
    <n v="71"/>
    <n v="78"/>
    <x v="48"/>
    <x v="48"/>
    <n v="6.4"/>
    <n v="18.7"/>
    <n v="1"/>
    <n v="71"/>
  </r>
  <r>
    <x v="49"/>
    <n v="2000"/>
    <x v="0"/>
    <x v="43"/>
    <n v="163"/>
    <n v="3.88"/>
    <n v="84.175270080000004"/>
    <x v="45"/>
    <n v="83"/>
    <n v="87"/>
    <x v="49"/>
    <x v="49"/>
    <n v="7"/>
    <n v="13.9"/>
    <n v="1"/>
    <n v="83"/>
  </r>
  <r>
    <x v="50"/>
    <n v="2000"/>
    <x v="0"/>
    <x v="44"/>
    <n v="171"/>
    <n v="0.2"/>
    <n v="0"/>
    <x v="46"/>
    <n v="98"/>
    <n v="98"/>
    <x v="50"/>
    <x v="50"/>
    <n v="4.8"/>
    <n v="17.600000000000001"/>
    <n v="1"/>
    <n v="98"/>
  </r>
  <r>
    <x v="51"/>
    <n v="2000"/>
    <x v="0"/>
    <x v="45"/>
    <n v="218"/>
    <n v="2.48"/>
    <n v="353.66903280000002"/>
    <x v="47"/>
    <n v="98"/>
    <n v="99"/>
    <x v="51"/>
    <x v="51"/>
    <n v="5.2"/>
    <n v="16"/>
    <n v="1"/>
    <n v="98"/>
  </r>
  <r>
    <x v="52"/>
    <n v="2000"/>
    <x v="0"/>
    <x v="46"/>
    <n v="336"/>
    <n v="7.89"/>
    <n v="14.95451321"/>
    <x v="48"/>
    <n v="41"/>
    <n v="34"/>
    <x v="52"/>
    <x v="52"/>
    <n v="5.4"/>
    <n v="0"/>
    <n v="1"/>
    <n v="41"/>
  </r>
  <r>
    <x v="53"/>
    <n v="2000"/>
    <x v="0"/>
    <x v="3"/>
    <n v="593"/>
    <n v="0.47"/>
    <n v="0.73594036100000004"/>
    <x v="49"/>
    <n v="82"/>
    <n v="81"/>
    <x v="53"/>
    <x v="53"/>
    <n v="2.5"/>
    <n v="8.6999999999999993"/>
    <n v="1"/>
    <n v="82"/>
  </r>
  <r>
    <x v="54"/>
    <n v="2000"/>
    <x v="0"/>
    <x v="47"/>
    <n v="218"/>
    <n v="14.32"/>
    <n v="5.3480945100000001"/>
    <x v="5"/>
    <n v="93"/>
    <n v="93"/>
    <x v="54"/>
    <x v="54"/>
    <n v="11.7"/>
    <n v="39.6"/>
    <n v="1"/>
    <n v="93"/>
  </r>
  <r>
    <x v="55"/>
    <n v="2000"/>
    <x v="0"/>
    <x v="48"/>
    <n v="391"/>
    <n v="0.77"/>
    <n v="11.59481766"/>
    <x v="50"/>
    <n v="55"/>
    <n v="30"/>
    <x v="55"/>
    <x v="55"/>
    <n v="1.5"/>
    <n v="4.8"/>
    <n v="1"/>
    <n v="55"/>
  </r>
  <r>
    <x v="56"/>
    <n v="2000"/>
    <x v="0"/>
    <x v="49"/>
    <n v="221"/>
    <n v="2.3199999999999998"/>
    <n v="31.258346159999999"/>
    <x v="51"/>
    <n v="91"/>
    <n v="90"/>
    <x v="56"/>
    <x v="56"/>
    <n v="9.6"/>
    <n v="35.1"/>
    <n v="1"/>
    <n v="91"/>
  </r>
  <r>
    <x v="57"/>
    <n v="2000"/>
    <x v="0"/>
    <x v="50"/>
    <n v="15"/>
    <n v="9.9600000000000009"/>
    <n v="397.7533689"/>
    <x v="52"/>
    <n v="96"/>
    <n v="99"/>
    <x v="57"/>
    <x v="57"/>
    <n v="9.3000000000000007"/>
    <n v="29.7"/>
    <n v="1"/>
    <n v="96"/>
  </r>
  <r>
    <x v="58"/>
    <n v="2000"/>
    <x v="0"/>
    <x v="51"/>
    <n v="13"/>
    <n v="12.3"/>
    <n v="3410.284431"/>
    <x v="53"/>
    <n v="98"/>
    <n v="97"/>
    <x v="58"/>
    <x v="58"/>
    <n v="9.8000000000000007"/>
    <n v="34.9"/>
    <n v="1"/>
    <n v="98"/>
  </r>
  <r>
    <x v="59"/>
    <n v="2000"/>
    <x v="0"/>
    <x v="52"/>
    <n v="296"/>
    <n v="8.61"/>
    <n v="218.1727473"/>
    <x v="54"/>
    <n v="44"/>
    <n v="45"/>
    <x v="59"/>
    <x v="59"/>
    <n v="6.2"/>
    <n v="0"/>
    <n v="1"/>
    <n v="44"/>
  </r>
  <r>
    <x v="60"/>
    <n v="2000"/>
    <x v="0"/>
    <x v="53"/>
    <n v="33"/>
    <n v="3.05"/>
    <n v="0"/>
    <x v="55"/>
    <n v="84"/>
    <n v="80"/>
    <x v="60"/>
    <x v="60"/>
    <n v="2"/>
    <n v="19.899999999999999"/>
    <n v="1"/>
    <n v="84"/>
  </r>
  <r>
    <x v="61"/>
    <n v="2000"/>
    <x v="0"/>
    <x v="54"/>
    <n v="129"/>
    <n v="6.88"/>
    <n v="47.817041830000001"/>
    <x v="56"/>
    <n v="81"/>
    <n v="80"/>
    <x v="61"/>
    <x v="61"/>
    <n v="11.7"/>
    <n v="32.200000000000003"/>
    <n v="1"/>
    <n v="81"/>
  </r>
  <r>
    <x v="62"/>
    <n v="2000"/>
    <x v="1"/>
    <x v="47"/>
    <n v="95"/>
    <n v="11.61"/>
    <n v="4238.540035"/>
    <x v="57"/>
    <n v="94"/>
    <n v="90"/>
    <x v="62"/>
    <x v="62"/>
    <n v="11.2"/>
    <n v="35.299999999999997"/>
    <n v="0"/>
    <n v="0"/>
  </r>
  <r>
    <x v="63"/>
    <n v="2000"/>
    <x v="0"/>
    <x v="55"/>
    <n v="38"/>
    <n v="1.92"/>
    <n v="20.65432873"/>
    <x v="58"/>
    <n v="88"/>
    <n v="88"/>
    <x v="63"/>
    <x v="63"/>
    <n v="6.1"/>
    <n v="5.9"/>
    <n v="1"/>
    <n v="88"/>
  </r>
  <r>
    <x v="64"/>
    <n v="2000"/>
    <x v="0"/>
    <x v="56"/>
    <n v="84"/>
    <n v="9.07"/>
    <n v="122.1823517"/>
    <x v="59"/>
    <n v="89"/>
    <n v="89"/>
    <x v="64"/>
    <x v="64"/>
    <n v="8.6"/>
    <n v="53.5"/>
    <n v="1"/>
    <n v="89"/>
  </r>
  <r>
    <x v="65"/>
    <n v="2000"/>
    <x v="0"/>
    <x v="57"/>
    <n v="182"/>
    <n v="8.42"/>
    <n v="676.54538779999996"/>
    <x v="60"/>
    <n v="97"/>
    <n v="97"/>
    <x v="65"/>
    <x v="65"/>
    <n v="4.5999999999999996"/>
    <n v="0"/>
    <n v="1"/>
    <n v="97"/>
  </r>
  <r>
    <x v="66"/>
    <n v="2000"/>
    <x v="0"/>
    <x v="49"/>
    <n v="221"/>
    <n v="2"/>
    <n v="238.7369808"/>
    <x v="61"/>
    <n v="80"/>
    <n v="81"/>
    <x v="66"/>
    <x v="66"/>
    <n v="3.7"/>
    <n v="0"/>
    <n v="1"/>
    <n v="80"/>
  </r>
  <r>
    <x v="67"/>
    <n v="2000"/>
    <x v="0"/>
    <x v="58"/>
    <n v="328"/>
    <n v="0.18"/>
    <n v="2.2159861360000002"/>
    <x v="62"/>
    <n v="47"/>
    <n v="46"/>
    <x v="67"/>
    <x v="67"/>
    <n v="1.5"/>
    <n v="0"/>
    <n v="1"/>
    <n v="47"/>
  </r>
  <r>
    <x v="68"/>
    <n v="2000"/>
    <x v="0"/>
    <x v="59"/>
    <n v="3"/>
    <n v="2.73"/>
    <n v="6.6994187470000002"/>
    <x v="63"/>
    <n v="52"/>
    <n v="49"/>
    <x v="68"/>
    <x v="68"/>
    <n v="0.7"/>
    <n v="0"/>
    <n v="1"/>
    <n v="52"/>
  </r>
  <r>
    <x v="69"/>
    <n v="2000"/>
    <x v="0"/>
    <x v="40"/>
    <n v="246"/>
    <n v="5.08"/>
    <n v="16.754808879999999"/>
    <x v="64"/>
    <n v="79"/>
    <n v="88"/>
    <x v="69"/>
    <x v="69"/>
    <n v="7.7"/>
    <n v="0"/>
    <n v="1"/>
    <n v="79"/>
  </r>
  <r>
    <x v="70"/>
    <n v="2000"/>
    <x v="0"/>
    <x v="60"/>
    <n v="35"/>
    <n v="5.9"/>
    <n v="74.46033036"/>
    <x v="65"/>
    <n v="50"/>
    <n v="41"/>
    <x v="70"/>
    <x v="70"/>
    <n v="3.8"/>
    <n v="12.1"/>
    <n v="1"/>
    <n v="50"/>
  </r>
  <r>
    <x v="71"/>
    <n v="2000"/>
    <x v="0"/>
    <x v="61"/>
    <n v="174"/>
    <n v="2.97"/>
    <n v="28.808310980000002"/>
    <x v="66"/>
    <n v="88"/>
    <n v="94"/>
    <x v="71"/>
    <x v="71"/>
    <n v="4.3"/>
    <n v="3.9"/>
    <n v="1"/>
    <n v="88"/>
  </r>
  <r>
    <x v="72"/>
    <n v="2000"/>
    <x v="1"/>
    <x v="34"/>
    <n v="193"/>
    <n v="11.46"/>
    <n v="75.362514059999995"/>
    <x v="67"/>
    <n v="99"/>
    <n v="99"/>
    <x v="72"/>
    <x v="72"/>
    <n v="10.199999999999999"/>
    <n v="41.1"/>
    <n v="0"/>
    <n v="0"/>
  </r>
  <r>
    <x v="73"/>
    <n v="2000"/>
    <x v="1"/>
    <x v="62"/>
    <n v="74"/>
    <n v="7.24"/>
    <n v="5809.1219899999996"/>
    <x v="68"/>
    <n v="98"/>
    <n v="98"/>
    <x v="73"/>
    <x v="73"/>
    <n v="9.4"/>
    <n v="30.1"/>
    <n v="0"/>
    <n v="0"/>
  </r>
  <r>
    <x v="74"/>
    <n v="2000"/>
    <x v="0"/>
    <x v="63"/>
    <n v="224"/>
    <n v="2.4700000000000002"/>
    <n v="19.26615743"/>
    <x v="69"/>
    <n v="57"/>
    <n v="58"/>
    <x v="74"/>
    <x v="74"/>
    <n v="4.4000000000000004"/>
    <n v="21.2"/>
    <n v="1"/>
    <n v="57"/>
  </r>
  <r>
    <x v="75"/>
    <n v="2000"/>
    <x v="0"/>
    <x v="64"/>
    <n v="188"/>
    <n v="0.09"/>
    <n v="3.4333436399999999"/>
    <x v="3"/>
    <n v="72"/>
    <n v="75"/>
    <x v="75"/>
    <x v="75"/>
    <n v="6.7"/>
    <n v="32.9"/>
    <n v="1"/>
    <n v="72"/>
  </r>
  <r>
    <x v="76"/>
    <n v="2000"/>
    <x v="0"/>
    <x v="65"/>
    <n v="15"/>
    <n v="0.03"/>
    <n v="0"/>
    <x v="70"/>
    <n v="99"/>
    <n v="99"/>
    <x v="76"/>
    <x v="76"/>
    <n v="6.2"/>
    <n v="17.5"/>
    <n v="1"/>
    <n v="99"/>
  </r>
  <r>
    <x v="77"/>
    <n v="2000"/>
    <x v="0"/>
    <x v="66"/>
    <n v="144"/>
    <n v="0.2"/>
    <n v="0"/>
    <x v="71"/>
    <n v="83"/>
    <n v="80"/>
    <x v="77"/>
    <x v="77"/>
    <n v="5"/>
    <n v="0"/>
    <n v="1"/>
    <n v="83"/>
  </r>
  <r>
    <x v="78"/>
    <n v="2000"/>
    <x v="1"/>
    <x v="67"/>
    <n v="94"/>
    <n v="11.27"/>
    <n v="3794.581463"/>
    <x v="72"/>
    <n v="86"/>
    <n v="86"/>
    <x v="78"/>
    <x v="78"/>
    <n v="10.8"/>
    <n v="37.799999999999997"/>
    <n v="0"/>
    <n v="0"/>
  </r>
  <r>
    <x v="79"/>
    <n v="2000"/>
    <x v="0"/>
    <x v="68"/>
    <n v="76"/>
    <n v="2.56"/>
    <n v="199.9341033"/>
    <x v="73"/>
    <n v="93"/>
    <n v="93"/>
    <x v="79"/>
    <x v="79"/>
    <n v="12"/>
    <n v="31.9"/>
    <n v="1"/>
    <n v="93"/>
  </r>
  <r>
    <x v="80"/>
    <n v="2000"/>
    <x v="1"/>
    <x v="69"/>
    <n v="77"/>
    <n v="6.4"/>
    <n v="31.505822040000002"/>
    <x v="74"/>
    <n v="97"/>
    <n v="87"/>
    <x v="80"/>
    <x v="80"/>
    <n v="8.6"/>
    <n v="26.5"/>
    <n v="0"/>
    <n v="0"/>
  </r>
  <r>
    <x v="81"/>
    <n v="2000"/>
    <x v="0"/>
    <x v="1"/>
    <n v="171"/>
    <n v="2.84"/>
    <n v="24.827628539999999"/>
    <x v="75"/>
    <n v="95"/>
    <n v="93"/>
    <x v="81"/>
    <x v="81"/>
    <n v="7.3"/>
    <n v="18.399999999999999"/>
    <n v="1"/>
    <n v="95"/>
  </r>
  <r>
    <x v="82"/>
    <n v="2000"/>
    <x v="1"/>
    <x v="70"/>
    <n v="74"/>
    <n v="6.98"/>
    <n v="5926.2966539999998"/>
    <x v="76"/>
    <n v="98"/>
    <n v="85"/>
    <x v="82"/>
    <x v="82"/>
    <n v="10.7"/>
    <n v="33"/>
    <n v="0"/>
    <n v="0"/>
  </r>
  <r>
    <x v="83"/>
    <n v="2000"/>
    <x v="0"/>
    <x v="34"/>
    <n v="133"/>
    <n v="0.59"/>
    <n v="227.296617"/>
    <x v="5"/>
    <n v="94"/>
    <n v="91"/>
    <x v="83"/>
    <x v="83"/>
    <n v="9.5"/>
    <n v="0"/>
    <n v="1"/>
    <n v="94"/>
  </r>
  <r>
    <x v="84"/>
    <n v="2000"/>
    <x v="0"/>
    <x v="71"/>
    <n v="292"/>
    <n v="6.44"/>
    <n v="112.541157"/>
    <x v="77"/>
    <n v="96"/>
    <n v="97"/>
    <x v="84"/>
    <x v="84"/>
    <n v="10.5"/>
    <n v="31.9"/>
    <n v="1"/>
    <n v="96"/>
  </r>
  <r>
    <x v="85"/>
    <n v="2000"/>
    <x v="0"/>
    <x v="72"/>
    <n v="428"/>
    <n v="2.04"/>
    <n v="0.68168555500000005"/>
    <x v="78"/>
    <n v="80"/>
    <n v="82"/>
    <x v="85"/>
    <x v="85"/>
    <n v="5.3"/>
    <n v="16.600000000000001"/>
    <n v="1"/>
    <n v="80"/>
  </r>
  <r>
    <x v="86"/>
    <n v="2000"/>
    <x v="0"/>
    <x v="73"/>
    <n v="222"/>
    <n v="0.56000000000000005"/>
    <n v="11.075433309999999"/>
    <x v="79"/>
    <n v="90"/>
    <n v="90"/>
    <x v="86"/>
    <x v="86"/>
    <n v="6.8"/>
    <n v="73.400000000000006"/>
    <n v="1"/>
    <n v="90"/>
  </r>
  <r>
    <x v="87"/>
    <n v="2000"/>
    <x v="0"/>
    <x v="74"/>
    <n v="96"/>
    <n v="0.1"/>
    <n v="959.92586200000005"/>
    <x v="80"/>
    <n v="94"/>
    <n v="98"/>
    <x v="87"/>
    <x v="87"/>
    <n v="6.2"/>
    <n v="24.8"/>
    <n v="1"/>
    <n v="94"/>
  </r>
  <r>
    <x v="88"/>
    <n v="2000"/>
    <x v="0"/>
    <x v="9"/>
    <n v="225"/>
    <n v="5.99"/>
    <n v="0"/>
    <x v="81"/>
    <n v="99"/>
    <n v="99"/>
    <x v="88"/>
    <x v="88"/>
    <n v="9.8000000000000007"/>
    <n v="27.3"/>
    <n v="1"/>
    <n v="99"/>
  </r>
  <r>
    <x v="89"/>
    <n v="2000"/>
    <x v="0"/>
    <x v="75"/>
    <n v="278"/>
    <n v="5.3"/>
    <n v="0"/>
    <x v="50"/>
    <n v="57"/>
    <n v="51"/>
    <x v="89"/>
    <x v="89"/>
    <n v="3.9"/>
    <n v="42.7"/>
    <n v="1"/>
    <n v="57"/>
  </r>
  <r>
    <x v="90"/>
    <n v="2000"/>
    <x v="1"/>
    <x v="61"/>
    <n v="218"/>
    <n v="9.85"/>
    <n v="291.01707649999997"/>
    <x v="82"/>
    <n v="96"/>
    <n v="96"/>
    <x v="90"/>
    <x v="90"/>
    <n v="9.5"/>
    <n v="38.799999999999997"/>
    <n v="0"/>
    <n v="0"/>
  </r>
  <r>
    <x v="91"/>
    <n v="2000"/>
    <x v="0"/>
    <x v="76"/>
    <n v="112"/>
    <n v="1.61"/>
    <n v="404.38794339999998"/>
    <x v="83"/>
    <n v="83"/>
    <n v="83"/>
    <x v="91"/>
    <x v="91"/>
    <n v="3.7"/>
    <n v="37.5"/>
    <n v="1"/>
    <n v="83"/>
  </r>
  <r>
    <x v="92"/>
    <n v="2000"/>
    <x v="0"/>
    <x v="77"/>
    <n v="543"/>
    <n v="2.98"/>
    <n v="29.866164640000001"/>
    <x v="84"/>
    <n v="82"/>
    <n v="83"/>
    <x v="92"/>
    <x v="92"/>
    <n v="4.9000000000000004"/>
    <n v="17.600000000000001"/>
    <n v="1"/>
    <n v="82"/>
  </r>
  <r>
    <x v="93"/>
    <n v="2000"/>
    <x v="0"/>
    <x v="72"/>
    <n v="39"/>
    <n v="3.75"/>
    <n v="12.19709744"/>
    <x v="85"/>
    <n v="56"/>
    <n v="46"/>
    <x v="93"/>
    <x v="93"/>
    <n v="3.5"/>
    <n v="13.8"/>
    <n v="1"/>
    <n v="56"/>
  </r>
  <r>
    <x v="94"/>
    <n v="2000"/>
    <x v="0"/>
    <x v="47"/>
    <n v="148"/>
    <n v="0.01"/>
    <n v="457.32022360000002"/>
    <x v="38"/>
    <n v="94"/>
    <n v="94"/>
    <x v="94"/>
    <x v="94"/>
    <n v="5.6"/>
    <n v="0"/>
    <n v="1"/>
    <n v="94"/>
  </r>
  <r>
    <x v="95"/>
    <n v="2000"/>
    <x v="1"/>
    <x v="78"/>
    <n v="2"/>
    <n v="12.4"/>
    <n v="373.2605532"/>
    <x v="86"/>
    <n v="92"/>
    <n v="94"/>
    <x v="95"/>
    <x v="95"/>
    <n v="10.7"/>
    <n v="35.9"/>
    <n v="0"/>
    <n v="0"/>
  </r>
  <r>
    <x v="96"/>
    <n v="2000"/>
    <x v="1"/>
    <x v="79"/>
    <n v="98"/>
    <n v="11.6"/>
    <n v="8246.1304369999998"/>
    <x v="5"/>
    <n v="99"/>
    <n v="99"/>
    <x v="96"/>
    <x v="96"/>
    <n v="10.3"/>
    <n v="34.700000000000003"/>
    <n v="0"/>
    <n v="0"/>
  </r>
  <r>
    <x v="97"/>
    <n v="2000"/>
    <x v="0"/>
    <x v="80"/>
    <n v="283"/>
    <n v="0.91"/>
    <n v="35.661250559999999"/>
    <x v="17"/>
    <n v="58"/>
    <n v="57"/>
    <x v="97"/>
    <x v="97"/>
    <n v="5.2"/>
    <n v="0"/>
    <n v="1"/>
    <n v="58"/>
  </r>
  <r>
    <x v="98"/>
    <n v="2000"/>
    <x v="0"/>
    <x v="81"/>
    <n v="588"/>
    <n v="1.78"/>
    <n v="13.76270195"/>
    <x v="87"/>
    <n v="73"/>
    <n v="75"/>
    <x v="98"/>
    <x v="98"/>
    <n v="3"/>
    <n v="21"/>
    <n v="1"/>
    <n v="73"/>
  </r>
  <r>
    <x v="99"/>
    <n v="2000"/>
    <x v="0"/>
    <x v="82"/>
    <n v="149"/>
    <n v="0.47"/>
    <n v="23.371672279999999"/>
    <x v="88"/>
    <n v="98"/>
    <n v="98"/>
    <x v="99"/>
    <x v="99"/>
    <n v="8.6"/>
    <n v="28.2"/>
    <n v="1"/>
    <n v="98"/>
  </r>
  <r>
    <x v="100"/>
    <n v="2000"/>
    <x v="0"/>
    <x v="83"/>
    <n v="139"/>
    <n v="1.62"/>
    <n v="300.16210260000003"/>
    <x v="89"/>
    <n v="98"/>
    <n v="98"/>
    <x v="100"/>
    <x v="100"/>
    <n v="3"/>
    <n v="37.1"/>
    <n v="1"/>
    <n v="98"/>
  </r>
  <r>
    <x v="101"/>
    <n v="2000"/>
    <x v="0"/>
    <x v="84"/>
    <n v="37"/>
    <n v="0.56000000000000005"/>
    <n v="23.945071240000001"/>
    <x v="90"/>
    <n v="53"/>
    <n v="43"/>
    <x v="101"/>
    <x v="101"/>
    <n v="1.2"/>
    <n v="13"/>
    <n v="1"/>
    <n v="53"/>
  </r>
  <r>
    <x v="102"/>
    <n v="2000"/>
    <x v="1"/>
    <x v="50"/>
    <n v="8"/>
    <n v="7.53"/>
    <n v="134.35472530000001"/>
    <x v="91"/>
    <n v="94"/>
    <n v="94"/>
    <x v="102"/>
    <x v="102"/>
    <n v="8.1"/>
    <n v="35.299999999999997"/>
    <n v="0"/>
    <n v="0"/>
  </r>
  <r>
    <x v="103"/>
    <n v="2000"/>
    <x v="0"/>
    <x v="85"/>
    <n v="23"/>
    <n v="0"/>
    <n v="8.5945702320000006"/>
    <x v="92"/>
    <n v="58"/>
    <n v="51"/>
    <x v="103"/>
    <x v="103"/>
    <n v="3"/>
    <n v="0"/>
    <n v="1"/>
    <n v="58"/>
  </r>
  <r>
    <x v="104"/>
    <n v="2000"/>
    <x v="0"/>
    <x v="61"/>
    <n v="177"/>
    <n v="2.82"/>
    <n v="336.32133260000001"/>
    <x v="93"/>
    <n v="88"/>
    <n v="88"/>
    <x v="104"/>
    <x v="104"/>
    <n v="6.2"/>
    <n v="25"/>
    <n v="1"/>
    <n v="88"/>
  </r>
  <r>
    <x v="105"/>
    <n v="2000"/>
    <x v="0"/>
    <x v="86"/>
    <n v="129"/>
    <n v="5.23"/>
    <n v="10.228401180000001"/>
    <x v="94"/>
    <n v="97"/>
    <n v="97"/>
    <x v="105"/>
    <x v="105"/>
    <n v="6.7"/>
    <n v="24"/>
    <n v="1"/>
    <n v="97"/>
  </r>
  <r>
    <x v="106"/>
    <n v="2000"/>
    <x v="0"/>
    <x v="87"/>
    <n v="185"/>
    <n v="2.0499999999999998"/>
    <n v="0"/>
    <x v="95"/>
    <n v="85"/>
    <n v="85"/>
    <x v="106"/>
    <x v="106"/>
    <n v="4.8"/>
    <n v="0"/>
    <n v="1"/>
    <n v="85"/>
  </r>
  <r>
    <x v="107"/>
    <n v="2000"/>
    <x v="0"/>
    <x v="88"/>
    <n v="274"/>
    <n v="4.6399999999999997"/>
    <n v="56.431387000000001"/>
    <x v="96"/>
    <n v="94"/>
    <n v="94"/>
    <x v="107"/>
    <x v="107"/>
    <n v="8.1999999999999993"/>
    <n v="32.200000000000003"/>
    <n v="1"/>
    <n v="94"/>
  </r>
  <r>
    <x v="108"/>
    <n v="2000"/>
    <x v="0"/>
    <x v="65"/>
    <n v="144"/>
    <n v="7.26"/>
    <n v="274.54726049999999"/>
    <x v="97"/>
    <n v="90"/>
    <n v="90"/>
    <x v="108"/>
    <x v="108"/>
    <n v="6.3"/>
    <n v="52.7"/>
    <n v="1"/>
    <n v="90"/>
  </r>
  <r>
    <x v="109"/>
    <n v="2000"/>
    <x v="0"/>
    <x v="89"/>
    <n v="16"/>
    <n v="0.62"/>
    <n v="63.421400239999997"/>
    <x v="98"/>
    <n v="95"/>
    <n v="95"/>
    <x v="109"/>
    <x v="109"/>
    <n v="3.4"/>
    <n v="18.7"/>
    <n v="1"/>
    <n v="95"/>
  </r>
  <r>
    <x v="110"/>
    <n v="2000"/>
    <x v="0"/>
    <x v="90"/>
    <n v="43"/>
    <n v="0.74"/>
    <n v="47.172507179999997"/>
    <x v="30"/>
    <n v="69"/>
    <n v="70"/>
    <x v="110"/>
    <x v="110"/>
    <n v="2.2000000000000002"/>
    <n v="23.4"/>
    <n v="1"/>
    <n v="69"/>
  </r>
  <r>
    <x v="111"/>
    <n v="2000"/>
    <x v="0"/>
    <x v="91"/>
    <n v="243"/>
    <n v="0.86"/>
    <n v="2.5114372920000001"/>
    <x v="99"/>
    <n v="88"/>
    <n v="82"/>
    <x v="111"/>
    <x v="111"/>
    <n v="3.1"/>
    <n v="32.5"/>
    <n v="1"/>
    <n v="88"/>
  </r>
  <r>
    <x v="112"/>
    <n v="2000"/>
    <x v="0"/>
    <x v="42"/>
    <n v="41"/>
    <n v="7.87"/>
    <n v="35.809785120000001"/>
    <x v="100"/>
    <n v="80"/>
    <n v="79"/>
    <x v="112"/>
    <x v="112"/>
    <n v="5.6"/>
    <n v="22.3"/>
    <n v="1"/>
    <n v="80"/>
  </r>
  <r>
    <x v="113"/>
    <n v="2000"/>
    <x v="0"/>
    <x v="63"/>
    <n v="238"/>
    <n v="0.22"/>
    <n v="17.912336799999999"/>
    <x v="69"/>
    <n v="74"/>
    <n v="74"/>
    <x v="113"/>
    <x v="113"/>
    <n v="2.4"/>
    <n v="38.9"/>
    <n v="1"/>
    <n v="74"/>
  </r>
  <r>
    <x v="114"/>
    <n v="2000"/>
    <x v="1"/>
    <x v="8"/>
    <n v="84"/>
    <n v="9.2200000000000006"/>
    <n v="2944.6401340000002"/>
    <x v="101"/>
    <n v="97"/>
    <n v="97"/>
    <x v="114"/>
    <x v="114"/>
    <n v="10.8"/>
    <n v="37.700000000000003"/>
    <n v="0"/>
    <n v="0"/>
  </r>
  <r>
    <x v="115"/>
    <n v="2000"/>
    <x v="1"/>
    <x v="92"/>
    <n v="87"/>
    <n v="9.23"/>
    <n v="2143.0210830000001"/>
    <x v="102"/>
    <n v="82"/>
    <n v="90"/>
    <x v="115"/>
    <x v="115"/>
    <n v="11.6"/>
    <n v="29.4"/>
    <n v="0"/>
    <n v="0"/>
  </r>
  <r>
    <x v="116"/>
    <n v="2000"/>
    <x v="0"/>
    <x v="65"/>
    <n v="192"/>
    <n v="3.32"/>
    <n v="15.255188159999999"/>
    <x v="103"/>
    <n v="85"/>
    <n v="83"/>
    <x v="116"/>
    <x v="116"/>
    <n v="5.0999999999999996"/>
    <n v="0"/>
    <n v="1"/>
    <n v="85"/>
  </r>
  <r>
    <x v="117"/>
    <n v="2000"/>
    <x v="0"/>
    <x v="93"/>
    <n v="284"/>
    <n v="0.1"/>
    <n v="13.35783844"/>
    <x v="99"/>
    <n v="41"/>
    <n v="34"/>
    <x v="117"/>
    <x v="117"/>
    <n v="1.1000000000000001"/>
    <n v="6.4"/>
    <n v="1"/>
    <n v="41"/>
  </r>
  <r>
    <x v="118"/>
    <n v="2000"/>
    <x v="0"/>
    <x v="94"/>
    <n v="45"/>
    <n v="10.49"/>
    <n v="22.481776060000001"/>
    <x v="104"/>
    <n v="31"/>
    <n v="29"/>
    <x v="118"/>
    <x v="118"/>
    <n v="3.4"/>
    <n v="7.7"/>
    <n v="1"/>
    <n v="31"/>
  </r>
  <r>
    <x v="119"/>
    <n v="2000"/>
    <x v="1"/>
    <x v="95"/>
    <n v="85"/>
    <n v="6.68"/>
    <n v="6191.2119080000002"/>
    <x v="105"/>
    <n v="91"/>
    <n v="90"/>
    <x v="119"/>
    <x v="119"/>
    <n v="12"/>
    <n v="43.1"/>
    <n v="0"/>
    <n v="0"/>
  </r>
  <r>
    <x v="120"/>
    <n v="2000"/>
    <x v="0"/>
    <x v="1"/>
    <n v="138"/>
    <n v="0.53"/>
    <n v="62.866575079999997"/>
    <x v="106"/>
    <n v="99"/>
    <n v="99"/>
    <x v="120"/>
    <x v="120"/>
    <n v="5.3"/>
    <n v="8.1999999999999993"/>
    <n v="1"/>
    <n v="99"/>
  </r>
  <r>
    <x v="121"/>
    <n v="2000"/>
    <x v="0"/>
    <x v="88"/>
    <n v="19"/>
    <n v="0.03"/>
    <n v="18.845343119999999"/>
    <x v="107"/>
    <n v="61"/>
    <n v="59"/>
    <x v="121"/>
    <x v="121"/>
    <n v="3.3"/>
    <n v="24.5"/>
    <n v="1"/>
    <n v="61"/>
  </r>
  <r>
    <x v="122"/>
    <n v="2000"/>
    <x v="0"/>
    <x v="96"/>
    <n v="121"/>
    <n v="6.9"/>
    <n v="9.8710214199999999"/>
    <x v="106"/>
    <n v="99"/>
    <n v="98"/>
    <x v="122"/>
    <x v="122"/>
    <n v="8.5"/>
    <n v="15"/>
    <n v="1"/>
    <n v="99"/>
  </r>
  <r>
    <x v="123"/>
    <n v="2000"/>
    <x v="0"/>
    <x v="97"/>
    <n v="335"/>
    <n v="0.82"/>
    <n v="62.562738410000001"/>
    <x v="108"/>
    <n v="51"/>
    <n v="59"/>
    <x v="123"/>
    <x v="123"/>
    <n v="3.3"/>
    <n v="60.9"/>
    <n v="1"/>
    <n v="51"/>
  </r>
  <r>
    <x v="124"/>
    <n v="2000"/>
    <x v="0"/>
    <x v="98"/>
    <n v="172"/>
    <n v="6.64"/>
    <n v="273.57587690000003"/>
    <x v="109"/>
    <n v="86"/>
    <n v="86"/>
    <x v="124"/>
    <x v="124"/>
    <n v="5.9"/>
    <n v="30.8"/>
    <n v="1"/>
    <n v="86"/>
  </r>
  <r>
    <x v="125"/>
    <n v="2000"/>
    <x v="0"/>
    <x v="35"/>
    <n v="154"/>
    <n v="5.18"/>
    <n v="297.51123369999999"/>
    <x v="35"/>
    <n v="93"/>
    <n v="98"/>
    <x v="125"/>
    <x v="125"/>
    <n v="8"/>
    <n v="12.1"/>
    <n v="1"/>
    <n v="93"/>
  </r>
  <r>
    <x v="126"/>
    <n v="2000"/>
    <x v="0"/>
    <x v="99"/>
    <n v="219"/>
    <n v="4.37"/>
    <n v="11.697044630000001"/>
    <x v="110"/>
    <n v="74"/>
    <n v="78"/>
    <x v="126"/>
    <x v="126"/>
    <n v="7.6"/>
    <n v="34.4"/>
    <n v="1"/>
    <n v="74"/>
  </r>
  <r>
    <x v="127"/>
    <n v="2000"/>
    <x v="1"/>
    <x v="100"/>
    <n v="153"/>
    <n v="10.7"/>
    <n v="412.43239740000001"/>
    <x v="111"/>
    <n v="98"/>
    <n v="98"/>
    <x v="127"/>
    <x v="127"/>
    <n v="11.1"/>
    <n v="40.700000000000003"/>
    <n v="0"/>
    <n v="0"/>
  </r>
  <r>
    <x v="128"/>
    <n v="2000"/>
    <x v="1"/>
    <x v="101"/>
    <n v="11"/>
    <n v="12.03"/>
    <n v="167.3280168"/>
    <x v="8"/>
    <n v="96"/>
    <n v="96"/>
    <x v="128"/>
    <x v="128"/>
    <n v="6.8"/>
    <n v="25.9"/>
    <n v="0"/>
    <n v="0"/>
  </r>
  <r>
    <x v="129"/>
    <n v="2000"/>
    <x v="0"/>
    <x v="102"/>
    <n v="88"/>
    <n v="1.08"/>
    <n v="1559.2871580000001"/>
    <x v="112"/>
    <n v="91"/>
    <n v="80"/>
    <x v="129"/>
    <x v="129"/>
    <n v="7.9"/>
    <n v="16.5"/>
    <n v="1"/>
    <n v="91"/>
  </r>
  <r>
    <x v="130"/>
    <n v="2000"/>
    <x v="0"/>
    <x v="103"/>
    <n v="116"/>
    <n v="8.9700000000000006"/>
    <n v="0"/>
    <x v="113"/>
    <n v="99"/>
    <n v="97"/>
    <x v="130"/>
    <x v="130"/>
    <n v="10.6"/>
    <n v="34.299999999999997"/>
    <n v="1"/>
    <n v="99"/>
  </r>
  <r>
    <x v="131"/>
    <n v="2000"/>
    <x v="0"/>
    <x v="104"/>
    <n v="235"/>
    <n v="7.77"/>
    <n v="0"/>
    <x v="114"/>
    <n v="97"/>
    <n v="95"/>
    <x v="131"/>
    <x v="131"/>
    <n v="9"/>
    <n v="23.3"/>
    <n v="1"/>
    <n v="97"/>
  </r>
  <r>
    <x v="132"/>
    <n v="2000"/>
    <x v="1"/>
    <x v="105"/>
    <n v="175"/>
    <n v="11.77"/>
    <n v="152.6368899"/>
    <x v="115"/>
    <n v="99"/>
    <n v="99"/>
    <x v="132"/>
    <x v="132"/>
    <n v="9.9"/>
    <n v="39.6"/>
    <n v="0"/>
    <n v="0"/>
  </r>
  <r>
    <x v="133"/>
    <n v="2000"/>
    <x v="0"/>
    <x v="106"/>
    <n v="37"/>
    <n v="11.25"/>
    <n v="224.46002480000001"/>
    <x v="5"/>
    <n v="97"/>
    <n v="96"/>
    <x v="133"/>
    <x v="133"/>
    <n v="11.3"/>
    <n v="42.8"/>
    <n v="1"/>
    <n v="97"/>
  </r>
  <r>
    <x v="134"/>
    <n v="2000"/>
    <x v="0"/>
    <x v="107"/>
    <n v="426"/>
    <n v="7.35"/>
    <n v="18.41791804"/>
    <x v="116"/>
    <n v="90"/>
    <n v="90"/>
    <x v="134"/>
    <x v="134"/>
    <n v="2.2999999999999998"/>
    <n v="17.8"/>
    <n v="1"/>
    <n v="90"/>
  </r>
  <r>
    <x v="135"/>
    <n v="2000"/>
    <x v="0"/>
    <x v="78"/>
    <n v="183"/>
    <n v="10.83"/>
    <n v="0"/>
    <x v="117"/>
    <n v="70"/>
    <n v="70"/>
    <x v="135"/>
    <x v="135"/>
    <n v="7"/>
    <n v="0"/>
    <n v="1"/>
    <n v="70"/>
  </r>
  <r>
    <x v="136"/>
    <n v="2000"/>
    <x v="0"/>
    <x v="98"/>
    <n v="186"/>
    <n v="6.84"/>
    <n v="0"/>
    <x v="118"/>
    <n v="99"/>
    <n v="98"/>
    <x v="136"/>
    <x v="136"/>
    <n v="7.6"/>
    <n v="0"/>
    <n v="1"/>
    <n v="99"/>
  </r>
  <r>
    <x v="137"/>
    <n v="2000"/>
    <x v="0"/>
    <x v="6"/>
    <n v="18"/>
    <n v="2.88"/>
    <n v="21.254300199999999"/>
    <x v="119"/>
    <n v="98"/>
    <n v="98"/>
    <x v="137"/>
    <x v="137"/>
    <n v="8.8000000000000007"/>
    <n v="45.1"/>
    <n v="1"/>
    <n v="98"/>
  </r>
  <r>
    <x v="138"/>
    <n v="2000"/>
    <x v="0"/>
    <x v="18"/>
    <n v="224"/>
    <n v="4.3099999999999996"/>
    <n v="0"/>
    <x v="120"/>
    <n v="87"/>
    <n v="82"/>
    <x v="138"/>
    <x v="138"/>
    <n v="4.2"/>
    <n v="0"/>
    <n v="1"/>
    <n v="87"/>
  </r>
  <r>
    <x v="139"/>
    <n v="2000"/>
    <x v="0"/>
    <x v="1"/>
    <n v="11"/>
    <n v="0.08"/>
    <n v="782.17998150000005"/>
    <x v="121"/>
    <n v="95"/>
    <n v="95"/>
    <x v="139"/>
    <x v="139"/>
    <n v="6.7"/>
    <n v="14.5"/>
    <n v="1"/>
    <n v="95"/>
  </r>
  <r>
    <x v="140"/>
    <n v="2000"/>
    <x v="0"/>
    <x v="108"/>
    <n v="25"/>
    <n v="0.3"/>
    <n v="5.3973685319999998"/>
    <x v="122"/>
    <n v="49"/>
    <n v="52"/>
    <x v="140"/>
    <x v="140"/>
    <n v="1.9"/>
    <n v="10.9"/>
    <n v="1"/>
    <n v="49"/>
  </r>
  <r>
    <x v="141"/>
    <n v="2000"/>
    <x v="0"/>
    <x v="1"/>
    <n v="141"/>
    <n v="8.6"/>
    <n v="11.859281080000001"/>
    <x v="123"/>
    <n v="98"/>
    <n v="95"/>
    <x v="141"/>
    <x v="141"/>
    <n v="9.4"/>
    <n v="48.7"/>
    <n v="1"/>
    <n v="98"/>
  </r>
  <r>
    <x v="142"/>
    <n v="2000"/>
    <x v="0"/>
    <x v="54"/>
    <n v="188"/>
    <n v="5.53"/>
    <n v="601.76081150000005"/>
    <x v="124"/>
    <n v="98"/>
    <n v="98"/>
    <x v="142"/>
    <x v="142"/>
    <n v="7.4"/>
    <n v="25.1"/>
    <n v="1"/>
    <n v="98"/>
  </r>
  <r>
    <x v="143"/>
    <n v="2000"/>
    <x v="0"/>
    <x v="109"/>
    <n v="533"/>
    <n v="4.0599999999999996"/>
    <n v="20.395682829999998"/>
    <x v="125"/>
    <n v="46"/>
    <n v="44"/>
    <x v="143"/>
    <x v="143"/>
    <n v="2.2999999999999998"/>
    <n v="42.2"/>
    <n v="1"/>
    <n v="46"/>
  </r>
  <r>
    <x v="144"/>
    <n v="2000"/>
    <x v="1"/>
    <x v="110"/>
    <n v="78"/>
    <n v="1.72"/>
    <n v="1855.828806"/>
    <x v="126"/>
    <n v="98"/>
    <n v="98"/>
    <x v="144"/>
    <x v="144"/>
    <n v="8.9"/>
    <n v="16.3"/>
    <n v="0"/>
    <n v="0"/>
  </r>
  <r>
    <x v="145"/>
    <n v="2000"/>
    <x v="1"/>
    <x v="65"/>
    <n v="147"/>
    <n v="10.69"/>
    <n v="0"/>
    <x v="46"/>
    <n v="98"/>
    <n v="99"/>
    <x v="145"/>
    <x v="145"/>
    <n v="10.3"/>
    <n v="32.1"/>
    <n v="0"/>
    <n v="0"/>
  </r>
  <r>
    <x v="146"/>
    <n v="2000"/>
    <x v="1"/>
    <x v="103"/>
    <n v="122"/>
    <n v="10.52"/>
    <n v="161.44738530000001"/>
    <x v="123"/>
    <n v="93"/>
    <n v="91"/>
    <x v="146"/>
    <x v="146"/>
    <n v="11.6"/>
    <n v="26.8"/>
    <n v="0"/>
    <n v="0"/>
  </r>
  <r>
    <x v="147"/>
    <n v="2000"/>
    <x v="0"/>
    <x v="111"/>
    <n v="235"/>
    <n v="1.2"/>
    <n v="4.2492607299999996"/>
    <x v="127"/>
    <n v="88"/>
    <n v="86"/>
    <x v="147"/>
    <x v="147"/>
    <n v="4.5999999999999996"/>
    <n v="0"/>
    <n v="1"/>
    <n v="88"/>
  </r>
  <r>
    <x v="148"/>
    <n v="2000"/>
    <x v="0"/>
    <x v="112"/>
    <n v="355"/>
    <n v="0"/>
    <n v="0"/>
    <x v="110"/>
    <n v="37"/>
    <n v="33"/>
    <x v="148"/>
    <x v="148"/>
    <n v="0"/>
    <n v="0"/>
    <n v="1"/>
    <n v="37"/>
  </r>
  <r>
    <x v="149"/>
    <n v="2000"/>
    <x v="0"/>
    <x v="113"/>
    <n v="397"/>
    <n v="8.0299999999999994"/>
    <n v="45.963808389999997"/>
    <x v="118"/>
    <n v="71"/>
    <n v="73"/>
    <x v="149"/>
    <x v="149"/>
    <n v="8.8000000000000007"/>
    <n v="22.7"/>
    <n v="1"/>
    <n v="71"/>
  </r>
  <r>
    <x v="150"/>
    <n v="2000"/>
    <x v="0"/>
    <x v="114"/>
    <n v="38"/>
    <n v="0"/>
    <n v="0"/>
    <x v="128"/>
    <n v="66"/>
    <n v="61"/>
    <x v="150"/>
    <x v="150"/>
    <n v="4.8"/>
    <n v="0"/>
    <n v="1"/>
    <n v="66"/>
  </r>
  <r>
    <x v="151"/>
    <n v="2000"/>
    <x v="1"/>
    <x v="30"/>
    <n v="86"/>
    <n v="9.99"/>
    <n v="1934.398154"/>
    <x v="129"/>
    <n v="95"/>
    <n v="95"/>
    <x v="151"/>
    <x v="151"/>
    <n v="8.4"/>
    <n v="39.5"/>
    <n v="0"/>
    <n v="0"/>
  </r>
  <r>
    <x v="152"/>
    <n v="2000"/>
    <x v="0"/>
    <x v="115"/>
    <n v="175"/>
    <n v="2.0499999999999998"/>
    <n v="60.490981499999997"/>
    <x v="87"/>
    <n v="99"/>
    <n v="99"/>
    <x v="152"/>
    <x v="152"/>
    <n v="10"/>
    <n v="16.5"/>
    <n v="1"/>
    <n v="99"/>
  </r>
  <r>
    <x v="153"/>
    <n v="2000"/>
    <x v="0"/>
    <x v="60"/>
    <n v="284"/>
    <n v="1.99"/>
    <n v="30.86000992"/>
    <x v="128"/>
    <n v="62"/>
    <n v="62"/>
    <x v="153"/>
    <x v="153"/>
    <n v="2.4"/>
    <n v="0"/>
    <n v="1"/>
    <n v="62"/>
  </r>
  <r>
    <x v="154"/>
    <n v="2000"/>
    <x v="0"/>
    <x v="116"/>
    <n v="224"/>
    <n v="5.14"/>
    <n v="268.18379720000001"/>
    <x v="19"/>
    <n v="70"/>
    <n v="71"/>
    <x v="154"/>
    <x v="154"/>
    <n v="5.3"/>
    <n v="50"/>
    <n v="1"/>
    <n v="70"/>
  </r>
  <r>
    <x v="155"/>
    <n v="2000"/>
    <x v="0"/>
    <x v="117"/>
    <n v="536"/>
    <n v="0"/>
    <n v="25.216833179999998"/>
    <x v="130"/>
    <n v="70"/>
    <n v="71"/>
    <x v="155"/>
    <x v="155"/>
    <n v="3.9"/>
    <n v="9.3000000000000007"/>
    <n v="1"/>
    <n v="70"/>
  </r>
  <r>
    <x v="156"/>
    <n v="2000"/>
    <x v="1"/>
    <x v="118"/>
    <n v="73"/>
    <n v="7.3"/>
    <n v="3689.7273"/>
    <x v="38"/>
    <n v="99"/>
    <n v="99"/>
    <x v="156"/>
    <x v="156"/>
    <n v="11.4"/>
    <n v="32.299999999999997"/>
    <n v="0"/>
    <n v="0"/>
  </r>
  <r>
    <x v="157"/>
    <n v="2000"/>
    <x v="1"/>
    <x v="62"/>
    <n v="78"/>
    <n v="10.15"/>
    <n v="5834.5820460000004"/>
    <x v="131"/>
    <n v="95"/>
    <n v="93"/>
    <x v="157"/>
    <x v="157"/>
    <n v="11.4"/>
    <n v="31.2"/>
    <n v="0"/>
    <n v="0"/>
  </r>
  <r>
    <x v="158"/>
    <n v="2000"/>
    <x v="0"/>
    <x v="1"/>
    <n v="136"/>
    <n v="0.75"/>
    <n v="81.727471199999997"/>
    <x v="77"/>
    <n v="86"/>
    <n v="84"/>
    <x v="158"/>
    <x v="158"/>
    <n v="4.5999999999999996"/>
    <n v="0"/>
    <n v="1"/>
    <n v="86"/>
  </r>
  <r>
    <x v="159"/>
    <n v="2000"/>
    <x v="0"/>
    <x v="119"/>
    <n v="198"/>
    <n v="0.68"/>
    <n v="8.9430064920000003"/>
    <x v="132"/>
    <n v="86"/>
    <n v="83"/>
    <x v="159"/>
    <x v="159"/>
    <n v="10.6"/>
    <n v="0"/>
    <n v="1"/>
    <n v="86"/>
  </r>
  <r>
    <x v="160"/>
    <n v="2000"/>
    <x v="0"/>
    <x v="23"/>
    <n v="194"/>
    <n v="6.74"/>
    <n v="0.27564825999999998"/>
    <x v="133"/>
    <n v="97"/>
    <n v="97"/>
    <x v="160"/>
    <x v="160"/>
    <n v="6.1"/>
    <n v="24.9"/>
    <n v="1"/>
    <n v="97"/>
  </r>
  <r>
    <x v="161"/>
    <n v="2000"/>
    <x v="0"/>
    <x v="1"/>
    <n v="125"/>
    <n v="3.9"/>
    <n v="0"/>
    <x v="134"/>
    <n v="96"/>
    <n v="95"/>
    <x v="161"/>
    <x v="161"/>
    <n v="6.5"/>
    <n v="0"/>
    <n v="1"/>
    <n v="96"/>
  </r>
  <r>
    <x v="162"/>
    <n v="2000"/>
    <x v="0"/>
    <x v="120"/>
    <n v="276"/>
    <n v="0.09"/>
    <n v="49.069671550000002"/>
    <x v="135"/>
    <n v="38"/>
    <n v="54"/>
    <x v="162"/>
    <x v="162"/>
    <n v="2.8"/>
    <n v="51.8"/>
    <n v="1"/>
    <n v="38"/>
  </r>
  <r>
    <x v="163"/>
    <n v="2000"/>
    <x v="0"/>
    <x v="121"/>
    <n v="339"/>
    <n v="1.31"/>
    <n v="2.0296442699999999"/>
    <x v="62"/>
    <n v="63"/>
    <n v="64"/>
    <x v="163"/>
    <x v="163"/>
    <n v="4"/>
    <n v="10"/>
    <n v="1"/>
    <n v="63"/>
  </r>
  <r>
    <x v="164"/>
    <n v="2000"/>
    <x v="0"/>
    <x v="78"/>
    <n v="158"/>
    <n v="1.08"/>
    <n v="40.491288969999999"/>
    <x v="136"/>
    <n v="91"/>
    <n v="91"/>
    <x v="164"/>
    <x v="164"/>
    <n v="9.1"/>
    <n v="36.299999999999997"/>
    <n v="1"/>
    <n v="91"/>
  </r>
  <r>
    <x v="165"/>
    <n v="2000"/>
    <x v="0"/>
    <x v="122"/>
    <n v="197"/>
    <n v="6.37"/>
    <n v="43.595229639999999"/>
    <x v="137"/>
    <n v="90"/>
    <n v="90"/>
    <x v="165"/>
    <x v="165"/>
    <n v="9.1999999999999993"/>
    <n v="0"/>
    <n v="1"/>
    <n v="90"/>
  </r>
  <r>
    <x v="166"/>
    <n v="2000"/>
    <x v="0"/>
    <x v="123"/>
    <n v="112"/>
    <n v="1.39"/>
    <n v="264.78421959999997"/>
    <x v="138"/>
    <n v="97"/>
    <n v="97"/>
    <x v="166"/>
    <x v="166"/>
    <n v="4.9000000000000004"/>
    <n v="31.8"/>
    <n v="1"/>
    <n v="97"/>
  </r>
  <r>
    <x v="167"/>
    <n v="2000"/>
    <x v="0"/>
    <x v="57"/>
    <n v="143"/>
    <n v="1.4"/>
    <n v="421.29566019999999"/>
    <x v="139"/>
    <n v="85"/>
    <n v="85"/>
    <x v="167"/>
    <x v="167"/>
    <n v="5.5"/>
    <n v="38.4"/>
    <n v="1"/>
    <n v="85"/>
  </r>
  <r>
    <x v="168"/>
    <n v="2000"/>
    <x v="0"/>
    <x v="124"/>
    <n v="224"/>
    <n v="2.35"/>
    <n v="88.243634700000001"/>
    <x v="108"/>
    <n v="98"/>
    <n v="97"/>
    <x v="168"/>
    <x v="168"/>
    <n v="11"/>
    <n v="0"/>
    <n v="1"/>
    <n v="98"/>
  </r>
  <r>
    <x v="169"/>
    <n v="2000"/>
    <x v="0"/>
    <x v="125"/>
    <n v="554"/>
    <n v="10.88"/>
    <n v="22.594474609999999"/>
    <x v="140"/>
    <n v="55"/>
    <n v="52"/>
    <x v="169"/>
    <x v="169"/>
    <n v="3.9"/>
    <n v="17.100000000000001"/>
    <n v="1"/>
    <n v="55"/>
  </r>
  <r>
    <x v="170"/>
    <n v="2000"/>
    <x v="0"/>
    <x v="126"/>
    <n v="257"/>
    <n v="9.41"/>
    <n v="7.8837914739999997"/>
    <x v="141"/>
    <n v="99"/>
    <n v="99"/>
    <x v="170"/>
    <x v="170"/>
    <n v="10.7"/>
    <n v="36"/>
    <n v="1"/>
    <n v="99"/>
  </r>
  <r>
    <x v="171"/>
    <n v="2000"/>
    <x v="0"/>
    <x v="127"/>
    <n v="17"/>
    <n v="1.72"/>
    <n v="262.95895780000001"/>
    <x v="142"/>
    <n v="94"/>
    <n v="94"/>
    <x v="171"/>
    <x v="171"/>
    <n v="8.3000000000000007"/>
    <n v="25.2"/>
    <n v="1"/>
    <n v="94"/>
  </r>
  <r>
    <x v="172"/>
    <n v="2000"/>
    <x v="1"/>
    <x v="79"/>
    <n v="89"/>
    <n v="10.14"/>
    <n v="0"/>
    <x v="143"/>
    <n v="91"/>
    <n v="91"/>
    <x v="172"/>
    <x v="172"/>
    <n v="11.7"/>
    <n v="38.200000000000003"/>
    <n v="0"/>
    <n v="0"/>
  </r>
  <r>
    <x v="173"/>
    <n v="2000"/>
    <x v="0"/>
    <x v="128"/>
    <n v="457"/>
    <n v="6.28"/>
    <n v="0"/>
    <x v="144"/>
    <n v="64"/>
    <n v="79"/>
    <x v="173"/>
    <x v="173"/>
    <n v="4.2"/>
    <n v="22.3"/>
    <n v="1"/>
    <n v="64"/>
  </r>
  <r>
    <x v="174"/>
    <n v="2000"/>
    <x v="1"/>
    <x v="129"/>
    <n v="114"/>
    <n v="8.7100000000000009"/>
    <n v="0"/>
    <x v="145"/>
    <n v="90"/>
    <n v="94"/>
    <x v="174"/>
    <x v="174"/>
    <n v="12.7"/>
    <n v="31.4"/>
    <n v="0"/>
    <n v="0"/>
  </r>
  <r>
    <x v="175"/>
    <n v="2000"/>
    <x v="0"/>
    <x v="130"/>
    <n v="131"/>
    <n v="6.67"/>
    <n v="645.95838160000005"/>
    <x v="74"/>
    <n v="92"/>
    <n v="90"/>
    <x v="175"/>
    <x v="175"/>
    <n v="8"/>
    <n v="52.7"/>
    <n v="1"/>
    <n v="92"/>
  </r>
  <r>
    <x v="176"/>
    <n v="2000"/>
    <x v="0"/>
    <x v="104"/>
    <n v="189"/>
    <n v="1.78"/>
    <n v="48.509417409999998"/>
    <x v="146"/>
    <n v="99"/>
    <n v="99"/>
    <x v="176"/>
    <x v="176"/>
    <n v="9.1"/>
    <n v="15.8"/>
    <n v="1"/>
    <n v="99"/>
  </r>
  <r>
    <x v="177"/>
    <n v="2000"/>
    <x v="0"/>
    <x v="45"/>
    <n v="18"/>
    <n v="0.83"/>
    <n v="21.900752319999999"/>
    <x v="147"/>
    <n v="67"/>
    <n v="71"/>
    <x v="177"/>
    <x v="177"/>
    <n v="5.2"/>
    <n v="31.9"/>
    <n v="1"/>
    <n v="67"/>
  </r>
  <r>
    <x v="178"/>
    <n v="2000"/>
    <x v="0"/>
    <x v="131"/>
    <n v="168"/>
    <n v="7.56"/>
    <n v="0"/>
    <x v="148"/>
    <n v="86"/>
    <n v="77"/>
    <x v="178"/>
    <x v="178"/>
    <n v="6.4"/>
    <n v="0"/>
    <n v="1"/>
    <n v="86"/>
  </r>
  <r>
    <x v="179"/>
    <n v="2000"/>
    <x v="0"/>
    <x v="132"/>
    <n v="139"/>
    <n v="1.91"/>
    <n v="0"/>
    <x v="149"/>
    <n v="96"/>
    <n v="96"/>
    <x v="179"/>
    <x v="179"/>
    <n v="5.4"/>
    <n v="25.1"/>
    <n v="1"/>
    <n v="96"/>
  </r>
  <r>
    <x v="180"/>
    <n v="2000"/>
    <x v="0"/>
    <x v="13"/>
    <n v="252"/>
    <n v="0.03"/>
    <n v="0"/>
    <x v="150"/>
    <n v="74"/>
    <n v="74"/>
    <x v="180"/>
    <x v="180"/>
    <n v="1.2"/>
    <n v="23.3"/>
    <n v="1"/>
    <n v="74"/>
  </r>
  <r>
    <x v="181"/>
    <n v="2000"/>
    <x v="0"/>
    <x v="133"/>
    <n v="614"/>
    <n v="2.5"/>
    <n v="45.616880379999998"/>
    <x v="151"/>
    <n v="85"/>
    <n v="85"/>
    <x v="181"/>
    <x v="181"/>
    <n v="5.9"/>
    <n v="18"/>
    <n v="1"/>
    <n v="85"/>
  </r>
  <r>
    <x v="182"/>
    <n v="2000"/>
    <x v="0"/>
    <x v="31"/>
    <n v="665"/>
    <n v="2.48"/>
    <n v="0"/>
    <x v="152"/>
    <n v="78"/>
    <n v="78"/>
    <x v="182"/>
    <x v="182"/>
    <n v="6.5"/>
    <n v="18"/>
    <n v="1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4" firstHeaderRow="1" firstDataRow="1" firstDataCol="1"/>
  <pivotFields count="16">
    <pivotField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135">
        <item x="109"/>
        <item x="81"/>
        <item x="133"/>
        <item x="3"/>
        <item x="31"/>
        <item x="125"/>
        <item x="94"/>
        <item x="32"/>
        <item x="20"/>
        <item x="26"/>
        <item x="107"/>
        <item x="117"/>
        <item x="114"/>
        <item x="90"/>
        <item x="128"/>
        <item x="77"/>
        <item x="84"/>
        <item x="93"/>
        <item x="24"/>
        <item x="48"/>
        <item x="41"/>
        <item x="29"/>
        <item x="72"/>
        <item x="59"/>
        <item x="58"/>
        <item x="46"/>
        <item x="37"/>
        <item x="121"/>
        <item x="0"/>
        <item x="112"/>
        <item x="16"/>
        <item x="53"/>
        <item x="55"/>
        <item x="113"/>
        <item x="42"/>
        <item x="108"/>
        <item x="28"/>
        <item x="80"/>
        <item x="25"/>
        <item x="75"/>
        <item x="60"/>
        <item x="120"/>
        <item x="97"/>
        <item x="36"/>
        <item x="85"/>
        <item x="52"/>
        <item x="17"/>
        <item x="91"/>
        <item x="63"/>
        <item x="18"/>
        <item x="88"/>
        <item x="119"/>
        <item x="124"/>
        <item x="71"/>
        <item x="73"/>
        <item x="106"/>
        <item x="11"/>
        <item x="40"/>
        <item x="111"/>
        <item x="64"/>
        <item x="9"/>
        <item x="99"/>
        <item x="87"/>
        <item x="104"/>
        <item x="116"/>
        <item x="126"/>
        <item x="49"/>
        <item x="13"/>
        <item x="15"/>
        <item x="89"/>
        <item x="44"/>
        <item x="45"/>
        <item x="122"/>
        <item x="83"/>
        <item x="27"/>
        <item x="66"/>
        <item x="61"/>
        <item x="23"/>
        <item x="2"/>
        <item x="35"/>
        <item x="115"/>
        <item x="78"/>
        <item x="34"/>
        <item x="54"/>
        <item x="6"/>
        <item x="82"/>
        <item x="131"/>
        <item x="1"/>
        <item x="76"/>
        <item x="43"/>
        <item x="123"/>
        <item x="65"/>
        <item x="74"/>
        <item x="12"/>
        <item x="132"/>
        <item x="4"/>
        <item x="100"/>
        <item x="57"/>
        <item x="5"/>
        <item x="127"/>
        <item x="22"/>
        <item x="10"/>
        <item x="19"/>
        <item x="38"/>
        <item x="86"/>
        <item x="21"/>
        <item x="130"/>
        <item x="96"/>
        <item x="103"/>
        <item x="102"/>
        <item x="67"/>
        <item x="101"/>
        <item x="129"/>
        <item x="39"/>
        <item x="105"/>
        <item x="33"/>
        <item x="50"/>
        <item x="14"/>
        <item x="79"/>
        <item x="47"/>
        <item x="8"/>
        <item x="56"/>
        <item x="110"/>
        <item x="95"/>
        <item x="92"/>
        <item x="51"/>
        <item x="68"/>
        <item x="98"/>
        <item x="30"/>
        <item x="69"/>
        <item x="7"/>
        <item x="118"/>
        <item x="62"/>
        <item x="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>
      <items count="184">
        <item x="100"/>
        <item x="102"/>
        <item x="96"/>
        <item x="40"/>
        <item x="124"/>
        <item x="79"/>
        <item x="26"/>
        <item x="108"/>
        <item x="86"/>
        <item x="9"/>
        <item x="164"/>
        <item x="138"/>
        <item x="137"/>
        <item x="177"/>
        <item x="64"/>
        <item x="152"/>
        <item x="7"/>
        <item x="176"/>
        <item x="73"/>
        <item x="122"/>
        <item x="31"/>
        <item x="1"/>
        <item x="147"/>
        <item x="28"/>
        <item x="61"/>
        <item x="154"/>
        <item x="83"/>
        <item x="150"/>
        <item x="69"/>
        <item x="4"/>
        <item x="142"/>
        <item x="134"/>
        <item x="70"/>
        <item x="162"/>
        <item x="65"/>
        <item x="106"/>
        <item x="136"/>
        <item x="72"/>
        <item x="15"/>
        <item x="82"/>
        <item x="135"/>
        <item x="155"/>
        <item x="21"/>
        <item x="101"/>
        <item x="90"/>
        <item x="16"/>
        <item x="13"/>
        <item x="103"/>
        <item x="0"/>
        <item x="10"/>
        <item x="23"/>
        <item x="53"/>
        <item x="6"/>
        <item x="20"/>
        <item x="78"/>
        <item x="36"/>
        <item x="119"/>
        <item x="163"/>
        <item x="57"/>
        <item x="116"/>
        <item x="37"/>
        <item x="18"/>
        <item x="129"/>
        <item x="52"/>
        <item x="159"/>
        <item x="11"/>
        <item x="47"/>
        <item x="157"/>
        <item x="56"/>
        <item x="8"/>
        <item x="24"/>
        <item x="156"/>
        <item x="67"/>
        <item x="42"/>
        <item x="140"/>
        <item x="14"/>
        <item x="66"/>
        <item x="25"/>
        <item x="104"/>
        <item x="118"/>
        <item x="60"/>
        <item x="59"/>
        <item x="68"/>
        <item x="35"/>
        <item x="165"/>
        <item x="128"/>
        <item x="54"/>
        <item x="181"/>
        <item x="74"/>
        <item x="97"/>
        <item x="158"/>
        <item x="3"/>
        <item x="110"/>
        <item x="92"/>
        <item x="112"/>
        <item x="87"/>
        <item x="146"/>
        <item x="161"/>
        <item x="120"/>
        <item x="99"/>
        <item x="113"/>
        <item x="107"/>
        <item x="169"/>
        <item x="81"/>
        <item x="153"/>
        <item x="93"/>
        <item x="171"/>
        <item x="38"/>
        <item x="2"/>
        <item x="85"/>
        <item x="91"/>
        <item x="175"/>
        <item x="95"/>
        <item x="32"/>
        <item x="5"/>
        <item x="115"/>
        <item x="144"/>
        <item x="39"/>
        <item x="131"/>
        <item x="168"/>
        <item x="143"/>
        <item x="151"/>
        <item x="111"/>
        <item x="88"/>
        <item x="94"/>
        <item x="46"/>
        <item x="89"/>
        <item x="145"/>
        <item x="123"/>
        <item x="80"/>
        <item x="51"/>
        <item x="160"/>
        <item x="167"/>
        <item x="71"/>
        <item x="17"/>
        <item x="58"/>
        <item x="148"/>
        <item x="141"/>
        <item x="62"/>
        <item x="19"/>
        <item x="33"/>
        <item x="48"/>
        <item x="166"/>
        <item x="43"/>
        <item x="41"/>
        <item x="117"/>
        <item x="98"/>
        <item x="105"/>
        <item x="29"/>
        <item x="182"/>
        <item x="49"/>
        <item x="84"/>
        <item x="34"/>
        <item x="30"/>
        <item x="114"/>
        <item x="27"/>
        <item x="180"/>
        <item x="63"/>
        <item x="75"/>
        <item x="139"/>
        <item x="132"/>
        <item x="44"/>
        <item x="77"/>
        <item x="178"/>
        <item x="125"/>
        <item x="109"/>
        <item x="173"/>
        <item x="127"/>
        <item x="149"/>
        <item x="130"/>
        <item x="45"/>
        <item x="170"/>
        <item x="172"/>
        <item x="76"/>
        <item x="55"/>
        <item x="50"/>
        <item x="126"/>
        <item x="179"/>
        <item x="12"/>
        <item x="121"/>
        <item x="133"/>
        <item x="22"/>
        <item x="17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Life expectancy" fld="3" subtotal="average" baseField="2" baseItem="0"/>
  </dataFields>
  <chartFormats count="2">
    <chartFormat chart="0" format="3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54" firstHeaderRow="1" firstDataRow="1" firstDataCol="1" rowPageCount="1" colPageCount="1"/>
  <pivotFields count="16">
    <pivotField axis="axisRow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showAll="0"/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7"/>
    </i>
    <i>
      <x v="79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pageFields count="1">
    <pageField fld="2" item="1" hier="-1"/>
  </pageFields>
  <dataFields count="1">
    <dataField name="Average of Schooling" fld="12" subtotal="average" baseField="0" baseItem="23"/>
  </dataField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topLeftCell="G149" workbookViewId="0">
      <selection activeCell="L1" sqref="L1:O184"/>
    </sheetView>
  </sheetViews>
  <sheetFormatPr defaultColWidth="14.42578125" defaultRowHeight="15.75" customHeight="1"/>
  <cols>
    <col min="1" max="1" width="45.7109375" customWidth="1"/>
    <col min="7" max="7" width="22.42578125" customWidth="1"/>
    <col min="10" max="10" width="16.28515625" style="33" customWidth="1"/>
    <col min="16" max="16" width="30" style="37" customWidth="1"/>
    <col min="17" max="17" width="43.140625" style="37" customWidth="1"/>
    <col min="18" max="18" width="54.140625" style="37" customWidth="1"/>
  </cols>
  <sheetData>
    <row r="1" spans="1:18">
      <c r="A1" s="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7</v>
      </c>
      <c r="H1" s="4" t="s">
        <v>8</v>
      </c>
      <c r="I1" s="8" t="s">
        <v>10</v>
      </c>
      <c r="J1" s="30" t="s">
        <v>11</v>
      </c>
      <c r="K1" s="8" t="s">
        <v>12</v>
      </c>
      <c r="L1" s="10" t="s">
        <v>13</v>
      </c>
      <c r="M1" s="10" t="s">
        <v>14</v>
      </c>
      <c r="N1" s="6" t="s">
        <v>15</v>
      </c>
      <c r="O1" s="6" t="s">
        <v>16</v>
      </c>
      <c r="P1" s="35" t="s">
        <v>17</v>
      </c>
      <c r="Q1" s="35" t="s">
        <v>18</v>
      </c>
      <c r="R1" s="35" t="s">
        <v>19</v>
      </c>
    </row>
    <row r="2" spans="1:18">
      <c r="A2" s="9" t="s">
        <v>20</v>
      </c>
      <c r="B2" s="13">
        <v>2000</v>
      </c>
      <c r="C2" s="9" t="s">
        <v>22</v>
      </c>
      <c r="D2" s="14">
        <v>54.8</v>
      </c>
      <c r="E2" s="15">
        <v>321</v>
      </c>
      <c r="F2" s="16">
        <v>0.03</v>
      </c>
      <c r="G2" s="13">
        <v>10.42496</v>
      </c>
      <c r="H2" s="14">
        <v>12.2</v>
      </c>
      <c r="I2" s="17">
        <v>24</v>
      </c>
      <c r="J2" s="31">
        <v>8.1999999999999993</v>
      </c>
      <c r="K2" s="17">
        <v>24</v>
      </c>
      <c r="L2" s="13">
        <v>114.56</v>
      </c>
      <c r="M2" s="18">
        <v>293756</v>
      </c>
      <c r="N2" s="16">
        <v>2.2000000000000002</v>
      </c>
      <c r="O2" s="16">
        <v>0</v>
      </c>
      <c r="P2" s="35" t="s">
        <v>23</v>
      </c>
      <c r="Q2" s="35" t="s">
        <v>23</v>
      </c>
      <c r="R2" s="35" t="s">
        <v>23</v>
      </c>
    </row>
    <row r="3" spans="1:18">
      <c r="A3" s="9" t="s">
        <v>24</v>
      </c>
      <c r="B3" s="13">
        <v>2000</v>
      </c>
      <c r="C3" s="9" t="s">
        <v>22</v>
      </c>
      <c r="D3" s="14">
        <v>72.599999999999994</v>
      </c>
      <c r="E3" s="15">
        <v>11</v>
      </c>
      <c r="F3" s="16">
        <v>6.04</v>
      </c>
      <c r="G3" s="13">
        <v>91.71154052</v>
      </c>
      <c r="H3" s="14">
        <v>45</v>
      </c>
      <c r="I3" s="17">
        <v>97</v>
      </c>
      <c r="J3" s="31">
        <v>6.26</v>
      </c>
      <c r="K3" s="17">
        <v>97</v>
      </c>
      <c r="L3" s="20">
        <v>1175.789</v>
      </c>
      <c r="M3" s="18">
        <v>38927</v>
      </c>
      <c r="N3" s="16">
        <v>8.8000000000000007</v>
      </c>
      <c r="O3" s="16">
        <v>34.799999999999997</v>
      </c>
      <c r="P3" s="35">
        <v>75.5</v>
      </c>
      <c r="Q3" s="35">
        <v>6.8</v>
      </c>
      <c r="R3" s="35">
        <v>7.1</v>
      </c>
    </row>
    <row r="4" spans="1:18">
      <c r="A4" s="9" t="s">
        <v>25</v>
      </c>
      <c r="B4" s="13">
        <v>2000</v>
      </c>
      <c r="C4" s="9" t="s">
        <v>22</v>
      </c>
      <c r="D4" s="14">
        <v>71.3</v>
      </c>
      <c r="E4" s="15">
        <v>145</v>
      </c>
      <c r="F4" s="16">
        <v>0.48</v>
      </c>
      <c r="G4" s="13">
        <v>154.45594360000001</v>
      </c>
      <c r="H4" s="14">
        <v>44.4</v>
      </c>
      <c r="I4" s="17">
        <v>86</v>
      </c>
      <c r="J4" s="31">
        <v>3.49</v>
      </c>
      <c r="K4" s="17">
        <v>86</v>
      </c>
      <c r="L4" s="20">
        <v>1757.1780000000001</v>
      </c>
      <c r="M4" s="18">
        <v>3118366</v>
      </c>
      <c r="N4" s="16">
        <v>5.9</v>
      </c>
      <c r="O4" s="16">
        <v>16.600000000000001</v>
      </c>
      <c r="P4" s="35">
        <v>61.3</v>
      </c>
      <c r="Q4" s="35">
        <v>3.5</v>
      </c>
      <c r="R4" s="35">
        <v>8.6</v>
      </c>
    </row>
    <row r="5" spans="1:18">
      <c r="A5" s="9" t="s">
        <v>26</v>
      </c>
      <c r="B5" s="13">
        <v>2000</v>
      </c>
      <c r="C5" s="9" t="s">
        <v>22</v>
      </c>
      <c r="D5" s="14">
        <v>45.3</v>
      </c>
      <c r="E5" s="15">
        <v>48</v>
      </c>
      <c r="F5" s="16">
        <v>6.89</v>
      </c>
      <c r="G5" s="13">
        <v>15.88149254</v>
      </c>
      <c r="H5" s="14">
        <v>15.4</v>
      </c>
      <c r="I5" s="17">
        <v>27</v>
      </c>
      <c r="J5" s="31">
        <v>2.79</v>
      </c>
      <c r="K5" s="17">
        <v>23</v>
      </c>
      <c r="L5" s="13">
        <v>555.29700000000003</v>
      </c>
      <c r="M5" s="18">
        <v>1644924</v>
      </c>
      <c r="N5" s="16">
        <v>4.4000000000000004</v>
      </c>
      <c r="O5" s="16">
        <v>0</v>
      </c>
      <c r="P5" s="35">
        <v>13.9</v>
      </c>
      <c r="Q5" s="35">
        <v>2.5</v>
      </c>
      <c r="R5" s="35">
        <v>2.2999999999999998</v>
      </c>
    </row>
    <row r="6" spans="1:18">
      <c r="A6" s="9" t="s">
        <v>27</v>
      </c>
      <c r="B6" s="13">
        <v>2000</v>
      </c>
      <c r="C6" s="9" t="s">
        <v>22</v>
      </c>
      <c r="D6" s="14">
        <v>73.599999999999994</v>
      </c>
      <c r="E6" s="15">
        <v>156</v>
      </c>
      <c r="F6" s="16">
        <v>7.9</v>
      </c>
      <c r="G6" s="13">
        <v>1127.7434699999999</v>
      </c>
      <c r="H6" s="14">
        <v>38.200000000000003</v>
      </c>
      <c r="I6" s="17">
        <v>96</v>
      </c>
      <c r="J6" s="31">
        <v>4.13</v>
      </c>
      <c r="K6" s="17">
        <v>95</v>
      </c>
      <c r="L6" s="20">
        <v>9875.1620000000003</v>
      </c>
      <c r="M6" s="18">
        <v>77648</v>
      </c>
      <c r="N6" s="16">
        <v>7</v>
      </c>
      <c r="O6" s="16">
        <v>0</v>
      </c>
      <c r="P6" s="35">
        <v>381.1</v>
      </c>
      <c r="Q6" s="35">
        <v>4.0999999999999996</v>
      </c>
      <c r="R6" s="35">
        <v>11.2</v>
      </c>
    </row>
    <row r="7" spans="1:18">
      <c r="A7" s="9" t="s">
        <v>28</v>
      </c>
      <c r="B7" s="13">
        <v>2000</v>
      </c>
      <c r="C7" s="9" t="s">
        <v>22</v>
      </c>
      <c r="D7" s="14">
        <v>74.099999999999994</v>
      </c>
      <c r="E7" s="15">
        <v>137</v>
      </c>
      <c r="F7" s="16">
        <v>8.33</v>
      </c>
      <c r="G7" s="13">
        <v>1349.0252820000001</v>
      </c>
      <c r="H7" s="14">
        <v>54</v>
      </c>
      <c r="I7" s="17">
        <v>88</v>
      </c>
      <c r="J7" s="31">
        <v>9.2100000000000009</v>
      </c>
      <c r="K7" s="17">
        <v>83</v>
      </c>
      <c r="L7" s="20">
        <v>7669.2740000000003</v>
      </c>
      <c r="M7" s="18">
        <v>3757452</v>
      </c>
      <c r="N7" s="16">
        <v>9.1</v>
      </c>
      <c r="O7" s="16">
        <v>41.4</v>
      </c>
      <c r="P7" s="35">
        <v>418.4</v>
      </c>
      <c r="Q7" s="35">
        <v>5</v>
      </c>
      <c r="R7" s="35">
        <v>4.5999999999999996</v>
      </c>
    </row>
    <row r="8" spans="1:18">
      <c r="A8" s="9" t="s">
        <v>29</v>
      </c>
      <c r="B8" s="13">
        <v>2000</v>
      </c>
      <c r="C8" s="9" t="s">
        <v>22</v>
      </c>
      <c r="D8" s="14">
        <v>72</v>
      </c>
      <c r="E8" s="15">
        <v>142</v>
      </c>
      <c r="F8" s="16">
        <v>3.97</v>
      </c>
      <c r="G8" s="13">
        <v>32.75626853</v>
      </c>
      <c r="H8" s="14">
        <v>47.1</v>
      </c>
      <c r="I8" s="17">
        <v>96</v>
      </c>
      <c r="J8" s="31">
        <v>6.25</v>
      </c>
      <c r="K8" s="17">
        <v>93</v>
      </c>
      <c r="L8" s="13">
        <v>622.74300000000005</v>
      </c>
      <c r="M8" s="18">
        <v>369588</v>
      </c>
      <c r="N8" s="16">
        <v>10.8</v>
      </c>
      <c r="O8" s="16">
        <v>31.8</v>
      </c>
      <c r="P8" s="35">
        <v>40.5</v>
      </c>
      <c r="Q8" s="35">
        <v>6.5</v>
      </c>
      <c r="R8" s="35">
        <v>4.2</v>
      </c>
    </row>
    <row r="9" spans="1:18">
      <c r="A9" s="9" t="s">
        <v>30</v>
      </c>
      <c r="B9" s="13">
        <v>2000</v>
      </c>
      <c r="C9" s="9" t="s">
        <v>31</v>
      </c>
      <c r="D9" s="14">
        <v>79.5</v>
      </c>
      <c r="E9" s="15">
        <v>78</v>
      </c>
      <c r="F9" s="16">
        <v>10.62</v>
      </c>
      <c r="G9" s="13">
        <v>347.18736000000001</v>
      </c>
      <c r="H9" s="14">
        <v>58.2</v>
      </c>
      <c r="I9" s="17">
        <v>90</v>
      </c>
      <c r="J9" s="31">
        <v>8.8000000000000007</v>
      </c>
      <c r="K9" s="17">
        <v>90</v>
      </c>
      <c r="L9" s="20">
        <v>2169.9209999999998</v>
      </c>
      <c r="M9" s="18">
        <v>19153</v>
      </c>
      <c r="N9" s="16">
        <v>11.9</v>
      </c>
      <c r="O9" s="16">
        <v>24.5</v>
      </c>
      <c r="P9" s="35">
        <v>1632.4</v>
      </c>
      <c r="Q9" s="35">
        <v>7.6</v>
      </c>
      <c r="R9" s="35">
        <v>15.2</v>
      </c>
    </row>
    <row r="10" spans="1:18">
      <c r="A10" s="9" t="s">
        <v>32</v>
      </c>
      <c r="B10" s="13">
        <v>2000</v>
      </c>
      <c r="C10" s="9" t="s">
        <v>31</v>
      </c>
      <c r="D10" s="14">
        <v>78.099999999999994</v>
      </c>
      <c r="E10" s="15">
        <v>96</v>
      </c>
      <c r="F10" s="16">
        <v>11.3</v>
      </c>
      <c r="G10" s="13">
        <v>3557.4555070000001</v>
      </c>
      <c r="H10" s="14">
        <v>5.0999999999999996</v>
      </c>
      <c r="I10" s="17">
        <v>71</v>
      </c>
      <c r="J10" s="31">
        <v>1.6</v>
      </c>
      <c r="K10" s="17">
        <v>81</v>
      </c>
      <c r="L10" s="20">
        <v>24517.267</v>
      </c>
      <c r="M10" s="18">
        <v>811566</v>
      </c>
      <c r="N10" s="16">
        <v>9</v>
      </c>
      <c r="O10" s="16">
        <v>49.1</v>
      </c>
      <c r="P10" s="35">
        <v>2263.5</v>
      </c>
      <c r="Q10" s="35">
        <v>9.1999999999999993</v>
      </c>
      <c r="R10" s="35">
        <v>0</v>
      </c>
    </row>
    <row r="11" spans="1:18">
      <c r="A11" s="9" t="s">
        <v>33</v>
      </c>
      <c r="B11" s="13">
        <v>2000</v>
      </c>
      <c r="C11" s="9" t="s">
        <v>22</v>
      </c>
      <c r="D11" s="14">
        <v>66.599999999999994</v>
      </c>
      <c r="E11" s="15">
        <v>16</v>
      </c>
      <c r="F11" s="16">
        <v>1.9</v>
      </c>
      <c r="G11" s="13">
        <v>35.094626439999999</v>
      </c>
      <c r="H11" s="14">
        <v>42.1</v>
      </c>
      <c r="I11" s="17">
        <v>75</v>
      </c>
      <c r="J11" s="31">
        <v>4.67</v>
      </c>
      <c r="K11" s="17">
        <v>76</v>
      </c>
      <c r="L11" s="13">
        <v>655.97400000000005</v>
      </c>
      <c r="M11" s="18">
        <v>8486</v>
      </c>
      <c r="N11" s="16">
        <v>10.6</v>
      </c>
      <c r="O11" s="16">
        <v>26.7</v>
      </c>
      <c r="P11" s="35">
        <v>24.9</v>
      </c>
      <c r="Q11" s="35">
        <v>3.8</v>
      </c>
      <c r="R11" s="35">
        <v>5.4</v>
      </c>
    </row>
    <row r="12" spans="1:18">
      <c r="A12" s="9" t="s">
        <v>34</v>
      </c>
      <c r="B12" s="13">
        <v>2000</v>
      </c>
      <c r="C12" s="9" t="s">
        <v>22</v>
      </c>
      <c r="D12" s="14">
        <v>72.599999999999994</v>
      </c>
      <c r="E12" s="15">
        <v>192</v>
      </c>
      <c r="F12" s="16">
        <v>8.6300000000000008</v>
      </c>
      <c r="G12" s="13">
        <v>0</v>
      </c>
      <c r="H12" s="14">
        <v>54.4</v>
      </c>
      <c r="I12" s="17">
        <v>91</v>
      </c>
      <c r="J12" s="31">
        <v>5.21</v>
      </c>
      <c r="K12" s="17">
        <v>99</v>
      </c>
      <c r="L12" s="20">
        <v>27112.26</v>
      </c>
      <c r="M12" s="18">
        <v>297890</v>
      </c>
      <c r="N12" s="16">
        <v>10.9</v>
      </c>
      <c r="O12" s="16">
        <v>10.6</v>
      </c>
      <c r="P12" s="35">
        <v>1084.3</v>
      </c>
      <c r="Q12" s="35">
        <v>5.0999999999999996</v>
      </c>
      <c r="R12" s="35">
        <v>18.600000000000001</v>
      </c>
    </row>
    <row r="13" spans="1:18">
      <c r="A13" s="9" t="s">
        <v>35</v>
      </c>
      <c r="B13" s="13">
        <v>2000</v>
      </c>
      <c r="C13" s="9" t="s">
        <v>22</v>
      </c>
      <c r="D13" s="14">
        <v>74.5</v>
      </c>
      <c r="E13" s="15">
        <v>92</v>
      </c>
      <c r="F13" s="16">
        <v>2.1</v>
      </c>
      <c r="G13" s="13">
        <v>167.7270642</v>
      </c>
      <c r="H13" s="14">
        <v>54.5</v>
      </c>
      <c r="I13" s="17">
        <v>97</v>
      </c>
      <c r="J13" s="31">
        <v>3.51</v>
      </c>
      <c r="K13" s="17">
        <v>97</v>
      </c>
      <c r="L13" s="20">
        <v>13636.347</v>
      </c>
      <c r="M13" s="18">
        <v>666854</v>
      </c>
      <c r="N13" s="16">
        <v>8.3000000000000007</v>
      </c>
      <c r="O13" s="16">
        <v>22.4</v>
      </c>
      <c r="P13" s="35">
        <v>466.7</v>
      </c>
      <c r="Q13" s="35">
        <v>3.4</v>
      </c>
      <c r="R13" s="35">
        <v>10.199999999999999</v>
      </c>
    </row>
    <row r="14" spans="1:18">
      <c r="A14" s="9" t="s">
        <v>36</v>
      </c>
      <c r="B14" s="13">
        <v>2000</v>
      </c>
      <c r="C14" s="9" t="s">
        <v>22</v>
      </c>
      <c r="D14" s="14">
        <v>65.3</v>
      </c>
      <c r="E14" s="15">
        <v>173</v>
      </c>
      <c r="F14" s="16">
        <v>0.01</v>
      </c>
      <c r="G14" s="13">
        <v>3.6963305100000001</v>
      </c>
      <c r="H14" s="14">
        <v>1.4</v>
      </c>
      <c r="I14" s="17">
        <v>83</v>
      </c>
      <c r="J14" s="31">
        <v>2.33</v>
      </c>
      <c r="K14" s="17">
        <v>82</v>
      </c>
      <c r="L14" s="13">
        <v>45.634</v>
      </c>
      <c r="M14" s="18">
        <v>131581243</v>
      </c>
      <c r="N14" s="16">
        <v>4.0999999999999996</v>
      </c>
      <c r="O14" s="16">
        <v>31.4</v>
      </c>
      <c r="P14" s="35">
        <v>8.3000000000000007</v>
      </c>
      <c r="Q14" s="35">
        <v>2.4</v>
      </c>
      <c r="R14" s="35">
        <v>5.2</v>
      </c>
    </row>
    <row r="15" spans="1:18">
      <c r="A15" s="9" t="s">
        <v>37</v>
      </c>
      <c r="B15" s="13">
        <v>2000</v>
      </c>
      <c r="C15" s="9" t="s">
        <v>22</v>
      </c>
      <c r="D15" s="14">
        <v>73.3</v>
      </c>
      <c r="E15" s="15">
        <v>127</v>
      </c>
      <c r="F15" s="16">
        <v>8.5500000000000007</v>
      </c>
      <c r="G15" s="13">
        <v>1140.6157539999999</v>
      </c>
      <c r="H15" s="14">
        <v>43</v>
      </c>
      <c r="I15" s="17">
        <v>86</v>
      </c>
      <c r="J15" s="31">
        <v>5.16</v>
      </c>
      <c r="K15" s="17">
        <v>93</v>
      </c>
      <c r="L15" s="20">
        <v>11568.111000000001</v>
      </c>
      <c r="M15" s="18">
        <v>269837</v>
      </c>
      <c r="N15" s="16">
        <v>9</v>
      </c>
      <c r="O15" s="16">
        <v>8.3000000000000007</v>
      </c>
      <c r="P15" s="35">
        <v>604.79999999999995</v>
      </c>
      <c r="Q15" s="35">
        <v>5.2</v>
      </c>
      <c r="R15" s="35">
        <v>7.8</v>
      </c>
    </row>
    <row r="16" spans="1:18">
      <c r="A16" s="9" t="s">
        <v>38</v>
      </c>
      <c r="B16" s="13">
        <v>2000</v>
      </c>
      <c r="C16" s="9" t="s">
        <v>22</v>
      </c>
      <c r="D16" s="14">
        <v>68</v>
      </c>
      <c r="E16" s="15">
        <v>247</v>
      </c>
      <c r="F16" s="16">
        <v>13.97</v>
      </c>
      <c r="G16" s="13">
        <v>24.249478459999999</v>
      </c>
      <c r="H16" s="14">
        <v>54.4</v>
      </c>
      <c r="I16" s="17">
        <v>99</v>
      </c>
      <c r="J16" s="31">
        <v>6.13</v>
      </c>
      <c r="K16" s="17">
        <v>99</v>
      </c>
      <c r="L16" s="20">
        <v>1276.288</v>
      </c>
      <c r="M16" s="18">
        <v>997961</v>
      </c>
      <c r="N16" s="16">
        <v>8.9</v>
      </c>
      <c r="O16" s="16">
        <v>36.700000000000003</v>
      </c>
      <c r="P16" s="35">
        <v>57.4</v>
      </c>
      <c r="Q16" s="35">
        <v>5.5</v>
      </c>
      <c r="R16" s="35">
        <v>12.1</v>
      </c>
    </row>
    <row r="17" spans="1:18">
      <c r="A17" s="9" t="s">
        <v>39</v>
      </c>
      <c r="B17" s="13">
        <v>2000</v>
      </c>
      <c r="C17" s="9" t="s">
        <v>31</v>
      </c>
      <c r="D17" s="14">
        <v>77.599999999999994</v>
      </c>
      <c r="E17" s="15">
        <v>11</v>
      </c>
      <c r="F17" s="16">
        <v>10.1</v>
      </c>
      <c r="G17" s="13">
        <v>287.2084529</v>
      </c>
      <c r="H17" s="14">
        <v>58.1</v>
      </c>
      <c r="I17" s="17">
        <v>96</v>
      </c>
      <c r="J17" s="31">
        <v>8.1199999999999992</v>
      </c>
      <c r="K17" s="17">
        <v>95</v>
      </c>
      <c r="L17" s="20">
        <v>2327.4589999999998</v>
      </c>
      <c r="M17" s="18">
        <v>125125</v>
      </c>
      <c r="N17" s="16">
        <v>10</v>
      </c>
      <c r="O17" s="16">
        <v>37.4</v>
      </c>
      <c r="P17" s="35">
        <v>1843.2</v>
      </c>
      <c r="Q17" s="35">
        <v>7.9</v>
      </c>
      <c r="R17" s="35">
        <v>0</v>
      </c>
    </row>
    <row r="18" spans="1:18">
      <c r="A18" s="9" t="s">
        <v>40</v>
      </c>
      <c r="B18" s="13">
        <v>2000</v>
      </c>
      <c r="C18" s="9" t="s">
        <v>22</v>
      </c>
      <c r="D18" s="14">
        <v>68.3</v>
      </c>
      <c r="E18" s="15">
        <v>196</v>
      </c>
      <c r="F18" s="16">
        <v>6.45</v>
      </c>
      <c r="G18" s="13">
        <v>219.02398360000001</v>
      </c>
      <c r="H18" s="14">
        <v>4.8</v>
      </c>
      <c r="I18" s="17">
        <v>91</v>
      </c>
      <c r="J18" s="31">
        <v>3.98</v>
      </c>
      <c r="K18" s="17">
        <v>91</v>
      </c>
      <c r="L18" s="20">
        <v>3364.424</v>
      </c>
      <c r="M18" s="18">
        <v>247315</v>
      </c>
      <c r="N18" s="16">
        <v>10.1</v>
      </c>
      <c r="O18" s="16">
        <v>0</v>
      </c>
      <c r="P18" s="35">
        <v>132.6</v>
      </c>
      <c r="Q18" s="35">
        <v>3.9</v>
      </c>
      <c r="R18" s="35">
        <v>5.8</v>
      </c>
    </row>
    <row r="19" spans="1:18">
      <c r="A19" s="9" t="s">
        <v>41</v>
      </c>
      <c r="B19" s="13">
        <v>2000</v>
      </c>
      <c r="C19" s="9" t="s">
        <v>22</v>
      </c>
      <c r="D19" s="14">
        <v>55.4</v>
      </c>
      <c r="E19" s="15">
        <v>279</v>
      </c>
      <c r="F19" s="16">
        <v>1.21</v>
      </c>
      <c r="G19" s="13">
        <v>37.381820179999998</v>
      </c>
      <c r="H19" s="14">
        <v>18.399999999999999</v>
      </c>
      <c r="I19" s="17">
        <v>78</v>
      </c>
      <c r="J19" s="31">
        <v>4.34</v>
      </c>
      <c r="K19" s="17">
        <v>78</v>
      </c>
      <c r="L19" s="13">
        <v>374.19200000000001</v>
      </c>
      <c r="M19" s="18">
        <v>6865951</v>
      </c>
      <c r="N19" s="16">
        <v>2.6</v>
      </c>
      <c r="O19" s="16">
        <v>9.1</v>
      </c>
      <c r="P19" s="35">
        <v>16</v>
      </c>
      <c r="Q19" s="35">
        <v>4.3</v>
      </c>
      <c r="R19" s="35">
        <v>6.2</v>
      </c>
    </row>
    <row r="20" spans="1:18">
      <c r="A20" s="9" t="s">
        <v>42</v>
      </c>
      <c r="B20" s="13">
        <v>2000</v>
      </c>
      <c r="C20" s="9" t="s">
        <v>22</v>
      </c>
      <c r="D20" s="14">
        <v>62</v>
      </c>
      <c r="E20" s="15">
        <v>312</v>
      </c>
      <c r="F20" s="16">
        <v>0.22</v>
      </c>
      <c r="G20" s="13">
        <v>93.358728439999993</v>
      </c>
      <c r="H20" s="14">
        <v>13.9</v>
      </c>
      <c r="I20" s="17">
        <v>98</v>
      </c>
      <c r="J20" s="31">
        <v>6.91</v>
      </c>
      <c r="K20" s="17">
        <v>92</v>
      </c>
      <c r="L20" s="13">
        <v>765.86300000000006</v>
      </c>
      <c r="M20" s="18">
        <v>573416</v>
      </c>
      <c r="N20" s="16">
        <v>0.6</v>
      </c>
      <c r="O20" s="16">
        <v>0</v>
      </c>
      <c r="P20" s="35">
        <v>31.7</v>
      </c>
      <c r="Q20" s="35">
        <v>4.2</v>
      </c>
      <c r="R20" s="35" t="s">
        <v>23</v>
      </c>
    </row>
    <row r="21" spans="1:18">
      <c r="A21" s="9" t="s">
        <v>43</v>
      </c>
      <c r="B21" s="13">
        <v>2000</v>
      </c>
      <c r="C21" s="9" t="s">
        <v>22</v>
      </c>
      <c r="D21" s="14">
        <v>62.6</v>
      </c>
      <c r="E21" s="15">
        <v>243</v>
      </c>
      <c r="F21" s="16">
        <v>3.83</v>
      </c>
      <c r="G21" s="13">
        <v>0</v>
      </c>
      <c r="H21" s="14">
        <v>42.6</v>
      </c>
      <c r="I21" s="17">
        <v>74</v>
      </c>
      <c r="J21" s="31">
        <v>5.67</v>
      </c>
      <c r="K21" s="17">
        <v>75</v>
      </c>
      <c r="L21" s="20">
        <v>1007</v>
      </c>
      <c r="M21" s="18">
        <v>8339511</v>
      </c>
      <c r="N21" s="16">
        <v>7.4</v>
      </c>
      <c r="O21" s="16">
        <v>0</v>
      </c>
      <c r="P21" s="35">
        <v>43.5</v>
      </c>
      <c r="Q21" s="35">
        <v>4.3</v>
      </c>
      <c r="R21" s="35">
        <v>8.3000000000000007</v>
      </c>
    </row>
    <row r="22" spans="1:18">
      <c r="A22" s="9" t="s">
        <v>44</v>
      </c>
      <c r="B22" s="13">
        <v>2000</v>
      </c>
      <c r="C22" s="9" t="s">
        <v>22</v>
      </c>
      <c r="D22" s="14">
        <v>74.599999999999994</v>
      </c>
      <c r="E22" s="15">
        <v>116</v>
      </c>
      <c r="F22" s="16">
        <v>4.71</v>
      </c>
      <c r="G22" s="13">
        <v>165.61686420000001</v>
      </c>
      <c r="H22" s="14">
        <v>47.6</v>
      </c>
      <c r="I22" s="17">
        <v>87</v>
      </c>
      <c r="J22" s="31">
        <v>7.9</v>
      </c>
      <c r="K22" s="17">
        <v>85</v>
      </c>
      <c r="L22" s="20">
        <v>1461.7550000000001</v>
      </c>
      <c r="M22" s="18">
        <v>376676</v>
      </c>
      <c r="N22" s="16">
        <v>7</v>
      </c>
      <c r="O22" s="16">
        <v>47.7</v>
      </c>
      <c r="P22" s="35">
        <v>105</v>
      </c>
      <c r="Q22" s="35">
        <v>7.1</v>
      </c>
      <c r="R22" s="35">
        <v>7.3</v>
      </c>
    </row>
    <row r="23" spans="1:18">
      <c r="A23" s="9" t="s">
        <v>45</v>
      </c>
      <c r="B23" s="13">
        <v>2000</v>
      </c>
      <c r="C23" s="9" t="s">
        <v>22</v>
      </c>
      <c r="D23" s="14">
        <v>47.8</v>
      </c>
      <c r="E23" s="15">
        <v>647</v>
      </c>
      <c r="F23" s="16">
        <v>5.3</v>
      </c>
      <c r="G23" s="13">
        <v>250.89164840000001</v>
      </c>
      <c r="H23" s="14">
        <v>29.9</v>
      </c>
      <c r="I23" s="17">
        <v>97</v>
      </c>
      <c r="J23" s="31">
        <v>4.6399999999999997</v>
      </c>
      <c r="K23" s="17">
        <v>97</v>
      </c>
      <c r="L23" s="20">
        <v>3349.6880000000001</v>
      </c>
      <c r="M23" s="18">
        <v>172834</v>
      </c>
      <c r="N23" s="16">
        <v>7.6</v>
      </c>
      <c r="O23" s="16">
        <v>19.5</v>
      </c>
      <c r="P23" s="35">
        <v>194.8</v>
      </c>
      <c r="Q23" s="35">
        <v>5.8</v>
      </c>
      <c r="R23" s="35">
        <v>10.9</v>
      </c>
    </row>
    <row r="24" spans="1:18">
      <c r="A24" s="9" t="s">
        <v>46</v>
      </c>
      <c r="B24" s="13">
        <v>2000</v>
      </c>
      <c r="C24" s="9" t="s">
        <v>22</v>
      </c>
      <c r="D24" s="14">
        <v>75</v>
      </c>
      <c r="E24" s="15">
        <v>183</v>
      </c>
      <c r="F24" s="16">
        <v>7.21</v>
      </c>
      <c r="G24" s="13">
        <v>179.47772929999999</v>
      </c>
      <c r="H24" s="14">
        <v>43.7</v>
      </c>
      <c r="I24" s="17">
        <v>99</v>
      </c>
      <c r="J24" s="31">
        <v>7.3</v>
      </c>
      <c r="K24" s="17">
        <v>98</v>
      </c>
      <c r="L24" s="20">
        <v>3739.1190000000001</v>
      </c>
      <c r="M24" s="18">
        <v>175287587</v>
      </c>
      <c r="N24" s="16">
        <v>5.6</v>
      </c>
      <c r="O24" s="16">
        <v>25.2</v>
      </c>
      <c r="P24" s="35">
        <v>313.10000000000002</v>
      </c>
      <c r="Q24" s="35">
        <v>8.4</v>
      </c>
      <c r="R24" s="35">
        <v>10.1</v>
      </c>
    </row>
    <row r="25" spans="1:18">
      <c r="A25" s="9" t="s">
        <v>47</v>
      </c>
      <c r="B25" s="13">
        <v>2000</v>
      </c>
      <c r="C25" s="9" t="s">
        <v>22</v>
      </c>
      <c r="D25" s="14">
        <v>74.400000000000006</v>
      </c>
      <c r="E25" s="15">
        <v>16</v>
      </c>
      <c r="F25" s="16">
        <v>0.25</v>
      </c>
      <c r="G25" s="13">
        <v>11.796861079999999</v>
      </c>
      <c r="H25" s="14">
        <v>26.1</v>
      </c>
      <c r="I25" s="17">
        <v>99</v>
      </c>
      <c r="J25" s="31">
        <v>3.5</v>
      </c>
      <c r="K25" s="17">
        <v>99</v>
      </c>
      <c r="L25" s="13">
        <v>188.44800000000001</v>
      </c>
      <c r="M25" s="18">
        <v>330554</v>
      </c>
      <c r="N25" s="16">
        <v>8.3000000000000007</v>
      </c>
      <c r="O25" s="16">
        <v>17</v>
      </c>
      <c r="P25" s="35">
        <v>508.4</v>
      </c>
      <c r="Q25" s="35">
        <v>2.5</v>
      </c>
      <c r="R25" s="35">
        <v>5.7</v>
      </c>
    </row>
    <row r="26" spans="1:18">
      <c r="A26" s="9" t="s">
        <v>48</v>
      </c>
      <c r="B26" s="13">
        <v>2000</v>
      </c>
      <c r="C26" s="9" t="s">
        <v>31</v>
      </c>
      <c r="D26" s="14">
        <v>71.099999999999994</v>
      </c>
      <c r="E26" s="15">
        <v>163</v>
      </c>
      <c r="F26" s="16">
        <v>10.96</v>
      </c>
      <c r="G26" s="13">
        <v>15.2357274</v>
      </c>
      <c r="H26" s="14">
        <v>57</v>
      </c>
      <c r="I26" s="17">
        <v>94</v>
      </c>
      <c r="J26" s="31">
        <v>6.7</v>
      </c>
      <c r="K26" s="17">
        <v>93</v>
      </c>
      <c r="L26" s="13">
        <v>169.286</v>
      </c>
      <c r="M26" s="18">
        <v>817172</v>
      </c>
      <c r="N26" s="16">
        <v>9.5</v>
      </c>
      <c r="O26" s="16">
        <v>52</v>
      </c>
      <c r="P26" s="35">
        <v>94.5</v>
      </c>
      <c r="Q26" s="35">
        <v>5.9</v>
      </c>
      <c r="R26" s="35">
        <v>8.5</v>
      </c>
    </row>
    <row r="27" spans="1:18">
      <c r="A27" s="9" t="s">
        <v>49</v>
      </c>
      <c r="B27" s="13">
        <v>2000</v>
      </c>
      <c r="C27" s="9" t="s">
        <v>22</v>
      </c>
      <c r="D27" s="14">
        <v>51</v>
      </c>
      <c r="E27" s="15">
        <v>348</v>
      </c>
      <c r="F27" s="16">
        <v>4.57</v>
      </c>
      <c r="G27" s="13">
        <v>19.839295969999998</v>
      </c>
      <c r="H27" s="14">
        <v>12.2</v>
      </c>
      <c r="I27" s="17">
        <v>45</v>
      </c>
      <c r="J27" s="31">
        <v>5.6</v>
      </c>
      <c r="K27" s="17">
        <v>45</v>
      </c>
      <c r="L27" s="13">
        <v>226.476</v>
      </c>
      <c r="M27" s="18">
        <v>1167942</v>
      </c>
      <c r="N27" s="16">
        <v>1.2</v>
      </c>
      <c r="O27" s="16">
        <v>17.2</v>
      </c>
      <c r="P27" s="35">
        <v>7.5</v>
      </c>
      <c r="Q27" s="35">
        <v>3.3</v>
      </c>
      <c r="R27" s="35">
        <v>4.7</v>
      </c>
    </row>
    <row r="28" spans="1:18">
      <c r="A28" s="9" t="s">
        <v>50</v>
      </c>
      <c r="B28" s="13">
        <v>2000</v>
      </c>
      <c r="C28" s="9" t="s">
        <v>22</v>
      </c>
      <c r="D28" s="14">
        <v>58</v>
      </c>
      <c r="E28" s="15">
        <v>386</v>
      </c>
      <c r="F28" s="16">
        <v>4.05</v>
      </c>
      <c r="G28" s="13">
        <v>9.6966891640000004</v>
      </c>
      <c r="H28" s="14">
        <v>12.8</v>
      </c>
      <c r="I28" s="17">
        <v>71</v>
      </c>
      <c r="J28" s="31">
        <v>4.9800000000000004</v>
      </c>
      <c r="K28" s="17">
        <v>80</v>
      </c>
      <c r="L28" s="13">
        <v>135.99799999999999</v>
      </c>
      <c r="M28" s="18">
        <v>6476</v>
      </c>
      <c r="N28" s="16">
        <v>1.8</v>
      </c>
      <c r="O28" s="16">
        <v>0</v>
      </c>
      <c r="P28" s="35">
        <v>9.1999999999999993</v>
      </c>
      <c r="Q28" s="35">
        <v>6.8</v>
      </c>
      <c r="R28" s="35">
        <v>5.9</v>
      </c>
    </row>
    <row r="29" spans="1:18">
      <c r="A29" s="9" t="s">
        <v>51</v>
      </c>
      <c r="B29" s="13">
        <v>2000</v>
      </c>
      <c r="C29" s="9" t="s">
        <v>22</v>
      </c>
      <c r="D29" s="14">
        <v>47.9</v>
      </c>
      <c r="E29" s="15">
        <v>461</v>
      </c>
      <c r="F29" s="16">
        <v>4.24</v>
      </c>
      <c r="G29" s="13">
        <v>0</v>
      </c>
      <c r="H29" s="14">
        <v>19.399999999999999</v>
      </c>
      <c r="I29" s="17">
        <v>71</v>
      </c>
      <c r="J29" s="31">
        <v>6</v>
      </c>
      <c r="K29" s="17">
        <v>80</v>
      </c>
      <c r="L29" s="13">
        <v>642.25</v>
      </c>
      <c r="M29" s="18">
        <v>16517948</v>
      </c>
      <c r="N29" s="16">
        <v>3.3</v>
      </c>
      <c r="O29" s="16">
        <v>0</v>
      </c>
      <c r="P29" s="35">
        <v>36.4</v>
      </c>
      <c r="Q29" s="35">
        <v>5.7</v>
      </c>
      <c r="R29" s="35">
        <v>4.5</v>
      </c>
    </row>
    <row r="30" spans="1:18">
      <c r="A30" s="9" t="s">
        <v>52</v>
      </c>
      <c r="B30" s="13">
        <v>2000</v>
      </c>
      <c r="C30" s="9" t="s">
        <v>22</v>
      </c>
      <c r="D30" s="14">
        <v>69.900000000000006</v>
      </c>
      <c r="E30" s="15">
        <v>155</v>
      </c>
      <c r="F30" s="16">
        <v>4.45</v>
      </c>
      <c r="G30" s="13">
        <v>122.5744699</v>
      </c>
      <c r="H30" s="14">
        <v>21.5</v>
      </c>
      <c r="I30" s="17">
        <v>90</v>
      </c>
      <c r="J30" s="31">
        <v>4.8099999999999996</v>
      </c>
      <c r="K30" s="17">
        <v>90</v>
      </c>
      <c r="L30" s="20">
        <v>1239.3779999999999</v>
      </c>
      <c r="M30" s="18">
        <v>43579</v>
      </c>
      <c r="N30" s="16">
        <v>3.5</v>
      </c>
      <c r="O30" s="16">
        <v>13</v>
      </c>
      <c r="P30" s="35">
        <v>60.1</v>
      </c>
      <c r="Q30" s="35">
        <v>4.8</v>
      </c>
      <c r="R30" s="35">
        <v>7.5</v>
      </c>
    </row>
    <row r="31" spans="1:18">
      <c r="A31" s="9" t="s">
        <v>53</v>
      </c>
      <c r="B31" s="13">
        <v>2000</v>
      </c>
      <c r="C31" s="9" t="s">
        <v>22</v>
      </c>
      <c r="D31" s="14">
        <v>57.7</v>
      </c>
      <c r="E31" s="15">
        <v>274</v>
      </c>
      <c r="F31" s="16">
        <v>1.41</v>
      </c>
      <c r="G31" s="13">
        <v>0.32841805600000001</v>
      </c>
      <c r="H31" s="14">
        <v>12.1</v>
      </c>
      <c r="I31" s="17">
        <v>62</v>
      </c>
      <c r="J31" s="31">
        <v>5.87</v>
      </c>
      <c r="K31" s="17">
        <v>59</v>
      </c>
      <c r="L31" s="13">
        <v>3.6859999999999999</v>
      </c>
      <c r="M31" s="18">
        <v>12152354</v>
      </c>
      <c r="N31" s="16">
        <v>3.2</v>
      </c>
      <c r="O31" s="16">
        <v>30.1</v>
      </c>
      <c r="P31" s="35">
        <v>19.3</v>
      </c>
      <c r="Q31" s="35">
        <v>6.4</v>
      </c>
      <c r="R31" s="35">
        <v>8.6</v>
      </c>
    </row>
    <row r="32" spans="1:18">
      <c r="A32" s="9" t="s">
        <v>54</v>
      </c>
      <c r="B32" s="13">
        <v>2000</v>
      </c>
      <c r="C32" s="9" t="s">
        <v>22</v>
      </c>
      <c r="D32" s="14">
        <v>51.4</v>
      </c>
      <c r="E32" s="15">
        <v>394</v>
      </c>
      <c r="F32" s="16">
        <v>6.08</v>
      </c>
      <c r="G32" s="13">
        <v>4.7205935309999996</v>
      </c>
      <c r="H32" s="14">
        <v>2.9</v>
      </c>
      <c r="I32" s="17">
        <v>57</v>
      </c>
      <c r="J32" s="31">
        <v>4.4800000000000004</v>
      </c>
      <c r="K32" s="17">
        <v>62</v>
      </c>
      <c r="L32" s="13">
        <v>68.414000000000001</v>
      </c>
      <c r="M32" s="18">
        <v>15274234</v>
      </c>
      <c r="N32" s="16">
        <v>4.8</v>
      </c>
      <c r="O32" s="16">
        <v>0</v>
      </c>
      <c r="P32" s="35">
        <v>26.3</v>
      </c>
      <c r="Q32" s="35">
        <v>4.3</v>
      </c>
      <c r="R32" s="35">
        <v>4.8</v>
      </c>
    </row>
    <row r="33" spans="1:18">
      <c r="A33" s="9" t="s">
        <v>55</v>
      </c>
      <c r="B33" s="13">
        <v>2000</v>
      </c>
      <c r="C33" s="9" t="s">
        <v>31</v>
      </c>
      <c r="D33" s="14">
        <v>79.099999999999994</v>
      </c>
      <c r="E33" s="15">
        <v>82</v>
      </c>
      <c r="F33" s="16">
        <v>8.4</v>
      </c>
      <c r="G33" s="13">
        <v>3787.4945600000001</v>
      </c>
      <c r="H33" s="14">
        <v>57.8</v>
      </c>
      <c r="I33" s="17">
        <v>88</v>
      </c>
      <c r="J33" s="31">
        <v>8.67</v>
      </c>
      <c r="K33" s="17">
        <v>89</v>
      </c>
      <c r="L33" s="20">
        <v>24124.169000000002</v>
      </c>
      <c r="M33" s="18">
        <v>37697</v>
      </c>
      <c r="N33" s="16">
        <v>11</v>
      </c>
      <c r="O33" s="16">
        <v>28.2</v>
      </c>
      <c r="P33" s="35">
        <v>1998.6</v>
      </c>
      <c r="Q33" s="35">
        <v>8.3000000000000007</v>
      </c>
      <c r="R33" s="35">
        <v>14.8</v>
      </c>
    </row>
    <row r="34" spans="1:18">
      <c r="A34" s="9" t="s">
        <v>56</v>
      </c>
      <c r="B34" s="13">
        <v>2000</v>
      </c>
      <c r="C34" s="9" t="s">
        <v>22</v>
      </c>
      <c r="D34" s="14">
        <v>46</v>
      </c>
      <c r="E34" s="15">
        <v>49</v>
      </c>
      <c r="F34" s="16">
        <v>1.62</v>
      </c>
      <c r="G34" s="13">
        <v>30.783826569999999</v>
      </c>
      <c r="H34" s="14">
        <v>16.5</v>
      </c>
      <c r="I34" s="17">
        <v>38</v>
      </c>
      <c r="J34" s="31">
        <v>4.24</v>
      </c>
      <c r="K34" s="17">
        <v>37</v>
      </c>
      <c r="L34" s="13">
        <v>243.54300000000001</v>
      </c>
      <c r="M34" s="18">
        <v>3754986</v>
      </c>
      <c r="N34" s="16">
        <v>2.9</v>
      </c>
      <c r="O34" s="16">
        <v>0</v>
      </c>
      <c r="P34" s="35">
        <v>8.5</v>
      </c>
      <c r="Q34" s="35">
        <v>3.5</v>
      </c>
      <c r="R34" s="35">
        <v>8.5</v>
      </c>
    </row>
    <row r="35" spans="1:18">
      <c r="A35" s="9" t="s">
        <v>57</v>
      </c>
      <c r="B35" s="13">
        <v>2000</v>
      </c>
      <c r="C35" s="9" t="s">
        <v>22</v>
      </c>
      <c r="D35" s="14">
        <v>47.6</v>
      </c>
      <c r="E35" s="15">
        <v>44</v>
      </c>
      <c r="F35" s="16">
        <v>0.5</v>
      </c>
      <c r="G35" s="13">
        <v>21.527016159999999</v>
      </c>
      <c r="H35" s="14">
        <v>13.9</v>
      </c>
      <c r="I35" s="17">
        <v>30</v>
      </c>
      <c r="J35" s="31">
        <v>6.28</v>
      </c>
      <c r="K35" s="17">
        <v>36</v>
      </c>
      <c r="L35" s="13">
        <v>166.232</v>
      </c>
      <c r="M35" s="18">
        <v>8342559</v>
      </c>
      <c r="N35" s="16">
        <v>1.4</v>
      </c>
      <c r="O35" s="16">
        <v>0</v>
      </c>
      <c r="P35" s="35">
        <v>10.199999999999999</v>
      </c>
      <c r="Q35" s="35">
        <v>6.2</v>
      </c>
      <c r="R35" s="35">
        <v>12.4</v>
      </c>
    </row>
    <row r="36" spans="1:18">
      <c r="A36" s="9" t="s">
        <v>58</v>
      </c>
      <c r="B36" s="13">
        <v>2000</v>
      </c>
      <c r="C36" s="9" t="s">
        <v>22</v>
      </c>
      <c r="D36" s="14">
        <v>77.3</v>
      </c>
      <c r="E36" s="15">
        <v>13</v>
      </c>
      <c r="F36" s="16">
        <v>7.67</v>
      </c>
      <c r="G36" s="13">
        <v>74.148429460000003</v>
      </c>
      <c r="H36" s="14">
        <v>54</v>
      </c>
      <c r="I36" s="17">
        <v>91</v>
      </c>
      <c r="J36" s="31">
        <v>6.4</v>
      </c>
      <c r="K36" s="17">
        <v>91</v>
      </c>
      <c r="L36" s="13">
        <v>511.36799999999999</v>
      </c>
      <c r="M36" s="18">
        <v>15262754</v>
      </c>
      <c r="N36" s="16">
        <v>8.8000000000000007</v>
      </c>
      <c r="O36" s="16">
        <v>56.6</v>
      </c>
      <c r="P36" s="35">
        <v>358.8</v>
      </c>
      <c r="Q36" s="35">
        <v>7</v>
      </c>
      <c r="R36" s="35">
        <v>16.3</v>
      </c>
    </row>
    <row r="37" spans="1:18">
      <c r="A37" s="9" t="s">
        <v>59</v>
      </c>
      <c r="B37" s="13">
        <v>2000</v>
      </c>
      <c r="C37" s="9" t="s">
        <v>22</v>
      </c>
      <c r="D37" s="14">
        <v>71.7</v>
      </c>
      <c r="E37" s="15">
        <v>115</v>
      </c>
      <c r="F37" s="16">
        <v>4.88</v>
      </c>
      <c r="G37" s="13">
        <v>17.46057369</v>
      </c>
      <c r="H37" s="14">
        <v>2.5</v>
      </c>
      <c r="I37" s="17">
        <v>86</v>
      </c>
      <c r="J37" s="31">
        <v>4.5999999999999996</v>
      </c>
      <c r="K37" s="17">
        <v>85</v>
      </c>
      <c r="L37" s="13">
        <v>959.37199999999996</v>
      </c>
      <c r="M37" s="18">
        <v>1262645</v>
      </c>
      <c r="N37" s="16">
        <v>6.5</v>
      </c>
      <c r="O37" s="16">
        <v>30.1</v>
      </c>
      <c r="P37" s="35">
        <v>42.5</v>
      </c>
      <c r="Q37" s="35">
        <v>4.5</v>
      </c>
      <c r="R37" s="35">
        <v>6.2</v>
      </c>
    </row>
    <row r="38" spans="1:18">
      <c r="A38" s="9" t="s">
        <v>60</v>
      </c>
      <c r="B38" s="13">
        <v>2000</v>
      </c>
      <c r="C38" s="9" t="s">
        <v>22</v>
      </c>
      <c r="D38" s="14">
        <v>71.400000000000006</v>
      </c>
      <c r="E38" s="15">
        <v>167</v>
      </c>
      <c r="F38" s="16">
        <v>4.26</v>
      </c>
      <c r="G38" s="13">
        <v>477.13418139999999</v>
      </c>
      <c r="H38" s="14">
        <v>46.7</v>
      </c>
      <c r="I38" s="17">
        <v>82</v>
      </c>
      <c r="J38" s="31">
        <v>5.91</v>
      </c>
      <c r="K38" s="17">
        <v>79</v>
      </c>
      <c r="L38" s="20">
        <v>2472.1979999999999</v>
      </c>
      <c r="M38" s="18">
        <v>443958</v>
      </c>
      <c r="N38" s="16">
        <v>6.5</v>
      </c>
      <c r="O38" s="16">
        <v>20.100000000000001</v>
      </c>
      <c r="P38" s="35">
        <v>135.30000000000001</v>
      </c>
      <c r="Q38" s="35">
        <v>5.5</v>
      </c>
      <c r="R38" s="35">
        <v>13.6</v>
      </c>
    </row>
    <row r="39" spans="1:18">
      <c r="A39" s="9" t="s">
        <v>61</v>
      </c>
      <c r="B39" s="13">
        <v>2000</v>
      </c>
      <c r="C39" s="9" t="s">
        <v>22</v>
      </c>
      <c r="D39" s="14">
        <v>59.5</v>
      </c>
      <c r="E39" s="15">
        <v>272</v>
      </c>
      <c r="F39" s="16">
        <v>0.17</v>
      </c>
      <c r="G39" s="13">
        <v>35.029486239999997</v>
      </c>
      <c r="H39" s="14">
        <v>17.3</v>
      </c>
      <c r="I39" s="17">
        <v>70</v>
      </c>
      <c r="J39" s="31">
        <v>3.56</v>
      </c>
      <c r="K39" s="17">
        <v>70</v>
      </c>
      <c r="L39" s="13">
        <v>375.85300000000001</v>
      </c>
      <c r="M39" s="18">
        <v>542357</v>
      </c>
      <c r="N39" s="16">
        <v>0.6</v>
      </c>
      <c r="O39" s="16">
        <v>21.1</v>
      </c>
      <c r="P39" s="35">
        <v>45.6</v>
      </c>
      <c r="Q39" s="35">
        <v>12.1</v>
      </c>
      <c r="R39" s="35">
        <v>9.6999999999999993</v>
      </c>
    </row>
    <row r="40" spans="1:18">
      <c r="A40" s="9" t="s">
        <v>62</v>
      </c>
      <c r="B40" s="13">
        <v>2000</v>
      </c>
      <c r="C40" s="9" t="s">
        <v>22</v>
      </c>
      <c r="D40" s="14">
        <v>52.9</v>
      </c>
      <c r="E40" s="15">
        <v>416</v>
      </c>
      <c r="F40" s="16">
        <v>3.5</v>
      </c>
      <c r="G40" s="13">
        <v>0</v>
      </c>
      <c r="H40" s="14">
        <v>19.3</v>
      </c>
      <c r="I40" s="17">
        <v>31</v>
      </c>
      <c r="J40" s="31">
        <v>2.13</v>
      </c>
      <c r="K40" s="17">
        <v>33</v>
      </c>
      <c r="L40" s="13">
        <v>998.2</v>
      </c>
      <c r="M40" s="18">
        <v>3109269</v>
      </c>
      <c r="N40" s="16">
        <v>5.5</v>
      </c>
      <c r="O40" s="16">
        <v>5.7</v>
      </c>
      <c r="P40" s="35">
        <v>16.899999999999999</v>
      </c>
      <c r="Q40" s="35">
        <v>1.7</v>
      </c>
      <c r="R40" s="35">
        <v>2.2999999999999998</v>
      </c>
    </row>
    <row r="41" spans="1:18">
      <c r="A41" s="9" t="s">
        <v>63</v>
      </c>
      <c r="B41" s="13">
        <v>2000</v>
      </c>
      <c r="C41" s="9" t="s">
        <v>22</v>
      </c>
      <c r="D41" s="14">
        <v>77.599999999999994</v>
      </c>
      <c r="E41" s="15">
        <v>98</v>
      </c>
      <c r="F41" s="16">
        <v>4.1500000000000004</v>
      </c>
      <c r="G41" s="13">
        <v>94.178194579999996</v>
      </c>
      <c r="H41" s="14">
        <v>45.4</v>
      </c>
      <c r="I41" s="17">
        <v>80</v>
      </c>
      <c r="J41" s="31">
        <v>7.12</v>
      </c>
      <c r="K41" s="17">
        <v>88</v>
      </c>
      <c r="L41" s="13">
        <v>388.36399999999998</v>
      </c>
      <c r="M41" s="18">
        <v>3925443</v>
      </c>
      <c r="N41" s="16">
        <v>8</v>
      </c>
      <c r="O41" s="16">
        <v>18</v>
      </c>
      <c r="P41" s="35">
        <v>249.1</v>
      </c>
      <c r="Q41" s="35">
        <v>6.5</v>
      </c>
      <c r="R41" s="35">
        <v>17.600000000000001</v>
      </c>
    </row>
    <row r="42" spans="1:18">
      <c r="A42" s="9" t="s">
        <v>64</v>
      </c>
      <c r="B42" s="13">
        <v>2000</v>
      </c>
      <c r="C42" s="9" t="s">
        <v>31</v>
      </c>
      <c r="D42" s="14">
        <v>74.7</v>
      </c>
      <c r="E42" s="15">
        <v>127</v>
      </c>
      <c r="F42" s="16">
        <v>12.07</v>
      </c>
      <c r="G42" s="13">
        <v>649.39098709999996</v>
      </c>
      <c r="H42" s="14">
        <v>54.7</v>
      </c>
      <c r="I42" s="17">
        <v>94</v>
      </c>
      <c r="J42" s="31">
        <v>7.66</v>
      </c>
      <c r="K42" s="17">
        <v>93</v>
      </c>
      <c r="L42" s="20">
        <v>4919.6289999999999</v>
      </c>
      <c r="M42" s="18">
        <v>4426</v>
      </c>
      <c r="N42" s="16">
        <v>9.4</v>
      </c>
      <c r="O42" s="16">
        <v>33.1</v>
      </c>
      <c r="P42" s="35">
        <v>370.5</v>
      </c>
      <c r="Q42" s="35">
        <v>7.7</v>
      </c>
      <c r="R42" s="35">
        <v>14.8</v>
      </c>
    </row>
    <row r="43" spans="1:18">
      <c r="A43" s="9" t="s">
        <v>65</v>
      </c>
      <c r="B43" s="13">
        <v>2000</v>
      </c>
      <c r="C43" s="9" t="s">
        <v>22</v>
      </c>
      <c r="D43" s="14">
        <v>76.900000000000006</v>
      </c>
      <c r="E43" s="15">
        <v>115</v>
      </c>
      <c r="F43" s="16">
        <v>4.04</v>
      </c>
      <c r="G43" s="13">
        <v>49.340077559999997</v>
      </c>
      <c r="H43" s="14">
        <v>49.4</v>
      </c>
      <c r="I43" s="17">
        <v>98</v>
      </c>
      <c r="J43" s="31">
        <v>6.7</v>
      </c>
      <c r="K43" s="17">
        <v>95</v>
      </c>
      <c r="L43" s="20">
        <v>2741.1149999999998</v>
      </c>
      <c r="M43" s="18">
        <v>11116787</v>
      </c>
      <c r="N43" s="16">
        <v>9.6</v>
      </c>
      <c r="O43" s="16">
        <v>45.7</v>
      </c>
      <c r="P43" s="35">
        <v>176.5</v>
      </c>
      <c r="Q43" s="35">
        <v>6.4</v>
      </c>
      <c r="R43" s="35">
        <v>10.8</v>
      </c>
    </row>
    <row r="44" spans="1:18">
      <c r="A44" s="9" t="s">
        <v>66</v>
      </c>
      <c r="B44" s="13">
        <v>2000</v>
      </c>
      <c r="C44" s="9" t="s">
        <v>31</v>
      </c>
      <c r="D44" s="14">
        <v>78.099999999999994</v>
      </c>
      <c r="E44" s="15">
        <v>7</v>
      </c>
      <c r="F44" s="16">
        <v>10.81</v>
      </c>
      <c r="G44" s="13">
        <v>950.80279250000001</v>
      </c>
      <c r="H44" s="14">
        <v>52.8</v>
      </c>
      <c r="I44" s="17">
        <v>97</v>
      </c>
      <c r="J44" s="31">
        <v>5.77</v>
      </c>
      <c r="K44" s="17">
        <v>97</v>
      </c>
      <c r="L44" s="20">
        <v>14672.883</v>
      </c>
      <c r="M44" s="18">
        <v>943286</v>
      </c>
      <c r="N44" s="16">
        <v>9.6</v>
      </c>
      <c r="O44" s="16">
        <v>42.4</v>
      </c>
      <c r="P44" s="35">
        <v>751.1</v>
      </c>
      <c r="Q44" s="35">
        <v>5.3</v>
      </c>
      <c r="R44" s="35">
        <v>6.5</v>
      </c>
    </row>
    <row r="45" spans="1:18">
      <c r="A45" s="9" t="s">
        <v>67</v>
      </c>
      <c r="B45" s="13">
        <v>2000</v>
      </c>
      <c r="C45" s="9" t="s">
        <v>31</v>
      </c>
      <c r="D45" s="14">
        <v>74.7</v>
      </c>
      <c r="E45" s="15">
        <v>126</v>
      </c>
      <c r="F45" s="16">
        <v>13.31</v>
      </c>
      <c r="G45" s="13">
        <v>0</v>
      </c>
      <c r="H45" s="14">
        <v>59</v>
      </c>
      <c r="I45" s="17">
        <v>98</v>
      </c>
      <c r="J45" s="31">
        <v>6.31</v>
      </c>
      <c r="K45" s="17">
        <v>98</v>
      </c>
      <c r="L45" s="20">
        <v>6011.62</v>
      </c>
      <c r="M45" s="18">
        <v>10263010</v>
      </c>
      <c r="N45" s="16">
        <v>10</v>
      </c>
      <c r="O45" s="16">
        <v>34.1</v>
      </c>
      <c r="P45" s="35">
        <v>342.9</v>
      </c>
      <c r="Q45" s="35">
        <v>5.7</v>
      </c>
      <c r="R45" s="35">
        <v>0</v>
      </c>
    </row>
    <row r="46" spans="1:18">
      <c r="A46" s="9" t="s">
        <v>68</v>
      </c>
      <c r="B46" s="13">
        <v>2000</v>
      </c>
      <c r="C46" s="9" t="s">
        <v>22</v>
      </c>
      <c r="D46" s="14">
        <v>65.400000000000006</v>
      </c>
      <c r="E46" s="15">
        <v>192</v>
      </c>
      <c r="F46" s="16">
        <v>3.35</v>
      </c>
      <c r="G46" s="22">
        <v>0</v>
      </c>
      <c r="H46" s="14">
        <v>25.2</v>
      </c>
      <c r="I46" s="17">
        <v>93</v>
      </c>
      <c r="J46" s="32"/>
      <c r="K46" s="17">
        <v>56</v>
      </c>
      <c r="L46" s="13">
        <v>947</v>
      </c>
      <c r="M46" s="18">
        <v>22840217</v>
      </c>
      <c r="N46" s="16">
        <v>10.6</v>
      </c>
      <c r="O46" s="16">
        <v>0</v>
      </c>
      <c r="P46" s="35" t="s">
        <v>23</v>
      </c>
      <c r="Q46" s="35" t="s">
        <v>23</v>
      </c>
      <c r="R46" s="35" t="s">
        <v>23</v>
      </c>
    </row>
    <row r="47" spans="1:18">
      <c r="A47" s="9" t="s">
        <v>69</v>
      </c>
      <c r="B47" s="13">
        <v>2000</v>
      </c>
      <c r="C47" s="9" t="s">
        <v>22</v>
      </c>
      <c r="D47" s="14">
        <v>51.3</v>
      </c>
      <c r="E47" s="15">
        <v>346</v>
      </c>
      <c r="F47" s="16">
        <v>1.17</v>
      </c>
      <c r="G47" s="13">
        <v>0</v>
      </c>
      <c r="H47" s="14">
        <v>14.9</v>
      </c>
      <c r="I47" s="17">
        <v>42</v>
      </c>
      <c r="J47" s="31">
        <v>1.45</v>
      </c>
      <c r="K47" s="17">
        <v>40</v>
      </c>
      <c r="L47" s="13">
        <v>405.47</v>
      </c>
      <c r="M47" s="18">
        <v>48048664</v>
      </c>
      <c r="N47" s="16">
        <v>3.3</v>
      </c>
      <c r="O47" s="16">
        <v>0</v>
      </c>
      <c r="P47" s="35">
        <v>18.399999999999999</v>
      </c>
      <c r="Q47" s="35">
        <v>1.4</v>
      </c>
      <c r="R47" s="35">
        <v>1.5</v>
      </c>
    </row>
    <row r="48" spans="1:18">
      <c r="A48" s="9" t="s">
        <v>70</v>
      </c>
      <c r="B48" s="13">
        <v>2000</v>
      </c>
      <c r="C48" s="9" t="s">
        <v>31</v>
      </c>
      <c r="D48" s="14">
        <v>76.900000000000006</v>
      </c>
      <c r="E48" s="15">
        <v>12</v>
      </c>
      <c r="F48" s="16">
        <v>10.09</v>
      </c>
      <c r="G48" s="13">
        <v>508.74969119999997</v>
      </c>
      <c r="H48" s="14">
        <v>52.2</v>
      </c>
      <c r="I48" s="17">
        <v>97</v>
      </c>
      <c r="J48" s="31">
        <v>8.6999999999999993</v>
      </c>
      <c r="K48" s="17">
        <v>97</v>
      </c>
      <c r="L48" s="20">
        <v>3743.5590000000002</v>
      </c>
      <c r="M48" s="18">
        <v>5339616</v>
      </c>
      <c r="N48" s="16">
        <v>10.7</v>
      </c>
      <c r="O48" s="16">
        <v>38.299999999999997</v>
      </c>
      <c r="P48" s="35">
        <v>2496</v>
      </c>
      <c r="Q48" s="35">
        <v>8.1</v>
      </c>
      <c r="R48" s="35">
        <v>12.8</v>
      </c>
    </row>
    <row r="49" spans="1:18">
      <c r="A49" s="9" t="s">
        <v>71</v>
      </c>
      <c r="B49" s="13">
        <v>2000</v>
      </c>
      <c r="C49" s="9" t="s">
        <v>22</v>
      </c>
      <c r="D49" s="14">
        <v>57.4</v>
      </c>
      <c r="E49" s="15">
        <v>325</v>
      </c>
      <c r="F49" s="16">
        <v>0.49</v>
      </c>
      <c r="G49" s="13">
        <v>91.950759009999999</v>
      </c>
      <c r="H49" s="14">
        <v>28.2</v>
      </c>
      <c r="I49" s="17">
        <v>46</v>
      </c>
      <c r="J49" s="31">
        <v>5.75</v>
      </c>
      <c r="K49" s="17">
        <v>46</v>
      </c>
      <c r="L49" s="13">
        <v>768.17700000000002</v>
      </c>
      <c r="M49" s="18">
        <v>717584</v>
      </c>
      <c r="N49" s="16">
        <v>3.2</v>
      </c>
      <c r="O49" s="16">
        <v>17.600000000000001</v>
      </c>
      <c r="P49" s="35">
        <v>32</v>
      </c>
      <c r="Q49" s="35">
        <v>4.0999999999999996</v>
      </c>
      <c r="R49" s="35">
        <v>6.1</v>
      </c>
    </row>
    <row r="50" spans="1:18">
      <c r="A50" s="9" t="s">
        <v>72</v>
      </c>
      <c r="B50" s="13">
        <v>2000</v>
      </c>
      <c r="C50" s="9" t="s">
        <v>22</v>
      </c>
      <c r="D50" s="14">
        <v>72</v>
      </c>
      <c r="E50" s="15">
        <v>176</v>
      </c>
      <c r="F50" s="16">
        <v>6.15</v>
      </c>
      <c r="G50" s="13">
        <v>44.792478119999998</v>
      </c>
      <c r="H50" s="14">
        <v>43.1</v>
      </c>
      <c r="I50" s="17">
        <v>71</v>
      </c>
      <c r="J50" s="31">
        <v>5.9</v>
      </c>
      <c r="K50" s="17">
        <v>78</v>
      </c>
      <c r="L50" s="13">
        <v>282.42399999999998</v>
      </c>
      <c r="M50" s="18">
        <v>8562622</v>
      </c>
      <c r="N50" s="16">
        <v>6.4</v>
      </c>
      <c r="O50" s="16">
        <v>18.7</v>
      </c>
      <c r="P50" s="35">
        <v>115.4</v>
      </c>
      <c r="Q50" s="35">
        <v>4.2</v>
      </c>
      <c r="R50" s="35">
        <v>6.6</v>
      </c>
    </row>
    <row r="51" spans="1:18">
      <c r="A51" s="9" t="s">
        <v>73</v>
      </c>
      <c r="B51" s="13">
        <v>2000</v>
      </c>
      <c r="C51" s="9" t="s">
        <v>22</v>
      </c>
      <c r="D51" s="14">
        <v>72.8</v>
      </c>
      <c r="E51" s="15">
        <v>163</v>
      </c>
      <c r="F51" s="16">
        <v>3.88</v>
      </c>
      <c r="G51" s="13">
        <v>84.175270080000004</v>
      </c>
      <c r="H51" s="14">
        <v>43.6</v>
      </c>
      <c r="I51" s="17">
        <v>83</v>
      </c>
      <c r="J51" s="31">
        <v>3.38</v>
      </c>
      <c r="K51" s="17">
        <v>87</v>
      </c>
      <c r="L51" s="20">
        <v>1451.298</v>
      </c>
      <c r="M51" s="18">
        <v>12628596</v>
      </c>
      <c r="N51" s="16">
        <v>7</v>
      </c>
      <c r="O51" s="16">
        <v>13.9</v>
      </c>
      <c r="P51" s="35">
        <v>48.1</v>
      </c>
      <c r="Q51" s="35">
        <v>3.3</v>
      </c>
      <c r="R51" s="35">
        <v>5.5</v>
      </c>
    </row>
    <row r="52" spans="1:18">
      <c r="A52" s="9" t="s">
        <v>74</v>
      </c>
      <c r="B52" s="13">
        <v>2000</v>
      </c>
      <c r="C52" s="9" t="s">
        <v>22</v>
      </c>
      <c r="D52" s="14">
        <v>68.8</v>
      </c>
      <c r="E52" s="15">
        <v>171</v>
      </c>
      <c r="F52" s="16">
        <v>0.2</v>
      </c>
      <c r="G52" s="13">
        <v>0</v>
      </c>
      <c r="H52" s="14">
        <v>5.7</v>
      </c>
      <c r="I52" s="17">
        <v>98</v>
      </c>
      <c r="J52" s="31">
        <v>5.55</v>
      </c>
      <c r="K52" s="17">
        <v>98</v>
      </c>
      <c r="L52" s="20">
        <v>1428.18</v>
      </c>
      <c r="M52" s="18">
        <v>68334904</v>
      </c>
      <c r="N52" s="16">
        <v>4.8</v>
      </c>
      <c r="O52" s="16">
        <v>17.600000000000001</v>
      </c>
      <c r="P52" s="35">
        <v>72.5</v>
      </c>
      <c r="Q52" s="35">
        <v>5.2</v>
      </c>
      <c r="R52" s="35">
        <v>6.1</v>
      </c>
    </row>
    <row r="53" spans="1:18">
      <c r="A53" s="9" t="s">
        <v>75</v>
      </c>
      <c r="B53" s="13">
        <v>2000</v>
      </c>
      <c r="C53" s="9" t="s">
        <v>22</v>
      </c>
      <c r="D53" s="14">
        <v>69</v>
      </c>
      <c r="E53" s="15">
        <v>218</v>
      </c>
      <c r="F53" s="16">
        <v>2.48</v>
      </c>
      <c r="G53" s="13">
        <v>353.66903280000002</v>
      </c>
      <c r="H53" s="14">
        <v>45.3</v>
      </c>
      <c r="I53" s="17">
        <v>98</v>
      </c>
      <c r="J53" s="31">
        <v>8.17</v>
      </c>
      <c r="K53" s="17">
        <v>99</v>
      </c>
      <c r="L53" s="20">
        <v>2238.4119999999998</v>
      </c>
      <c r="M53" s="18">
        <v>5867626</v>
      </c>
      <c r="N53" s="16">
        <v>5.2</v>
      </c>
      <c r="O53" s="16">
        <v>16</v>
      </c>
      <c r="P53" s="35">
        <v>178.8</v>
      </c>
      <c r="Q53" s="35">
        <v>8</v>
      </c>
      <c r="R53" s="35">
        <v>18.100000000000001</v>
      </c>
    </row>
    <row r="54" spans="1:18">
      <c r="A54" s="9" t="s">
        <v>76</v>
      </c>
      <c r="B54" s="13">
        <v>2000</v>
      </c>
      <c r="C54" s="9" t="s">
        <v>22</v>
      </c>
      <c r="D54" s="14">
        <v>52.7</v>
      </c>
      <c r="E54" s="15">
        <v>336</v>
      </c>
      <c r="F54" s="16">
        <v>7.89</v>
      </c>
      <c r="G54" s="13">
        <v>14.95451321</v>
      </c>
      <c r="H54" s="14">
        <v>18.3</v>
      </c>
      <c r="I54" s="17">
        <v>41</v>
      </c>
      <c r="J54" s="31">
        <v>2.73</v>
      </c>
      <c r="K54" s="17">
        <v>34</v>
      </c>
      <c r="L54" s="13">
        <v>172.685</v>
      </c>
      <c r="M54" s="18">
        <v>614323</v>
      </c>
      <c r="N54" s="16">
        <v>5.4</v>
      </c>
      <c r="O54" s="16">
        <v>0</v>
      </c>
      <c r="P54" s="35">
        <v>50.8</v>
      </c>
      <c r="Q54" s="35">
        <v>2.5</v>
      </c>
      <c r="R54" s="35">
        <v>2.5</v>
      </c>
    </row>
    <row r="55" spans="1:18">
      <c r="A55" s="9" t="s">
        <v>77</v>
      </c>
      <c r="B55" s="13">
        <v>2000</v>
      </c>
      <c r="C55" s="9" t="s">
        <v>22</v>
      </c>
      <c r="D55" s="14">
        <v>45.3</v>
      </c>
      <c r="E55" s="15">
        <v>593</v>
      </c>
      <c r="F55" s="16">
        <v>0.47</v>
      </c>
      <c r="G55" s="13">
        <v>0.73594036100000004</v>
      </c>
      <c r="H55" s="14">
        <v>12.6</v>
      </c>
      <c r="I55" s="17">
        <v>82</v>
      </c>
      <c r="J55" s="31">
        <v>4.43</v>
      </c>
      <c r="K55" s="17">
        <v>81</v>
      </c>
      <c r="L55" s="13">
        <v>28.196999999999999</v>
      </c>
      <c r="M55" s="18">
        <v>339281</v>
      </c>
      <c r="N55" s="16">
        <v>2.5</v>
      </c>
      <c r="O55" s="16">
        <v>8.6999999999999993</v>
      </c>
      <c r="P55" s="35">
        <v>11.8</v>
      </c>
      <c r="Q55" s="35">
        <v>5.6</v>
      </c>
      <c r="R55" s="35">
        <v>2.6</v>
      </c>
    </row>
    <row r="56" spans="1:18">
      <c r="A56" s="9" t="s">
        <v>78</v>
      </c>
      <c r="B56" s="13">
        <v>2000</v>
      </c>
      <c r="C56" s="9" t="s">
        <v>22</v>
      </c>
      <c r="D56" s="14">
        <v>78</v>
      </c>
      <c r="E56" s="15">
        <v>218</v>
      </c>
      <c r="F56" s="16">
        <v>14.32</v>
      </c>
      <c r="G56" s="13">
        <v>5.3480945100000001</v>
      </c>
      <c r="H56" s="14">
        <v>54</v>
      </c>
      <c r="I56" s="17">
        <v>93</v>
      </c>
      <c r="J56" s="31">
        <v>5.28</v>
      </c>
      <c r="K56" s="17">
        <v>93</v>
      </c>
      <c r="L56" s="13">
        <v>47.328000000000003</v>
      </c>
      <c r="M56" s="18">
        <v>1396985</v>
      </c>
      <c r="N56" s="16">
        <v>11.7</v>
      </c>
      <c r="O56" s="16">
        <v>39.6</v>
      </c>
      <c r="P56" s="35">
        <v>210.4</v>
      </c>
      <c r="Q56" s="35">
        <v>5.2</v>
      </c>
      <c r="R56" s="35">
        <v>0</v>
      </c>
    </row>
    <row r="57" spans="1:18">
      <c r="A57" s="9" t="s">
        <v>79</v>
      </c>
      <c r="B57" s="13">
        <v>2000</v>
      </c>
      <c r="C57" s="9" t="s">
        <v>22</v>
      </c>
      <c r="D57" s="14">
        <v>51.2</v>
      </c>
      <c r="E57" s="15">
        <v>391</v>
      </c>
      <c r="F57" s="16">
        <v>0.77</v>
      </c>
      <c r="G57" s="13">
        <v>11.59481766</v>
      </c>
      <c r="H57" s="14">
        <v>12.3</v>
      </c>
      <c r="I57" s="17">
        <v>55</v>
      </c>
      <c r="J57" s="31">
        <v>4.3600000000000003</v>
      </c>
      <c r="K57" s="17">
        <v>30</v>
      </c>
      <c r="L57" s="13">
        <v>123.876</v>
      </c>
      <c r="M57" s="18">
        <v>66537331</v>
      </c>
      <c r="N57" s="16">
        <v>1.5</v>
      </c>
      <c r="O57" s="16">
        <v>4.8</v>
      </c>
      <c r="P57" s="35">
        <v>5.4</v>
      </c>
      <c r="Q57" s="35">
        <v>4.4000000000000004</v>
      </c>
      <c r="R57" s="35">
        <v>7</v>
      </c>
    </row>
    <row r="58" spans="1:18">
      <c r="A58" s="9" t="s">
        <v>80</v>
      </c>
      <c r="B58" s="13">
        <v>2000</v>
      </c>
      <c r="C58" s="9" t="s">
        <v>22</v>
      </c>
      <c r="D58" s="14">
        <v>67.7</v>
      </c>
      <c r="E58" s="15">
        <v>221</v>
      </c>
      <c r="F58" s="16">
        <v>2.3199999999999998</v>
      </c>
      <c r="G58" s="13">
        <v>31.258346159999999</v>
      </c>
      <c r="H58" s="14">
        <v>5.2</v>
      </c>
      <c r="I58" s="17">
        <v>91</v>
      </c>
      <c r="J58" s="31">
        <v>3.87</v>
      </c>
      <c r="K58" s="17">
        <v>90</v>
      </c>
      <c r="L58" s="13">
        <v>276.13400000000001</v>
      </c>
      <c r="M58" s="18">
        <v>811223</v>
      </c>
      <c r="N58" s="16">
        <v>9.6</v>
      </c>
      <c r="O58" s="16">
        <v>35.1</v>
      </c>
      <c r="P58" s="35">
        <v>77</v>
      </c>
      <c r="Q58" s="35">
        <v>3.7</v>
      </c>
      <c r="R58" s="35">
        <v>10</v>
      </c>
    </row>
    <row r="59" spans="1:18">
      <c r="A59" s="9" t="s">
        <v>81</v>
      </c>
      <c r="B59" s="13">
        <v>2000</v>
      </c>
      <c r="C59" s="9" t="s">
        <v>22</v>
      </c>
      <c r="D59" s="14">
        <v>77.5</v>
      </c>
      <c r="E59" s="15">
        <v>15</v>
      </c>
      <c r="F59" s="16">
        <v>9.9600000000000009</v>
      </c>
      <c r="G59" s="13">
        <v>397.7533689</v>
      </c>
      <c r="H59" s="14">
        <v>55.5</v>
      </c>
      <c r="I59" s="17">
        <v>96</v>
      </c>
      <c r="J59" s="31">
        <v>7.22</v>
      </c>
      <c r="K59" s="17">
        <v>99</v>
      </c>
      <c r="L59" s="20">
        <v>24253.254000000001</v>
      </c>
      <c r="M59" s="18">
        <v>517629</v>
      </c>
      <c r="N59" s="16">
        <v>9.3000000000000007</v>
      </c>
      <c r="O59" s="16">
        <v>29.7</v>
      </c>
      <c r="P59" s="35">
        <v>1658.1</v>
      </c>
      <c r="Q59" s="35">
        <v>6.8</v>
      </c>
      <c r="R59" s="35">
        <v>10.5</v>
      </c>
    </row>
    <row r="60" spans="1:18">
      <c r="A60" s="9" t="s">
        <v>82</v>
      </c>
      <c r="B60" s="13">
        <v>2000</v>
      </c>
      <c r="C60" s="9" t="s">
        <v>22</v>
      </c>
      <c r="D60" s="14">
        <v>78.8</v>
      </c>
      <c r="E60" s="15">
        <v>13</v>
      </c>
      <c r="F60" s="16">
        <v>12.3</v>
      </c>
      <c r="G60" s="13">
        <v>3410.284431</v>
      </c>
      <c r="H60" s="14">
        <v>54.6</v>
      </c>
      <c r="I60" s="17">
        <v>98</v>
      </c>
      <c r="J60" s="31">
        <v>9.77</v>
      </c>
      <c r="K60" s="17">
        <v>97</v>
      </c>
      <c r="L60" s="20">
        <v>22465.642</v>
      </c>
      <c r="M60" s="18">
        <v>6912498</v>
      </c>
      <c r="N60" s="16">
        <v>9.8000000000000007</v>
      </c>
      <c r="O60" s="16">
        <v>34.9</v>
      </c>
      <c r="P60" s="35">
        <v>2156.5</v>
      </c>
      <c r="Q60" s="35">
        <v>9.5</v>
      </c>
      <c r="R60" s="35">
        <v>0</v>
      </c>
    </row>
    <row r="61" spans="1:18">
      <c r="A61" s="9" t="s">
        <v>83</v>
      </c>
      <c r="B61" s="13">
        <v>2000</v>
      </c>
      <c r="C61" s="9" t="s">
        <v>22</v>
      </c>
      <c r="D61" s="14">
        <v>61</v>
      </c>
      <c r="E61" s="15">
        <v>296</v>
      </c>
      <c r="F61" s="16">
        <v>8.61</v>
      </c>
      <c r="G61" s="13">
        <v>218.1727473</v>
      </c>
      <c r="H61" s="14">
        <v>28.1</v>
      </c>
      <c r="I61" s="17">
        <v>44</v>
      </c>
      <c r="J61" s="31">
        <v>2.89</v>
      </c>
      <c r="K61" s="17">
        <v>45</v>
      </c>
      <c r="L61" s="20">
        <v>4116.4669999999996</v>
      </c>
      <c r="M61" s="18">
        <v>1231122</v>
      </c>
      <c r="N61" s="16">
        <v>6.2</v>
      </c>
      <c r="O61" s="16">
        <v>0</v>
      </c>
      <c r="P61" s="35">
        <v>119.4</v>
      </c>
      <c r="Q61" s="35">
        <v>2.9</v>
      </c>
      <c r="R61" s="35">
        <v>5.2</v>
      </c>
    </row>
    <row r="62" spans="1:18">
      <c r="A62" s="9" t="s">
        <v>84</v>
      </c>
      <c r="B62" s="13">
        <v>2000</v>
      </c>
      <c r="C62" s="9" t="s">
        <v>22</v>
      </c>
      <c r="D62" s="14">
        <v>55.9</v>
      </c>
      <c r="E62" s="15">
        <v>33</v>
      </c>
      <c r="F62" s="16">
        <v>3.05</v>
      </c>
      <c r="G62" s="13">
        <v>0</v>
      </c>
      <c r="H62" s="14">
        <v>18</v>
      </c>
      <c r="I62" s="17">
        <v>84</v>
      </c>
      <c r="J62" s="31">
        <v>3.61</v>
      </c>
      <c r="K62" s="17">
        <v>80</v>
      </c>
      <c r="L62" s="13">
        <v>635.55999999999995</v>
      </c>
      <c r="M62" s="18">
        <v>1228862</v>
      </c>
      <c r="N62" s="16">
        <v>2</v>
      </c>
      <c r="O62" s="16">
        <v>19.899999999999999</v>
      </c>
      <c r="P62" s="35">
        <v>23</v>
      </c>
      <c r="Q62" s="35">
        <v>3.6</v>
      </c>
      <c r="R62" s="35">
        <v>7.1</v>
      </c>
    </row>
    <row r="63" spans="1:18">
      <c r="A63" s="9" t="s">
        <v>85</v>
      </c>
      <c r="B63" s="13">
        <v>2000</v>
      </c>
      <c r="C63" s="9" t="s">
        <v>22</v>
      </c>
      <c r="D63" s="14">
        <v>71.8</v>
      </c>
      <c r="E63" s="15">
        <v>129</v>
      </c>
      <c r="F63" s="16">
        <v>6.88</v>
      </c>
      <c r="G63" s="13">
        <v>47.817041830000001</v>
      </c>
      <c r="H63" s="14">
        <v>46</v>
      </c>
      <c r="I63" s="17">
        <v>81</v>
      </c>
      <c r="J63" s="31">
        <v>6.94</v>
      </c>
      <c r="K63" s="17">
        <v>80</v>
      </c>
      <c r="L63" s="13">
        <v>691.99800000000005</v>
      </c>
      <c r="M63" s="18">
        <v>44183</v>
      </c>
      <c r="N63" s="16">
        <v>11.7</v>
      </c>
      <c r="O63" s="16">
        <v>32.200000000000003</v>
      </c>
      <c r="P63" s="35">
        <v>47.9</v>
      </c>
      <c r="Q63" s="35">
        <v>7.4</v>
      </c>
      <c r="R63" s="35">
        <v>6.4</v>
      </c>
    </row>
    <row r="64" spans="1:18">
      <c r="A64" s="9" t="s">
        <v>86</v>
      </c>
      <c r="B64" s="13">
        <v>2000</v>
      </c>
      <c r="C64" s="9" t="s">
        <v>31</v>
      </c>
      <c r="D64" s="14">
        <v>78</v>
      </c>
      <c r="E64" s="15">
        <v>95</v>
      </c>
      <c r="F64" s="16">
        <v>11.61</v>
      </c>
      <c r="G64" s="13">
        <v>4238.540035</v>
      </c>
      <c r="H64" s="14">
        <v>55.1</v>
      </c>
      <c r="I64" s="17">
        <v>94</v>
      </c>
      <c r="J64" s="31">
        <v>1.1000000000000001</v>
      </c>
      <c r="K64" s="17">
        <v>90</v>
      </c>
      <c r="L64" s="20">
        <v>23718.746999999999</v>
      </c>
      <c r="M64" s="18">
        <v>8221158</v>
      </c>
      <c r="N64" s="16">
        <v>11.2</v>
      </c>
      <c r="O64" s="16">
        <v>35.299999999999997</v>
      </c>
      <c r="P64" s="35">
        <v>2355.5</v>
      </c>
      <c r="Q64" s="35">
        <v>9.8000000000000007</v>
      </c>
      <c r="R64" s="35">
        <v>17.5</v>
      </c>
    </row>
    <row r="65" spans="1:18">
      <c r="A65" s="9" t="s">
        <v>87</v>
      </c>
      <c r="B65" s="13">
        <v>2000</v>
      </c>
      <c r="C65" s="9" t="s">
        <v>22</v>
      </c>
      <c r="D65" s="14">
        <v>57.2</v>
      </c>
      <c r="E65" s="15">
        <v>38</v>
      </c>
      <c r="F65" s="16">
        <v>1.92</v>
      </c>
      <c r="G65" s="13">
        <v>20.65432873</v>
      </c>
      <c r="H65" s="14">
        <v>19.5</v>
      </c>
      <c r="I65" s="17">
        <v>88</v>
      </c>
      <c r="J65" s="31">
        <v>3</v>
      </c>
      <c r="K65" s="17">
        <v>88</v>
      </c>
      <c r="L65" s="13">
        <v>263.11200000000002</v>
      </c>
      <c r="M65" s="18">
        <v>18938762</v>
      </c>
      <c r="N65" s="16">
        <v>6.1</v>
      </c>
      <c r="O65" s="16">
        <v>5.9</v>
      </c>
      <c r="P65" s="35">
        <v>21.9</v>
      </c>
      <c r="Q65" s="35">
        <v>5.0999999999999996</v>
      </c>
      <c r="R65" s="35">
        <v>6.1</v>
      </c>
    </row>
    <row r="66" spans="1:18">
      <c r="A66" s="9" t="s">
        <v>88</v>
      </c>
      <c r="B66" s="13">
        <v>2000</v>
      </c>
      <c r="C66" s="9" t="s">
        <v>22</v>
      </c>
      <c r="D66" s="14">
        <v>78.2</v>
      </c>
      <c r="E66" s="15">
        <v>84</v>
      </c>
      <c r="F66" s="16">
        <v>9.07</v>
      </c>
      <c r="G66" s="13">
        <v>122.1823517</v>
      </c>
      <c r="H66" s="14">
        <v>57.4</v>
      </c>
      <c r="I66" s="17">
        <v>89</v>
      </c>
      <c r="J66" s="31">
        <v>7.6</v>
      </c>
      <c r="K66" s="17">
        <v>89</v>
      </c>
      <c r="L66" s="20">
        <v>1242.954</v>
      </c>
      <c r="M66" s="18">
        <v>18588</v>
      </c>
      <c r="N66" s="16">
        <v>8.6</v>
      </c>
      <c r="O66" s="16">
        <v>53.5</v>
      </c>
      <c r="P66" s="35">
        <v>885.4</v>
      </c>
      <c r="Q66" s="35">
        <v>7.2</v>
      </c>
      <c r="R66" s="35">
        <v>0</v>
      </c>
    </row>
    <row r="67" spans="1:18">
      <c r="A67" s="9" t="s">
        <v>89</v>
      </c>
      <c r="B67" s="13">
        <v>2000</v>
      </c>
      <c r="C67" s="9" t="s">
        <v>22</v>
      </c>
      <c r="D67" s="14">
        <v>74</v>
      </c>
      <c r="E67" s="15">
        <v>182</v>
      </c>
      <c r="F67" s="16">
        <v>8.42</v>
      </c>
      <c r="G67" s="13">
        <v>676.54538779999996</v>
      </c>
      <c r="H67" s="14">
        <v>37.700000000000003</v>
      </c>
      <c r="I67" s="17">
        <v>97</v>
      </c>
      <c r="J67" s="31">
        <v>6.62</v>
      </c>
      <c r="K67" s="17">
        <v>97</v>
      </c>
      <c r="L67" s="20">
        <v>5117.59</v>
      </c>
      <c r="M67" s="18">
        <v>101620</v>
      </c>
      <c r="N67" s="16">
        <v>4.5999999999999996</v>
      </c>
      <c r="O67" s="16">
        <v>0</v>
      </c>
      <c r="P67" s="35">
        <v>261</v>
      </c>
      <c r="Q67" s="35">
        <v>5.0999999999999996</v>
      </c>
      <c r="R67" s="35">
        <v>6.8</v>
      </c>
    </row>
    <row r="68" spans="1:18">
      <c r="A68" s="9" t="s">
        <v>90</v>
      </c>
      <c r="B68" s="13">
        <v>2000</v>
      </c>
      <c r="C68" s="9" t="s">
        <v>22</v>
      </c>
      <c r="D68" s="14">
        <v>67.7</v>
      </c>
      <c r="E68" s="15">
        <v>221</v>
      </c>
      <c r="F68" s="16">
        <v>2</v>
      </c>
      <c r="G68" s="13">
        <v>238.7369808</v>
      </c>
      <c r="H68" s="14">
        <v>4.4000000000000004</v>
      </c>
      <c r="I68" s="17">
        <v>80</v>
      </c>
      <c r="J68" s="31">
        <v>5.25</v>
      </c>
      <c r="K68" s="17">
        <v>81</v>
      </c>
      <c r="L68" s="20">
        <v>1655.596</v>
      </c>
      <c r="M68" s="18">
        <v>1165743</v>
      </c>
      <c r="N68" s="16">
        <v>3.7</v>
      </c>
      <c r="O68" s="16">
        <v>0</v>
      </c>
      <c r="P68" s="35">
        <v>85.8</v>
      </c>
      <c r="Q68" s="35">
        <v>5.2</v>
      </c>
      <c r="R68" s="35">
        <v>13.2</v>
      </c>
    </row>
    <row r="69" spans="1:18">
      <c r="A69" s="9" t="s">
        <v>91</v>
      </c>
      <c r="B69" s="13">
        <v>2000</v>
      </c>
      <c r="C69" s="9" t="s">
        <v>22</v>
      </c>
      <c r="D69" s="14">
        <v>52.5</v>
      </c>
      <c r="E69" s="15">
        <v>328</v>
      </c>
      <c r="F69" s="16">
        <v>0.18</v>
      </c>
      <c r="G69" s="13">
        <v>2.2159861360000002</v>
      </c>
      <c r="H69" s="14">
        <v>16.600000000000001</v>
      </c>
      <c r="I69" s="17">
        <v>47</v>
      </c>
      <c r="J69" s="31">
        <v>3.46</v>
      </c>
      <c r="K69" s="17">
        <v>46</v>
      </c>
      <c r="L69" s="13">
        <v>34.517000000000003</v>
      </c>
      <c r="M69" s="18">
        <v>888546</v>
      </c>
      <c r="N69" s="16">
        <v>1.5</v>
      </c>
      <c r="O69" s="16">
        <v>0</v>
      </c>
      <c r="P69" s="35">
        <v>17</v>
      </c>
      <c r="Q69" s="35">
        <v>5</v>
      </c>
      <c r="R69" s="35">
        <v>2.9</v>
      </c>
    </row>
    <row r="70" spans="1:18">
      <c r="A70" s="9" t="s">
        <v>92</v>
      </c>
      <c r="B70" s="13">
        <v>2000</v>
      </c>
      <c r="C70" s="9" t="s">
        <v>22</v>
      </c>
      <c r="D70" s="14">
        <v>52.1</v>
      </c>
      <c r="E70" s="15">
        <v>3</v>
      </c>
      <c r="F70" s="16">
        <v>2.73</v>
      </c>
      <c r="G70" s="13">
        <v>6.6994187470000002</v>
      </c>
      <c r="H70" s="14">
        <v>17.399999999999999</v>
      </c>
      <c r="I70" s="17">
        <v>52</v>
      </c>
      <c r="J70" s="31">
        <v>4.9400000000000004</v>
      </c>
      <c r="K70" s="17">
        <v>49</v>
      </c>
      <c r="L70" s="13">
        <v>297.75200000000001</v>
      </c>
      <c r="M70" s="18">
        <v>1243229</v>
      </c>
      <c r="N70" s="16">
        <v>0.7</v>
      </c>
      <c r="O70" s="16">
        <v>0</v>
      </c>
      <c r="P70" s="35">
        <v>21.2</v>
      </c>
      <c r="Q70" s="35">
        <v>6.3</v>
      </c>
      <c r="R70" s="35">
        <v>14.3</v>
      </c>
    </row>
    <row r="71" spans="1:18">
      <c r="A71" s="9" t="s">
        <v>93</v>
      </c>
      <c r="B71" s="13">
        <v>2000</v>
      </c>
      <c r="C71" s="9" t="s">
        <v>22</v>
      </c>
      <c r="D71" s="14">
        <v>65.400000000000006</v>
      </c>
      <c r="E71" s="15">
        <v>246</v>
      </c>
      <c r="F71" s="16">
        <v>5.08</v>
      </c>
      <c r="G71" s="13">
        <v>16.754808879999999</v>
      </c>
      <c r="H71" s="14">
        <v>35.700000000000003</v>
      </c>
      <c r="I71" s="17">
        <v>79</v>
      </c>
      <c r="J71" s="31">
        <v>5.85</v>
      </c>
      <c r="K71" s="17">
        <v>88</v>
      </c>
      <c r="L71" s="13">
        <v>946.59900000000005</v>
      </c>
      <c r="M71" s="18">
        <v>75331</v>
      </c>
      <c r="N71" s="16">
        <v>7.7</v>
      </c>
      <c r="O71" s="16">
        <v>0</v>
      </c>
      <c r="P71" s="35">
        <v>41.5</v>
      </c>
      <c r="Q71" s="35">
        <v>4.4000000000000004</v>
      </c>
      <c r="R71" s="35">
        <v>7.1</v>
      </c>
    </row>
    <row r="72" spans="1:18">
      <c r="A72" s="9" t="s">
        <v>94</v>
      </c>
      <c r="B72" s="13">
        <v>2000</v>
      </c>
      <c r="C72" s="9" t="s">
        <v>22</v>
      </c>
      <c r="D72" s="14">
        <v>58.6</v>
      </c>
      <c r="E72" s="15">
        <v>35</v>
      </c>
      <c r="F72" s="16">
        <v>5.9</v>
      </c>
      <c r="G72" s="13">
        <v>74.46033036</v>
      </c>
      <c r="H72" s="14">
        <v>34</v>
      </c>
      <c r="I72" s="17">
        <v>50</v>
      </c>
      <c r="J72" s="31">
        <v>6.6</v>
      </c>
      <c r="K72" s="17">
        <v>41</v>
      </c>
      <c r="L72" s="13">
        <v>462.48700000000002</v>
      </c>
      <c r="M72" s="18">
        <v>85492</v>
      </c>
      <c r="N72" s="16">
        <v>3.8</v>
      </c>
      <c r="O72" s="16">
        <v>12.1</v>
      </c>
      <c r="P72" s="35">
        <v>29.6</v>
      </c>
      <c r="Q72" s="35">
        <v>6.9</v>
      </c>
      <c r="R72" s="35">
        <v>10.9</v>
      </c>
    </row>
    <row r="73" spans="1:18">
      <c r="A73" s="9" t="s">
        <v>95</v>
      </c>
      <c r="B73" s="13">
        <v>2000</v>
      </c>
      <c r="C73" s="9" t="s">
        <v>22</v>
      </c>
      <c r="D73" s="14">
        <v>71</v>
      </c>
      <c r="E73" s="15">
        <v>174</v>
      </c>
      <c r="F73" s="16">
        <v>2.97</v>
      </c>
      <c r="G73" s="13">
        <v>28.808310980000002</v>
      </c>
      <c r="H73" s="14">
        <v>38.799999999999997</v>
      </c>
      <c r="I73" s="17">
        <v>88</v>
      </c>
      <c r="J73" s="31">
        <v>6.63</v>
      </c>
      <c r="K73" s="17">
        <v>94</v>
      </c>
      <c r="L73" s="13">
        <v>188.78299999999999</v>
      </c>
      <c r="M73" s="18">
        <v>6524283</v>
      </c>
      <c r="N73" s="16">
        <v>4.3</v>
      </c>
      <c r="O73" s="16">
        <v>3.9</v>
      </c>
      <c r="P73" s="35">
        <v>68.900000000000006</v>
      </c>
      <c r="Q73" s="35">
        <v>6.3</v>
      </c>
      <c r="R73" s="35">
        <v>13.9</v>
      </c>
    </row>
    <row r="74" spans="1:18">
      <c r="A74" s="9" t="s">
        <v>96</v>
      </c>
      <c r="B74" s="13">
        <v>2000</v>
      </c>
      <c r="C74" s="9" t="s">
        <v>31</v>
      </c>
      <c r="D74" s="14">
        <v>71.7</v>
      </c>
      <c r="E74" s="15">
        <v>193</v>
      </c>
      <c r="F74" s="16">
        <v>11.46</v>
      </c>
      <c r="G74" s="13">
        <v>75.362514059999995</v>
      </c>
      <c r="H74" s="14">
        <v>56.1</v>
      </c>
      <c r="I74" s="17">
        <v>99</v>
      </c>
      <c r="J74" s="31">
        <v>7.6</v>
      </c>
      <c r="K74" s="17">
        <v>99</v>
      </c>
      <c r="L74" s="20">
        <v>4623.4669999999996</v>
      </c>
      <c r="M74" s="18">
        <v>121971</v>
      </c>
      <c r="N74" s="16">
        <v>10.199999999999999</v>
      </c>
      <c r="O74" s="16">
        <v>41.1</v>
      </c>
      <c r="P74" s="35">
        <v>313.10000000000002</v>
      </c>
      <c r="Q74" s="35">
        <v>6.8</v>
      </c>
      <c r="R74" s="35">
        <v>0</v>
      </c>
    </row>
    <row r="75" spans="1:18">
      <c r="A75" s="9" t="s">
        <v>97</v>
      </c>
      <c r="B75" s="13">
        <v>2000</v>
      </c>
      <c r="C75" s="9" t="s">
        <v>31</v>
      </c>
      <c r="D75" s="14">
        <v>79.7</v>
      </c>
      <c r="E75" s="15">
        <v>74</v>
      </c>
      <c r="F75" s="16">
        <v>7.24</v>
      </c>
      <c r="G75" s="13">
        <v>5809.1219899999996</v>
      </c>
      <c r="H75" s="14">
        <v>54.2</v>
      </c>
      <c r="I75" s="17">
        <v>98</v>
      </c>
      <c r="J75" s="31">
        <v>9.2799999999999994</v>
      </c>
      <c r="K75" s="17">
        <v>98</v>
      </c>
      <c r="L75" s="20">
        <v>31813.373</v>
      </c>
      <c r="M75" s="18">
        <v>28125</v>
      </c>
      <c r="N75" s="16">
        <v>9.4</v>
      </c>
      <c r="O75" s="16">
        <v>30.1</v>
      </c>
      <c r="P75" s="35">
        <v>2866</v>
      </c>
      <c r="Q75" s="35">
        <v>9</v>
      </c>
      <c r="R75" s="35">
        <v>0</v>
      </c>
    </row>
    <row r="76" spans="1:18">
      <c r="A76" s="9" t="s">
        <v>98</v>
      </c>
      <c r="B76" s="13">
        <v>2000</v>
      </c>
      <c r="C76" s="9" t="s">
        <v>22</v>
      </c>
      <c r="D76" s="14">
        <v>62.5</v>
      </c>
      <c r="E76" s="15">
        <v>224</v>
      </c>
      <c r="F76" s="16">
        <v>2.4700000000000002</v>
      </c>
      <c r="G76" s="13">
        <v>19.26615743</v>
      </c>
      <c r="H76" s="14">
        <v>11.4</v>
      </c>
      <c r="I76" s="17">
        <v>57</v>
      </c>
      <c r="J76" s="31">
        <v>4.26</v>
      </c>
      <c r="K76" s="17">
        <v>58</v>
      </c>
      <c r="L76" s="13">
        <v>438.86500000000001</v>
      </c>
      <c r="M76" s="18">
        <v>1535912</v>
      </c>
      <c r="N76" s="16">
        <v>4.4000000000000004</v>
      </c>
      <c r="O76" s="16">
        <v>21.2</v>
      </c>
      <c r="P76" s="35">
        <v>18.600000000000001</v>
      </c>
      <c r="Q76" s="35">
        <v>4.2</v>
      </c>
      <c r="R76" s="35">
        <v>3.3</v>
      </c>
    </row>
    <row r="77" spans="1:18">
      <c r="A77" s="9" t="s">
        <v>99</v>
      </c>
      <c r="B77" s="13">
        <v>2000</v>
      </c>
      <c r="C77" s="9" t="s">
        <v>22</v>
      </c>
      <c r="D77" s="14">
        <v>66.3</v>
      </c>
      <c r="E77" s="15">
        <v>188</v>
      </c>
      <c r="F77" s="16">
        <v>0.09</v>
      </c>
      <c r="G77" s="13">
        <v>3.4333436399999999</v>
      </c>
      <c r="H77" s="14">
        <v>15.4</v>
      </c>
      <c r="I77" s="17">
        <v>72</v>
      </c>
      <c r="J77" s="31">
        <v>1.98</v>
      </c>
      <c r="K77" s="17">
        <v>75</v>
      </c>
      <c r="L77" s="13">
        <v>78.927000000000007</v>
      </c>
      <c r="M77" s="18">
        <v>21154429</v>
      </c>
      <c r="N77" s="16">
        <v>6.7</v>
      </c>
      <c r="O77" s="16">
        <v>32.9</v>
      </c>
      <c r="P77" s="35">
        <v>15.6</v>
      </c>
      <c r="Q77" s="35">
        <v>2</v>
      </c>
      <c r="R77" s="35">
        <v>3.8</v>
      </c>
    </row>
    <row r="78" spans="1:18">
      <c r="A78" s="9" t="s">
        <v>100</v>
      </c>
      <c r="B78" s="13">
        <v>2000</v>
      </c>
      <c r="C78" s="9" t="s">
        <v>22</v>
      </c>
      <c r="D78" s="14">
        <v>73</v>
      </c>
      <c r="E78" s="15">
        <v>15</v>
      </c>
      <c r="F78" s="16">
        <v>0.03</v>
      </c>
      <c r="G78" s="13">
        <v>0</v>
      </c>
      <c r="H78" s="14">
        <v>44.9</v>
      </c>
      <c r="I78" s="17">
        <v>99</v>
      </c>
      <c r="J78" s="31">
        <v>4.47</v>
      </c>
      <c r="K78" s="17">
        <v>99</v>
      </c>
      <c r="L78" s="20">
        <v>1657.17</v>
      </c>
      <c r="M78" s="18">
        <v>65850062</v>
      </c>
      <c r="N78" s="16">
        <v>6.2</v>
      </c>
      <c r="O78" s="16">
        <v>17.5</v>
      </c>
      <c r="P78" s="35">
        <v>80.2</v>
      </c>
      <c r="Q78" s="35">
        <v>5.2</v>
      </c>
      <c r="R78" s="35">
        <v>11</v>
      </c>
    </row>
    <row r="79" spans="1:18">
      <c r="A79" s="9" t="s">
        <v>101</v>
      </c>
      <c r="B79" s="13">
        <v>2000</v>
      </c>
      <c r="C79" s="9" t="s">
        <v>22</v>
      </c>
      <c r="D79" s="14">
        <v>70</v>
      </c>
      <c r="E79" s="15">
        <v>144</v>
      </c>
      <c r="F79" s="16">
        <v>0.2</v>
      </c>
      <c r="G79" s="22">
        <v>0</v>
      </c>
      <c r="H79" s="14">
        <v>49.5</v>
      </c>
      <c r="I79" s="17">
        <v>83</v>
      </c>
      <c r="J79" s="32"/>
      <c r="K79" s="17">
        <v>80</v>
      </c>
      <c r="L79" s="13">
        <v>717</v>
      </c>
      <c r="M79" s="18">
        <v>23565413</v>
      </c>
      <c r="N79" s="16">
        <v>5</v>
      </c>
      <c r="O79" s="16">
        <v>0</v>
      </c>
      <c r="P79" s="35" t="s">
        <v>23</v>
      </c>
      <c r="Q79" s="35" t="s">
        <v>23</v>
      </c>
      <c r="R79" s="35" t="s">
        <v>23</v>
      </c>
    </row>
    <row r="80" spans="1:18">
      <c r="A80" s="9" t="s">
        <v>102</v>
      </c>
      <c r="B80" s="13">
        <v>2000</v>
      </c>
      <c r="C80" s="9" t="s">
        <v>31</v>
      </c>
      <c r="D80" s="14">
        <v>76.400000000000006</v>
      </c>
      <c r="E80" s="15">
        <v>94</v>
      </c>
      <c r="F80" s="16">
        <v>11.27</v>
      </c>
      <c r="G80" s="13">
        <v>3794.581463</v>
      </c>
      <c r="H80" s="14">
        <v>51.5</v>
      </c>
      <c r="I80" s="17">
        <v>86</v>
      </c>
      <c r="J80" s="31">
        <v>6.3</v>
      </c>
      <c r="K80" s="17">
        <v>86</v>
      </c>
      <c r="L80" s="20">
        <v>26241.919000000002</v>
      </c>
      <c r="M80" s="18">
        <v>385174</v>
      </c>
      <c r="N80" s="16">
        <v>10.8</v>
      </c>
      <c r="O80" s="16">
        <v>37.799999999999997</v>
      </c>
      <c r="P80" s="35">
        <v>1561</v>
      </c>
      <c r="Q80" s="35">
        <v>5.9</v>
      </c>
      <c r="R80" s="35">
        <v>0</v>
      </c>
    </row>
    <row r="81" spans="1:18">
      <c r="A81" s="9" t="s">
        <v>103</v>
      </c>
      <c r="B81" s="13">
        <v>2000</v>
      </c>
      <c r="C81" s="9" t="s">
        <v>22</v>
      </c>
      <c r="D81" s="14">
        <v>78.900000000000006</v>
      </c>
      <c r="E81" s="15">
        <v>76</v>
      </c>
      <c r="F81" s="16">
        <v>2.56</v>
      </c>
      <c r="G81" s="13">
        <v>199.9341033</v>
      </c>
      <c r="H81" s="14">
        <v>58.3</v>
      </c>
      <c r="I81" s="17">
        <v>93</v>
      </c>
      <c r="J81" s="31">
        <v>7.13</v>
      </c>
      <c r="K81" s="17">
        <v>93</v>
      </c>
      <c r="L81" s="20">
        <v>2152.143</v>
      </c>
      <c r="M81" s="18">
        <v>6289</v>
      </c>
      <c r="N81" s="16">
        <v>12</v>
      </c>
      <c r="O81" s="16">
        <v>31.9</v>
      </c>
      <c r="P81" s="35">
        <v>1496.9</v>
      </c>
      <c r="Q81" s="35">
        <v>6.8</v>
      </c>
      <c r="R81" s="35">
        <v>0</v>
      </c>
    </row>
    <row r="82" spans="1:18">
      <c r="A82" s="9" t="s">
        <v>104</v>
      </c>
      <c r="B82" s="13">
        <v>2000</v>
      </c>
      <c r="C82" s="9" t="s">
        <v>31</v>
      </c>
      <c r="D82" s="14">
        <v>79.400000000000006</v>
      </c>
      <c r="E82" s="15">
        <v>77</v>
      </c>
      <c r="F82" s="16">
        <v>6.4</v>
      </c>
      <c r="G82" s="13">
        <v>31.505822040000002</v>
      </c>
      <c r="H82" s="14">
        <v>55</v>
      </c>
      <c r="I82" s="17">
        <v>97</v>
      </c>
      <c r="J82" s="31">
        <v>7.91</v>
      </c>
      <c r="K82" s="17">
        <v>87</v>
      </c>
      <c r="L82" s="13">
        <v>251.24299999999999</v>
      </c>
      <c r="M82" s="18">
        <v>5694218</v>
      </c>
      <c r="N82" s="16">
        <v>8.6</v>
      </c>
      <c r="O82" s="16">
        <v>26.5</v>
      </c>
      <c r="P82" s="35">
        <v>1520.5</v>
      </c>
      <c r="Q82" s="35">
        <v>7.6</v>
      </c>
      <c r="R82" s="35">
        <v>12.1</v>
      </c>
    </row>
    <row r="83" spans="1:18">
      <c r="A83" s="9" t="s">
        <v>105</v>
      </c>
      <c r="B83" s="13">
        <v>2000</v>
      </c>
      <c r="C83" s="9" t="s">
        <v>22</v>
      </c>
      <c r="D83" s="14">
        <v>72.599999999999994</v>
      </c>
      <c r="E83" s="15">
        <v>171</v>
      </c>
      <c r="F83" s="16">
        <v>2.84</v>
      </c>
      <c r="G83" s="13">
        <v>24.827628539999999</v>
      </c>
      <c r="H83" s="14">
        <v>41.6</v>
      </c>
      <c r="I83" s="17">
        <v>95</v>
      </c>
      <c r="J83" s="31">
        <v>5.81</v>
      </c>
      <c r="K83" s="17">
        <v>93</v>
      </c>
      <c r="L83" s="13">
        <v>336.87400000000002</v>
      </c>
      <c r="M83" s="18">
        <v>2656864</v>
      </c>
      <c r="N83" s="16">
        <v>7.3</v>
      </c>
      <c r="O83" s="16">
        <v>18.399999999999999</v>
      </c>
      <c r="P83" s="35">
        <v>195.5</v>
      </c>
      <c r="Q83" s="35">
        <v>5.8</v>
      </c>
      <c r="R83" s="35">
        <v>11.8</v>
      </c>
    </row>
    <row r="84" spans="1:18">
      <c r="A84" s="9" t="s">
        <v>106</v>
      </c>
      <c r="B84" s="13">
        <v>2000</v>
      </c>
      <c r="C84" s="9" t="s">
        <v>31</v>
      </c>
      <c r="D84" s="14">
        <v>81.099999999999994</v>
      </c>
      <c r="E84" s="15">
        <v>74</v>
      </c>
      <c r="F84" s="16">
        <v>6.98</v>
      </c>
      <c r="G84" s="13">
        <v>5926.2966539999998</v>
      </c>
      <c r="H84" s="14">
        <v>22.2</v>
      </c>
      <c r="I84" s="17">
        <v>98</v>
      </c>
      <c r="J84" s="31">
        <v>7.53</v>
      </c>
      <c r="K84" s="17">
        <v>85</v>
      </c>
      <c r="L84" s="20">
        <v>38532.487999999998</v>
      </c>
      <c r="M84" s="18">
        <v>126843</v>
      </c>
      <c r="N84" s="16">
        <v>10.7</v>
      </c>
      <c r="O84" s="16">
        <v>33</v>
      </c>
      <c r="P84" s="35">
        <v>2740.5</v>
      </c>
      <c r="Q84" s="35">
        <v>7.2</v>
      </c>
      <c r="R84" s="35">
        <v>14.8</v>
      </c>
    </row>
    <row r="85" spans="1:18">
      <c r="A85" s="9" t="s">
        <v>107</v>
      </c>
      <c r="B85" s="13">
        <v>2000</v>
      </c>
      <c r="C85" s="9" t="s">
        <v>22</v>
      </c>
      <c r="D85" s="14">
        <v>71.7</v>
      </c>
      <c r="E85" s="15">
        <v>133</v>
      </c>
      <c r="F85" s="16">
        <v>0.59</v>
      </c>
      <c r="G85" s="13">
        <v>227.296617</v>
      </c>
      <c r="H85" s="14">
        <v>54</v>
      </c>
      <c r="I85" s="17">
        <v>94</v>
      </c>
      <c r="J85" s="31">
        <v>9.65</v>
      </c>
      <c r="K85" s="17">
        <v>91</v>
      </c>
      <c r="L85" s="20">
        <v>1657.8889999999999</v>
      </c>
      <c r="M85" s="18">
        <v>51313</v>
      </c>
      <c r="N85" s="16">
        <v>9.5</v>
      </c>
      <c r="O85" s="16">
        <v>0</v>
      </c>
      <c r="P85" s="35">
        <v>159.80000000000001</v>
      </c>
      <c r="Q85" s="35">
        <v>9.6</v>
      </c>
      <c r="R85" s="35">
        <v>12.8</v>
      </c>
    </row>
    <row r="86" spans="1:18">
      <c r="A86" s="9" t="s">
        <v>108</v>
      </c>
      <c r="B86" s="13">
        <v>2000</v>
      </c>
      <c r="C86" s="9" t="s">
        <v>22</v>
      </c>
      <c r="D86" s="14">
        <v>63.9</v>
      </c>
      <c r="E86" s="15">
        <v>292</v>
      </c>
      <c r="F86" s="16">
        <v>6.44</v>
      </c>
      <c r="G86" s="13">
        <v>112.541157</v>
      </c>
      <c r="H86" s="14">
        <v>43.9</v>
      </c>
      <c r="I86" s="17">
        <v>96</v>
      </c>
      <c r="J86" s="31">
        <v>4.16</v>
      </c>
      <c r="K86" s="17">
        <v>97</v>
      </c>
      <c r="L86" s="20">
        <v>1229.9580000000001</v>
      </c>
      <c r="M86" s="18">
        <v>14883626</v>
      </c>
      <c r="N86" s="16">
        <v>10.5</v>
      </c>
      <c r="O86" s="16">
        <v>31.9</v>
      </c>
      <c r="P86" s="35">
        <v>50.5</v>
      </c>
      <c r="Q86" s="35">
        <v>4.2</v>
      </c>
      <c r="R86" s="35">
        <v>9.1999999999999993</v>
      </c>
    </row>
    <row r="87" spans="1:18">
      <c r="A87" s="9" t="s">
        <v>109</v>
      </c>
      <c r="B87" s="13">
        <v>2000</v>
      </c>
      <c r="C87" s="9" t="s">
        <v>22</v>
      </c>
      <c r="D87" s="14">
        <v>51.9</v>
      </c>
      <c r="E87" s="15">
        <v>428</v>
      </c>
      <c r="F87" s="16">
        <v>2.04</v>
      </c>
      <c r="G87" s="13">
        <v>0.68168555500000005</v>
      </c>
      <c r="H87" s="14">
        <v>14.4</v>
      </c>
      <c r="I87" s="17">
        <v>80</v>
      </c>
      <c r="J87" s="31">
        <v>4.68</v>
      </c>
      <c r="K87" s="17">
        <v>82</v>
      </c>
      <c r="L87" s="13">
        <v>43.98</v>
      </c>
      <c r="M87" s="18">
        <v>3145483</v>
      </c>
      <c r="N87" s="16">
        <v>5.3</v>
      </c>
      <c r="O87" s="16">
        <v>16.600000000000001</v>
      </c>
      <c r="P87" s="35">
        <v>21.2</v>
      </c>
      <c r="Q87" s="35">
        <v>5.2</v>
      </c>
      <c r="R87" s="35">
        <v>9.4</v>
      </c>
    </row>
    <row r="88" spans="1:18">
      <c r="A88" s="9" t="s">
        <v>110</v>
      </c>
      <c r="B88" s="13">
        <v>2000</v>
      </c>
      <c r="C88" s="9" t="s">
        <v>22</v>
      </c>
      <c r="D88" s="14">
        <v>64.099999999999994</v>
      </c>
      <c r="E88" s="15">
        <v>222</v>
      </c>
      <c r="F88" s="16">
        <v>0.56000000000000005</v>
      </c>
      <c r="G88" s="13">
        <v>11.075433309999999</v>
      </c>
      <c r="H88" s="14">
        <v>67.900000000000006</v>
      </c>
      <c r="I88" s="17">
        <v>90</v>
      </c>
      <c r="J88" s="31">
        <v>8.1199999999999992</v>
      </c>
      <c r="K88" s="17">
        <v>90</v>
      </c>
      <c r="L88" s="13">
        <v>796.79399999999998</v>
      </c>
      <c r="M88" s="18">
        <v>8446</v>
      </c>
      <c r="N88" s="16">
        <v>6.8</v>
      </c>
      <c r="O88" s="16">
        <v>73.400000000000006</v>
      </c>
      <c r="P88" s="35">
        <v>68.900000000000006</v>
      </c>
      <c r="Q88" s="35">
        <v>8.6</v>
      </c>
      <c r="R88" s="35">
        <v>11.4</v>
      </c>
    </row>
    <row r="89" spans="1:18">
      <c r="A89" s="9" t="s">
        <v>111</v>
      </c>
      <c r="B89" s="13">
        <v>2000</v>
      </c>
      <c r="C89" s="9" t="s">
        <v>22</v>
      </c>
      <c r="D89" s="14">
        <v>73.2</v>
      </c>
      <c r="E89" s="15">
        <v>96</v>
      </c>
      <c r="F89" s="16">
        <v>0.1</v>
      </c>
      <c r="G89" s="13">
        <v>959.92586200000005</v>
      </c>
      <c r="H89" s="14">
        <v>64</v>
      </c>
      <c r="I89" s="17">
        <v>94</v>
      </c>
      <c r="J89" s="31">
        <v>2.5099999999999998</v>
      </c>
      <c r="K89" s="17">
        <v>98</v>
      </c>
      <c r="L89" s="20">
        <v>18389.383999999998</v>
      </c>
      <c r="M89" s="18">
        <v>1929470</v>
      </c>
      <c r="N89" s="16">
        <v>6.2</v>
      </c>
      <c r="O89" s="16">
        <v>24.8</v>
      </c>
      <c r="P89" s="35">
        <v>462.6</v>
      </c>
      <c r="Q89" s="35">
        <v>2.5</v>
      </c>
      <c r="R89" s="35">
        <v>5.2</v>
      </c>
    </row>
    <row r="90" spans="1:18">
      <c r="A90" s="9" t="s">
        <v>112</v>
      </c>
      <c r="B90" s="13">
        <v>2000</v>
      </c>
      <c r="C90" s="9" t="s">
        <v>22</v>
      </c>
      <c r="D90" s="14">
        <v>66.599999999999994</v>
      </c>
      <c r="E90" s="15">
        <v>225</v>
      </c>
      <c r="F90" s="16">
        <v>5.99</v>
      </c>
      <c r="G90" s="22">
        <v>0</v>
      </c>
      <c r="H90" s="14">
        <v>35.6</v>
      </c>
      <c r="I90" s="17">
        <v>99</v>
      </c>
      <c r="J90" s="31">
        <v>4.68</v>
      </c>
      <c r="K90" s="17">
        <v>99</v>
      </c>
      <c r="L90" s="25">
        <v>278</v>
      </c>
      <c r="M90" s="18">
        <v>4954850</v>
      </c>
      <c r="N90" s="16">
        <v>9.8000000000000007</v>
      </c>
      <c r="O90" s="16">
        <v>27.3</v>
      </c>
      <c r="P90" s="35">
        <v>12.3</v>
      </c>
      <c r="Q90" s="35">
        <v>4.4000000000000004</v>
      </c>
      <c r="R90" s="35">
        <v>7.1</v>
      </c>
    </row>
    <row r="91" spans="1:18">
      <c r="A91" s="9" t="s">
        <v>113</v>
      </c>
      <c r="B91" s="13">
        <v>2000</v>
      </c>
      <c r="C91" s="9" t="s">
        <v>22</v>
      </c>
      <c r="D91" s="14">
        <v>58.1</v>
      </c>
      <c r="E91" s="15">
        <v>278</v>
      </c>
      <c r="F91" s="16">
        <v>5.3</v>
      </c>
      <c r="G91" s="13">
        <v>0</v>
      </c>
      <c r="H91" s="14">
        <v>12.3</v>
      </c>
      <c r="I91" s="17">
        <v>57</v>
      </c>
      <c r="J91" s="31">
        <v>3.41</v>
      </c>
      <c r="K91" s="17">
        <v>51</v>
      </c>
      <c r="L91" s="13">
        <v>324.85000000000002</v>
      </c>
      <c r="M91" s="18">
        <v>5342879</v>
      </c>
      <c r="N91" s="16">
        <v>3.9</v>
      </c>
      <c r="O91" s="16">
        <v>42.7</v>
      </c>
      <c r="P91" s="35">
        <v>14.5</v>
      </c>
      <c r="Q91" s="35">
        <v>4.7</v>
      </c>
      <c r="R91" s="35">
        <v>6.7</v>
      </c>
    </row>
    <row r="92" spans="1:18">
      <c r="A92" s="9" t="s">
        <v>114</v>
      </c>
      <c r="B92" s="13">
        <v>2000</v>
      </c>
      <c r="C92" s="9" t="s">
        <v>31</v>
      </c>
      <c r="D92" s="14">
        <v>71</v>
      </c>
      <c r="E92" s="15">
        <v>218</v>
      </c>
      <c r="F92" s="16">
        <v>9.85</v>
      </c>
      <c r="G92" s="13">
        <v>291.01707649999997</v>
      </c>
      <c r="H92" s="14">
        <v>55.4</v>
      </c>
      <c r="I92" s="17">
        <v>96</v>
      </c>
      <c r="J92" s="31">
        <v>6</v>
      </c>
      <c r="K92" s="17">
        <v>96</v>
      </c>
      <c r="L92" s="20">
        <v>3352.7310000000002</v>
      </c>
      <c r="M92" s="18">
        <v>236755</v>
      </c>
      <c r="N92" s="16">
        <v>9.5</v>
      </c>
      <c r="O92" s="16">
        <v>38.799999999999997</v>
      </c>
      <c r="P92" s="35">
        <v>258.8</v>
      </c>
      <c r="Q92" s="35">
        <v>7.9</v>
      </c>
      <c r="R92" s="35">
        <v>7.4</v>
      </c>
    </row>
    <row r="93" spans="1:18">
      <c r="A93" s="9" t="s">
        <v>115</v>
      </c>
      <c r="B93" s="13">
        <v>2000</v>
      </c>
      <c r="C93" s="9" t="s">
        <v>22</v>
      </c>
      <c r="D93" s="14">
        <v>72.7</v>
      </c>
      <c r="E93" s="15">
        <v>112</v>
      </c>
      <c r="F93" s="16">
        <v>1.61</v>
      </c>
      <c r="G93" s="13">
        <v>404.38794339999998</v>
      </c>
      <c r="H93" s="14">
        <v>57.9</v>
      </c>
      <c r="I93" s="17">
        <v>83</v>
      </c>
      <c r="J93" s="31">
        <v>1.86</v>
      </c>
      <c r="K93" s="17">
        <v>83</v>
      </c>
      <c r="L93" s="20">
        <v>5334.933</v>
      </c>
      <c r="M93" s="18">
        <v>3235366</v>
      </c>
      <c r="N93" s="16">
        <v>3.7</v>
      </c>
      <c r="O93" s="16">
        <v>37.5</v>
      </c>
      <c r="P93" s="35">
        <v>569.1</v>
      </c>
      <c r="Q93" s="35">
        <v>10.7</v>
      </c>
      <c r="R93" s="35">
        <v>7.5</v>
      </c>
    </row>
    <row r="94" spans="1:18">
      <c r="A94" s="9" t="s">
        <v>116</v>
      </c>
      <c r="B94" s="13">
        <v>2000</v>
      </c>
      <c r="C94" s="9" t="s">
        <v>22</v>
      </c>
      <c r="D94" s="14">
        <v>49.3</v>
      </c>
      <c r="E94" s="15">
        <v>543</v>
      </c>
      <c r="F94" s="16">
        <v>2.98</v>
      </c>
      <c r="G94" s="13">
        <v>29.866164640000001</v>
      </c>
      <c r="H94" s="14">
        <v>24.9</v>
      </c>
      <c r="I94" s="17">
        <v>82</v>
      </c>
      <c r="J94" s="31">
        <v>6.92</v>
      </c>
      <c r="K94" s="17">
        <v>83</v>
      </c>
      <c r="L94" s="13">
        <v>474.82</v>
      </c>
      <c r="M94" s="18">
        <v>1868699</v>
      </c>
      <c r="N94" s="16">
        <v>4.9000000000000004</v>
      </c>
      <c r="O94" s="16">
        <v>17.600000000000001</v>
      </c>
      <c r="P94" s="35">
        <v>28.5</v>
      </c>
      <c r="Q94" s="35">
        <v>5.8</v>
      </c>
      <c r="R94" s="35">
        <v>7.7</v>
      </c>
    </row>
    <row r="95" spans="1:18">
      <c r="A95" s="9" t="s">
        <v>117</v>
      </c>
      <c r="B95" s="13">
        <v>2000</v>
      </c>
      <c r="C95" s="9" t="s">
        <v>22</v>
      </c>
      <c r="D95" s="14">
        <v>51.9</v>
      </c>
      <c r="E95" s="15">
        <v>39</v>
      </c>
      <c r="F95" s="16">
        <v>3.75</v>
      </c>
      <c r="G95" s="13">
        <v>12.19709744</v>
      </c>
      <c r="H95" s="14">
        <v>2.2000000000000002</v>
      </c>
      <c r="I95" s="17">
        <v>56</v>
      </c>
      <c r="J95" s="31">
        <v>5.91</v>
      </c>
      <c r="K95" s="17">
        <v>46</v>
      </c>
      <c r="L95" s="13">
        <v>183.41499999999999</v>
      </c>
      <c r="M95" s="18">
        <v>2884522</v>
      </c>
      <c r="N95" s="16">
        <v>3.5</v>
      </c>
      <c r="O95" s="16">
        <v>13.8</v>
      </c>
      <c r="P95" s="35">
        <v>7</v>
      </c>
      <c r="Q95" s="35">
        <v>3.8</v>
      </c>
      <c r="R95" s="35">
        <v>7.7</v>
      </c>
    </row>
    <row r="96" spans="1:18">
      <c r="A96" s="9" t="s">
        <v>118</v>
      </c>
      <c r="B96" s="13">
        <v>2000</v>
      </c>
      <c r="C96" s="9" t="s">
        <v>22</v>
      </c>
      <c r="D96" s="14">
        <v>78</v>
      </c>
      <c r="E96" s="15">
        <v>148</v>
      </c>
      <c r="F96" s="16">
        <v>0.01</v>
      </c>
      <c r="G96" s="13">
        <v>457.32022360000002</v>
      </c>
      <c r="H96" s="14">
        <v>52.8</v>
      </c>
      <c r="I96" s="17">
        <v>94</v>
      </c>
      <c r="J96" s="31">
        <v>3.41</v>
      </c>
      <c r="K96" s="17">
        <v>94</v>
      </c>
      <c r="L96" s="20">
        <v>7145.6279999999997</v>
      </c>
      <c r="M96" s="18">
        <v>5337264</v>
      </c>
      <c r="N96" s="16">
        <v>5.6</v>
      </c>
      <c r="O96" s="16">
        <v>0</v>
      </c>
      <c r="P96" s="35">
        <v>244.8</v>
      </c>
      <c r="Q96" s="35">
        <v>3.4</v>
      </c>
      <c r="R96" s="35">
        <v>6</v>
      </c>
    </row>
    <row r="97" spans="1:18">
      <c r="A97" s="9" t="s">
        <v>119</v>
      </c>
      <c r="B97" s="13">
        <v>2000</v>
      </c>
      <c r="C97" s="9" t="s">
        <v>31</v>
      </c>
      <c r="D97" s="14">
        <v>71.599999999999994</v>
      </c>
      <c r="E97" s="15">
        <v>2</v>
      </c>
      <c r="F97" s="16">
        <v>12.4</v>
      </c>
      <c r="G97" s="13">
        <v>373.2605532</v>
      </c>
      <c r="H97" s="14">
        <v>56.9</v>
      </c>
      <c r="I97" s="17">
        <v>92</v>
      </c>
      <c r="J97" s="31">
        <v>6.46</v>
      </c>
      <c r="K97" s="17">
        <v>94</v>
      </c>
      <c r="L97" s="20">
        <v>3297.355</v>
      </c>
      <c r="M97" s="18">
        <v>3499536</v>
      </c>
      <c r="N97" s="16">
        <v>10.7</v>
      </c>
      <c r="O97" s="16">
        <v>35.9</v>
      </c>
      <c r="P97" s="35">
        <v>204.4</v>
      </c>
      <c r="Q97" s="35">
        <v>5.8</v>
      </c>
      <c r="R97" s="35">
        <v>10.199999999999999</v>
      </c>
    </row>
    <row r="98" spans="1:18">
      <c r="A98" s="9" t="s">
        <v>120</v>
      </c>
      <c r="B98" s="13">
        <v>2000</v>
      </c>
      <c r="C98" s="9" t="s">
        <v>31</v>
      </c>
      <c r="D98" s="14">
        <v>77.8</v>
      </c>
      <c r="E98" s="15">
        <v>98</v>
      </c>
      <c r="F98" s="16">
        <v>11.6</v>
      </c>
      <c r="G98" s="13">
        <v>8246.1304369999998</v>
      </c>
      <c r="H98" s="14">
        <v>54</v>
      </c>
      <c r="I98" s="17">
        <v>99</v>
      </c>
      <c r="J98" s="31">
        <v>7.48</v>
      </c>
      <c r="K98" s="17">
        <v>99</v>
      </c>
      <c r="L98" s="20">
        <v>48735.995000000003</v>
      </c>
      <c r="M98" s="18">
        <v>4363</v>
      </c>
      <c r="N98" s="16">
        <v>10.3</v>
      </c>
      <c r="O98" s="16">
        <v>34.700000000000003</v>
      </c>
      <c r="P98" s="35">
        <v>2894</v>
      </c>
      <c r="Q98" s="35">
        <v>5.9</v>
      </c>
      <c r="R98" s="35">
        <v>12.8</v>
      </c>
    </row>
    <row r="99" spans="1:18">
      <c r="A99" s="9" t="s">
        <v>121</v>
      </c>
      <c r="B99" s="13">
        <v>2000</v>
      </c>
      <c r="C99" s="9" t="s">
        <v>22</v>
      </c>
      <c r="D99" s="14">
        <v>57.9</v>
      </c>
      <c r="E99" s="15">
        <v>283</v>
      </c>
      <c r="F99" s="16">
        <v>0.91</v>
      </c>
      <c r="G99" s="13">
        <v>35.661250559999999</v>
      </c>
      <c r="H99" s="14">
        <v>13.9</v>
      </c>
      <c r="I99" s="17">
        <v>58</v>
      </c>
      <c r="J99" s="31">
        <v>5.8</v>
      </c>
      <c r="K99" s="17">
        <v>57</v>
      </c>
      <c r="L99" s="13">
        <v>245.94</v>
      </c>
      <c r="M99" s="18">
        <v>1576686</v>
      </c>
      <c r="N99" s="16">
        <v>5.2</v>
      </c>
      <c r="O99" s="16">
        <v>0</v>
      </c>
      <c r="P99" s="35">
        <v>13.1</v>
      </c>
      <c r="Q99" s="35">
        <v>5.3</v>
      </c>
      <c r="R99" s="35">
        <v>12.4</v>
      </c>
    </row>
    <row r="100" spans="1:18">
      <c r="A100" s="9" t="s">
        <v>122</v>
      </c>
      <c r="B100" s="13">
        <v>2000</v>
      </c>
      <c r="C100" s="9" t="s">
        <v>22</v>
      </c>
      <c r="D100" s="14">
        <v>43.1</v>
      </c>
      <c r="E100" s="15">
        <v>588</v>
      </c>
      <c r="F100" s="16">
        <v>1.78</v>
      </c>
      <c r="G100" s="13">
        <v>13.76270195</v>
      </c>
      <c r="H100" s="14">
        <v>14.1</v>
      </c>
      <c r="I100" s="17">
        <v>73</v>
      </c>
      <c r="J100" s="31">
        <v>6.7</v>
      </c>
      <c r="K100" s="17">
        <v>75</v>
      </c>
      <c r="L100" s="13">
        <v>153.25899999999999</v>
      </c>
      <c r="M100" s="18">
        <v>11376172</v>
      </c>
      <c r="N100" s="16">
        <v>3</v>
      </c>
      <c r="O100" s="16">
        <v>21</v>
      </c>
      <c r="P100" s="35">
        <v>6.7</v>
      </c>
      <c r="Q100" s="35">
        <v>4.4000000000000004</v>
      </c>
      <c r="R100" s="35">
        <v>7.4</v>
      </c>
    </row>
    <row r="101" spans="1:18">
      <c r="A101" s="9" t="s">
        <v>123</v>
      </c>
      <c r="B101" s="13">
        <v>2000</v>
      </c>
      <c r="C101" s="9" t="s">
        <v>22</v>
      </c>
      <c r="D101" s="14">
        <v>72.400000000000006</v>
      </c>
      <c r="E101" s="15">
        <v>149</v>
      </c>
      <c r="F101" s="16">
        <v>0.47</v>
      </c>
      <c r="G101" s="13">
        <v>23.371672279999999</v>
      </c>
      <c r="H101" s="14">
        <v>26</v>
      </c>
      <c r="I101" s="17">
        <v>98</v>
      </c>
      <c r="J101" s="31">
        <v>3.4</v>
      </c>
      <c r="K101" s="17">
        <v>98</v>
      </c>
      <c r="L101" s="13">
        <v>445.17500000000001</v>
      </c>
      <c r="M101" s="18">
        <v>2318568</v>
      </c>
      <c r="N101" s="16">
        <v>8.6</v>
      </c>
      <c r="O101" s="16">
        <v>28.2</v>
      </c>
      <c r="P101" s="35">
        <v>105.8</v>
      </c>
      <c r="Q101" s="35">
        <v>2.4</v>
      </c>
      <c r="R101" s="35">
        <v>4.7</v>
      </c>
    </row>
    <row r="102" spans="1:18">
      <c r="A102" s="9" t="s">
        <v>124</v>
      </c>
      <c r="B102" s="13">
        <v>2000</v>
      </c>
      <c r="C102" s="9" t="s">
        <v>22</v>
      </c>
      <c r="D102" s="14">
        <v>69.599999999999994</v>
      </c>
      <c r="E102" s="15">
        <v>139</v>
      </c>
      <c r="F102" s="16">
        <v>1.62</v>
      </c>
      <c r="G102" s="13">
        <v>300.16210260000003</v>
      </c>
      <c r="H102" s="14">
        <v>15.2</v>
      </c>
      <c r="I102" s="17">
        <v>98</v>
      </c>
      <c r="J102" s="31">
        <v>8</v>
      </c>
      <c r="K102" s="17">
        <v>98</v>
      </c>
      <c r="L102" s="20">
        <v>2182.9969999999998</v>
      </c>
      <c r="M102" s="13">
        <v>286</v>
      </c>
      <c r="N102" s="16">
        <v>3</v>
      </c>
      <c r="O102" s="16">
        <v>37.1</v>
      </c>
      <c r="P102" s="35">
        <v>163.69999999999999</v>
      </c>
      <c r="Q102" s="35">
        <v>7.4</v>
      </c>
      <c r="R102" s="35">
        <v>8.8000000000000007</v>
      </c>
    </row>
    <row r="103" spans="1:18">
      <c r="A103" s="9" t="s">
        <v>125</v>
      </c>
      <c r="B103" s="13">
        <v>2000</v>
      </c>
      <c r="C103" s="9" t="s">
        <v>22</v>
      </c>
      <c r="D103" s="14">
        <v>49.8</v>
      </c>
      <c r="E103" s="15">
        <v>37</v>
      </c>
      <c r="F103" s="16">
        <v>0.56000000000000005</v>
      </c>
      <c r="G103" s="13">
        <v>23.945071240000001</v>
      </c>
      <c r="H103" s="14">
        <v>15.6</v>
      </c>
      <c r="I103" s="17">
        <v>53</v>
      </c>
      <c r="J103" s="31">
        <v>6.29</v>
      </c>
      <c r="K103" s="17">
        <v>43</v>
      </c>
      <c r="L103" s="13">
        <v>269.34800000000001</v>
      </c>
      <c r="M103" s="18">
        <v>196769</v>
      </c>
      <c r="N103" s="16">
        <v>1.2</v>
      </c>
      <c r="O103" s="16">
        <v>13</v>
      </c>
      <c r="P103" s="35">
        <v>13.7</v>
      </c>
      <c r="Q103" s="35">
        <v>5.0999999999999996</v>
      </c>
      <c r="R103" s="35">
        <v>5</v>
      </c>
    </row>
    <row r="104" spans="1:18">
      <c r="A104" s="9" t="s">
        <v>126</v>
      </c>
      <c r="B104" s="13">
        <v>2000</v>
      </c>
      <c r="C104" s="9" t="s">
        <v>31</v>
      </c>
      <c r="D104" s="14">
        <v>77.5</v>
      </c>
      <c r="E104" s="15">
        <v>8</v>
      </c>
      <c r="F104" s="16">
        <v>7.53</v>
      </c>
      <c r="G104" s="13">
        <v>134.35472530000001</v>
      </c>
      <c r="H104" s="14">
        <v>62.3</v>
      </c>
      <c r="I104" s="17">
        <v>94</v>
      </c>
      <c r="J104" s="31">
        <v>6.83</v>
      </c>
      <c r="K104" s="17">
        <v>94</v>
      </c>
      <c r="L104" s="20">
        <v>1139.5650000000001</v>
      </c>
      <c r="M104" s="18">
        <v>3987</v>
      </c>
      <c r="N104" s="16">
        <v>8.1</v>
      </c>
      <c r="O104" s="16">
        <v>35.299999999999997</v>
      </c>
      <c r="P104" s="35">
        <v>641.20000000000005</v>
      </c>
      <c r="Q104" s="35">
        <v>6.5</v>
      </c>
      <c r="R104" s="35">
        <v>11.8</v>
      </c>
    </row>
    <row r="105" spans="1:18">
      <c r="A105" s="9" t="s">
        <v>127</v>
      </c>
      <c r="B105" s="13">
        <v>2000</v>
      </c>
      <c r="C105" s="9" t="s">
        <v>22</v>
      </c>
      <c r="D105" s="14">
        <v>60</v>
      </c>
      <c r="E105" s="15">
        <v>23</v>
      </c>
      <c r="F105" s="16">
        <v>0</v>
      </c>
      <c r="G105" s="13">
        <v>8.5945702320000006</v>
      </c>
      <c r="H105" s="14">
        <v>21.1</v>
      </c>
      <c r="I105" s="17">
        <v>58</v>
      </c>
      <c r="J105" s="31">
        <v>5.26</v>
      </c>
      <c r="K105" s="17">
        <v>51</v>
      </c>
      <c r="L105" s="13">
        <v>477.476</v>
      </c>
      <c r="M105" s="18">
        <v>279359</v>
      </c>
      <c r="N105" s="16">
        <v>3</v>
      </c>
      <c r="O105" s="16">
        <v>0</v>
      </c>
      <c r="P105" s="35">
        <v>21.3</v>
      </c>
      <c r="Q105" s="35">
        <v>4.5</v>
      </c>
      <c r="R105" s="35">
        <v>2.5</v>
      </c>
    </row>
    <row r="106" spans="1:18">
      <c r="A106" s="9" t="s">
        <v>128</v>
      </c>
      <c r="B106" s="13">
        <v>2000</v>
      </c>
      <c r="C106" s="9" t="s">
        <v>22</v>
      </c>
      <c r="D106" s="14">
        <v>71</v>
      </c>
      <c r="E106" s="15">
        <v>177</v>
      </c>
      <c r="F106" s="16">
        <v>2.82</v>
      </c>
      <c r="G106" s="13">
        <v>336.32133260000001</v>
      </c>
      <c r="H106" s="14">
        <v>25.3</v>
      </c>
      <c r="I106" s="17">
        <v>88</v>
      </c>
      <c r="J106" s="31">
        <v>3.78</v>
      </c>
      <c r="K106" s="17">
        <v>88</v>
      </c>
      <c r="L106" s="20">
        <v>3861.3240000000001</v>
      </c>
      <c r="M106" s="18">
        <v>1186873</v>
      </c>
      <c r="N106" s="16">
        <v>6.2</v>
      </c>
      <c r="O106" s="16">
        <v>25</v>
      </c>
      <c r="P106" s="35">
        <v>119</v>
      </c>
      <c r="Q106" s="35">
        <v>3</v>
      </c>
      <c r="R106" s="35">
        <v>6.9</v>
      </c>
    </row>
    <row r="107" spans="1:18">
      <c r="A107" s="9" t="s">
        <v>129</v>
      </c>
      <c r="B107" s="13">
        <v>2000</v>
      </c>
      <c r="C107" s="9" t="s">
        <v>22</v>
      </c>
      <c r="D107" s="14">
        <v>74.8</v>
      </c>
      <c r="E107" s="15">
        <v>129</v>
      </c>
      <c r="F107" s="16">
        <v>5.23</v>
      </c>
      <c r="G107" s="13">
        <v>10.228401180000001</v>
      </c>
      <c r="H107" s="14">
        <v>52.4</v>
      </c>
      <c r="I107" s="17">
        <v>97</v>
      </c>
      <c r="J107" s="31">
        <v>4.9800000000000004</v>
      </c>
      <c r="K107" s="17">
        <v>97</v>
      </c>
      <c r="L107" s="13">
        <v>672.92100000000005</v>
      </c>
      <c r="M107" s="18">
        <v>11719673</v>
      </c>
      <c r="N107" s="16">
        <v>6.7</v>
      </c>
      <c r="O107" s="16">
        <v>24</v>
      </c>
      <c r="P107" s="35">
        <v>309.60000000000002</v>
      </c>
      <c r="Q107" s="35">
        <v>4.9000000000000004</v>
      </c>
      <c r="R107" s="35">
        <v>0</v>
      </c>
    </row>
    <row r="108" spans="1:18">
      <c r="A108" s="9" t="s">
        <v>130</v>
      </c>
      <c r="B108" s="13">
        <v>2000</v>
      </c>
      <c r="C108" s="9" t="s">
        <v>22</v>
      </c>
      <c r="D108" s="14">
        <v>67</v>
      </c>
      <c r="E108" s="15">
        <v>185</v>
      </c>
      <c r="F108" s="16">
        <v>2.0499999999999998</v>
      </c>
      <c r="G108" s="13">
        <v>0</v>
      </c>
      <c r="H108" s="14">
        <v>61.5</v>
      </c>
      <c r="I108" s="17">
        <v>85</v>
      </c>
      <c r="J108" s="31">
        <v>7.88</v>
      </c>
      <c r="K108" s="17">
        <v>85</v>
      </c>
      <c r="L108" s="20">
        <v>2170.92</v>
      </c>
      <c r="M108" s="18">
        <v>107429</v>
      </c>
      <c r="N108" s="16">
        <v>4.8</v>
      </c>
      <c r="O108" s="16">
        <v>0</v>
      </c>
      <c r="P108" s="35">
        <v>168.4</v>
      </c>
      <c r="Q108" s="35">
        <v>7.7</v>
      </c>
      <c r="R108" s="35">
        <v>2.6</v>
      </c>
    </row>
    <row r="109" spans="1:18">
      <c r="A109" s="9" t="s">
        <v>131</v>
      </c>
      <c r="B109" s="13">
        <v>2000</v>
      </c>
      <c r="C109" s="9" t="s">
        <v>22</v>
      </c>
      <c r="D109" s="14">
        <v>62.8</v>
      </c>
      <c r="E109" s="15">
        <v>274</v>
      </c>
      <c r="F109" s="16">
        <v>4.6399999999999997</v>
      </c>
      <c r="G109" s="13">
        <v>56.431387000000001</v>
      </c>
      <c r="H109" s="14">
        <v>38.5</v>
      </c>
      <c r="I109" s="17">
        <v>94</v>
      </c>
      <c r="J109" s="31">
        <v>4.92</v>
      </c>
      <c r="K109" s="17">
        <v>94</v>
      </c>
      <c r="L109" s="13">
        <v>474.21300000000002</v>
      </c>
      <c r="M109" s="18">
        <v>2397436</v>
      </c>
      <c r="N109" s="16">
        <v>8.1999999999999993</v>
      </c>
      <c r="O109" s="16">
        <v>32.200000000000003</v>
      </c>
      <c r="P109" s="35">
        <v>27.5</v>
      </c>
      <c r="Q109" s="35">
        <v>5.5</v>
      </c>
      <c r="R109" s="35">
        <v>12.3</v>
      </c>
    </row>
    <row r="110" spans="1:18">
      <c r="A110" s="9" t="s">
        <v>132</v>
      </c>
      <c r="B110" s="13">
        <v>2000</v>
      </c>
      <c r="C110" s="9" t="s">
        <v>22</v>
      </c>
      <c r="D110" s="14">
        <v>73</v>
      </c>
      <c r="E110" s="15">
        <v>144</v>
      </c>
      <c r="F110" s="16">
        <v>7.26</v>
      </c>
      <c r="G110" s="13">
        <v>274.54726049999999</v>
      </c>
      <c r="H110" s="14">
        <v>51.9</v>
      </c>
      <c r="I110" s="17">
        <v>90</v>
      </c>
      <c r="J110" s="31">
        <v>7.32</v>
      </c>
      <c r="K110" s="17">
        <v>90</v>
      </c>
      <c r="L110" s="20">
        <v>1627.4290000000001</v>
      </c>
      <c r="M110" s="18">
        <v>6495</v>
      </c>
      <c r="N110" s="16">
        <v>6.3</v>
      </c>
      <c r="O110" s="16">
        <v>52.7</v>
      </c>
      <c r="P110" s="35">
        <v>108</v>
      </c>
      <c r="Q110" s="35">
        <v>6.7</v>
      </c>
      <c r="R110" s="35">
        <v>15</v>
      </c>
    </row>
    <row r="111" spans="1:18">
      <c r="A111" s="9" t="s">
        <v>133</v>
      </c>
      <c r="B111" s="13">
        <v>2000</v>
      </c>
      <c r="C111" s="9" t="s">
        <v>22</v>
      </c>
      <c r="D111" s="14">
        <v>68.599999999999994</v>
      </c>
      <c r="E111" s="15">
        <v>16</v>
      </c>
      <c r="F111" s="16">
        <v>0.62</v>
      </c>
      <c r="G111" s="13">
        <v>63.421400239999997</v>
      </c>
      <c r="H111" s="14">
        <v>44.8</v>
      </c>
      <c r="I111" s="17">
        <v>95</v>
      </c>
      <c r="J111" s="31">
        <v>4.18</v>
      </c>
      <c r="K111" s="17">
        <v>95</v>
      </c>
      <c r="L111" s="20">
        <v>1332.3820000000001</v>
      </c>
      <c r="M111" s="18">
        <v>28849621</v>
      </c>
      <c r="N111" s="16">
        <v>3.4</v>
      </c>
      <c r="O111" s="16">
        <v>18.7</v>
      </c>
      <c r="P111" s="35">
        <v>53.6</v>
      </c>
      <c r="Q111" s="35">
        <v>4</v>
      </c>
      <c r="R111" s="35">
        <v>4</v>
      </c>
    </row>
    <row r="112" spans="1:18">
      <c r="A112" s="9" t="s">
        <v>134</v>
      </c>
      <c r="B112" s="13">
        <v>2000</v>
      </c>
      <c r="C112" s="9" t="s">
        <v>22</v>
      </c>
      <c r="D112" s="14">
        <v>49</v>
      </c>
      <c r="E112" s="15">
        <v>43</v>
      </c>
      <c r="F112" s="16">
        <v>0.74</v>
      </c>
      <c r="G112" s="13">
        <v>47.172507179999997</v>
      </c>
      <c r="H112" s="14">
        <v>16.5</v>
      </c>
      <c r="I112" s="17">
        <v>69</v>
      </c>
      <c r="J112" s="31">
        <v>6.16</v>
      </c>
      <c r="K112" s="17">
        <v>70</v>
      </c>
      <c r="L112" s="13">
        <v>277.649</v>
      </c>
      <c r="M112" s="18">
        <v>1867687</v>
      </c>
      <c r="N112" s="16">
        <v>2.2000000000000002</v>
      </c>
      <c r="O112" s="16">
        <v>23.4</v>
      </c>
      <c r="P112" s="35">
        <v>9.9</v>
      </c>
      <c r="Q112" s="35">
        <v>3.7</v>
      </c>
      <c r="R112" s="35">
        <v>14.5</v>
      </c>
    </row>
    <row r="113" spans="1:18">
      <c r="A113" s="9" t="s">
        <v>135</v>
      </c>
      <c r="B113" s="13">
        <v>2000</v>
      </c>
      <c r="C113" s="9" t="s">
        <v>22</v>
      </c>
      <c r="D113" s="14">
        <v>62.1</v>
      </c>
      <c r="E113" s="15">
        <v>243</v>
      </c>
      <c r="F113" s="16">
        <v>0.86</v>
      </c>
      <c r="G113" s="13">
        <v>2.5114372920000001</v>
      </c>
      <c r="H113" s="14">
        <v>13.6</v>
      </c>
      <c r="I113" s="17">
        <v>88</v>
      </c>
      <c r="J113" s="31">
        <v>1.84</v>
      </c>
      <c r="K113" s="17">
        <v>82</v>
      </c>
      <c r="L113" s="13">
        <v>193.18700000000001</v>
      </c>
      <c r="M113" s="18">
        <v>4695462</v>
      </c>
      <c r="N113" s="16">
        <v>3.1</v>
      </c>
      <c r="O113" s="16">
        <v>32.5</v>
      </c>
      <c r="P113" s="35">
        <v>3.3</v>
      </c>
      <c r="Q113" s="35">
        <v>1.8</v>
      </c>
      <c r="R113" s="35">
        <v>1.2</v>
      </c>
    </row>
    <row r="114" spans="1:18">
      <c r="A114" s="9" t="s">
        <v>136</v>
      </c>
      <c r="B114" s="13">
        <v>2000</v>
      </c>
      <c r="C114" s="9" t="s">
        <v>22</v>
      </c>
      <c r="D114" s="14">
        <v>57.4</v>
      </c>
      <c r="E114" s="15">
        <v>41</v>
      </c>
      <c r="F114" s="16">
        <v>7.87</v>
      </c>
      <c r="G114" s="13">
        <v>35.809785120000001</v>
      </c>
      <c r="H114" s="14">
        <v>24.5</v>
      </c>
      <c r="I114" s="17">
        <v>80</v>
      </c>
      <c r="J114" s="31">
        <v>6.11</v>
      </c>
      <c r="K114" s="17">
        <v>79</v>
      </c>
      <c r="L114" s="13">
        <v>257.99599999999998</v>
      </c>
      <c r="M114" s="18">
        <v>1899257</v>
      </c>
      <c r="N114" s="16">
        <v>5.6</v>
      </c>
      <c r="O114" s="16">
        <v>22.3</v>
      </c>
      <c r="P114" s="35">
        <v>207.5</v>
      </c>
      <c r="Q114" s="35">
        <v>11.5</v>
      </c>
      <c r="R114" s="35">
        <v>20.5</v>
      </c>
    </row>
    <row r="115" spans="1:18">
      <c r="A115" s="9" t="s">
        <v>137</v>
      </c>
      <c r="B115" s="13">
        <v>2000</v>
      </c>
      <c r="C115" s="9" t="s">
        <v>22</v>
      </c>
      <c r="D115" s="14">
        <v>62.5</v>
      </c>
      <c r="E115" s="15">
        <v>238</v>
      </c>
      <c r="F115" s="16">
        <v>0.22</v>
      </c>
      <c r="G115" s="13">
        <v>17.912336799999999</v>
      </c>
      <c r="H115" s="14">
        <v>11.4</v>
      </c>
      <c r="I115" s="17">
        <v>74</v>
      </c>
      <c r="J115" s="31">
        <v>5.43</v>
      </c>
      <c r="K115" s="17">
        <v>74</v>
      </c>
      <c r="L115" s="13">
        <v>231.42599999999999</v>
      </c>
      <c r="M115" s="18">
        <v>2374911</v>
      </c>
      <c r="N115" s="16">
        <v>2.4</v>
      </c>
      <c r="O115" s="16">
        <v>38.9</v>
      </c>
      <c r="P115" s="35">
        <v>8.6</v>
      </c>
      <c r="Q115" s="35">
        <v>3.6</v>
      </c>
      <c r="R115" s="35">
        <v>4.2</v>
      </c>
    </row>
    <row r="116" spans="1:18">
      <c r="A116" s="9" t="s">
        <v>138</v>
      </c>
      <c r="B116" s="13">
        <v>2000</v>
      </c>
      <c r="C116" s="9" t="s">
        <v>31</v>
      </c>
      <c r="D116" s="14">
        <v>78.099999999999994</v>
      </c>
      <c r="E116" s="15">
        <v>84</v>
      </c>
      <c r="F116" s="16">
        <v>9.2200000000000006</v>
      </c>
      <c r="G116" s="13">
        <v>2944.6401340000002</v>
      </c>
      <c r="H116" s="14">
        <v>51.8</v>
      </c>
      <c r="I116" s="17">
        <v>97</v>
      </c>
      <c r="J116" s="31">
        <v>7.42</v>
      </c>
      <c r="K116" s="17">
        <v>97</v>
      </c>
      <c r="L116" s="20">
        <v>25921.128000000001</v>
      </c>
      <c r="M116" s="18">
        <v>15925513</v>
      </c>
      <c r="N116" s="16">
        <v>10.8</v>
      </c>
      <c r="O116" s="16">
        <v>37.700000000000003</v>
      </c>
      <c r="P116" s="35">
        <v>1836.2</v>
      </c>
      <c r="Q116" s="35">
        <v>7.1</v>
      </c>
      <c r="R116" s="35">
        <v>0</v>
      </c>
    </row>
    <row r="117" spans="1:18">
      <c r="A117" s="9" t="s">
        <v>139</v>
      </c>
      <c r="B117" s="13">
        <v>2000</v>
      </c>
      <c r="C117" s="9" t="s">
        <v>31</v>
      </c>
      <c r="D117" s="14">
        <v>78.599999999999994</v>
      </c>
      <c r="E117" s="15">
        <v>87</v>
      </c>
      <c r="F117" s="16">
        <v>9.23</v>
      </c>
      <c r="G117" s="13">
        <v>2143.0210830000001</v>
      </c>
      <c r="H117" s="14">
        <v>58.9</v>
      </c>
      <c r="I117" s="17">
        <v>82</v>
      </c>
      <c r="J117" s="31">
        <v>7.47</v>
      </c>
      <c r="K117" s="17">
        <v>90</v>
      </c>
      <c r="L117" s="20">
        <v>13641.127</v>
      </c>
      <c r="M117" s="18">
        <v>3858234</v>
      </c>
      <c r="N117" s="16">
        <v>11.6</v>
      </c>
      <c r="O117" s="16">
        <v>29.4</v>
      </c>
      <c r="P117" s="35">
        <v>1053.9000000000001</v>
      </c>
      <c r="Q117" s="35">
        <v>7.5</v>
      </c>
      <c r="R117" s="35">
        <v>17.100000000000001</v>
      </c>
    </row>
    <row r="118" spans="1:18">
      <c r="A118" s="9" t="s">
        <v>140</v>
      </c>
      <c r="B118" s="13">
        <v>2000</v>
      </c>
      <c r="C118" s="9" t="s">
        <v>22</v>
      </c>
      <c r="D118" s="14">
        <v>73</v>
      </c>
      <c r="E118" s="15">
        <v>192</v>
      </c>
      <c r="F118" s="16">
        <v>3.32</v>
      </c>
      <c r="G118" s="13">
        <v>15.255188159999999</v>
      </c>
      <c r="H118" s="14">
        <v>42.8</v>
      </c>
      <c r="I118" s="17">
        <v>85</v>
      </c>
      <c r="J118" s="31">
        <v>5.39</v>
      </c>
      <c r="K118" s="17">
        <v>83</v>
      </c>
      <c r="L118" s="13">
        <v>116.274</v>
      </c>
      <c r="M118" s="18">
        <v>526796</v>
      </c>
      <c r="N118" s="16">
        <v>5.0999999999999996</v>
      </c>
      <c r="O118" s="16">
        <v>0</v>
      </c>
      <c r="P118" s="35">
        <v>53</v>
      </c>
      <c r="Q118" s="35">
        <v>5.2</v>
      </c>
      <c r="R118" s="35">
        <v>10.8</v>
      </c>
    </row>
    <row r="119" spans="1:18">
      <c r="A119" s="9" t="s">
        <v>141</v>
      </c>
      <c r="B119" s="13">
        <v>2000</v>
      </c>
      <c r="C119" s="9" t="s">
        <v>22</v>
      </c>
      <c r="D119" s="14">
        <v>50</v>
      </c>
      <c r="E119" s="15">
        <v>284</v>
      </c>
      <c r="F119" s="16">
        <v>0.1</v>
      </c>
      <c r="G119" s="13">
        <v>13.35783844</v>
      </c>
      <c r="H119" s="14">
        <v>13.6</v>
      </c>
      <c r="I119" s="17">
        <v>41</v>
      </c>
      <c r="J119" s="31">
        <v>6.1</v>
      </c>
      <c r="K119" s="17">
        <v>34</v>
      </c>
      <c r="L119" s="13">
        <v>158.45599999999999</v>
      </c>
      <c r="M119" s="18">
        <v>11352973</v>
      </c>
      <c r="N119" s="16">
        <v>1.1000000000000001</v>
      </c>
      <c r="O119" s="16">
        <v>6.4</v>
      </c>
      <c r="P119" s="35">
        <v>8.6</v>
      </c>
      <c r="Q119" s="35">
        <v>5.7</v>
      </c>
      <c r="R119" s="35">
        <v>8.4</v>
      </c>
    </row>
    <row r="120" spans="1:18">
      <c r="A120" s="9" t="s">
        <v>142</v>
      </c>
      <c r="B120" s="13">
        <v>2000</v>
      </c>
      <c r="C120" s="9" t="s">
        <v>22</v>
      </c>
      <c r="D120" s="14">
        <v>47.1</v>
      </c>
      <c r="E120" s="15">
        <v>45</v>
      </c>
      <c r="F120" s="16">
        <v>10.49</v>
      </c>
      <c r="G120" s="13">
        <v>22.481776060000001</v>
      </c>
      <c r="H120" s="14">
        <v>16.899999999999999</v>
      </c>
      <c r="I120" s="17">
        <v>31</v>
      </c>
      <c r="J120" s="31">
        <v>2.84</v>
      </c>
      <c r="K120" s="17">
        <v>29</v>
      </c>
      <c r="L120" s="13">
        <v>379.11900000000003</v>
      </c>
      <c r="M120" s="18">
        <v>1223529</v>
      </c>
      <c r="N120" s="16">
        <v>3.4</v>
      </c>
      <c r="O120" s="16">
        <v>7.7</v>
      </c>
      <c r="P120" s="35">
        <v>14.6</v>
      </c>
      <c r="Q120" s="35">
        <v>2.6</v>
      </c>
      <c r="R120" s="35">
        <v>2.1</v>
      </c>
    </row>
    <row r="121" spans="1:18">
      <c r="A121" s="9" t="s">
        <v>143</v>
      </c>
      <c r="B121" s="13">
        <v>2000</v>
      </c>
      <c r="C121" s="9" t="s">
        <v>31</v>
      </c>
      <c r="D121" s="14">
        <v>78.5</v>
      </c>
      <c r="E121" s="15">
        <v>85</v>
      </c>
      <c r="F121" s="16">
        <v>6.68</v>
      </c>
      <c r="G121" s="13">
        <v>6191.2119080000002</v>
      </c>
      <c r="H121" s="14">
        <v>53.3</v>
      </c>
      <c r="I121" s="17">
        <v>91</v>
      </c>
      <c r="J121" s="31">
        <v>8.27</v>
      </c>
      <c r="K121" s="17">
        <v>90</v>
      </c>
      <c r="L121" s="20">
        <v>38146.714999999997</v>
      </c>
      <c r="M121" s="18">
        <v>449967</v>
      </c>
      <c r="N121" s="16">
        <v>12</v>
      </c>
      <c r="O121" s="16">
        <v>43.1</v>
      </c>
      <c r="P121" s="35">
        <v>2948.9</v>
      </c>
      <c r="Q121" s="35">
        <v>7.7</v>
      </c>
      <c r="R121" s="35">
        <v>0</v>
      </c>
    </row>
    <row r="122" spans="1:18">
      <c r="A122" s="9" t="s">
        <v>144</v>
      </c>
      <c r="B122" s="13">
        <v>2000</v>
      </c>
      <c r="C122" s="9" t="s">
        <v>22</v>
      </c>
      <c r="D122" s="14">
        <v>72.599999999999994</v>
      </c>
      <c r="E122" s="15">
        <v>138</v>
      </c>
      <c r="F122" s="16">
        <v>0.53</v>
      </c>
      <c r="G122" s="13">
        <v>62.866575079999997</v>
      </c>
      <c r="H122" s="14">
        <v>45.9</v>
      </c>
      <c r="I122" s="17">
        <v>99</v>
      </c>
      <c r="J122" s="31">
        <v>3.7</v>
      </c>
      <c r="K122" s="17">
        <v>99</v>
      </c>
      <c r="L122" s="13">
        <v>861.18600000000004</v>
      </c>
      <c r="M122" s="18">
        <v>2239403</v>
      </c>
      <c r="N122" s="16">
        <v>5.3</v>
      </c>
      <c r="O122" s="16">
        <v>8.1999999999999993</v>
      </c>
      <c r="P122" s="35">
        <v>263.5</v>
      </c>
      <c r="Q122" s="35">
        <v>3.1</v>
      </c>
      <c r="R122" s="35">
        <v>7</v>
      </c>
    </row>
    <row r="123" spans="1:18">
      <c r="A123" s="9" t="s">
        <v>145</v>
      </c>
      <c r="B123" s="13">
        <v>2000</v>
      </c>
      <c r="C123" s="9" t="s">
        <v>22</v>
      </c>
      <c r="D123" s="14">
        <v>62.8</v>
      </c>
      <c r="E123" s="15">
        <v>19</v>
      </c>
      <c r="F123" s="16">
        <v>0.03</v>
      </c>
      <c r="G123" s="13">
        <v>18.845343119999999</v>
      </c>
      <c r="H123" s="14">
        <v>16.399999999999999</v>
      </c>
      <c r="I123" s="17">
        <v>61</v>
      </c>
      <c r="J123" s="31">
        <v>2.79</v>
      </c>
      <c r="K123" s="17">
        <v>59</v>
      </c>
      <c r="L123" s="13">
        <v>533.86199999999997</v>
      </c>
      <c r="M123" s="18">
        <v>138523285</v>
      </c>
      <c r="N123" s="16">
        <v>3.3</v>
      </c>
      <c r="O123" s="16">
        <v>24.5</v>
      </c>
      <c r="P123" s="35">
        <v>15.9</v>
      </c>
      <c r="Q123" s="35">
        <v>3.1</v>
      </c>
      <c r="R123" s="35">
        <v>5.9</v>
      </c>
    </row>
    <row r="124" spans="1:18">
      <c r="A124" s="9" t="s">
        <v>146</v>
      </c>
      <c r="B124" s="13">
        <v>2000</v>
      </c>
      <c r="C124" s="9" t="s">
        <v>22</v>
      </c>
      <c r="D124" s="14">
        <v>75.7</v>
      </c>
      <c r="E124" s="15">
        <v>121</v>
      </c>
      <c r="F124" s="16">
        <v>6.9</v>
      </c>
      <c r="G124" s="13">
        <v>9.8710214199999999</v>
      </c>
      <c r="H124" s="14">
        <v>45.9</v>
      </c>
      <c r="I124" s="17">
        <v>99</v>
      </c>
      <c r="J124" s="31">
        <v>7.76</v>
      </c>
      <c r="K124" s="17">
        <v>98</v>
      </c>
      <c r="L124" s="13">
        <v>46.298999999999999</v>
      </c>
      <c r="M124" s="18">
        <v>33347</v>
      </c>
      <c r="N124" s="16">
        <v>8.5</v>
      </c>
      <c r="O124" s="16">
        <v>15</v>
      </c>
      <c r="P124" s="35">
        <v>285.7</v>
      </c>
      <c r="Q124" s="35">
        <v>7.5</v>
      </c>
      <c r="R124" s="35">
        <v>20.3</v>
      </c>
    </row>
    <row r="125" spans="1:18">
      <c r="A125" s="9" t="s">
        <v>147</v>
      </c>
      <c r="B125" s="13">
        <v>2000</v>
      </c>
      <c r="C125" s="9" t="s">
        <v>22</v>
      </c>
      <c r="D125" s="14">
        <v>58.9</v>
      </c>
      <c r="E125" s="15">
        <v>335</v>
      </c>
      <c r="F125" s="16">
        <v>0.82</v>
      </c>
      <c r="G125" s="13">
        <v>62.562738410000001</v>
      </c>
      <c r="H125" s="14">
        <v>37.5</v>
      </c>
      <c r="I125" s="17">
        <v>51</v>
      </c>
      <c r="J125" s="31">
        <v>3.98</v>
      </c>
      <c r="K125" s="17">
        <v>59</v>
      </c>
      <c r="L125" s="13">
        <v>631.947</v>
      </c>
      <c r="M125" s="18">
        <v>5572222</v>
      </c>
      <c r="N125" s="16">
        <v>3.3</v>
      </c>
      <c r="O125" s="16">
        <v>60.9</v>
      </c>
      <c r="P125" s="35">
        <v>19</v>
      </c>
      <c r="Q125" s="35">
        <v>3</v>
      </c>
      <c r="R125" s="35">
        <v>8.3000000000000007</v>
      </c>
    </row>
    <row r="126" spans="1:18">
      <c r="A126" s="9" t="s">
        <v>148</v>
      </c>
      <c r="B126" s="13">
        <v>2000</v>
      </c>
      <c r="C126" s="9" t="s">
        <v>22</v>
      </c>
      <c r="D126" s="14">
        <v>79</v>
      </c>
      <c r="E126" s="15">
        <v>172</v>
      </c>
      <c r="F126" s="16">
        <v>6.64</v>
      </c>
      <c r="G126" s="13">
        <v>273.57587690000003</v>
      </c>
      <c r="H126" s="14">
        <v>39.1</v>
      </c>
      <c r="I126" s="17">
        <v>86</v>
      </c>
      <c r="J126" s="31">
        <v>8.1</v>
      </c>
      <c r="K126" s="17">
        <v>86</v>
      </c>
      <c r="L126" s="20">
        <v>1545.626</v>
      </c>
      <c r="M126" s="18">
        <v>5327</v>
      </c>
      <c r="N126" s="16">
        <v>5.9</v>
      </c>
      <c r="O126" s="16">
        <v>30.8</v>
      </c>
      <c r="P126" s="35">
        <v>89</v>
      </c>
      <c r="Q126" s="35">
        <v>5.8</v>
      </c>
      <c r="R126" s="35">
        <v>6.7</v>
      </c>
    </row>
    <row r="127" spans="1:18">
      <c r="A127" s="9" t="s">
        <v>149</v>
      </c>
      <c r="B127" s="13">
        <v>2000</v>
      </c>
      <c r="C127" s="9" t="s">
        <v>22</v>
      </c>
      <c r="D127" s="14">
        <v>71.400000000000006</v>
      </c>
      <c r="E127" s="15">
        <v>154</v>
      </c>
      <c r="F127" s="16">
        <v>5.18</v>
      </c>
      <c r="G127" s="13">
        <v>297.51123369999999</v>
      </c>
      <c r="H127" s="14">
        <v>45.4</v>
      </c>
      <c r="I127" s="17">
        <v>93</v>
      </c>
      <c r="J127" s="31">
        <v>4.83</v>
      </c>
      <c r="K127" s="17">
        <v>98</v>
      </c>
      <c r="L127" s="20">
        <v>1996.72</v>
      </c>
      <c r="M127" s="18">
        <v>25914879</v>
      </c>
      <c r="N127" s="16">
        <v>8</v>
      </c>
      <c r="O127" s="16">
        <v>12.1</v>
      </c>
      <c r="P127" s="35">
        <v>90.2</v>
      </c>
      <c r="Q127" s="35">
        <v>4.4000000000000004</v>
      </c>
      <c r="R127" s="35">
        <v>11.2</v>
      </c>
    </row>
    <row r="128" spans="1:18">
      <c r="A128" s="9" t="s">
        <v>150</v>
      </c>
      <c r="B128" s="13">
        <v>2000</v>
      </c>
      <c r="C128" s="9" t="s">
        <v>22</v>
      </c>
      <c r="D128" s="14">
        <v>66.8</v>
      </c>
      <c r="E128" s="15">
        <v>219</v>
      </c>
      <c r="F128" s="16">
        <v>4.37</v>
      </c>
      <c r="G128" s="13">
        <v>11.697044630000001</v>
      </c>
      <c r="H128" s="14">
        <v>17.8</v>
      </c>
      <c r="I128" s="17">
        <v>74</v>
      </c>
      <c r="J128" s="31">
        <v>3.21</v>
      </c>
      <c r="K128" s="17">
        <v>78</v>
      </c>
      <c r="L128" s="13">
        <v>138.91999999999999</v>
      </c>
      <c r="M128" s="18">
        <v>77991569</v>
      </c>
      <c r="N128" s="16">
        <v>7.6</v>
      </c>
      <c r="O128" s="16">
        <v>34.4</v>
      </c>
      <c r="P128" s="35">
        <v>32.799999999999997</v>
      </c>
      <c r="Q128" s="35">
        <v>3.2</v>
      </c>
      <c r="R128" s="35">
        <v>6.5</v>
      </c>
    </row>
    <row r="129" spans="1:18">
      <c r="A129" s="9" t="s">
        <v>151</v>
      </c>
      <c r="B129" s="13">
        <v>2000</v>
      </c>
      <c r="C129" s="9" t="s">
        <v>31</v>
      </c>
      <c r="D129" s="14">
        <v>73.7</v>
      </c>
      <c r="E129" s="15">
        <v>153</v>
      </c>
      <c r="F129" s="16">
        <v>10.7</v>
      </c>
      <c r="G129" s="13">
        <v>412.43239740000001</v>
      </c>
      <c r="H129" s="14">
        <v>53.1</v>
      </c>
      <c r="I129" s="17">
        <v>98</v>
      </c>
      <c r="J129" s="31">
        <v>5.5</v>
      </c>
      <c r="K129" s="17">
        <v>98</v>
      </c>
      <c r="L129" s="20">
        <v>4492.7280000000001</v>
      </c>
      <c r="M129" s="18">
        <v>38258629</v>
      </c>
      <c r="N129" s="16">
        <v>11.1</v>
      </c>
      <c r="O129" s="16">
        <v>40.700000000000003</v>
      </c>
      <c r="P129" s="35">
        <v>238</v>
      </c>
      <c r="Q129" s="35">
        <v>5.3</v>
      </c>
      <c r="R129" s="35">
        <v>0</v>
      </c>
    </row>
    <row r="130" spans="1:18">
      <c r="A130" s="9" t="s">
        <v>152</v>
      </c>
      <c r="B130" s="13">
        <v>2000</v>
      </c>
      <c r="C130" s="9" t="s">
        <v>31</v>
      </c>
      <c r="D130" s="14">
        <v>76.599999999999994</v>
      </c>
      <c r="E130" s="15">
        <v>11</v>
      </c>
      <c r="F130" s="16">
        <v>12.03</v>
      </c>
      <c r="G130" s="13">
        <v>167.3280168</v>
      </c>
      <c r="H130" s="14">
        <v>5.0999999999999996</v>
      </c>
      <c r="I130" s="17">
        <v>96</v>
      </c>
      <c r="J130" s="31">
        <v>9.14</v>
      </c>
      <c r="K130" s="17">
        <v>96</v>
      </c>
      <c r="L130" s="20">
        <v>1152.3969999999999</v>
      </c>
      <c r="M130" s="18">
        <v>1289898</v>
      </c>
      <c r="N130" s="16">
        <v>6.8</v>
      </c>
      <c r="O130" s="16">
        <v>25.9</v>
      </c>
      <c r="P130" s="35">
        <v>967.1</v>
      </c>
      <c r="Q130" s="35">
        <v>8.4</v>
      </c>
      <c r="R130" s="35">
        <v>13.8</v>
      </c>
    </row>
    <row r="131" spans="1:18">
      <c r="A131" s="9" t="s">
        <v>153</v>
      </c>
      <c r="B131" s="13">
        <v>2000</v>
      </c>
      <c r="C131" s="9" t="s">
        <v>22</v>
      </c>
      <c r="D131" s="14">
        <v>76.2</v>
      </c>
      <c r="E131" s="15">
        <v>88</v>
      </c>
      <c r="F131" s="16">
        <v>1.08</v>
      </c>
      <c r="G131" s="13">
        <v>1559.2871580000001</v>
      </c>
      <c r="H131" s="14">
        <v>62.4</v>
      </c>
      <c r="I131" s="17">
        <v>91</v>
      </c>
      <c r="J131" s="31">
        <v>2.1800000000000002</v>
      </c>
      <c r="K131" s="17">
        <v>80</v>
      </c>
      <c r="L131" s="20">
        <v>29986.292000000001</v>
      </c>
      <c r="M131" s="18">
        <v>593453</v>
      </c>
      <c r="N131" s="16">
        <v>7.9</v>
      </c>
      <c r="O131" s="16">
        <v>16.5</v>
      </c>
      <c r="P131" s="35">
        <v>602.29999999999995</v>
      </c>
      <c r="Q131" s="35">
        <v>2</v>
      </c>
      <c r="R131" s="35">
        <v>3.9</v>
      </c>
    </row>
    <row r="132" spans="1:18">
      <c r="A132" s="9" t="s">
        <v>154</v>
      </c>
      <c r="B132" s="13">
        <v>2000</v>
      </c>
      <c r="C132" s="9" t="s">
        <v>22</v>
      </c>
      <c r="D132" s="14">
        <v>76</v>
      </c>
      <c r="E132" s="15">
        <v>116</v>
      </c>
      <c r="F132" s="16">
        <v>8.9700000000000006</v>
      </c>
      <c r="G132" s="13">
        <v>0</v>
      </c>
      <c r="H132" s="14">
        <v>24.7</v>
      </c>
      <c r="I132" s="17">
        <v>99</v>
      </c>
      <c r="J132" s="31">
        <v>4.2300000000000004</v>
      </c>
      <c r="K132" s="17">
        <v>97</v>
      </c>
      <c r="L132" s="20">
        <v>11947.58</v>
      </c>
      <c r="M132" s="18">
        <v>46206271</v>
      </c>
      <c r="N132" s="16">
        <v>10.6</v>
      </c>
      <c r="O132" s="16">
        <v>34.299999999999997</v>
      </c>
      <c r="P132" s="35">
        <v>473.9</v>
      </c>
      <c r="Q132" s="35">
        <v>4</v>
      </c>
      <c r="R132" s="35">
        <v>8.6999999999999993</v>
      </c>
    </row>
    <row r="133" spans="1:18">
      <c r="A133" s="9" t="s">
        <v>155</v>
      </c>
      <c r="B133" s="13">
        <v>2000</v>
      </c>
      <c r="C133" s="9" t="s">
        <v>22</v>
      </c>
      <c r="D133" s="14">
        <v>67.099999999999994</v>
      </c>
      <c r="E133" s="15">
        <v>235</v>
      </c>
      <c r="F133" s="16">
        <v>7.77</v>
      </c>
      <c r="G133" s="13">
        <v>0</v>
      </c>
      <c r="H133" s="14">
        <v>46.5</v>
      </c>
      <c r="I133" s="17">
        <v>97</v>
      </c>
      <c r="J133" s="31">
        <v>6.65</v>
      </c>
      <c r="K133" s="17">
        <v>95</v>
      </c>
      <c r="L133" s="13">
        <v>354</v>
      </c>
      <c r="M133" s="18">
        <v>4201088</v>
      </c>
      <c r="N133" s="16">
        <v>9</v>
      </c>
      <c r="O133" s="16">
        <v>23.3</v>
      </c>
      <c r="P133" s="35">
        <v>20.5</v>
      </c>
      <c r="Q133" s="35">
        <v>5.8</v>
      </c>
      <c r="R133" s="35">
        <v>8.5</v>
      </c>
    </row>
    <row r="134" spans="1:18">
      <c r="A134" s="9" t="s">
        <v>156</v>
      </c>
      <c r="B134" s="13">
        <v>2000</v>
      </c>
      <c r="C134" s="9" t="s">
        <v>31</v>
      </c>
      <c r="D134" s="14">
        <v>77</v>
      </c>
      <c r="E134" s="15">
        <v>175</v>
      </c>
      <c r="F134" s="16">
        <v>11.77</v>
      </c>
      <c r="G134" s="13">
        <v>152.6368899</v>
      </c>
      <c r="H134" s="14">
        <v>51.4</v>
      </c>
      <c r="I134" s="17">
        <v>99</v>
      </c>
      <c r="J134" s="31">
        <v>4.33</v>
      </c>
      <c r="K134" s="17">
        <v>99</v>
      </c>
      <c r="L134" s="20">
        <v>1668.163</v>
      </c>
      <c r="M134" s="18">
        <v>22442971</v>
      </c>
      <c r="N134" s="16">
        <v>9.9</v>
      </c>
      <c r="O134" s="16">
        <v>39.6</v>
      </c>
      <c r="P134" s="35">
        <v>69.900000000000006</v>
      </c>
      <c r="Q134" s="35">
        <v>4.2</v>
      </c>
      <c r="R134" s="35">
        <v>8.8000000000000007</v>
      </c>
    </row>
    <row r="135" spans="1:18">
      <c r="A135" s="9" t="s">
        <v>157</v>
      </c>
      <c r="B135" s="13">
        <v>2000</v>
      </c>
      <c r="C135" s="9" t="s">
        <v>22</v>
      </c>
      <c r="D135" s="14">
        <v>65</v>
      </c>
      <c r="E135" s="15">
        <v>37</v>
      </c>
      <c r="F135" s="16">
        <v>11.25</v>
      </c>
      <c r="G135" s="13">
        <v>224.46002480000001</v>
      </c>
      <c r="H135" s="14">
        <v>54</v>
      </c>
      <c r="I135" s="17">
        <v>97</v>
      </c>
      <c r="J135" s="31">
        <v>5.42</v>
      </c>
      <c r="K135" s="17">
        <v>96</v>
      </c>
      <c r="L135" s="20">
        <v>1771.587</v>
      </c>
      <c r="M135" s="18">
        <v>146596557</v>
      </c>
      <c r="N135" s="16">
        <v>11.3</v>
      </c>
      <c r="O135" s="16">
        <v>42.8</v>
      </c>
      <c r="P135" s="35">
        <v>95.4</v>
      </c>
      <c r="Q135" s="35">
        <v>5.4</v>
      </c>
      <c r="R135" s="35">
        <v>9.6999999999999993</v>
      </c>
    </row>
    <row r="136" spans="1:18">
      <c r="A136" s="9" t="s">
        <v>158</v>
      </c>
      <c r="B136" s="13">
        <v>2000</v>
      </c>
      <c r="C136" s="9" t="s">
        <v>22</v>
      </c>
      <c r="D136" s="14">
        <v>48.3</v>
      </c>
      <c r="E136" s="15">
        <v>426</v>
      </c>
      <c r="F136" s="16">
        <v>7.35</v>
      </c>
      <c r="G136" s="13">
        <v>18.41791804</v>
      </c>
      <c r="H136" s="14">
        <v>13.2</v>
      </c>
      <c r="I136" s="17">
        <v>90</v>
      </c>
      <c r="J136" s="31">
        <v>4.22</v>
      </c>
      <c r="K136" s="17">
        <v>90</v>
      </c>
      <c r="L136" s="13">
        <v>216.173</v>
      </c>
      <c r="M136" s="18">
        <v>82573</v>
      </c>
      <c r="N136" s="16">
        <v>2.2999999999999998</v>
      </c>
      <c r="O136" s="16">
        <v>17.8</v>
      </c>
      <c r="P136" s="35">
        <v>10</v>
      </c>
      <c r="Q136" s="35">
        <v>4.5999999999999996</v>
      </c>
      <c r="R136" s="35">
        <v>5.3</v>
      </c>
    </row>
    <row r="137" spans="1:18">
      <c r="A137" s="9" t="s">
        <v>159</v>
      </c>
      <c r="B137" s="13">
        <v>2000</v>
      </c>
      <c r="C137" s="9" t="s">
        <v>22</v>
      </c>
      <c r="D137" s="14">
        <v>71.599999999999994</v>
      </c>
      <c r="E137" s="15">
        <v>183</v>
      </c>
      <c r="F137" s="16">
        <v>10.83</v>
      </c>
      <c r="G137" s="13">
        <v>0</v>
      </c>
      <c r="H137" s="14">
        <v>36.799999999999997</v>
      </c>
      <c r="I137" s="17">
        <v>70</v>
      </c>
      <c r="J137" s="31">
        <v>5.53</v>
      </c>
      <c r="K137" s="17">
        <v>70</v>
      </c>
      <c r="L137" s="20">
        <v>4996.2700000000004</v>
      </c>
      <c r="M137" s="18">
        <v>156948</v>
      </c>
      <c r="N137" s="16">
        <v>7</v>
      </c>
      <c r="O137" s="16">
        <v>0</v>
      </c>
      <c r="P137" s="35">
        <v>245.9</v>
      </c>
      <c r="Q137" s="35">
        <v>4.9000000000000004</v>
      </c>
      <c r="R137" s="35">
        <v>8.5</v>
      </c>
    </row>
    <row r="138" spans="1:18">
      <c r="A138" s="9" t="s">
        <v>160</v>
      </c>
      <c r="B138" s="13">
        <v>2000</v>
      </c>
      <c r="C138" s="9" t="s">
        <v>22</v>
      </c>
      <c r="D138" s="14">
        <v>79</v>
      </c>
      <c r="E138" s="15">
        <v>186</v>
      </c>
      <c r="F138" s="16">
        <v>6.84</v>
      </c>
      <c r="G138" s="13">
        <v>0</v>
      </c>
      <c r="H138" s="14">
        <v>4.0999999999999996</v>
      </c>
      <c r="I138" s="17">
        <v>99</v>
      </c>
      <c r="J138" s="31">
        <v>3.73</v>
      </c>
      <c r="K138" s="17">
        <v>98</v>
      </c>
      <c r="L138" s="20">
        <v>3672.64</v>
      </c>
      <c r="M138" s="18">
        <v>107896</v>
      </c>
      <c r="N138" s="16">
        <v>7.6</v>
      </c>
      <c r="O138" s="16">
        <v>0</v>
      </c>
      <c r="P138" s="35">
        <v>140.5</v>
      </c>
      <c r="Q138" s="35">
        <v>3.8</v>
      </c>
      <c r="R138" s="35">
        <v>11.9</v>
      </c>
    </row>
    <row r="139" spans="1:18">
      <c r="A139" s="9" t="s">
        <v>161</v>
      </c>
      <c r="B139" s="13">
        <v>2000</v>
      </c>
      <c r="C139" s="9" t="s">
        <v>22</v>
      </c>
      <c r="D139" s="14">
        <v>72</v>
      </c>
      <c r="E139" s="15">
        <v>18</v>
      </c>
      <c r="F139" s="16">
        <v>2.88</v>
      </c>
      <c r="G139" s="13">
        <v>21.254300199999999</v>
      </c>
      <c r="H139" s="14">
        <v>65.599999999999994</v>
      </c>
      <c r="I139" s="17">
        <v>98</v>
      </c>
      <c r="J139" s="31">
        <v>5.31</v>
      </c>
      <c r="K139" s="17">
        <v>98</v>
      </c>
      <c r="L139" s="13">
        <v>154.68899999999999</v>
      </c>
      <c r="M139" s="18">
        <v>17461</v>
      </c>
      <c r="N139" s="16">
        <v>8.8000000000000007</v>
      </c>
      <c r="O139" s="16">
        <v>45.1</v>
      </c>
      <c r="P139" s="35">
        <v>73.099999999999994</v>
      </c>
      <c r="Q139" s="35">
        <v>5.5</v>
      </c>
      <c r="R139" s="35">
        <v>11.8</v>
      </c>
    </row>
    <row r="140" spans="1:18">
      <c r="A140" s="9" t="s">
        <v>162</v>
      </c>
      <c r="B140" s="13">
        <v>2000</v>
      </c>
      <c r="C140" s="9" t="s">
        <v>22</v>
      </c>
      <c r="D140" s="14">
        <v>62.6</v>
      </c>
      <c r="E140" s="15">
        <v>224</v>
      </c>
      <c r="F140" s="16">
        <v>4.3099999999999996</v>
      </c>
      <c r="G140" s="22">
        <v>0</v>
      </c>
      <c r="H140" s="14">
        <v>2.7</v>
      </c>
      <c r="I140" s="17">
        <v>87</v>
      </c>
      <c r="J140" s="31">
        <v>8.86</v>
      </c>
      <c r="K140" s="17">
        <v>82</v>
      </c>
      <c r="L140" s="27">
        <v>1800.64</v>
      </c>
      <c r="M140" s="18">
        <v>13866</v>
      </c>
      <c r="N140" s="16">
        <v>4.2</v>
      </c>
      <c r="O140" s="16">
        <v>0</v>
      </c>
      <c r="P140" s="35">
        <v>53.9</v>
      </c>
      <c r="Q140" s="35">
        <v>9.6999999999999993</v>
      </c>
      <c r="R140" s="35">
        <v>9</v>
      </c>
    </row>
    <row r="141" spans="1:18">
      <c r="A141" s="9" t="s">
        <v>163</v>
      </c>
      <c r="B141" s="13">
        <v>2000</v>
      </c>
      <c r="C141" s="9" t="s">
        <v>22</v>
      </c>
      <c r="D141" s="14">
        <v>72.599999999999994</v>
      </c>
      <c r="E141" s="15">
        <v>11</v>
      </c>
      <c r="F141" s="16">
        <v>0.08</v>
      </c>
      <c r="G141" s="13">
        <v>782.17998150000005</v>
      </c>
      <c r="H141" s="14">
        <v>56.2</v>
      </c>
      <c r="I141" s="17">
        <v>95</v>
      </c>
      <c r="J141" s="31">
        <v>4.24</v>
      </c>
      <c r="K141" s="17">
        <v>95</v>
      </c>
      <c r="L141" s="20">
        <v>9126.9539999999997</v>
      </c>
      <c r="M141" s="18">
        <v>21392273</v>
      </c>
      <c r="N141" s="16">
        <v>6.7</v>
      </c>
      <c r="O141" s="16">
        <v>14.5</v>
      </c>
      <c r="P141" s="35">
        <v>384.4</v>
      </c>
      <c r="Q141" s="35">
        <v>4.2</v>
      </c>
      <c r="R141" s="35">
        <v>9.1999999999999993</v>
      </c>
    </row>
    <row r="142" spans="1:18">
      <c r="A142" s="9" t="s">
        <v>164</v>
      </c>
      <c r="B142" s="13">
        <v>2000</v>
      </c>
      <c r="C142" s="9" t="s">
        <v>22</v>
      </c>
      <c r="D142" s="14">
        <v>57.5</v>
      </c>
      <c r="E142" s="15">
        <v>25</v>
      </c>
      <c r="F142" s="16">
        <v>0.3</v>
      </c>
      <c r="G142" s="13">
        <v>5.3973685319999998</v>
      </c>
      <c r="H142" s="14">
        <v>17.5</v>
      </c>
      <c r="I142" s="17">
        <v>49</v>
      </c>
      <c r="J142" s="31">
        <v>4.63</v>
      </c>
      <c r="K142" s="17">
        <v>52</v>
      </c>
      <c r="L142" s="13">
        <v>473.45299999999997</v>
      </c>
      <c r="M142" s="18">
        <v>988452</v>
      </c>
      <c r="N142" s="16">
        <v>1.9</v>
      </c>
      <c r="O142" s="16">
        <v>10.9</v>
      </c>
      <c r="P142" s="35">
        <v>21.9</v>
      </c>
      <c r="Q142" s="35">
        <v>4.5999999999999996</v>
      </c>
      <c r="R142" s="35">
        <v>9.1</v>
      </c>
    </row>
    <row r="143" spans="1:18">
      <c r="A143" s="9" t="s">
        <v>165</v>
      </c>
      <c r="B143" s="13">
        <v>2000</v>
      </c>
      <c r="C143" s="9" t="s">
        <v>22</v>
      </c>
      <c r="D143" s="14">
        <v>72.599999999999994</v>
      </c>
      <c r="E143" s="15">
        <v>141</v>
      </c>
      <c r="F143" s="16">
        <v>8.6</v>
      </c>
      <c r="G143" s="13">
        <v>11.859281080000001</v>
      </c>
      <c r="H143" s="14">
        <v>51.2</v>
      </c>
      <c r="I143" s="17">
        <v>98</v>
      </c>
      <c r="J143" s="31">
        <v>6.53</v>
      </c>
      <c r="K143" s="17">
        <v>95</v>
      </c>
      <c r="L143" s="13">
        <v>87.137</v>
      </c>
      <c r="M143" s="18">
        <v>7516346</v>
      </c>
      <c r="N143" s="16">
        <v>9.4</v>
      </c>
      <c r="O143" s="16">
        <v>48.7</v>
      </c>
      <c r="P143" s="35">
        <v>65.2</v>
      </c>
      <c r="Q143" s="35">
        <v>6.5</v>
      </c>
      <c r="R143" s="35">
        <v>13.6</v>
      </c>
    </row>
    <row r="144" spans="1:18">
      <c r="A144" s="9" t="s">
        <v>166</v>
      </c>
      <c r="B144" s="13">
        <v>2000</v>
      </c>
      <c r="C144" s="9" t="s">
        <v>22</v>
      </c>
      <c r="D144" s="14">
        <v>71.8</v>
      </c>
      <c r="E144" s="15">
        <v>188</v>
      </c>
      <c r="F144" s="16">
        <v>5.53</v>
      </c>
      <c r="G144" s="13">
        <v>601.76081150000005</v>
      </c>
      <c r="H144" s="14">
        <v>27.1</v>
      </c>
      <c r="I144" s="17">
        <v>98</v>
      </c>
      <c r="J144" s="31">
        <v>4.62</v>
      </c>
      <c r="K144" s="17">
        <v>98</v>
      </c>
      <c r="L144" s="20">
        <v>7578.8519999999999</v>
      </c>
      <c r="M144" s="18">
        <v>81131</v>
      </c>
      <c r="N144" s="16">
        <v>7.4</v>
      </c>
      <c r="O144" s="16">
        <v>25.1</v>
      </c>
      <c r="P144" s="35">
        <v>349.3</v>
      </c>
      <c r="Q144" s="35">
        <v>4.5999999999999996</v>
      </c>
      <c r="R144" s="35">
        <v>6.8</v>
      </c>
    </row>
    <row r="145" spans="1:18">
      <c r="A145" s="9" t="s">
        <v>167</v>
      </c>
      <c r="B145" s="13">
        <v>2000</v>
      </c>
      <c r="C145" s="9" t="s">
        <v>22</v>
      </c>
      <c r="D145" s="14">
        <v>39</v>
      </c>
      <c r="E145" s="15">
        <v>533</v>
      </c>
      <c r="F145" s="16">
        <v>4.0599999999999996</v>
      </c>
      <c r="G145" s="13">
        <v>20.395682829999998</v>
      </c>
      <c r="H145" s="14">
        <v>17.2</v>
      </c>
      <c r="I145" s="17">
        <v>46</v>
      </c>
      <c r="J145" s="31">
        <v>13.63</v>
      </c>
      <c r="K145" s="17">
        <v>44</v>
      </c>
      <c r="L145" s="13">
        <v>139.315</v>
      </c>
      <c r="M145" s="18">
        <v>4564297</v>
      </c>
      <c r="N145" s="16">
        <v>2.2999999999999998</v>
      </c>
      <c r="O145" s="16">
        <v>42.2</v>
      </c>
      <c r="P145" s="35">
        <v>13.8</v>
      </c>
      <c r="Q145" s="35">
        <v>9.9</v>
      </c>
      <c r="R145" s="35">
        <v>12.7</v>
      </c>
    </row>
    <row r="146" spans="1:18">
      <c r="A146" s="9" t="s">
        <v>168</v>
      </c>
      <c r="B146" s="13">
        <v>2000</v>
      </c>
      <c r="C146" s="9" t="s">
        <v>31</v>
      </c>
      <c r="D146" s="14">
        <v>78.3</v>
      </c>
      <c r="E146" s="15">
        <v>78</v>
      </c>
      <c r="F146" s="16">
        <v>1.72</v>
      </c>
      <c r="G146" s="13">
        <v>1855.828806</v>
      </c>
      <c r="H146" s="14">
        <v>28.5</v>
      </c>
      <c r="I146" s="17">
        <v>98</v>
      </c>
      <c r="J146" s="31">
        <v>2.71</v>
      </c>
      <c r="K146" s="17">
        <v>98</v>
      </c>
      <c r="L146" s="20">
        <v>23792.677</v>
      </c>
      <c r="M146" s="18">
        <v>3918183</v>
      </c>
      <c r="N146" s="16">
        <v>8.9</v>
      </c>
      <c r="O146" s="16">
        <v>16.3</v>
      </c>
      <c r="P146" s="35">
        <v>820.7</v>
      </c>
      <c r="Q146" s="35">
        <v>3.4</v>
      </c>
      <c r="R146" s="35">
        <v>6.7</v>
      </c>
    </row>
    <row r="147" spans="1:18">
      <c r="A147" s="9" t="s">
        <v>169</v>
      </c>
      <c r="B147" s="13">
        <v>2000</v>
      </c>
      <c r="C147" s="9" t="s">
        <v>31</v>
      </c>
      <c r="D147" s="14">
        <v>73</v>
      </c>
      <c r="E147" s="15">
        <v>147</v>
      </c>
      <c r="F147" s="16">
        <v>10.69</v>
      </c>
      <c r="G147" s="13">
        <v>0</v>
      </c>
      <c r="H147" s="14">
        <v>5.7</v>
      </c>
      <c r="I147" s="17">
        <v>98</v>
      </c>
      <c r="J147" s="31">
        <v>5.5</v>
      </c>
      <c r="K147" s="17">
        <v>99</v>
      </c>
      <c r="L147" s="20">
        <v>5402.93</v>
      </c>
      <c r="M147" s="18">
        <v>5386064</v>
      </c>
      <c r="N147" s="16">
        <v>10.3</v>
      </c>
      <c r="O147" s="16">
        <v>32.1</v>
      </c>
      <c r="P147" s="35">
        <v>203.5</v>
      </c>
      <c r="Q147" s="35">
        <v>5.3</v>
      </c>
      <c r="R147" s="35">
        <v>0</v>
      </c>
    </row>
    <row r="148" spans="1:18">
      <c r="A148" s="9" t="s">
        <v>170</v>
      </c>
      <c r="B148" s="13">
        <v>2000</v>
      </c>
      <c r="C148" s="9" t="s">
        <v>31</v>
      </c>
      <c r="D148" s="14">
        <v>76</v>
      </c>
      <c r="E148" s="15">
        <v>122</v>
      </c>
      <c r="F148" s="16">
        <v>10.52</v>
      </c>
      <c r="G148" s="13">
        <v>161.44738530000001</v>
      </c>
      <c r="H148" s="14">
        <v>51.2</v>
      </c>
      <c r="I148" s="17">
        <v>93</v>
      </c>
      <c r="J148" s="31">
        <v>8.26</v>
      </c>
      <c r="K148" s="17">
        <v>91</v>
      </c>
      <c r="L148" s="20">
        <v>1227.7370000000001</v>
      </c>
      <c r="M148" s="18">
        <v>1988925</v>
      </c>
      <c r="N148" s="16">
        <v>11.6</v>
      </c>
      <c r="O148" s="16">
        <v>26.8</v>
      </c>
      <c r="P148" s="35">
        <v>796.6</v>
      </c>
      <c r="Q148" s="35">
        <v>7.8</v>
      </c>
      <c r="R148" s="35">
        <v>0</v>
      </c>
    </row>
    <row r="149" spans="1:18">
      <c r="A149" s="9" t="s">
        <v>171</v>
      </c>
      <c r="B149" s="13">
        <v>2000</v>
      </c>
      <c r="C149" s="9" t="s">
        <v>22</v>
      </c>
      <c r="D149" s="14">
        <v>65.8</v>
      </c>
      <c r="E149" s="15">
        <v>235</v>
      </c>
      <c r="F149" s="16">
        <v>1.2</v>
      </c>
      <c r="G149" s="13">
        <v>4.2492607299999996</v>
      </c>
      <c r="H149" s="14">
        <v>37.9</v>
      </c>
      <c r="I149" s="17">
        <v>88</v>
      </c>
      <c r="J149" s="31">
        <v>4.5599999999999996</v>
      </c>
      <c r="K149" s="17">
        <v>86</v>
      </c>
      <c r="L149" s="13">
        <v>154.51900000000001</v>
      </c>
      <c r="M149" s="18">
        <v>41269</v>
      </c>
      <c r="N149" s="16">
        <v>4.5999999999999996</v>
      </c>
      <c r="O149" s="16">
        <v>0</v>
      </c>
      <c r="P149" s="35">
        <v>53.9</v>
      </c>
      <c r="Q149" s="35">
        <v>5.8</v>
      </c>
      <c r="R149" s="35">
        <v>23.1</v>
      </c>
    </row>
    <row r="150" spans="1:18">
      <c r="A150" s="9" t="s">
        <v>172</v>
      </c>
      <c r="B150" s="13">
        <v>2000</v>
      </c>
      <c r="C150" s="9" t="s">
        <v>22</v>
      </c>
      <c r="D150" s="14">
        <v>55</v>
      </c>
      <c r="E150" s="15">
        <v>355</v>
      </c>
      <c r="F150" s="16">
        <v>0</v>
      </c>
      <c r="G150" s="22">
        <v>0</v>
      </c>
      <c r="H150" s="14">
        <v>17.8</v>
      </c>
      <c r="I150" s="17">
        <v>37</v>
      </c>
      <c r="J150" s="32"/>
      <c r="K150" s="17">
        <v>33</v>
      </c>
      <c r="L150" s="25">
        <v>228</v>
      </c>
      <c r="M150" s="18">
        <v>7385416</v>
      </c>
      <c r="N150" s="34">
        <v>0</v>
      </c>
      <c r="O150" s="16">
        <v>0</v>
      </c>
      <c r="P150" s="35" t="s">
        <v>23</v>
      </c>
      <c r="Q150" s="35" t="s">
        <v>23</v>
      </c>
      <c r="R150" s="35" t="s">
        <v>23</v>
      </c>
    </row>
    <row r="151" spans="1:18">
      <c r="A151" s="9" t="s">
        <v>173</v>
      </c>
      <c r="B151" s="13">
        <v>2000</v>
      </c>
      <c r="C151" s="9" t="s">
        <v>22</v>
      </c>
      <c r="D151" s="14">
        <v>57.3</v>
      </c>
      <c r="E151" s="15">
        <v>397</v>
      </c>
      <c r="F151" s="16">
        <v>8.0299999999999994</v>
      </c>
      <c r="G151" s="13">
        <v>45.963808389999997</v>
      </c>
      <c r="H151" s="14">
        <v>4.0999999999999996</v>
      </c>
      <c r="I151" s="17">
        <v>71</v>
      </c>
      <c r="J151" s="31">
        <v>8.6999999999999993</v>
      </c>
      <c r="K151" s="17">
        <v>73</v>
      </c>
      <c r="L151" s="13">
        <v>337.22500000000002</v>
      </c>
      <c r="M151" s="18">
        <v>44896856</v>
      </c>
      <c r="N151" s="16">
        <v>8.8000000000000007</v>
      </c>
      <c r="O151" s="16">
        <v>22.7</v>
      </c>
      <c r="P151" s="35">
        <v>221.8</v>
      </c>
      <c r="Q151" s="35">
        <v>7.4</v>
      </c>
      <c r="R151" s="35">
        <v>10.9</v>
      </c>
    </row>
    <row r="152" spans="1:18">
      <c r="A152" s="9" t="s">
        <v>174</v>
      </c>
      <c r="B152" s="13">
        <v>2000</v>
      </c>
      <c r="C152" s="9" t="s">
        <v>22</v>
      </c>
      <c r="D152" s="14">
        <v>48.9</v>
      </c>
      <c r="E152" s="15">
        <v>38</v>
      </c>
      <c r="F152" s="16">
        <v>0</v>
      </c>
      <c r="G152" s="22">
        <v>0</v>
      </c>
      <c r="H152" s="14">
        <v>23.9</v>
      </c>
      <c r="I152" s="17">
        <v>66</v>
      </c>
      <c r="J152" s="32"/>
      <c r="K152" s="17">
        <v>61</v>
      </c>
      <c r="L152" s="27">
        <v>1506.47</v>
      </c>
      <c r="M152" s="18">
        <v>67656</v>
      </c>
      <c r="N152" s="16">
        <v>4.8</v>
      </c>
      <c r="O152" s="16">
        <v>0</v>
      </c>
      <c r="P152" s="35" t="s">
        <v>23</v>
      </c>
      <c r="Q152" s="35" t="s">
        <v>23</v>
      </c>
      <c r="R152" s="35" t="s">
        <v>23</v>
      </c>
    </row>
    <row r="153" spans="1:18">
      <c r="A153" s="9" t="s">
        <v>175</v>
      </c>
      <c r="B153" s="13">
        <v>2000</v>
      </c>
      <c r="C153" s="9" t="s">
        <v>31</v>
      </c>
      <c r="D153" s="14">
        <v>79.099999999999994</v>
      </c>
      <c r="E153" s="15">
        <v>86</v>
      </c>
      <c r="F153" s="16">
        <v>9.99</v>
      </c>
      <c r="G153" s="13">
        <v>1934.398154</v>
      </c>
      <c r="H153" s="14">
        <v>57.6</v>
      </c>
      <c r="I153" s="17">
        <v>95</v>
      </c>
      <c r="J153" s="31">
        <v>7.21</v>
      </c>
      <c r="K153" s="17">
        <v>95</v>
      </c>
      <c r="L153" s="20">
        <v>14676.769</v>
      </c>
      <c r="M153" s="18">
        <v>4567864</v>
      </c>
      <c r="N153" s="16">
        <v>8.4</v>
      </c>
      <c r="O153" s="16">
        <v>39.5</v>
      </c>
      <c r="P153" s="35">
        <v>1002.8</v>
      </c>
      <c r="Q153" s="35">
        <v>6.8</v>
      </c>
      <c r="R153" s="35">
        <v>0</v>
      </c>
    </row>
    <row r="154" spans="1:18">
      <c r="A154" s="9" t="s">
        <v>176</v>
      </c>
      <c r="B154" s="13">
        <v>2000</v>
      </c>
      <c r="C154" s="9" t="s">
        <v>22</v>
      </c>
      <c r="D154" s="14">
        <v>71.5</v>
      </c>
      <c r="E154" s="15">
        <v>175</v>
      </c>
      <c r="F154" s="16">
        <v>2.0499999999999998</v>
      </c>
      <c r="G154" s="13">
        <v>60.490981499999997</v>
      </c>
      <c r="H154" s="14">
        <v>14.1</v>
      </c>
      <c r="I154" s="17">
        <v>99</v>
      </c>
      <c r="J154" s="31">
        <v>3.77</v>
      </c>
      <c r="K154" s="17">
        <v>99</v>
      </c>
      <c r="L154" s="13">
        <v>875.41200000000003</v>
      </c>
      <c r="M154" s="18">
        <v>18655</v>
      </c>
      <c r="N154" s="16">
        <v>10</v>
      </c>
      <c r="O154" s="16">
        <v>16.5</v>
      </c>
      <c r="P154" s="35">
        <v>36</v>
      </c>
      <c r="Q154" s="35">
        <v>4.0999999999999996</v>
      </c>
      <c r="R154" s="35">
        <v>10.1</v>
      </c>
    </row>
    <row r="155" spans="1:18">
      <c r="A155" s="9" t="s">
        <v>177</v>
      </c>
      <c r="B155" s="13">
        <v>2000</v>
      </c>
      <c r="C155" s="9" t="s">
        <v>22</v>
      </c>
      <c r="D155" s="14">
        <v>58.6</v>
      </c>
      <c r="E155" s="15">
        <v>284</v>
      </c>
      <c r="F155" s="16">
        <v>1.99</v>
      </c>
      <c r="G155" s="13">
        <v>30.86000992</v>
      </c>
      <c r="H155" s="14">
        <v>23.9</v>
      </c>
      <c r="I155" s="17">
        <v>62</v>
      </c>
      <c r="J155" s="31">
        <v>3.23</v>
      </c>
      <c r="K155" s="17">
        <v>62</v>
      </c>
      <c r="L155" s="13">
        <v>361.358</v>
      </c>
      <c r="M155" s="18">
        <v>2725535</v>
      </c>
      <c r="N155" s="16">
        <v>2.4</v>
      </c>
      <c r="O155" s="16">
        <v>0</v>
      </c>
      <c r="P155" s="35">
        <v>16.899999999999999</v>
      </c>
      <c r="Q155" s="35">
        <v>3.6</v>
      </c>
      <c r="R155" s="35">
        <v>11.8</v>
      </c>
    </row>
    <row r="156" spans="1:18">
      <c r="A156" s="9" t="s">
        <v>178</v>
      </c>
      <c r="B156" s="13">
        <v>2000</v>
      </c>
      <c r="C156" s="9" t="s">
        <v>22</v>
      </c>
      <c r="D156" s="14">
        <v>67.400000000000006</v>
      </c>
      <c r="E156" s="15">
        <v>224</v>
      </c>
      <c r="F156" s="16">
        <v>5.14</v>
      </c>
      <c r="G156" s="13">
        <v>268.18379720000001</v>
      </c>
      <c r="H156" s="14">
        <v>47.6</v>
      </c>
      <c r="I156" s="17">
        <v>70</v>
      </c>
      <c r="J156" s="31">
        <v>9.65</v>
      </c>
      <c r="K156" s="17">
        <v>71</v>
      </c>
      <c r="L156" s="20">
        <v>1888.6179999999999</v>
      </c>
      <c r="M156" s="18">
        <v>47239</v>
      </c>
      <c r="N156" s="16">
        <v>5.3</v>
      </c>
      <c r="O156" s="16">
        <v>50</v>
      </c>
      <c r="P156" s="35">
        <v>168.8</v>
      </c>
      <c r="Q156" s="35">
        <v>8.4</v>
      </c>
      <c r="R156" s="35">
        <v>11.6</v>
      </c>
    </row>
    <row r="157" spans="1:18">
      <c r="A157" s="9" t="s">
        <v>179</v>
      </c>
      <c r="B157" s="13">
        <v>2000</v>
      </c>
      <c r="C157" s="9" t="s">
        <v>22</v>
      </c>
      <c r="D157" s="14">
        <v>48.4</v>
      </c>
      <c r="E157" s="15">
        <v>536</v>
      </c>
      <c r="F157" s="16">
        <v>0</v>
      </c>
      <c r="G157" s="13">
        <v>25.216833179999998</v>
      </c>
      <c r="H157" s="14">
        <v>25.9</v>
      </c>
      <c r="I157" s="17">
        <v>70</v>
      </c>
      <c r="J157" s="31">
        <v>5.26</v>
      </c>
      <c r="K157" s="17">
        <v>71</v>
      </c>
      <c r="L157" s="20">
        <v>1637.4570000000001</v>
      </c>
      <c r="M157" s="18">
        <v>161468</v>
      </c>
      <c r="N157" s="16">
        <v>3.9</v>
      </c>
      <c r="O157" s="16">
        <v>9.3000000000000007</v>
      </c>
      <c r="P157" s="35" t="s">
        <v>180</v>
      </c>
      <c r="Q157" s="35" t="s">
        <v>23</v>
      </c>
      <c r="R157" s="35" t="s">
        <v>23</v>
      </c>
    </row>
    <row r="158" spans="1:18">
      <c r="A158" s="9" t="s">
        <v>181</v>
      </c>
      <c r="B158" s="13">
        <v>2000</v>
      </c>
      <c r="C158" s="9" t="s">
        <v>31</v>
      </c>
      <c r="D158" s="14">
        <v>79.599999999999994</v>
      </c>
      <c r="E158" s="15">
        <v>73</v>
      </c>
      <c r="F158" s="16">
        <v>7.3</v>
      </c>
      <c r="G158" s="13">
        <v>3689.7273</v>
      </c>
      <c r="H158" s="14">
        <v>52.8</v>
      </c>
      <c r="I158" s="17">
        <v>99</v>
      </c>
      <c r="J158" s="31">
        <v>8.18</v>
      </c>
      <c r="K158" s="17">
        <v>99</v>
      </c>
      <c r="L158" s="20">
        <v>29283.55</v>
      </c>
      <c r="M158" s="18">
        <v>887219</v>
      </c>
      <c r="N158" s="16">
        <v>11.4</v>
      </c>
      <c r="O158" s="16">
        <v>32.299999999999997</v>
      </c>
      <c r="P158" s="35">
        <v>2173.1999999999998</v>
      </c>
      <c r="Q158" s="35">
        <v>7.4</v>
      </c>
      <c r="R158" s="35">
        <v>0</v>
      </c>
    </row>
    <row r="159" spans="1:18">
      <c r="A159" s="9" t="s">
        <v>182</v>
      </c>
      <c r="B159" s="13">
        <v>2000</v>
      </c>
      <c r="C159" s="9" t="s">
        <v>31</v>
      </c>
      <c r="D159" s="14">
        <v>79.7</v>
      </c>
      <c r="E159" s="15">
        <v>78</v>
      </c>
      <c r="F159" s="16">
        <v>10.15</v>
      </c>
      <c r="G159" s="13">
        <v>5834.5820460000004</v>
      </c>
      <c r="H159" s="14">
        <v>5.8</v>
      </c>
      <c r="I159" s="17">
        <v>95</v>
      </c>
      <c r="J159" s="31">
        <v>9.91</v>
      </c>
      <c r="K159" s="17">
        <v>93</v>
      </c>
      <c r="L159" s="20">
        <v>37813.233999999997</v>
      </c>
      <c r="M159" s="18">
        <v>718425</v>
      </c>
      <c r="N159" s="16">
        <v>11.4</v>
      </c>
      <c r="O159" s="16">
        <v>31.2</v>
      </c>
      <c r="P159" s="35">
        <v>3540.8</v>
      </c>
      <c r="Q159" s="35">
        <v>9.3000000000000007</v>
      </c>
      <c r="R159" s="35">
        <v>0</v>
      </c>
    </row>
    <row r="160" spans="1:18">
      <c r="A160" s="9" t="s">
        <v>183</v>
      </c>
      <c r="B160" s="13">
        <v>2000</v>
      </c>
      <c r="C160" s="9" t="s">
        <v>22</v>
      </c>
      <c r="D160" s="14">
        <v>72.599999999999994</v>
      </c>
      <c r="E160" s="15">
        <v>136</v>
      </c>
      <c r="F160" s="16">
        <v>0.75</v>
      </c>
      <c r="G160" s="13">
        <v>81.727471199999997</v>
      </c>
      <c r="H160" s="14">
        <v>43.9</v>
      </c>
      <c r="I160" s="17">
        <v>86</v>
      </c>
      <c r="J160" s="31">
        <v>4.92</v>
      </c>
      <c r="K160" s="17">
        <v>84</v>
      </c>
      <c r="L160" s="20">
        <v>1177.6289999999999</v>
      </c>
      <c r="M160" s="18">
        <v>1641848</v>
      </c>
      <c r="N160" s="16">
        <v>4.5999999999999996</v>
      </c>
      <c r="O160" s="16">
        <v>0</v>
      </c>
      <c r="P160" s="35">
        <v>54.2</v>
      </c>
      <c r="Q160" s="35">
        <v>4.5999999999999996</v>
      </c>
      <c r="R160" s="35">
        <v>5.6</v>
      </c>
    </row>
    <row r="161" spans="1:18">
      <c r="A161" s="9" t="s">
        <v>184</v>
      </c>
      <c r="B161" s="13">
        <v>2000</v>
      </c>
      <c r="C161" s="9" t="s">
        <v>22</v>
      </c>
      <c r="D161" s="14">
        <v>63.7</v>
      </c>
      <c r="E161" s="15">
        <v>198</v>
      </c>
      <c r="F161" s="16">
        <v>0.68</v>
      </c>
      <c r="G161" s="13">
        <v>8.9430064920000003</v>
      </c>
      <c r="H161" s="14">
        <v>31.3</v>
      </c>
      <c r="I161" s="17">
        <v>86</v>
      </c>
      <c r="J161" s="31">
        <v>4.6399999999999997</v>
      </c>
      <c r="K161" s="17">
        <v>83</v>
      </c>
      <c r="L161" s="13">
        <v>138.43700000000001</v>
      </c>
      <c r="M161" s="18">
        <v>621625</v>
      </c>
      <c r="N161" s="16">
        <v>10.6</v>
      </c>
      <c r="O161" s="16">
        <v>0</v>
      </c>
      <c r="P161" s="35">
        <v>6</v>
      </c>
      <c r="Q161" s="35">
        <v>4.3</v>
      </c>
      <c r="R161" s="35">
        <v>4.5999999999999996</v>
      </c>
    </row>
    <row r="162" spans="1:18">
      <c r="A162" s="9" t="s">
        <v>185</v>
      </c>
      <c r="B162" s="13">
        <v>2000</v>
      </c>
      <c r="C162" s="9" t="s">
        <v>22</v>
      </c>
      <c r="D162" s="14">
        <v>71.099999999999994</v>
      </c>
      <c r="E162" s="15">
        <v>194</v>
      </c>
      <c r="F162" s="16">
        <v>6.74</v>
      </c>
      <c r="G162" s="13">
        <v>0.27564825999999998</v>
      </c>
      <c r="H162" s="14">
        <v>18.7</v>
      </c>
      <c r="I162" s="17">
        <v>97</v>
      </c>
      <c r="J162" s="31">
        <v>3.4</v>
      </c>
      <c r="K162" s="17">
        <v>97</v>
      </c>
      <c r="L162" s="13">
        <v>27.565000000000001</v>
      </c>
      <c r="M162" s="18">
        <v>6295821</v>
      </c>
      <c r="N162" s="16">
        <v>6.1</v>
      </c>
      <c r="O162" s="16">
        <v>24.9</v>
      </c>
      <c r="P162" s="35">
        <v>62.3</v>
      </c>
      <c r="Q162" s="35">
        <v>3.2</v>
      </c>
      <c r="R162" s="35">
        <v>13.2</v>
      </c>
    </row>
    <row r="163" spans="1:18">
      <c r="A163" s="9" t="s">
        <v>186</v>
      </c>
      <c r="B163" s="13">
        <v>2000</v>
      </c>
      <c r="C163" s="9" t="s">
        <v>22</v>
      </c>
      <c r="D163" s="14">
        <v>72.599999999999994</v>
      </c>
      <c r="E163" s="15">
        <v>125</v>
      </c>
      <c r="F163" s="16">
        <v>3.9</v>
      </c>
      <c r="G163" s="13">
        <v>0</v>
      </c>
      <c r="H163" s="14">
        <v>52.7</v>
      </c>
      <c r="I163" s="17">
        <v>96</v>
      </c>
      <c r="J163" s="31">
        <v>8.52</v>
      </c>
      <c r="K163" s="17">
        <v>95</v>
      </c>
      <c r="L163" s="20">
        <v>1854.15</v>
      </c>
      <c r="M163" s="18">
        <v>2012051</v>
      </c>
      <c r="N163" s="16">
        <v>6.5</v>
      </c>
      <c r="O163" s="16">
        <v>0</v>
      </c>
      <c r="P163" s="35">
        <v>71.599999999999994</v>
      </c>
      <c r="Q163" s="35">
        <v>3.9</v>
      </c>
      <c r="R163" s="35">
        <v>0.4</v>
      </c>
    </row>
    <row r="164" spans="1:18">
      <c r="A164" s="9" t="s">
        <v>187</v>
      </c>
      <c r="B164" s="13">
        <v>2000</v>
      </c>
      <c r="C164" s="9" t="s">
        <v>22</v>
      </c>
      <c r="D164" s="14">
        <v>58.7</v>
      </c>
      <c r="E164" s="15">
        <v>276</v>
      </c>
      <c r="F164" s="16">
        <v>0.09</v>
      </c>
      <c r="G164" s="13">
        <v>49.069671550000002</v>
      </c>
      <c r="H164" s="14">
        <v>11.9</v>
      </c>
      <c r="I164" s="17">
        <v>38</v>
      </c>
      <c r="J164" s="31">
        <v>3.26</v>
      </c>
      <c r="K164" s="17">
        <v>54</v>
      </c>
      <c r="L164" s="13">
        <v>422.286</v>
      </c>
      <c r="M164" s="18">
        <v>87167</v>
      </c>
      <c r="N164" s="16">
        <v>2.8</v>
      </c>
      <c r="O164" s="16">
        <v>51.8</v>
      </c>
      <c r="P164" s="35" t="s">
        <v>23</v>
      </c>
      <c r="Q164" s="35" t="s">
        <v>23</v>
      </c>
      <c r="R164" s="35" t="s">
        <v>23</v>
      </c>
    </row>
    <row r="165" spans="1:18">
      <c r="A165" s="9" t="s">
        <v>188</v>
      </c>
      <c r="B165" s="13">
        <v>2000</v>
      </c>
      <c r="C165" s="9" t="s">
        <v>22</v>
      </c>
      <c r="D165" s="14">
        <v>54.6</v>
      </c>
      <c r="E165" s="15">
        <v>339</v>
      </c>
      <c r="F165" s="16">
        <v>1.31</v>
      </c>
      <c r="G165" s="13">
        <v>2.0296442699999999</v>
      </c>
      <c r="H165" s="14">
        <v>16.600000000000001</v>
      </c>
      <c r="I165" s="17">
        <v>63</v>
      </c>
      <c r="J165" s="31">
        <v>4.3499999999999996</v>
      </c>
      <c r="K165" s="17">
        <v>64</v>
      </c>
      <c r="L165" s="13">
        <v>26.393000000000001</v>
      </c>
      <c r="M165" s="18">
        <v>497367</v>
      </c>
      <c r="N165" s="16">
        <v>4</v>
      </c>
      <c r="O165" s="16">
        <v>10</v>
      </c>
      <c r="P165" s="35">
        <v>9.8000000000000007</v>
      </c>
      <c r="Q165" s="35">
        <v>3.8</v>
      </c>
      <c r="R165" s="35">
        <v>2.4</v>
      </c>
    </row>
    <row r="166" spans="1:18">
      <c r="A166" s="9" t="s">
        <v>189</v>
      </c>
      <c r="B166" s="13">
        <v>2000</v>
      </c>
      <c r="C166" s="9" t="s">
        <v>22</v>
      </c>
      <c r="D166" s="14">
        <v>71.599999999999994</v>
      </c>
      <c r="E166" s="15">
        <v>158</v>
      </c>
      <c r="F166" s="16">
        <v>1.08</v>
      </c>
      <c r="G166" s="13">
        <v>40.491288969999999</v>
      </c>
      <c r="H166" s="14">
        <v>65.5</v>
      </c>
      <c r="I166" s="17">
        <v>91</v>
      </c>
      <c r="J166" s="31">
        <v>4.75</v>
      </c>
      <c r="K166" s="17">
        <v>91</v>
      </c>
      <c r="L166" s="13">
        <v>263.27199999999999</v>
      </c>
      <c r="M166" s="18">
        <v>9882</v>
      </c>
      <c r="N166" s="16">
        <v>9.1</v>
      </c>
      <c r="O166" s="16">
        <v>36.299999999999997</v>
      </c>
      <c r="P166" s="35">
        <v>79.900000000000006</v>
      </c>
      <c r="Q166" s="35">
        <v>4.0999999999999996</v>
      </c>
      <c r="R166" s="35">
        <v>11.4</v>
      </c>
    </row>
    <row r="167" spans="1:18">
      <c r="A167" s="9" t="s">
        <v>190</v>
      </c>
      <c r="B167" s="13">
        <v>2000</v>
      </c>
      <c r="C167" s="9" t="s">
        <v>22</v>
      </c>
      <c r="D167" s="14">
        <v>69.099999999999994</v>
      </c>
      <c r="E167" s="15">
        <v>197</v>
      </c>
      <c r="F167" s="16">
        <v>6.37</v>
      </c>
      <c r="G167" s="13">
        <v>43.595229639999999</v>
      </c>
      <c r="H167" s="14">
        <v>33.6</v>
      </c>
      <c r="I167" s="17">
        <v>90</v>
      </c>
      <c r="J167" s="31">
        <v>4.17</v>
      </c>
      <c r="K167" s="17">
        <v>90</v>
      </c>
      <c r="L167" s="13">
        <v>643.947</v>
      </c>
      <c r="M167" s="18">
        <v>1267984</v>
      </c>
      <c r="N167" s="16">
        <v>9.1999999999999993</v>
      </c>
      <c r="O167" s="16">
        <v>0</v>
      </c>
      <c r="P167" s="35">
        <v>258.7</v>
      </c>
      <c r="Q167" s="35">
        <v>4</v>
      </c>
      <c r="R167" s="35">
        <v>6.5</v>
      </c>
    </row>
    <row r="168" spans="1:18">
      <c r="A168" s="9" t="s">
        <v>191</v>
      </c>
      <c r="B168" s="13">
        <v>2000</v>
      </c>
      <c r="C168" s="9" t="s">
        <v>22</v>
      </c>
      <c r="D168" s="14">
        <v>72.900000000000006</v>
      </c>
      <c r="E168" s="15">
        <v>112</v>
      </c>
      <c r="F168" s="16">
        <v>1.39</v>
      </c>
      <c r="G168" s="13">
        <v>264.78421959999997</v>
      </c>
      <c r="H168" s="14">
        <v>48.1</v>
      </c>
      <c r="I168" s="17">
        <v>97</v>
      </c>
      <c r="J168" s="31">
        <v>5.4</v>
      </c>
      <c r="K168" s="17">
        <v>97</v>
      </c>
      <c r="L168" s="20">
        <v>2213.915</v>
      </c>
      <c r="M168" s="18">
        <v>9699197</v>
      </c>
      <c r="N168" s="16">
        <v>4.9000000000000004</v>
      </c>
      <c r="O168" s="16">
        <v>31.8</v>
      </c>
      <c r="P168" s="35">
        <v>111.8</v>
      </c>
      <c r="Q168" s="35">
        <v>5</v>
      </c>
      <c r="R168" s="35">
        <v>10.7</v>
      </c>
    </row>
    <row r="169" spans="1:18">
      <c r="A169" s="9" t="s">
        <v>192</v>
      </c>
      <c r="B169" s="13">
        <v>2000</v>
      </c>
      <c r="C169" s="9" t="s">
        <v>22</v>
      </c>
      <c r="D169" s="14">
        <v>74</v>
      </c>
      <c r="E169" s="15">
        <v>143</v>
      </c>
      <c r="F169" s="16">
        <v>1.4</v>
      </c>
      <c r="G169" s="13">
        <v>421.29566019999999</v>
      </c>
      <c r="H169" s="14">
        <v>53.5</v>
      </c>
      <c r="I169" s="17">
        <v>85</v>
      </c>
      <c r="J169" s="31">
        <v>4.95</v>
      </c>
      <c r="K169" s="17">
        <v>85</v>
      </c>
      <c r="L169" s="20">
        <v>4316.5540000000001</v>
      </c>
      <c r="M169" s="18">
        <v>6324121</v>
      </c>
      <c r="N169" s="16">
        <v>5.5</v>
      </c>
      <c r="O169" s="16">
        <v>38.4</v>
      </c>
      <c r="P169" s="35">
        <v>199.5</v>
      </c>
      <c r="Q169" s="35">
        <v>4.5999999999999996</v>
      </c>
      <c r="R169" s="35">
        <v>0</v>
      </c>
    </row>
    <row r="170" spans="1:18">
      <c r="A170" s="9" t="s">
        <v>193</v>
      </c>
      <c r="B170" s="13">
        <v>2000</v>
      </c>
      <c r="C170" s="9" t="s">
        <v>22</v>
      </c>
      <c r="D170" s="14">
        <v>63.8</v>
      </c>
      <c r="E170" s="15">
        <v>224</v>
      </c>
      <c r="F170" s="16">
        <v>2.35</v>
      </c>
      <c r="G170" s="13">
        <v>88.243634700000001</v>
      </c>
      <c r="H170" s="14">
        <v>37.5</v>
      </c>
      <c r="I170" s="17">
        <v>98</v>
      </c>
      <c r="J170" s="31">
        <v>3.94</v>
      </c>
      <c r="K170" s="17">
        <v>97</v>
      </c>
      <c r="L170" s="13">
        <v>643.17499999999995</v>
      </c>
      <c r="M170" s="18">
        <v>4516131</v>
      </c>
      <c r="N170" s="16">
        <v>11</v>
      </c>
      <c r="O170" s="16">
        <v>0</v>
      </c>
      <c r="P170" s="35">
        <v>76.599999999999994</v>
      </c>
      <c r="Q170" s="35">
        <v>6.9</v>
      </c>
      <c r="R170" s="35">
        <v>13.3</v>
      </c>
    </row>
    <row r="171" spans="1:18">
      <c r="A171" s="9" t="s">
        <v>194</v>
      </c>
      <c r="B171" s="13">
        <v>2000</v>
      </c>
      <c r="C171" s="9" t="s">
        <v>22</v>
      </c>
      <c r="D171" s="14">
        <v>46.6</v>
      </c>
      <c r="E171" s="15">
        <v>554</v>
      </c>
      <c r="F171" s="16">
        <v>10.88</v>
      </c>
      <c r="G171" s="13">
        <v>22.594474609999999</v>
      </c>
      <c r="H171" s="14">
        <v>13</v>
      </c>
      <c r="I171" s="17">
        <v>55</v>
      </c>
      <c r="J171" s="31">
        <v>6.77</v>
      </c>
      <c r="K171" s="17">
        <v>52</v>
      </c>
      <c r="L171" s="13">
        <v>257.63400000000001</v>
      </c>
      <c r="M171" s="18">
        <v>2439274</v>
      </c>
      <c r="N171" s="16">
        <v>3.9</v>
      </c>
      <c r="O171" s="16">
        <v>17.100000000000001</v>
      </c>
      <c r="P171" s="35">
        <v>18.8</v>
      </c>
      <c r="Q171" s="35">
        <v>8</v>
      </c>
      <c r="R171" s="35">
        <v>9.4</v>
      </c>
    </row>
    <row r="172" spans="1:18">
      <c r="A172" s="9" t="s">
        <v>195</v>
      </c>
      <c r="B172" s="13">
        <v>2000</v>
      </c>
      <c r="C172" s="9" t="s">
        <v>22</v>
      </c>
      <c r="D172" s="14">
        <v>67.5</v>
      </c>
      <c r="E172" s="15">
        <v>257</v>
      </c>
      <c r="F172" s="16">
        <v>9.41</v>
      </c>
      <c r="G172" s="13">
        <v>7.8837914739999997</v>
      </c>
      <c r="H172" s="14">
        <v>54.8</v>
      </c>
      <c r="I172" s="17">
        <v>99</v>
      </c>
      <c r="J172" s="31">
        <v>5.59</v>
      </c>
      <c r="K172" s="17">
        <v>99</v>
      </c>
      <c r="L172" s="13">
        <v>635.79</v>
      </c>
      <c r="M172" s="18">
        <v>49175848</v>
      </c>
      <c r="N172" s="16">
        <v>10.7</v>
      </c>
      <c r="O172" s="16">
        <v>36</v>
      </c>
      <c r="P172" s="35">
        <v>35.1</v>
      </c>
      <c r="Q172" s="35">
        <v>5.3</v>
      </c>
      <c r="R172" s="35">
        <v>9.1999999999999993</v>
      </c>
    </row>
    <row r="173" spans="1:18">
      <c r="A173" s="9" t="s">
        <v>196</v>
      </c>
      <c r="B173" s="13">
        <v>2000</v>
      </c>
      <c r="C173" s="9" t="s">
        <v>22</v>
      </c>
      <c r="D173" s="14">
        <v>74.2</v>
      </c>
      <c r="E173" s="15">
        <v>17</v>
      </c>
      <c r="F173" s="16">
        <v>1.72</v>
      </c>
      <c r="G173" s="13">
        <v>262.95895780000001</v>
      </c>
      <c r="H173" s="14">
        <v>54.1</v>
      </c>
      <c r="I173" s="17">
        <v>94</v>
      </c>
      <c r="J173" s="31">
        <v>2.38</v>
      </c>
      <c r="K173" s="17">
        <v>94</v>
      </c>
      <c r="L173" s="20">
        <v>3371.2689999999998</v>
      </c>
      <c r="M173" s="18">
        <v>3050127</v>
      </c>
      <c r="N173" s="16">
        <v>8.3000000000000007</v>
      </c>
      <c r="O173" s="16">
        <v>25.2</v>
      </c>
      <c r="P173" s="35">
        <v>781.8</v>
      </c>
      <c r="Q173" s="35">
        <v>3.5</v>
      </c>
      <c r="R173" s="35">
        <v>7.6</v>
      </c>
    </row>
    <row r="174" spans="1:18">
      <c r="A174" s="9" t="s">
        <v>197</v>
      </c>
      <c r="B174" s="13">
        <v>2000</v>
      </c>
      <c r="C174" s="9" t="s">
        <v>31</v>
      </c>
      <c r="D174" s="14">
        <v>77.8</v>
      </c>
      <c r="E174" s="15">
        <v>89</v>
      </c>
      <c r="F174" s="16">
        <v>10.14</v>
      </c>
      <c r="G174" s="13">
        <v>0</v>
      </c>
      <c r="H174" s="14">
        <v>57.5</v>
      </c>
      <c r="I174" s="17">
        <v>91</v>
      </c>
      <c r="J174" s="31">
        <v>6.94</v>
      </c>
      <c r="K174" s="17">
        <v>91</v>
      </c>
      <c r="L174" s="20">
        <v>27982.36</v>
      </c>
      <c r="M174" s="18">
        <v>58867004</v>
      </c>
      <c r="N174" s="16">
        <v>11.7</v>
      </c>
      <c r="O174" s="16">
        <v>38.200000000000003</v>
      </c>
      <c r="P174" s="35">
        <v>1672.5</v>
      </c>
      <c r="Q174" s="35">
        <v>6</v>
      </c>
      <c r="R174" s="35">
        <v>13.8</v>
      </c>
    </row>
    <row r="175" spans="1:18">
      <c r="A175" s="9" t="s">
        <v>198</v>
      </c>
      <c r="B175" s="13">
        <v>2000</v>
      </c>
      <c r="C175" s="9" t="s">
        <v>22</v>
      </c>
      <c r="D175" s="14">
        <v>49.2</v>
      </c>
      <c r="E175" s="15">
        <v>457</v>
      </c>
      <c r="F175" s="16">
        <v>6.28</v>
      </c>
      <c r="G175" s="13">
        <v>0</v>
      </c>
      <c r="H175" s="14">
        <v>16</v>
      </c>
      <c r="I175" s="17">
        <v>64</v>
      </c>
      <c r="J175" s="31">
        <v>2.64</v>
      </c>
      <c r="K175" s="17">
        <v>79</v>
      </c>
      <c r="L175" s="13">
        <v>306.72000000000003</v>
      </c>
      <c r="M175" s="18">
        <v>33991590</v>
      </c>
      <c r="N175" s="16">
        <v>4.2</v>
      </c>
      <c r="O175" s="16">
        <v>22.3</v>
      </c>
      <c r="P175" s="35">
        <v>12.6</v>
      </c>
      <c r="Q175" s="35" t="s">
        <v>23</v>
      </c>
      <c r="R175" s="35">
        <v>6.1</v>
      </c>
    </row>
    <row r="176" spans="1:18">
      <c r="A176" s="9" t="s">
        <v>199</v>
      </c>
      <c r="B176" s="13">
        <v>2000</v>
      </c>
      <c r="C176" s="9" t="s">
        <v>31</v>
      </c>
      <c r="D176" s="14">
        <v>76.8</v>
      </c>
      <c r="E176" s="15">
        <v>114</v>
      </c>
      <c r="F176" s="16">
        <v>8.7100000000000009</v>
      </c>
      <c r="G176" s="13">
        <v>0</v>
      </c>
      <c r="H176" s="14">
        <v>6.1</v>
      </c>
      <c r="I176" s="17">
        <v>90</v>
      </c>
      <c r="J176" s="31">
        <v>13.7</v>
      </c>
      <c r="K176" s="17">
        <v>94</v>
      </c>
      <c r="L176" s="20">
        <v>36449.86</v>
      </c>
      <c r="M176" s="18">
        <v>282895741</v>
      </c>
      <c r="N176" s="16">
        <v>12.7</v>
      </c>
      <c r="O176" s="16">
        <v>31.4</v>
      </c>
      <c r="P176" s="35">
        <v>4561.8999999999996</v>
      </c>
      <c r="Q176" s="35">
        <v>12.5</v>
      </c>
      <c r="R176" s="35">
        <v>16.399999999999999</v>
      </c>
    </row>
    <row r="177" spans="1:18">
      <c r="A177" s="9" t="s">
        <v>200</v>
      </c>
      <c r="B177" s="13">
        <v>2000</v>
      </c>
      <c r="C177" s="9" t="s">
        <v>22</v>
      </c>
      <c r="D177" s="14">
        <v>75.099999999999994</v>
      </c>
      <c r="E177" s="15">
        <v>131</v>
      </c>
      <c r="F177" s="16">
        <v>6.67</v>
      </c>
      <c r="G177" s="13">
        <v>645.95838160000005</v>
      </c>
      <c r="H177" s="14">
        <v>55</v>
      </c>
      <c r="I177" s="17">
        <v>92</v>
      </c>
      <c r="J177" s="31">
        <v>7.82</v>
      </c>
      <c r="K177" s="17">
        <v>90</v>
      </c>
      <c r="L177" s="20">
        <v>6871.8980000000001</v>
      </c>
      <c r="M177" s="18">
        <v>3321245</v>
      </c>
      <c r="N177" s="16">
        <v>8</v>
      </c>
      <c r="O177" s="16">
        <v>52.7</v>
      </c>
      <c r="P177" s="35">
        <v>624</v>
      </c>
      <c r="Q177" s="35">
        <v>9.1</v>
      </c>
      <c r="R177" s="35">
        <v>13.9</v>
      </c>
    </row>
    <row r="178" spans="1:18">
      <c r="A178" s="9" t="s">
        <v>201</v>
      </c>
      <c r="B178" s="13">
        <v>2000</v>
      </c>
      <c r="C178" s="9" t="s">
        <v>22</v>
      </c>
      <c r="D178" s="14">
        <v>67.099999999999994</v>
      </c>
      <c r="E178" s="15">
        <v>189</v>
      </c>
      <c r="F178" s="16">
        <v>1.78</v>
      </c>
      <c r="G178" s="13">
        <v>48.509417409999998</v>
      </c>
      <c r="H178" s="14">
        <v>34.799999999999997</v>
      </c>
      <c r="I178" s="17">
        <v>99</v>
      </c>
      <c r="J178" s="31">
        <v>5.29</v>
      </c>
      <c r="K178" s="17">
        <v>99</v>
      </c>
      <c r="L178" s="13">
        <v>558.221</v>
      </c>
      <c r="M178" s="18">
        <v>24654</v>
      </c>
      <c r="N178" s="16">
        <v>9.1</v>
      </c>
      <c r="O178" s="16">
        <v>15.8</v>
      </c>
      <c r="P178" s="35">
        <v>29.3</v>
      </c>
      <c r="Q178" s="35">
        <v>5.3</v>
      </c>
      <c r="R178" s="35">
        <v>6.4</v>
      </c>
    </row>
    <row r="179" spans="1:18">
      <c r="A179" s="9" t="s">
        <v>202</v>
      </c>
      <c r="B179" s="13">
        <v>2000</v>
      </c>
      <c r="C179" s="9" t="s">
        <v>22</v>
      </c>
      <c r="D179" s="14">
        <v>69</v>
      </c>
      <c r="E179" s="15">
        <v>18</v>
      </c>
      <c r="F179" s="16">
        <v>0.83</v>
      </c>
      <c r="G179" s="13">
        <v>21.900752319999999</v>
      </c>
      <c r="H179" s="14">
        <v>41.1</v>
      </c>
      <c r="I179" s="17">
        <v>67</v>
      </c>
      <c r="J179" s="31">
        <v>3.28</v>
      </c>
      <c r="K179" s="17">
        <v>71</v>
      </c>
      <c r="L179" s="20">
        <v>1469.8489999999999</v>
      </c>
      <c r="M179" s="18">
        <v>18563</v>
      </c>
      <c r="N179" s="16">
        <v>5.2</v>
      </c>
      <c r="O179" s="16">
        <v>31.9</v>
      </c>
      <c r="P179" s="35">
        <v>20.2</v>
      </c>
      <c r="Q179" s="35">
        <v>1.4</v>
      </c>
      <c r="R179" s="35">
        <v>3.4</v>
      </c>
    </row>
    <row r="180" spans="1:18">
      <c r="A180" s="9" t="s">
        <v>203</v>
      </c>
      <c r="B180" s="13">
        <v>2000</v>
      </c>
      <c r="C180" s="9" t="s">
        <v>22</v>
      </c>
      <c r="D180" s="14">
        <v>72.5</v>
      </c>
      <c r="E180" s="15">
        <v>168</v>
      </c>
      <c r="F180" s="16">
        <v>7.56</v>
      </c>
      <c r="G180" s="13">
        <v>0</v>
      </c>
      <c r="H180" s="14">
        <v>53.4</v>
      </c>
      <c r="I180" s="17">
        <v>86</v>
      </c>
      <c r="J180" s="31">
        <v>4.91</v>
      </c>
      <c r="K180" s="17">
        <v>77</v>
      </c>
      <c r="L180" s="20">
        <v>4783.53</v>
      </c>
      <c r="M180" s="18">
        <v>24481477</v>
      </c>
      <c r="N180" s="16">
        <v>6.4</v>
      </c>
      <c r="O180" s="16">
        <v>0</v>
      </c>
      <c r="P180" s="35">
        <v>210.3</v>
      </c>
      <c r="Q180" s="35">
        <v>4.4000000000000004</v>
      </c>
      <c r="R180" s="35">
        <v>6.5</v>
      </c>
    </row>
    <row r="181" spans="1:18">
      <c r="A181" s="9" t="s">
        <v>204</v>
      </c>
      <c r="B181" s="13">
        <v>2000</v>
      </c>
      <c r="C181" s="9" t="s">
        <v>22</v>
      </c>
      <c r="D181" s="14">
        <v>73.400000000000006</v>
      </c>
      <c r="E181" s="15">
        <v>139</v>
      </c>
      <c r="F181" s="16">
        <v>1.91</v>
      </c>
      <c r="G181" s="13">
        <v>0</v>
      </c>
      <c r="H181" s="14">
        <v>9.1999999999999993</v>
      </c>
      <c r="I181" s="17">
        <v>96</v>
      </c>
      <c r="J181" s="31">
        <v>4.8899999999999997</v>
      </c>
      <c r="K181" s="17">
        <v>96</v>
      </c>
      <c r="L181" s="13">
        <v>388.27</v>
      </c>
      <c r="M181" s="18">
        <v>80285563</v>
      </c>
      <c r="N181" s="16">
        <v>5.4</v>
      </c>
      <c r="O181" s="16">
        <v>25.1</v>
      </c>
      <c r="P181" s="35">
        <v>18.399999999999999</v>
      </c>
      <c r="Q181" s="35">
        <v>4.4000000000000004</v>
      </c>
      <c r="R181" s="35">
        <v>9.5</v>
      </c>
    </row>
    <row r="182" spans="1:18">
      <c r="A182" s="9" t="s">
        <v>205</v>
      </c>
      <c r="B182" s="13">
        <v>2000</v>
      </c>
      <c r="C182" s="9" t="s">
        <v>22</v>
      </c>
      <c r="D182" s="14">
        <v>68</v>
      </c>
      <c r="E182" s="15">
        <v>252</v>
      </c>
      <c r="F182" s="16">
        <v>0.03</v>
      </c>
      <c r="G182" s="13">
        <v>0</v>
      </c>
      <c r="H182" s="14">
        <v>31.2</v>
      </c>
      <c r="I182" s="17">
        <v>74</v>
      </c>
      <c r="J182" s="31">
        <v>4.1399999999999997</v>
      </c>
      <c r="K182" s="17">
        <v>74</v>
      </c>
      <c r="L182" s="13">
        <v>539.1</v>
      </c>
      <c r="M182" s="18">
        <v>17795219</v>
      </c>
      <c r="N182" s="16">
        <v>1.2</v>
      </c>
      <c r="O182" s="16">
        <v>23.3</v>
      </c>
      <c r="P182" s="35">
        <v>25.2</v>
      </c>
      <c r="Q182" s="35">
        <v>4.0999999999999996</v>
      </c>
      <c r="R182" s="35">
        <v>7.5</v>
      </c>
    </row>
    <row r="183" spans="1:18">
      <c r="A183" s="9" t="s">
        <v>206</v>
      </c>
      <c r="B183" s="13">
        <v>2000</v>
      </c>
      <c r="C183" s="9" t="s">
        <v>22</v>
      </c>
      <c r="D183" s="14">
        <v>43.8</v>
      </c>
      <c r="E183" s="15">
        <v>614</v>
      </c>
      <c r="F183" s="16">
        <v>2.5</v>
      </c>
      <c r="G183" s="13">
        <v>45.616880379999998</v>
      </c>
      <c r="H183" s="14">
        <v>16.8</v>
      </c>
      <c r="I183" s="17">
        <v>85</v>
      </c>
      <c r="J183" s="31">
        <v>7.16</v>
      </c>
      <c r="K183" s="17">
        <v>85</v>
      </c>
      <c r="L183" s="13">
        <v>341.95600000000002</v>
      </c>
      <c r="M183" s="18">
        <v>1531221</v>
      </c>
      <c r="N183" s="16">
        <v>5.9</v>
      </c>
      <c r="O183" s="16">
        <v>18</v>
      </c>
      <c r="P183" s="35">
        <v>24.5</v>
      </c>
      <c r="Q183" s="35">
        <v>7.9</v>
      </c>
      <c r="R183" s="35">
        <v>9.1999999999999993</v>
      </c>
    </row>
    <row r="184" spans="1:18">
      <c r="A184" s="9" t="s">
        <v>207</v>
      </c>
      <c r="B184" s="13">
        <v>2000</v>
      </c>
      <c r="C184" s="9" t="s">
        <v>22</v>
      </c>
      <c r="D184" s="14">
        <v>46</v>
      </c>
      <c r="E184" s="15">
        <v>665</v>
      </c>
      <c r="F184" s="16">
        <v>2.48</v>
      </c>
      <c r="G184" s="13">
        <v>0</v>
      </c>
      <c r="H184" s="14">
        <v>25.5</v>
      </c>
      <c r="I184" s="17">
        <v>78</v>
      </c>
      <c r="J184" s="31">
        <v>7.1</v>
      </c>
      <c r="K184" s="17">
        <v>78</v>
      </c>
      <c r="L184" s="13">
        <v>547.35900000000004</v>
      </c>
      <c r="M184" s="18">
        <v>12222251</v>
      </c>
      <c r="N184" s="16">
        <v>6.5</v>
      </c>
      <c r="O184" s="16">
        <v>18</v>
      </c>
      <c r="P184" s="35" t="s">
        <v>23</v>
      </c>
      <c r="Q184" s="35" t="s">
        <v>23</v>
      </c>
      <c r="R184" s="35" t="s">
        <v>23</v>
      </c>
    </row>
    <row r="185" spans="1:18">
      <c r="D185" s="28"/>
      <c r="E185" s="28"/>
      <c r="H185" s="28"/>
      <c r="P185" s="35"/>
      <c r="Q185" s="35"/>
      <c r="R185" s="35"/>
    </row>
    <row r="186" spans="1:18">
      <c r="D186" s="28"/>
      <c r="E186" s="28"/>
      <c r="H186" s="28"/>
      <c r="P186" s="35"/>
      <c r="Q186" s="35"/>
      <c r="R186" s="35"/>
    </row>
    <row r="187" spans="1:18">
      <c r="D187" s="28"/>
      <c r="E187" s="28"/>
      <c r="H187" s="28"/>
      <c r="P187" s="35"/>
      <c r="Q187" s="35"/>
      <c r="R187" s="35"/>
    </row>
    <row r="188" spans="1:18">
      <c r="D188" s="28"/>
      <c r="E188" s="28"/>
      <c r="H188" s="28"/>
      <c r="P188" s="35"/>
      <c r="Q188" s="35"/>
      <c r="R188" s="35"/>
    </row>
    <row r="189" spans="1:18">
      <c r="D189" s="28"/>
      <c r="E189" s="28"/>
      <c r="H189" s="28"/>
      <c r="P189" s="35"/>
      <c r="Q189" s="35"/>
      <c r="R189" s="35"/>
    </row>
    <row r="190" spans="1:18">
      <c r="D190" s="28"/>
      <c r="E190" s="28"/>
      <c r="H190" s="28"/>
      <c r="P190" s="35"/>
      <c r="Q190" s="35"/>
      <c r="R190" s="35"/>
    </row>
    <row r="191" spans="1:18">
      <c r="D191" s="28"/>
      <c r="E191" s="28"/>
      <c r="H191" s="28"/>
      <c r="P191" s="35"/>
      <c r="Q191" s="35"/>
      <c r="R191" s="35"/>
    </row>
    <row r="192" spans="1:18">
      <c r="D192" s="28"/>
      <c r="E192" s="28"/>
      <c r="H192" s="28"/>
      <c r="P192" s="35"/>
      <c r="Q192" s="35"/>
      <c r="R192" s="35"/>
    </row>
    <row r="193" spans="4:18">
      <c r="D193" s="28"/>
      <c r="E193" s="28"/>
      <c r="H193" s="28"/>
      <c r="P193" s="35"/>
      <c r="Q193" s="35"/>
      <c r="R193" s="35"/>
    </row>
    <row r="194" spans="4:18">
      <c r="D194" s="28"/>
      <c r="E194" s="28"/>
      <c r="H194" s="28"/>
      <c r="P194" s="36"/>
      <c r="Q194" s="36"/>
      <c r="R194" s="36"/>
    </row>
    <row r="195" spans="4:18">
      <c r="D195" s="28"/>
      <c r="E195" s="28"/>
      <c r="H195" s="28"/>
      <c r="P195" s="36"/>
      <c r="Q195" s="36"/>
      <c r="R195" s="36"/>
    </row>
    <row r="196" spans="4:18">
      <c r="D196" s="28"/>
      <c r="E196" s="28"/>
      <c r="H196" s="28"/>
      <c r="P196" s="36"/>
      <c r="Q196" s="36"/>
      <c r="R196" s="36"/>
    </row>
    <row r="197" spans="4:18">
      <c r="D197" s="28"/>
      <c r="E197" s="28"/>
      <c r="H197" s="28"/>
      <c r="P197" s="36"/>
      <c r="Q197" s="36"/>
      <c r="R197" s="36"/>
    </row>
    <row r="198" spans="4:18">
      <c r="D198" s="28"/>
      <c r="E198" s="28"/>
      <c r="H198" s="28"/>
      <c r="P198" s="36"/>
      <c r="Q198" s="36"/>
      <c r="R198" s="36"/>
    </row>
    <row r="199" spans="4:18">
      <c r="D199" s="28"/>
      <c r="E199" s="28"/>
      <c r="H199" s="28"/>
      <c r="P199" s="36"/>
      <c r="Q199" s="36"/>
      <c r="R199" s="36"/>
    </row>
    <row r="200" spans="4:18">
      <c r="D200" s="28"/>
      <c r="E200" s="28"/>
      <c r="H200" s="28"/>
      <c r="P200" s="36"/>
      <c r="Q200" s="36"/>
      <c r="R200" s="36"/>
    </row>
    <row r="201" spans="4:18">
      <c r="D201" s="28"/>
      <c r="E201" s="28"/>
      <c r="H201" s="28"/>
      <c r="P201" s="36"/>
      <c r="Q201" s="36"/>
      <c r="R201" s="36"/>
    </row>
    <row r="202" spans="4:18">
      <c r="D202" s="28"/>
      <c r="E202" s="28"/>
      <c r="H202" s="28"/>
      <c r="P202" s="36"/>
      <c r="Q202" s="36"/>
      <c r="R202" s="36"/>
    </row>
    <row r="203" spans="4:18">
      <c r="D203" s="28"/>
      <c r="E203" s="28"/>
      <c r="H203" s="28"/>
      <c r="P203" s="36"/>
      <c r="Q203" s="36"/>
      <c r="R203" s="36"/>
    </row>
    <row r="204" spans="4:18">
      <c r="D204" s="28"/>
      <c r="E204" s="28"/>
      <c r="H204" s="28"/>
      <c r="P204" s="36"/>
      <c r="Q204" s="36"/>
      <c r="R204" s="36"/>
    </row>
    <row r="205" spans="4:18">
      <c r="D205" s="28"/>
      <c r="E205" s="28"/>
      <c r="H205" s="28"/>
      <c r="P205" s="36"/>
      <c r="Q205" s="36"/>
      <c r="R205" s="36"/>
    </row>
    <row r="206" spans="4:18">
      <c r="D206" s="28"/>
      <c r="E206" s="28"/>
      <c r="H206" s="28"/>
      <c r="P206" s="36"/>
      <c r="Q206" s="36"/>
      <c r="R206" s="36"/>
    </row>
    <row r="207" spans="4:18">
      <c r="D207" s="28"/>
      <c r="E207" s="28"/>
      <c r="H207" s="28"/>
      <c r="P207" s="36"/>
      <c r="Q207" s="36"/>
      <c r="R207" s="36"/>
    </row>
    <row r="208" spans="4:18">
      <c r="D208" s="28"/>
      <c r="E208" s="28"/>
      <c r="H208" s="28"/>
      <c r="P208" s="36"/>
      <c r="Q208" s="36"/>
      <c r="R208" s="36"/>
    </row>
    <row r="209" spans="4:18">
      <c r="D209" s="28"/>
      <c r="E209" s="28"/>
      <c r="H209" s="28"/>
      <c r="P209" s="36"/>
      <c r="Q209" s="36"/>
      <c r="R209" s="36"/>
    </row>
    <row r="210" spans="4:18">
      <c r="D210" s="28"/>
      <c r="E210" s="28"/>
      <c r="H210" s="28"/>
      <c r="P210" s="36"/>
      <c r="Q210" s="36"/>
      <c r="R210" s="36"/>
    </row>
    <row r="211" spans="4:18">
      <c r="D211" s="28"/>
      <c r="E211" s="28"/>
      <c r="H211" s="28"/>
      <c r="P211" s="36"/>
      <c r="Q211" s="36"/>
      <c r="R211" s="36"/>
    </row>
    <row r="212" spans="4:18">
      <c r="D212" s="28"/>
      <c r="E212" s="28"/>
      <c r="H212" s="28"/>
      <c r="P212" s="36"/>
      <c r="Q212" s="36"/>
      <c r="R212" s="36"/>
    </row>
    <row r="213" spans="4:18">
      <c r="D213" s="28"/>
      <c r="E213" s="28"/>
      <c r="H213" s="28"/>
      <c r="P213" s="36"/>
      <c r="Q213" s="36"/>
      <c r="R213" s="36"/>
    </row>
    <row r="214" spans="4:18">
      <c r="D214" s="28"/>
      <c r="E214" s="28"/>
      <c r="H214" s="28"/>
      <c r="P214" s="36"/>
      <c r="Q214" s="36"/>
      <c r="R214" s="36"/>
    </row>
    <row r="215" spans="4:18">
      <c r="D215" s="28"/>
      <c r="E215" s="28"/>
      <c r="H215" s="28"/>
      <c r="P215" s="36"/>
      <c r="Q215" s="36"/>
      <c r="R215" s="36"/>
    </row>
    <row r="216" spans="4:18">
      <c r="D216" s="28"/>
      <c r="E216" s="28"/>
      <c r="H216" s="28"/>
      <c r="P216" s="36"/>
      <c r="Q216" s="36"/>
      <c r="R216" s="36"/>
    </row>
    <row r="217" spans="4:18">
      <c r="D217" s="28"/>
      <c r="E217" s="28"/>
      <c r="H217" s="28"/>
      <c r="P217" s="36"/>
      <c r="Q217" s="36"/>
      <c r="R217" s="36"/>
    </row>
    <row r="218" spans="4:18">
      <c r="D218" s="28"/>
      <c r="E218" s="28"/>
      <c r="H218" s="28"/>
      <c r="P218" s="36"/>
      <c r="Q218" s="36"/>
      <c r="R218" s="36"/>
    </row>
    <row r="219" spans="4:18">
      <c r="D219" s="28"/>
      <c r="E219" s="28"/>
      <c r="H219" s="28"/>
      <c r="P219" s="36"/>
      <c r="Q219" s="36"/>
      <c r="R219" s="36"/>
    </row>
    <row r="220" spans="4:18">
      <c r="D220" s="28"/>
      <c r="E220" s="28"/>
      <c r="H220" s="28"/>
      <c r="P220" s="36"/>
      <c r="Q220" s="36"/>
      <c r="R220" s="36"/>
    </row>
    <row r="221" spans="4:18">
      <c r="D221" s="28"/>
      <c r="E221" s="28"/>
      <c r="H221" s="28"/>
      <c r="P221" s="36"/>
      <c r="Q221" s="36"/>
      <c r="R221" s="36"/>
    </row>
    <row r="222" spans="4:18">
      <c r="D222" s="28"/>
      <c r="E222" s="28"/>
      <c r="H222" s="28"/>
      <c r="P222" s="36"/>
      <c r="Q222" s="36"/>
      <c r="R222" s="36"/>
    </row>
    <row r="223" spans="4:18">
      <c r="D223" s="28"/>
      <c r="E223" s="28"/>
      <c r="H223" s="28"/>
      <c r="P223" s="36"/>
      <c r="Q223" s="36"/>
      <c r="R223" s="36"/>
    </row>
    <row r="224" spans="4:18">
      <c r="D224" s="28"/>
      <c r="E224" s="28"/>
      <c r="H224" s="28"/>
      <c r="P224" s="36"/>
      <c r="Q224" s="36"/>
      <c r="R224" s="36"/>
    </row>
    <row r="225" spans="4:18">
      <c r="D225" s="28"/>
      <c r="E225" s="28"/>
      <c r="H225" s="28"/>
      <c r="P225" s="36"/>
      <c r="Q225" s="36"/>
      <c r="R225" s="36"/>
    </row>
    <row r="226" spans="4:18">
      <c r="D226" s="28"/>
      <c r="E226" s="28"/>
      <c r="H226" s="28"/>
      <c r="P226" s="36"/>
      <c r="Q226" s="36"/>
      <c r="R226" s="36"/>
    </row>
    <row r="227" spans="4:18">
      <c r="D227" s="28"/>
      <c r="E227" s="28"/>
      <c r="H227" s="28"/>
      <c r="P227" s="36"/>
      <c r="Q227" s="36"/>
      <c r="R227" s="36"/>
    </row>
    <row r="228" spans="4:18">
      <c r="D228" s="28"/>
      <c r="E228" s="28"/>
      <c r="H228" s="28"/>
      <c r="P228" s="36"/>
      <c r="Q228" s="36"/>
      <c r="R228" s="36"/>
    </row>
    <row r="229" spans="4:18">
      <c r="D229" s="28"/>
      <c r="E229" s="28"/>
      <c r="H229" s="28"/>
      <c r="P229" s="36"/>
      <c r="Q229" s="36"/>
      <c r="R229" s="36"/>
    </row>
    <row r="230" spans="4:18">
      <c r="D230" s="28"/>
      <c r="E230" s="28"/>
      <c r="H230" s="28"/>
      <c r="P230" s="36"/>
      <c r="Q230" s="36"/>
      <c r="R230" s="36"/>
    </row>
    <row r="231" spans="4:18">
      <c r="D231" s="28"/>
      <c r="E231" s="28"/>
      <c r="H231" s="28"/>
      <c r="P231" s="36"/>
      <c r="Q231" s="36"/>
      <c r="R231" s="36"/>
    </row>
    <row r="232" spans="4:18">
      <c r="D232" s="28"/>
      <c r="E232" s="28"/>
      <c r="H232" s="28"/>
      <c r="P232" s="36"/>
      <c r="Q232" s="36"/>
      <c r="R232" s="36"/>
    </row>
    <row r="233" spans="4:18">
      <c r="D233" s="28"/>
      <c r="E233" s="28"/>
      <c r="H233" s="28"/>
      <c r="P233" s="36"/>
      <c r="Q233" s="36"/>
      <c r="R233" s="36"/>
    </row>
    <row r="234" spans="4:18">
      <c r="D234" s="28"/>
      <c r="E234" s="28"/>
      <c r="H234" s="28"/>
      <c r="P234" s="36"/>
      <c r="Q234" s="36"/>
      <c r="R234" s="36"/>
    </row>
    <row r="235" spans="4:18">
      <c r="D235" s="28"/>
      <c r="E235" s="28"/>
      <c r="H235" s="28"/>
      <c r="P235" s="36"/>
      <c r="Q235" s="36"/>
      <c r="R235" s="36"/>
    </row>
    <row r="236" spans="4:18">
      <c r="D236" s="28"/>
      <c r="E236" s="28"/>
      <c r="H236" s="28"/>
      <c r="P236" s="36"/>
      <c r="Q236" s="36"/>
      <c r="R236" s="36"/>
    </row>
    <row r="237" spans="4:18">
      <c r="D237" s="28"/>
      <c r="E237" s="28"/>
      <c r="H237" s="28"/>
      <c r="P237" s="36"/>
      <c r="Q237" s="36"/>
      <c r="R237" s="36"/>
    </row>
    <row r="238" spans="4:18">
      <c r="D238" s="28"/>
      <c r="E238" s="28"/>
      <c r="H238" s="28"/>
      <c r="P238" s="36"/>
      <c r="Q238" s="36"/>
      <c r="R238" s="36"/>
    </row>
    <row r="239" spans="4:18">
      <c r="D239" s="28"/>
      <c r="E239" s="28"/>
      <c r="H239" s="28"/>
      <c r="P239" s="36"/>
      <c r="Q239" s="36"/>
      <c r="R239" s="36"/>
    </row>
    <row r="240" spans="4:18">
      <c r="D240" s="28"/>
      <c r="E240" s="28"/>
      <c r="H240" s="28"/>
      <c r="P240" s="36"/>
      <c r="Q240" s="36"/>
      <c r="R240" s="36"/>
    </row>
    <row r="241" spans="4:18">
      <c r="D241" s="28"/>
      <c r="E241" s="28"/>
      <c r="H241" s="28"/>
      <c r="P241" s="36"/>
      <c r="Q241" s="36"/>
      <c r="R241" s="36"/>
    </row>
    <row r="242" spans="4:18">
      <c r="D242" s="28"/>
      <c r="E242" s="28"/>
      <c r="H242" s="28"/>
      <c r="P242" s="36"/>
      <c r="Q242" s="36"/>
      <c r="R242" s="36"/>
    </row>
    <row r="243" spans="4:18">
      <c r="D243" s="28"/>
      <c r="E243" s="28"/>
      <c r="H243" s="28"/>
      <c r="P243" s="36"/>
      <c r="Q243" s="36"/>
      <c r="R243" s="36"/>
    </row>
    <row r="244" spans="4:18">
      <c r="D244" s="28"/>
      <c r="E244" s="28"/>
      <c r="H244" s="28"/>
      <c r="P244" s="36"/>
      <c r="Q244" s="36"/>
      <c r="R244" s="36"/>
    </row>
    <row r="245" spans="4:18">
      <c r="D245" s="28"/>
      <c r="E245" s="28"/>
      <c r="H245" s="28"/>
      <c r="P245" s="36"/>
      <c r="Q245" s="36"/>
      <c r="R245" s="36"/>
    </row>
    <row r="246" spans="4:18">
      <c r="D246" s="28"/>
      <c r="E246" s="28"/>
      <c r="H246" s="28"/>
      <c r="P246" s="36"/>
      <c r="Q246" s="36"/>
      <c r="R246" s="36"/>
    </row>
    <row r="247" spans="4:18">
      <c r="D247" s="28"/>
      <c r="E247" s="28"/>
      <c r="H247" s="28"/>
      <c r="P247" s="36"/>
      <c r="Q247" s="36"/>
      <c r="R247" s="36"/>
    </row>
    <row r="248" spans="4:18">
      <c r="D248" s="28"/>
      <c r="E248" s="28"/>
      <c r="H248" s="28"/>
      <c r="P248" s="36"/>
      <c r="Q248" s="36"/>
      <c r="R248" s="36"/>
    </row>
    <row r="249" spans="4:18">
      <c r="D249" s="28"/>
      <c r="E249" s="28"/>
      <c r="H249" s="28"/>
      <c r="P249" s="36"/>
      <c r="Q249" s="36"/>
      <c r="R249" s="36"/>
    </row>
    <row r="250" spans="4:18">
      <c r="D250" s="28"/>
      <c r="E250" s="28"/>
      <c r="H250" s="28"/>
      <c r="P250" s="36"/>
      <c r="Q250" s="36"/>
      <c r="R250" s="36"/>
    </row>
    <row r="251" spans="4:18">
      <c r="D251" s="28"/>
      <c r="E251" s="28"/>
      <c r="H251" s="28"/>
      <c r="P251" s="36"/>
      <c r="Q251" s="36"/>
      <c r="R251" s="36"/>
    </row>
    <row r="252" spans="4:18">
      <c r="D252" s="28"/>
      <c r="E252" s="28"/>
      <c r="H252" s="28"/>
      <c r="P252" s="36"/>
      <c r="Q252" s="36"/>
      <c r="R252" s="36"/>
    </row>
    <row r="253" spans="4:18">
      <c r="D253" s="28"/>
      <c r="E253" s="28"/>
      <c r="H253" s="28"/>
      <c r="P253" s="36"/>
      <c r="Q253" s="36"/>
      <c r="R253" s="36"/>
    </row>
    <row r="254" spans="4:18">
      <c r="D254" s="28"/>
      <c r="E254" s="28"/>
      <c r="H254" s="28"/>
      <c r="P254" s="36"/>
      <c r="Q254" s="36"/>
      <c r="R254" s="36"/>
    </row>
    <row r="255" spans="4:18">
      <c r="D255" s="28"/>
      <c r="E255" s="28"/>
      <c r="H255" s="28"/>
      <c r="P255" s="36"/>
      <c r="Q255" s="36"/>
      <c r="R255" s="36"/>
    </row>
    <row r="256" spans="4:18">
      <c r="D256" s="28"/>
      <c r="E256" s="28"/>
      <c r="H256" s="28"/>
      <c r="P256" s="36"/>
      <c r="Q256" s="36"/>
      <c r="R256" s="36"/>
    </row>
    <row r="257" spans="4:18">
      <c r="D257" s="28"/>
      <c r="E257" s="28"/>
      <c r="H257" s="28"/>
      <c r="P257" s="36"/>
      <c r="Q257" s="36"/>
      <c r="R257" s="36"/>
    </row>
    <row r="258" spans="4:18">
      <c r="D258" s="28"/>
      <c r="E258" s="28"/>
      <c r="H258" s="28"/>
      <c r="P258" s="36"/>
      <c r="Q258" s="36"/>
      <c r="R258" s="36"/>
    </row>
    <row r="259" spans="4:18">
      <c r="D259" s="28"/>
      <c r="E259" s="28"/>
      <c r="H259" s="28"/>
      <c r="P259" s="36"/>
      <c r="Q259" s="36"/>
      <c r="R259" s="36"/>
    </row>
    <row r="260" spans="4:18">
      <c r="D260" s="28"/>
      <c r="E260" s="28"/>
      <c r="H260" s="28"/>
      <c r="P260" s="36"/>
      <c r="Q260" s="36"/>
      <c r="R260" s="36"/>
    </row>
    <row r="261" spans="4:18">
      <c r="D261" s="28"/>
      <c r="E261" s="28"/>
      <c r="H261" s="28"/>
      <c r="P261" s="36"/>
      <c r="Q261" s="36"/>
      <c r="R261" s="36"/>
    </row>
    <row r="262" spans="4:18">
      <c r="D262" s="28"/>
      <c r="E262" s="28"/>
      <c r="H262" s="28"/>
      <c r="P262" s="36"/>
      <c r="Q262" s="36"/>
      <c r="R262" s="36"/>
    </row>
    <row r="263" spans="4:18">
      <c r="D263" s="28"/>
      <c r="E263" s="28"/>
      <c r="H263" s="28"/>
      <c r="P263" s="36"/>
      <c r="Q263" s="36"/>
      <c r="R263" s="36"/>
    </row>
    <row r="264" spans="4:18">
      <c r="D264" s="28"/>
      <c r="E264" s="28"/>
      <c r="H264" s="28"/>
      <c r="P264" s="36"/>
      <c r="Q264" s="36"/>
      <c r="R264" s="36"/>
    </row>
    <row r="265" spans="4:18">
      <c r="D265" s="28"/>
      <c r="E265" s="28"/>
      <c r="H265" s="28"/>
      <c r="P265" s="36"/>
      <c r="Q265" s="36"/>
      <c r="R265" s="36"/>
    </row>
    <row r="266" spans="4:18">
      <c r="D266" s="28"/>
      <c r="E266" s="28"/>
      <c r="H266" s="28"/>
      <c r="P266" s="36"/>
      <c r="Q266" s="36"/>
      <c r="R266" s="36"/>
    </row>
    <row r="267" spans="4:18">
      <c r="D267" s="28"/>
      <c r="E267" s="28"/>
      <c r="H267" s="28"/>
      <c r="P267" s="36"/>
      <c r="Q267" s="36"/>
      <c r="R267" s="36"/>
    </row>
    <row r="268" spans="4:18">
      <c r="D268" s="28"/>
      <c r="E268" s="28"/>
      <c r="H268" s="28"/>
      <c r="P268" s="36"/>
      <c r="Q268" s="36"/>
      <c r="R268" s="36"/>
    </row>
    <row r="269" spans="4:18">
      <c r="D269" s="28"/>
      <c r="E269" s="28"/>
      <c r="H269" s="28"/>
      <c r="P269" s="36"/>
      <c r="Q269" s="36"/>
      <c r="R269" s="36"/>
    </row>
    <row r="270" spans="4:18">
      <c r="D270" s="28"/>
      <c r="E270" s="28"/>
      <c r="H270" s="28"/>
      <c r="P270" s="36"/>
      <c r="Q270" s="36"/>
      <c r="R270" s="36"/>
    </row>
    <row r="271" spans="4:18">
      <c r="D271" s="28"/>
      <c r="E271" s="28"/>
      <c r="H271" s="28"/>
      <c r="P271" s="36"/>
      <c r="Q271" s="36"/>
      <c r="R271" s="36"/>
    </row>
    <row r="272" spans="4:18">
      <c r="D272" s="28"/>
      <c r="E272" s="28"/>
      <c r="H272" s="28"/>
      <c r="P272" s="36"/>
      <c r="Q272" s="36"/>
      <c r="R272" s="36"/>
    </row>
    <row r="273" spans="4:18">
      <c r="D273" s="28"/>
      <c r="E273" s="28"/>
      <c r="H273" s="28"/>
      <c r="P273" s="36"/>
      <c r="Q273" s="36"/>
      <c r="R273" s="36"/>
    </row>
    <row r="274" spans="4:18">
      <c r="D274" s="28"/>
      <c r="E274" s="28"/>
      <c r="H274" s="28"/>
      <c r="P274" s="36"/>
      <c r="Q274" s="36"/>
      <c r="R274" s="36"/>
    </row>
    <row r="275" spans="4:18">
      <c r="D275" s="28"/>
      <c r="E275" s="28"/>
      <c r="H275" s="28"/>
      <c r="P275" s="36"/>
      <c r="Q275" s="36"/>
      <c r="R275" s="36"/>
    </row>
    <row r="276" spans="4:18">
      <c r="D276" s="28"/>
      <c r="E276" s="28"/>
      <c r="H276" s="28"/>
      <c r="P276" s="36"/>
      <c r="Q276" s="36"/>
      <c r="R276" s="36"/>
    </row>
    <row r="277" spans="4:18">
      <c r="D277" s="28"/>
      <c r="E277" s="28"/>
      <c r="H277" s="28"/>
      <c r="P277" s="36"/>
      <c r="Q277" s="36"/>
      <c r="R277" s="36"/>
    </row>
    <row r="278" spans="4:18">
      <c r="D278" s="28"/>
      <c r="E278" s="28"/>
      <c r="H278" s="28"/>
      <c r="P278" s="36"/>
      <c r="Q278" s="36"/>
      <c r="R278" s="36"/>
    </row>
    <row r="279" spans="4:18">
      <c r="D279" s="28"/>
      <c r="E279" s="28"/>
      <c r="H279" s="28"/>
      <c r="P279" s="36"/>
      <c r="Q279" s="36"/>
      <c r="R279" s="36"/>
    </row>
    <row r="280" spans="4:18">
      <c r="D280" s="28"/>
      <c r="E280" s="28"/>
      <c r="H280" s="28"/>
      <c r="P280" s="36"/>
      <c r="Q280" s="36"/>
      <c r="R280" s="36"/>
    </row>
    <row r="281" spans="4:18">
      <c r="D281" s="28"/>
      <c r="E281" s="28"/>
      <c r="H281" s="28"/>
      <c r="P281" s="36"/>
      <c r="Q281" s="36"/>
      <c r="R281" s="36"/>
    </row>
    <row r="282" spans="4:18">
      <c r="D282" s="28"/>
      <c r="E282" s="28"/>
      <c r="H282" s="28"/>
      <c r="P282" s="36"/>
      <c r="Q282" s="36"/>
      <c r="R282" s="36"/>
    </row>
    <row r="283" spans="4:18">
      <c r="D283" s="28"/>
      <c r="E283" s="28"/>
      <c r="H283" s="28"/>
      <c r="P283" s="36"/>
      <c r="Q283" s="36"/>
      <c r="R283" s="36"/>
    </row>
    <row r="284" spans="4:18">
      <c r="D284" s="28"/>
      <c r="E284" s="28"/>
      <c r="H284" s="28"/>
      <c r="P284" s="36"/>
      <c r="Q284" s="36"/>
      <c r="R284" s="36"/>
    </row>
    <row r="285" spans="4:18">
      <c r="D285" s="28"/>
      <c r="E285" s="28"/>
      <c r="H285" s="28"/>
      <c r="P285" s="36"/>
      <c r="Q285" s="36"/>
      <c r="R285" s="36"/>
    </row>
    <row r="286" spans="4:18">
      <c r="D286" s="28"/>
      <c r="E286" s="28"/>
      <c r="H286" s="28"/>
      <c r="P286" s="36"/>
      <c r="Q286" s="36"/>
      <c r="R286" s="36"/>
    </row>
    <row r="287" spans="4:18">
      <c r="D287" s="28"/>
      <c r="E287" s="28"/>
      <c r="H287" s="28"/>
      <c r="P287" s="36"/>
      <c r="Q287" s="36"/>
      <c r="R287" s="36"/>
    </row>
    <row r="288" spans="4:18">
      <c r="D288" s="28"/>
      <c r="E288" s="28"/>
      <c r="H288" s="28"/>
      <c r="P288" s="36"/>
      <c r="Q288" s="36"/>
      <c r="R288" s="36"/>
    </row>
    <row r="289" spans="4:18">
      <c r="D289" s="28"/>
      <c r="E289" s="28"/>
      <c r="H289" s="28"/>
      <c r="P289" s="36"/>
      <c r="Q289" s="36"/>
      <c r="R289" s="36"/>
    </row>
    <row r="290" spans="4:18">
      <c r="D290" s="28"/>
      <c r="E290" s="28"/>
      <c r="H290" s="28"/>
      <c r="P290" s="36"/>
      <c r="Q290" s="36"/>
      <c r="R290" s="36"/>
    </row>
    <row r="291" spans="4:18">
      <c r="D291" s="28"/>
      <c r="E291" s="28"/>
      <c r="H291" s="28"/>
      <c r="P291" s="36"/>
      <c r="Q291" s="36"/>
      <c r="R291" s="36"/>
    </row>
    <row r="292" spans="4:18">
      <c r="D292" s="28"/>
      <c r="E292" s="28"/>
      <c r="H292" s="28"/>
      <c r="P292" s="36"/>
      <c r="Q292" s="36"/>
      <c r="R292" s="36"/>
    </row>
    <row r="293" spans="4:18">
      <c r="D293" s="28"/>
      <c r="E293" s="28"/>
      <c r="H293" s="28"/>
      <c r="P293" s="36"/>
      <c r="Q293" s="36"/>
      <c r="R293" s="36"/>
    </row>
    <row r="294" spans="4:18">
      <c r="D294" s="28"/>
      <c r="E294" s="28"/>
      <c r="H294" s="28"/>
      <c r="P294" s="36"/>
      <c r="Q294" s="36"/>
      <c r="R294" s="36"/>
    </row>
    <row r="295" spans="4:18">
      <c r="D295" s="28"/>
      <c r="E295" s="28"/>
      <c r="H295" s="28"/>
      <c r="P295" s="36"/>
      <c r="Q295" s="36"/>
      <c r="R295" s="36"/>
    </row>
    <row r="296" spans="4:18">
      <c r="D296" s="28"/>
      <c r="E296" s="28"/>
      <c r="H296" s="28"/>
      <c r="P296" s="36"/>
      <c r="Q296" s="36"/>
      <c r="R296" s="36"/>
    </row>
    <row r="297" spans="4:18">
      <c r="D297" s="28"/>
      <c r="E297" s="28"/>
      <c r="H297" s="28"/>
      <c r="P297" s="36"/>
      <c r="Q297" s="36"/>
      <c r="R297" s="36"/>
    </row>
    <row r="298" spans="4:18">
      <c r="D298" s="28"/>
      <c r="E298" s="28"/>
      <c r="H298" s="28"/>
      <c r="P298" s="36"/>
      <c r="Q298" s="36"/>
      <c r="R298" s="36"/>
    </row>
    <row r="299" spans="4:18">
      <c r="D299" s="28"/>
      <c r="E299" s="28"/>
      <c r="H299" s="28"/>
      <c r="P299" s="36"/>
      <c r="Q299" s="36"/>
      <c r="R299" s="36"/>
    </row>
    <row r="300" spans="4:18">
      <c r="D300" s="28"/>
      <c r="E300" s="28"/>
      <c r="H300" s="28"/>
      <c r="P300" s="36"/>
      <c r="Q300" s="36"/>
      <c r="R300" s="36"/>
    </row>
    <row r="301" spans="4:18">
      <c r="D301" s="28"/>
      <c r="E301" s="28"/>
      <c r="H301" s="28"/>
      <c r="P301" s="36"/>
      <c r="Q301" s="36"/>
      <c r="R301" s="36"/>
    </row>
    <row r="302" spans="4:18">
      <c r="D302" s="28"/>
      <c r="E302" s="28"/>
      <c r="H302" s="28"/>
      <c r="P302" s="36"/>
      <c r="Q302" s="36"/>
      <c r="R302" s="36"/>
    </row>
    <row r="303" spans="4:18">
      <c r="D303" s="28"/>
      <c r="E303" s="28"/>
      <c r="H303" s="28"/>
      <c r="P303" s="36"/>
      <c r="Q303" s="36"/>
      <c r="R303" s="36"/>
    </row>
    <row r="304" spans="4:18">
      <c r="D304" s="28"/>
      <c r="E304" s="28"/>
      <c r="H304" s="28"/>
      <c r="P304" s="36"/>
      <c r="Q304" s="36"/>
      <c r="R304" s="36"/>
    </row>
    <row r="305" spans="4:18">
      <c r="D305" s="28"/>
      <c r="E305" s="28"/>
      <c r="H305" s="28"/>
      <c r="P305" s="36"/>
      <c r="Q305" s="36"/>
      <c r="R305" s="36"/>
    </row>
    <row r="306" spans="4:18">
      <c r="D306" s="28"/>
      <c r="E306" s="28"/>
      <c r="H306" s="28"/>
      <c r="P306" s="36"/>
      <c r="Q306" s="36"/>
      <c r="R306" s="36"/>
    </row>
    <row r="307" spans="4:18">
      <c r="D307" s="28"/>
      <c r="E307" s="28"/>
      <c r="H307" s="28"/>
      <c r="P307" s="36"/>
      <c r="Q307" s="36"/>
      <c r="R307" s="36"/>
    </row>
    <row r="308" spans="4:18">
      <c r="D308" s="28"/>
      <c r="E308" s="28"/>
      <c r="H308" s="28"/>
      <c r="P308" s="36"/>
      <c r="Q308" s="36"/>
      <c r="R308" s="36"/>
    </row>
    <row r="309" spans="4:18">
      <c r="D309" s="28"/>
      <c r="E309" s="28"/>
      <c r="H309" s="28"/>
      <c r="P309" s="36"/>
      <c r="Q309" s="36"/>
      <c r="R309" s="36"/>
    </row>
    <row r="310" spans="4:18">
      <c r="D310" s="28"/>
      <c r="E310" s="28"/>
      <c r="H310" s="28"/>
      <c r="P310" s="36"/>
      <c r="Q310" s="36"/>
      <c r="R310" s="36"/>
    </row>
    <row r="311" spans="4:18">
      <c r="D311" s="28"/>
      <c r="E311" s="28"/>
      <c r="H311" s="28"/>
      <c r="P311" s="36"/>
      <c r="Q311" s="36"/>
      <c r="R311" s="36"/>
    </row>
    <row r="312" spans="4:18">
      <c r="D312" s="28"/>
      <c r="E312" s="28"/>
      <c r="H312" s="28"/>
      <c r="P312" s="36"/>
      <c r="Q312" s="36"/>
      <c r="R312" s="36"/>
    </row>
    <row r="313" spans="4:18">
      <c r="D313" s="28"/>
      <c r="E313" s="28"/>
      <c r="H313" s="28"/>
      <c r="P313" s="36"/>
      <c r="Q313" s="36"/>
      <c r="R313" s="36"/>
    </row>
    <row r="314" spans="4:18">
      <c r="D314" s="28"/>
      <c r="E314" s="28"/>
      <c r="H314" s="28"/>
      <c r="P314" s="36"/>
      <c r="Q314" s="36"/>
      <c r="R314" s="36"/>
    </row>
    <row r="315" spans="4:18">
      <c r="D315" s="28"/>
      <c r="E315" s="28"/>
      <c r="H315" s="28"/>
      <c r="P315" s="36"/>
      <c r="Q315" s="36"/>
      <c r="R315" s="36"/>
    </row>
    <row r="316" spans="4:18">
      <c r="D316" s="28"/>
      <c r="E316" s="28"/>
      <c r="H316" s="28"/>
      <c r="P316" s="36"/>
      <c r="Q316" s="36"/>
      <c r="R316" s="36"/>
    </row>
    <row r="317" spans="4:18">
      <c r="D317" s="28"/>
      <c r="E317" s="28"/>
      <c r="H317" s="28"/>
      <c r="P317" s="36"/>
      <c r="Q317" s="36"/>
      <c r="R317" s="36"/>
    </row>
    <row r="318" spans="4:18">
      <c r="D318" s="28"/>
      <c r="E318" s="28"/>
      <c r="H318" s="28"/>
      <c r="P318" s="36"/>
      <c r="Q318" s="36"/>
      <c r="R318" s="36"/>
    </row>
    <row r="319" spans="4:18">
      <c r="D319" s="28"/>
      <c r="E319" s="28"/>
      <c r="H319" s="28"/>
      <c r="P319" s="36"/>
      <c r="Q319" s="36"/>
      <c r="R319" s="36"/>
    </row>
    <row r="320" spans="4:18">
      <c r="D320" s="28"/>
      <c r="E320" s="28"/>
      <c r="H320" s="28"/>
      <c r="P320" s="36"/>
      <c r="Q320" s="36"/>
      <c r="R320" s="36"/>
    </row>
    <row r="321" spans="4:18">
      <c r="D321" s="28"/>
      <c r="E321" s="28"/>
      <c r="H321" s="28"/>
      <c r="P321" s="36"/>
      <c r="Q321" s="36"/>
      <c r="R321" s="36"/>
    </row>
    <row r="322" spans="4:18">
      <c r="D322" s="28"/>
      <c r="E322" s="28"/>
      <c r="H322" s="28"/>
      <c r="P322" s="36"/>
      <c r="Q322" s="36"/>
      <c r="R322" s="36"/>
    </row>
    <row r="323" spans="4:18">
      <c r="D323" s="28"/>
      <c r="E323" s="28"/>
      <c r="H323" s="28"/>
      <c r="P323" s="36"/>
      <c r="Q323" s="36"/>
      <c r="R323" s="36"/>
    </row>
    <row r="324" spans="4:18">
      <c r="D324" s="28"/>
      <c r="E324" s="28"/>
      <c r="H324" s="28"/>
      <c r="P324" s="36"/>
      <c r="Q324" s="36"/>
      <c r="R324" s="36"/>
    </row>
    <row r="325" spans="4:18">
      <c r="D325" s="28"/>
      <c r="E325" s="28"/>
      <c r="H325" s="28"/>
      <c r="P325" s="36"/>
      <c r="Q325" s="36"/>
      <c r="R325" s="36"/>
    </row>
    <row r="326" spans="4:18">
      <c r="D326" s="28"/>
      <c r="E326" s="28"/>
      <c r="H326" s="28"/>
      <c r="P326" s="36"/>
      <c r="Q326" s="36"/>
      <c r="R326" s="36"/>
    </row>
    <row r="327" spans="4:18">
      <c r="D327" s="28"/>
      <c r="E327" s="28"/>
      <c r="H327" s="28"/>
      <c r="P327" s="36"/>
      <c r="Q327" s="36"/>
      <c r="R327" s="36"/>
    </row>
    <row r="328" spans="4:18">
      <c r="D328" s="28"/>
      <c r="E328" s="28"/>
      <c r="H328" s="28"/>
      <c r="P328" s="36"/>
      <c r="Q328" s="36"/>
      <c r="R328" s="36"/>
    </row>
    <row r="329" spans="4:18">
      <c r="D329" s="28"/>
      <c r="E329" s="28"/>
      <c r="H329" s="28"/>
      <c r="P329" s="36"/>
      <c r="Q329" s="36"/>
      <c r="R329" s="36"/>
    </row>
    <row r="330" spans="4:18">
      <c r="D330" s="28"/>
      <c r="E330" s="28"/>
      <c r="H330" s="28"/>
      <c r="P330" s="36"/>
      <c r="Q330" s="36"/>
      <c r="R330" s="36"/>
    </row>
    <row r="331" spans="4:18">
      <c r="D331" s="28"/>
      <c r="E331" s="28"/>
      <c r="H331" s="28"/>
      <c r="P331" s="36"/>
      <c r="Q331" s="36"/>
      <c r="R331" s="36"/>
    </row>
    <row r="332" spans="4:18">
      <c r="D332" s="28"/>
      <c r="E332" s="28"/>
      <c r="H332" s="28"/>
      <c r="P332" s="36"/>
      <c r="Q332" s="36"/>
      <c r="R332" s="36"/>
    </row>
    <row r="333" spans="4:18">
      <c r="D333" s="28"/>
      <c r="E333" s="28"/>
      <c r="H333" s="28"/>
      <c r="P333" s="36"/>
      <c r="Q333" s="36"/>
      <c r="R333" s="36"/>
    </row>
    <row r="334" spans="4:18">
      <c r="D334" s="28"/>
      <c r="E334" s="28"/>
      <c r="H334" s="28"/>
      <c r="P334" s="36"/>
      <c r="Q334" s="36"/>
      <c r="R334" s="36"/>
    </row>
    <row r="335" spans="4:18">
      <c r="D335" s="28"/>
      <c r="E335" s="28"/>
      <c r="H335" s="28"/>
      <c r="P335" s="36"/>
      <c r="Q335" s="36"/>
      <c r="R335" s="36"/>
    </row>
    <row r="336" spans="4:18">
      <c r="D336" s="28"/>
      <c r="E336" s="28"/>
      <c r="H336" s="28"/>
      <c r="P336" s="36"/>
      <c r="Q336" s="36"/>
      <c r="R336" s="36"/>
    </row>
    <row r="337" spans="4:18">
      <c r="D337" s="28"/>
      <c r="E337" s="28"/>
      <c r="H337" s="28"/>
      <c r="P337" s="36"/>
      <c r="Q337" s="36"/>
      <c r="R337" s="36"/>
    </row>
    <row r="338" spans="4:18">
      <c r="D338" s="28"/>
      <c r="E338" s="28"/>
      <c r="H338" s="28"/>
      <c r="P338" s="36"/>
      <c r="Q338" s="36"/>
      <c r="R338" s="36"/>
    </row>
    <row r="339" spans="4:18">
      <c r="D339" s="28"/>
      <c r="E339" s="28"/>
      <c r="H339" s="28"/>
      <c r="P339" s="36"/>
      <c r="Q339" s="36"/>
      <c r="R339" s="36"/>
    </row>
    <row r="340" spans="4:18">
      <c r="D340" s="28"/>
      <c r="E340" s="28"/>
      <c r="H340" s="28"/>
      <c r="P340" s="36"/>
      <c r="Q340" s="36"/>
      <c r="R340" s="36"/>
    </row>
    <row r="341" spans="4:18">
      <c r="D341" s="28"/>
      <c r="E341" s="28"/>
      <c r="H341" s="28"/>
      <c r="P341" s="36"/>
      <c r="Q341" s="36"/>
      <c r="R341" s="36"/>
    </row>
    <row r="342" spans="4:18">
      <c r="D342" s="28"/>
      <c r="E342" s="28"/>
      <c r="H342" s="28"/>
      <c r="P342" s="36"/>
      <c r="Q342" s="36"/>
      <c r="R342" s="36"/>
    </row>
    <row r="343" spans="4:18">
      <c r="D343" s="28"/>
      <c r="E343" s="28"/>
      <c r="H343" s="28"/>
      <c r="P343" s="36"/>
      <c r="Q343" s="36"/>
      <c r="R343" s="36"/>
    </row>
    <row r="344" spans="4:18">
      <c r="D344" s="28"/>
      <c r="E344" s="28"/>
      <c r="H344" s="28"/>
      <c r="P344" s="36"/>
      <c r="Q344" s="36"/>
      <c r="R344" s="36"/>
    </row>
    <row r="345" spans="4:18">
      <c r="D345" s="28"/>
      <c r="E345" s="28"/>
      <c r="H345" s="28"/>
      <c r="P345" s="36"/>
      <c r="Q345" s="36"/>
      <c r="R345" s="36"/>
    </row>
    <row r="346" spans="4:18">
      <c r="D346" s="28"/>
      <c r="E346" s="28"/>
      <c r="H346" s="28"/>
      <c r="P346" s="36"/>
      <c r="Q346" s="36"/>
      <c r="R346" s="36"/>
    </row>
    <row r="347" spans="4:18">
      <c r="D347" s="28"/>
      <c r="E347" s="28"/>
      <c r="H347" s="28"/>
      <c r="P347" s="36"/>
      <c r="Q347" s="36"/>
      <c r="R347" s="36"/>
    </row>
    <row r="348" spans="4:18">
      <c r="D348" s="28"/>
      <c r="E348" s="28"/>
      <c r="H348" s="28"/>
      <c r="P348" s="36"/>
      <c r="Q348" s="36"/>
      <c r="R348" s="36"/>
    </row>
    <row r="349" spans="4:18">
      <c r="D349" s="28"/>
      <c r="E349" s="28"/>
      <c r="H349" s="28"/>
      <c r="P349" s="36"/>
      <c r="Q349" s="36"/>
      <c r="R349" s="36"/>
    </row>
    <row r="350" spans="4:18">
      <c r="D350" s="28"/>
      <c r="E350" s="28"/>
      <c r="H350" s="28"/>
      <c r="P350" s="36"/>
      <c r="Q350" s="36"/>
      <c r="R350" s="36"/>
    </row>
    <row r="351" spans="4:18">
      <c r="D351" s="28"/>
      <c r="E351" s="28"/>
      <c r="H351" s="28"/>
      <c r="P351" s="36"/>
      <c r="Q351" s="36"/>
      <c r="R351" s="36"/>
    </row>
    <row r="352" spans="4:18">
      <c r="D352" s="28"/>
      <c r="E352" s="28"/>
      <c r="H352" s="28"/>
      <c r="P352" s="36"/>
      <c r="Q352" s="36"/>
      <c r="R352" s="36"/>
    </row>
    <row r="353" spans="4:18">
      <c r="D353" s="28"/>
      <c r="E353" s="28"/>
      <c r="H353" s="28"/>
      <c r="P353" s="36"/>
      <c r="Q353" s="36"/>
      <c r="R353" s="36"/>
    </row>
    <row r="354" spans="4:18">
      <c r="D354" s="28"/>
      <c r="E354" s="28"/>
      <c r="H354" s="28"/>
      <c r="P354" s="36"/>
      <c r="Q354" s="36"/>
      <c r="R354" s="36"/>
    </row>
    <row r="355" spans="4:18">
      <c r="D355" s="28"/>
      <c r="E355" s="28"/>
      <c r="H355" s="28"/>
      <c r="P355" s="36"/>
      <c r="Q355" s="36"/>
      <c r="R355" s="36"/>
    </row>
    <row r="356" spans="4:18">
      <c r="D356" s="28"/>
      <c r="E356" s="28"/>
      <c r="H356" s="28"/>
      <c r="P356" s="36"/>
      <c r="Q356" s="36"/>
      <c r="R356" s="36"/>
    </row>
    <row r="357" spans="4:18">
      <c r="D357" s="28"/>
      <c r="E357" s="28"/>
      <c r="H357" s="28"/>
      <c r="P357" s="36"/>
      <c r="Q357" s="36"/>
      <c r="R357" s="36"/>
    </row>
    <row r="358" spans="4:18">
      <c r="D358" s="28"/>
      <c r="E358" s="28"/>
      <c r="H358" s="28"/>
      <c r="P358" s="36"/>
      <c r="Q358" s="36"/>
      <c r="R358" s="36"/>
    </row>
    <row r="359" spans="4:18">
      <c r="D359" s="28"/>
      <c r="E359" s="28"/>
      <c r="H359" s="28"/>
      <c r="P359" s="36"/>
      <c r="Q359" s="36"/>
      <c r="R359" s="36"/>
    </row>
    <row r="360" spans="4:18">
      <c r="D360" s="28"/>
      <c r="E360" s="28"/>
      <c r="H360" s="28"/>
      <c r="P360" s="36"/>
      <c r="Q360" s="36"/>
      <c r="R360" s="36"/>
    </row>
    <row r="361" spans="4:18">
      <c r="D361" s="28"/>
      <c r="E361" s="28"/>
      <c r="H361" s="28"/>
      <c r="P361" s="36"/>
      <c r="Q361" s="36"/>
      <c r="R361" s="36"/>
    </row>
    <row r="362" spans="4:18">
      <c r="D362" s="28"/>
      <c r="E362" s="28"/>
      <c r="H362" s="28"/>
      <c r="P362" s="36"/>
      <c r="Q362" s="36"/>
      <c r="R362" s="36"/>
    </row>
    <row r="363" spans="4:18">
      <c r="D363" s="28"/>
      <c r="E363" s="28"/>
      <c r="H363" s="28"/>
      <c r="P363" s="36"/>
      <c r="Q363" s="36"/>
      <c r="R363" s="36"/>
    </row>
    <row r="364" spans="4:18">
      <c r="D364" s="28"/>
      <c r="E364" s="28"/>
      <c r="H364" s="28"/>
      <c r="P364" s="36"/>
      <c r="Q364" s="36"/>
      <c r="R364" s="36"/>
    </row>
    <row r="365" spans="4:18">
      <c r="D365" s="28"/>
      <c r="E365" s="28"/>
      <c r="H365" s="28"/>
      <c r="P365" s="36"/>
      <c r="Q365" s="36"/>
      <c r="R365" s="36"/>
    </row>
    <row r="366" spans="4:18">
      <c r="D366" s="28"/>
      <c r="E366" s="28"/>
      <c r="H366" s="28"/>
      <c r="P366" s="36"/>
      <c r="Q366" s="36"/>
      <c r="R366" s="36"/>
    </row>
    <row r="367" spans="4:18">
      <c r="D367" s="28"/>
      <c r="E367" s="28"/>
      <c r="H367" s="28"/>
      <c r="P367" s="36"/>
      <c r="Q367" s="36"/>
      <c r="R367" s="36"/>
    </row>
    <row r="368" spans="4:18">
      <c r="D368" s="28"/>
      <c r="E368" s="28"/>
      <c r="H368" s="28"/>
      <c r="P368" s="36"/>
      <c r="Q368" s="36"/>
      <c r="R368" s="36"/>
    </row>
    <row r="369" spans="4:18">
      <c r="D369" s="28"/>
      <c r="E369" s="28"/>
      <c r="H369" s="28"/>
      <c r="P369" s="36"/>
      <c r="Q369" s="36"/>
      <c r="R369" s="36"/>
    </row>
    <row r="370" spans="4:18">
      <c r="D370" s="28"/>
      <c r="E370" s="28"/>
      <c r="H370" s="28"/>
      <c r="P370" s="36"/>
      <c r="Q370" s="36"/>
      <c r="R370" s="36"/>
    </row>
    <row r="371" spans="4:18">
      <c r="D371" s="28"/>
      <c r="E371" s="28"/>
      <c r="H371" s="28"/>
      <c r="P371" s="36"/>
      <c r="Q371" s="36"/>
      <c r="R371" s="36"/>
    </row>
    <row r="372" spans="4:18">
      <c r="D372" s="28"/>
      <c r="E372" s="28"/>
      <c r="H372" s="28"/>
      <c r="P372" s="36"/>
      <c r="Q372" s="36"/>
      <c r="R372" s="36"/>
    </row>
    <row r="373" spans="4:18">
      <c r="D373" s="28"/>
      <c r="E373" s="28"/>
      <c r="H373" s="28"/>
      <c r="P373" s="36"/>
      <c r="Q373" s="36"/>
      <c r="R373" s="36"/>
    </row>
    <row r="374" spans="4:18">
      <c r="D374" s="28"/>
      <c r="E374" s="28"/>
      <c r="H374" s="28"/>
      <c r="P374" s="36"/>
      <c r="Q374" s="36"/>
      <c r="R374" s="36"/>
    </row>
    <row r="375" spans="4:18">
      <c r="D375" s="28"/>
      <c r="E375" s="28"/>
      <c r="H375" s="28"/>
      <c r="P375" s="36"/>
      <c r="Q375" s="36"/>
      <c r="R375" s="36"/>
    </row>
    <row r="376" spans="4:18">
      <c r="D376" s="28"/>
      <c r="E376" s="28"/>
      <c r="H376" s="28"/>
      <c r="P376" s="36"/>
      <c r="Q376" s="36"/>
      <c r="R376" s="36"/>
    </row>
    <row r="377" spans="4:18">
      <c r="D377" s="28"/>
      <c r="E377" s="28"/>
      <c r="H377" s="28"/>
      <c r="P377" s="36"/>
      <c r="Q377" s="36"/>
      <c r="R377" s="36"/>
    </row>
    <row r="378" spans="4:18">
      <c r="D378" s="28"/>
      <c r="E378" s="28"/>
      <c r="H378" s="28"/>
      <c r="P378" s="36"/>
      <c r="Q378" s="36"/>
      <c r="R378" s="36"/>
    </row>
    <row r="379" spans="4:18">
      <c r="D379" s="28"/>
      <c r="E379" s="28"/>
      <c r="H379" s="28"/>
      <c r="P379" s="36"/>
      <c r="Q379" s="36"/>
      <c r="R379" s="36"/>
    </row>
    <row r="380" spans="4:18">
      <c r="D380" s="28"/>
      <c r="E380" s="28"/>
      <c r="H380" s="28"/>
      <c r="P380" s="36"/>
      <c r="Q380" s="36"/>
      <c r="R380" s="36"/>
    </row>
    <row r="381" spans="4:18">
      <c r="D381" s="28"/>
      <c r="E381" s="28"/>
      <c r="H381" s="28"/>
      <c r="P381" s="36"/>
      <c r="Q381" s="36"/>
      <c r="R381" s="36"/>
    </row>
    <row r="382" spans="4:18">
      <c r="D382" s="28"/>
      <c r="E382" s="28"/>
      <c r="H382" s="28"/>
      <c r="P382" s="36"/>
      <c r="Q382" s="36"/>
      <c r="R382" s="36"/>
    </row>
    <row r="383" spans="4:18">
      <c r="D383" s="28"/>
      <c r="E383" s="28"/>
      <c r="H383" s="28"/>
      <c r="P383" s="36"/>
      <c r="Q383" s="36"/>
      <c r="R383" s="36"/>
    </row>
    <row r="384" spans="4:18">
      <c r="D384" s="28"/>
      <c r="E384" s="28"/>
      <c r="H384" s="28"/>
      <c r="P384" s="36"/>
      <c r="Q384" s="36"/>
      <c r="R384" s="36"/>
    </row>
    <row r="385" spans="4:18">
      <c r="D385" s="28"/>
      <c r="E385" s="28"/>
      <c r="H385" s="28"/>
      <c r="P385" s="36"/>
      <c r="Q385" s="36"/>
      <c r="R385" s="36"/>
    </row>
    <row r="386" spans="4:18">
      <c r="D386" s="28"/>
      <c r="E386" s="28"/>
      <c r="H386" s="28"/>
      <c r="P386" s="36"/>
      <c r="Q386" s="36"/>
      <c r="R386" s="36"/>
    </row>
    <row r="387" spans="4:18">
      <c r="D387" s="28"/>
      <c r="E387" s="28"/>
      <c r="H387" s="28"/>
      <c r="P387" s="36"/>
      <c r="Q387" s="36"/>
      <c r="R387" s="36"/>
    </row>
    <row r="388" spans="4:18">
      <c r="D388" s="28"/>
      <c r="E388" s="28"/>
      <c r="H388" s="28"/>
      <c r="P388" s="36"/>
      <c r="Q388" s="36"/>
      <c r="R388" s="36"/>
    </row>
    <row r="389" spans="4:18">
      <c r="D389" s="28"/>
      <c r="E389" s="28"/>
      <c r="H389" s="28"/>
      <c r="P389" s="36"/>
      <c r="Q389" s="36"/>
      <c r="R389" s="36"/>
    </row>
    <row r="390" spans="4:18">
      <c r="D390" s="28"/>
      <c r="E390" s="28"/>
      <c r="H390" s="28"/>
      <c r="P390" s="36"/>
      <c r="Q390" s="36"/>
      <c r="R390" s="36"/>
    </row>
    <row r="391" spans="4:18">
      <c r="D391" s="28"/>
      <c r="E391" s="28"/>
      <c r="H391" s="28"/>
      <c r="P391" s="36"/>
      <c r="Q391" s="36"/>
      <c r="R391" s="36"/>
    </row>
    <row r="392" spans="4:18">
      <c r="D392" s="28"/>
      <c r="E392" s="28"/>
      <c r="H392" s="28"/>
      <c r="P392" s="36"/>
      <c r="Q392" s="36"/>
      <c r="R392" s="36"/>
    </row>
    <row r="393" spans="4:18">
      <c r="D393" s="28"/>
      <c r="E393" s="28"/>
      <c r="H393" s="28"/>
      <c r="P393" s="36"/>
      <c r="Q393" s="36"/>
      <c r="R393" s="36"/>
    </row>
    <row r="394" spans="4:18">
      <c r="D394" s="28"/>
      <c r="E394" s="28"/>
      <c r="H394" s="28"/>
      <c r="P394" s="36"/>
      <c r="Q394" s="36"/>
      <c r="R394" s="36"/>
    </row>
    <row r="395" spans="4:18">
      <c r="D395" s="28"/>
      <c r="E395" s="28"/>
      <c r="H395" s="28"/>
      <c r="P395" s="36"/>
      <c r="Q395" s="36"/>
      <c r="R395" s="36"/>
    </row>
    <row r="396" spans="4:18">
      <c r="D396" s="28"/>
      <c r="E396" s="28"/>
      <c r="H396" s="28"/>
      <c r="P396" s="36"/>
      <c r="Q396" s="36"/>
      <c r="R396" s="36"/>
    </row>
    <row r="397" spans="4:18">
      <c r="D397" s="28"/>
      <c r="E397" s="28"/>
      <c r="H397" s="28"/>
      <c r="P397" s="36"/>
      <c r="Q397" s="36"/>
      <c r="R397" s="36"/>
    </row>
    <row r="398" spans="4:18">
      <c r="D398" s="28"/>
      <c r="E398" s="28"/>
      <c r="H398" s="28"/>
      <c r="P398" s="36"/>
      <c r="Q398" s="36"/>
      <c r="R398" s="36"/>
    </row>
    <row r="399" spans="4:18">
      <c r="D399" s="28"/>
      <c r="E399" s="28"/>
      <c r="H399" s="28"/>
      <c r="P399" s="36"/>
      <c r="Q399" s="36"/>
      <c r="R399" s="36"/>
    </row>
    <row r="400" spans="4:18">
      <c r="D400" s="28"/>
      <c r="E400" s="28"/>
      <c r="H400" s="28"/>
      <c r="P400" s="36"/>
      <c r="Q400" s="36"/>
      <c r="R400" s="36"/>
    </row>
    <row r="401" spans="4:18">
      <c r="D401" s="28"/>
      <c r="E401" s="28"/>
      <c r="H401" s="28"/>
      <c r="P401" s="36"/>
      <c r="Q401" s="36"/>
      <c r="R401" s="36"/>
    </row>
    <row r="402" spans="4:18">
      <c r="D402" s="28"/>
      <c r="E402" s="28"/>
      <c r="H402" s="28"/>
      <c r="P402" s="36"/>
      <c r="Q402" s="36"/>
      <c r="R402" s="36"/>
    </row>
    <row r="403" spans="4:18">
      <c r="D403" s="28"/>
      <c r="E403" s="28"/>
      <c r="H403" s="28"/>
      <c r="P403" s="36"/>
      <c r="Q403" s="36"/>
      <c r="R403" s="36"/>
    </row>
    <row r="404" spans="4:18">
      <c r="D404" s="28"/>
      <c r="E404" s="28"/>
      <c r="H404" s="28"/>
      <c r="P404" s="36"/>
      <c r="Q404" s="36"/>
      <c r="R404" s="36"/>
    </row>
    <row r="405" spans="4:18">
      <c r="D405" s="28"/>
      <c r="E405" s="28"/>
      <c r="H405" s="28"/>
      <c r="P405" s="36"/>
      <c r="Q405" s="36"/>
      <c r="R405" s="36"/>
    </row>
    <row r="406" spans="4:18">
      <c r="D406" s="28"/>
      <c r="E406" s="28"/>
      <c r="H406" s="28"/>
      <c r="P406" s="36"/>
      <c r="Q406" s="36"/>
      <c r="R406" s="36"/>
    </row>
    <row r="407" spans="4:18">
      <c r="D407" s="28"/>
      <c r="E407" s="28"/>
      <c r="H407" s="28"/>
      <c r="P407" s="36"/>
      <c r="Q407" s="36"/>
      <c r="R407" s="36"/>
    </row>
    <row r="408" spans="4:18">
      <c r="D408" s="28"/>
      <c r="E408" s="28"/>
      <c r="H408" s="28"/>
      <c r="P408" s="36"/>
      <c r="Q408" s="36"/>
      <c r="R408" s="36"/>
    </row>
    <row r="409" spans="4:18">
      <c r="D409" s="28"/>
      <c r="E409" s="28"/>
      <c r="H409" s="28"/>
      <c r="P409" s="36"/>
      <c r="Q409" s="36"/>
      <c r="R409" s="36"/>
    </row>
    <row r="410" spans="4:18">
      <c r="D410" s="28"/>
      <c r="E410" s="28"/>
      <c r="H410" s="28"/>
      <c r="P410" s="36"/>
      <c r="Q410" s="36"/>
      <c r="R410" s="36"/>
    </row>
    <row r="411" spans="4:18">
      <c r="D411" s="28"/>
      <c r="E411" s="28"/>
      <c r="H411" s="28"/>
      <c r="P411" s="36"/>
      <c r="Q411" s="36"/>
      <c r="R411" s="36"/>
    </row>
    <row r="412" spans="4:18">
      <c r="D412" s="28"/>
      <c r="E412" s="28"/>
      <c r="H412" s="28"/>
      <c r="P412" s="36"/>
      <c r="Q412" s="36"/>
      <c r="R412" s="36"/>
    </row>
    <row r="413" spans="4:18">
      <c r="D413" s="28"/>
      <c r="E413" s="28"/>
      <c r="H413" s="28"/>
      <c r="P413" s="36"/>
      <c r="Q413" s="36"/>
      <c r="R413" s="36"/>
    </row>
    <row r="414" spans="4:18">
      <c r="D414" s="28"/>
      <c r="E414" s="28"/>
      <c r="H414" s="28"/>
      <c r="P414" s="36"/>
      <c r="Q414" s="36"/>
      <c r="R414" s="36"/>
    </row>
    <row r="415" spans="4:18">
      <c r="D415" s="28"/>
      <c r="E415" s="28"/>
      <c r="H415" s="28"/>
      <c r="P415" s="36"/>
      <c r="Q415" s="36"/>
      <c r="R415" s="36"/>
    </row>
    <row r="416" spans="4:18">
      <c r="D416" s="28"/>
      <c r="E416" s="28"/>
      <c r="H416" s="28"/>
      <c r="P416" s="36"/>
      <c r="Q416" s="36"/>
      <c r="R416" s="36"/>
    </row>
    <row r="417" spans="4:18">
      <c r="D417" s="28"/>
      <c r="E417" s="28"/>
      <c r="H417" s="28"/>
      <c r="P417" s="36"/>
      <c r="Q417" s="36"/>
      <c r="R417" s="36"/>
    </row>
    <row r="418" spans="4:18">
      <c r="D418" s="28"/>
      <c r="E418" s="28"/>
      <c r="H418" s="28"/>
      <c r="P418" s="36"/>
      <c r="Q418" s="36"/>
      <c r="R418" s="36"/>
    </row>
    <row r="419" spans="4:18">
      <c r="D419" s="28"/>
      <c r="E419" s="28"/>
      <c r="H419" s="28"/>
      <c r="P419" s="36"/>
      <c r="Q419" s="36"/>
      <c r="R419" s="36"/>
    </row>
    <row r="420" spans="4:18">
      <c r="D420" s="28"/>
      <c r="E420" s="28"/>
      <c r="H420" s="28"/>
      <c r="P420" s="36"/>
      <c r="Q420" s="36"/>
      <c r="R420" s="36"/>
    </row>
    <row r="421" spans="4:18">
      <c r="D421" s="28"/>
      <c r="E421" s="28"/>
      <c r="H421" s="28"/>
      <c r="P421" s="36"/>
      <c r="Q421" s="36"/>
      <c r="R421" s="36"/>
    </row>
    <row r="422" spans="4:18">
      <c r="D422" s="28"/>
      <c r="E422" s="28"/>
      <c r="H422" s="28"/>
      <c r="P422" s="36"/>
      <c r="Q422" s="36"/>
      <c r="R422" s="36"/>
    </row>
    <row r="423" spans="4:18">
      <c r="D423" s="28"/>
      <c r="E423" s="28"/>
      <c r="H423" s="28"/>
      <c r="P423" s="36"/>
      <c r="Q423" s="36"/>
      <c r="R423" s="36"/>
    </row>
    <row r="424" spans="4:18">
      <c r="D424" s="28"/>
      <c r="E424" s="28"/>
      <c r="H424" s="28"/>
      <c r="P424" s="36"/>
      <c r="Q424" s="36"/>
      <c r="R424" s="36"/>
    </row>
    <row r="425" spans="4:18">
      <c r="D425" s="28"/>
      <c r="E425" s="28"/>
      <c r="H425" s="28"/>
      <c r="P425" s="36"/>
      <c r="Q425" s="36"/>
      <c r="R425" s="36"/>
    </row>
    <row r="426" spans="4:18">
      <c r="D426" s="28"/>
      <c r="E426" s="28"/>
      <c r="H426" s="28"/>
      <c r="P426" s="36"/>
      <c r="Q426" s="36"/>
      <c r="R426" s="36"/>
    </row>
    <row r="427" spans="4:18">
      <c r="D427" s="28"/>
      <c r="E427" s="28"/>
      <c r="H427" s="28"/>
      <c r="P427" s="36"/>
      <c r="Q427" s="36"/>
      <c r="R427" s="36"/>
    </row>
    <row r="428" spans="4:18">
      <c r="D428" s="28"/>
      <c r="E428" s="28"/>
      <c r="H428" s="28"/>
      <c r="P428" s="36"/>
      <c r="Q428" s="36"/>
      <c r="R428" s="36"/>
    </row>
    <row r="429" spans="4:18">
      <c r="D429" s="28"/>
      <c r="E429" s="28"/>
      <c r="H429" s="28"/>
      <c r="P429" s="36"/>
      <c r="Q429" s="36"/>
      <c r="R429" s="36"/>
    </row>
    <row r="430" spans="4:18">
      <c r="D430" s="28"/>
      <c r="E430" s="28"/>
      <c r="H430" s="28"/>
      <c r="P430" s="36"/>
      <c r="Q430" s="36"/>
      <c r="R430" s="36"/>
    </row>
    <row r="431" spans="4:18">
      <c r="D431" s="28"/>
      <c r="E431" s="28"/>
      <c r="H431" s="28"/>
      <c r="P431" s="36"/>
      <c r="Q431" s="36"/>
      <c r="R431" s="36"/>
    </row>
    <row r="432" spans="4:18">
      <c r="D432" s="28"/>
      <c r="E432" s="28"/>
      <c r="H432" s="28"/>
      <c r="P432" s="36"/>
      <c r="Q432" s="36"/>
      <c r="R432" s="36"/>
    </row>
    <row r="433" spans="4:18">
      <c r="D433" s="28"/>
      <c r="E433" s="28"/>
      <c r="H433" s="28"/>
      <c r="P433" s="36"/>
      <c r="Q433" s="36"/>
      <c r="R433" s="36"/>
    </row>
    <row r="434" spans="4:18">
      <c r="D434" s="28"/>
      <c r="E434" s="28"/>
      <c r="H434" s="28"/>
      <c r="P434" s="36"/>
      <c r="Q434" s="36"/>
      <c r="R434" s="36"/>
    </row>
    <row r="435" spans="4:18">
      <c r="D435" s="28"/>
      <c r="E435" s="28"/>
      <c r="H435" s="28"/>
      <c r="P435" s="36"/>
      <c r="Q435" s="36"/>
      <c r="R435" s="36"/>
    </row>
    <row r="436" spans="4:18">
      <c r="D436" s="28"/>
      <c r="E436" s="28"/>
      <c r="H436" s="28"/>
      <c r="P436" s="36"/>
      <c r="Q436" s="36"/>
      <c r="R436" s="36"/>
    </row>
    <row r="437" spans="4:18">
      <c r="D437" s="28"/>
      <c r="E437" s="28"/>
      <c r="H437" s="28"/>
      <c r="P437" s="36"/>
      <c r="Q437" s="36"/>
      <c r="R437" s="36"/>
    </row>
    <row r="438" spans="4:18">
      <c r="D438" s="28"/>
      <c r="E438" s="28"/>
      <c r="H438" s="28"/>
      <c r="P438" s="36"/>
      <c r="Q438" s="36"/>
      <c r="R438" s="36"/>
    </row>
    <row r="439" spans="4:18">
      <c r="D439" s="28"/>
      <c r="E439" s="28"/>
      <c r="H439" s="28"/>
      <c r="P439" s="36"/>
      <c r="Q439" s="36"/>
      <c r="R439" s="36"/>
    </row>
    <row r="440" spans="4:18">
      <c r="D440" s="28"/>
      <c r="E440" s="28"/>
      <c r="H440" s="28"/>
      <c r="P440" s="36"/>
      <c r="Q440" s="36"/>
      <c r="R440" s="36"/>
    </row>
    <row r="441" spans="4:18">
      <c r="D441" s="28"/>
      <c r="E441" s="28"/>
      <c r="H441" s="28"/>
      <c r="P441" s="36"/>
      <c r="Q441" s="36"/>
      <c r="R441" s="36"/>
    </row>
    <row r="442" spans="4:18">
      <c r="D442" s="28"/>
      <c r="E442" s="28"/>
      <c r="H442" s="28"/>
      <c r="P442" s="36"/>
      <c r="Q442" s="36"/>
      <c r="R442" s="36"/>
    </row>
    <row r="443" spans="4:18">
      <c r="D443" s="28"/>
      <c r="E443" s="28"/>
      <c r="H443" s="28"/>
      <c r="P443" s="36"/>
      <c r="Q443" s="36"/>
      <c r="R443" s="36"/>
    </row>
    <row r="444" spans="4:18">
      <c r="D444" s="28"/>
      <c r="E444" s="28"/>
      <c r="H444" s="28"/>
      <c r="P444" s="36"/>
      <c r="Q444" s="36"/>
      <c r="R444" s="36"/>
    </row>
    <row r="445" spans="4:18">
      <c r="D445" s="28"/>
      <c r="E445" s="28"/>
      <c r="H445" s="28"/>
      <c r="P445" s="36"/>
      <c r="Q445" s="36"/>
      <c r="R445" s="36"/>
    </row>
    <row r="446" spans="4:18">
      <c r="D446" s="28"/>
      <c r="E446" s="28"/>
      <c r="H446" s="28"/>
      <c r="P446" s="36"/>
      <c r="Q446" s="36"/>
      <c r="R446" s="36"/>
    </row>
    <row r="447" spans="4:18">
      <c r="D447" s="28"/>
      <c r="E447" s="28"/>
      <c r="H447" s="28"/>
      <c r="P447" s="36"/>
      <c r="Q447" s="36"/>
      <c r="R447" s="36"/>
    </row>
    <row r="448" spans="4:18">
      <c r="D448" s="28"/>
      <c r="E448" s="28"/>
      <c r="H448" s="28"/>
      <c r="P448" s="36"/>
      <c r="Q448" s="36"/>
      <c r="R448" s="36"/>
    </row>
    <row r="449" spans="4:18">
      <c r="D449" s="28"/>
      <c r="E449" s="28"/>
      <c r="H449" s="28"/>
      <c r="P449" s="36"/>
      <c r="Q449" s="36"/>
      <c r="R449" s="36"/>
    </row>
    <row r="450" spans="4:18">
      <c r="D450" s="28"/>
      <c r="E450" s="28"/>
      <c r="H450" s="28"/>
      <c r="P450" s="36"/>
      <c r="Q450" s="36"/>
      <c r="R450" s="36"/>
    </row>
    <row r="451" spans="4:18">
      <c r="D451" s="28"/>
      <c r="E451" s="28"/>
      <c r="H451" s="28"/>
      <c r="P451" s="36"/>
      <c r="Q451" s="36"/>
      <c r="R451" s="36"/>
    </row>
    <row r="452" spans="4:18">
      <c r="D452" s="28"/>
      <c r="E452" s="28"/>
      <c r="H452" s="28"/>
      <c r="P452" s="36"/>
      <c r="Q452" s="36"/>
      <c r="R452" s="36"/>
    </row>
    <row r="453" spans="4:18">
      <c r="D453" s="28"/>
      <c r="E453" s="28"/>
      <c r="H453" s="28"/>
      <c r="P453" s="36"/>
      <c r="Q453" s="36"/>
      <c r="R453" s="36"/>
    </row>
    <row r="454" spans="4:18">
      <c r="D454" s="28"/>
      <c r="E454" s="28"/>
      <c r="H454" s="28"/>
      <c r="P454" s="36"/>
      <c r="Q454" s="36"/>
      <c r="R454" s="36"/>
    </row>
    <row r="455" spans="4:18">
      <c r="D455" s="28"/>
      <c r="E455" s="28"/>
      <c r="H455" s="28"/>
      <c r="P455" s="36"/>
      <c r="Q455" s="36"/>
      <c r="R455" s="36"/>
    </row>
    <row r="456" spans="4:18">
      <c r="D456" s="28"/>
      <c r="E456" s="28"/>
      <c r="H456" s="28"/>
      <c r="P456" s="36"/>
      <c r="Q456" s="36"/>
      <c r="R456" s="36"/>
    </row>
    <row r="457" spans="4:18">
      <c r="D457" s="28"/>
      <c r="E457" s="28"/>
      <c r="H457" s="28"/>
      <c r="P457" s="36"/>
      <c r="Q457" s="36"/>
      <c r="R457" s="36"/>
    </row>
    <row r="458" spans="4:18">
      <c r="D458" s="28"/>
      <c r="E458" s="28"/>
      <c r="H458" s="28"/>
      <c r="P458" s="36"/>
      <c r="Q458" s="36"/>
      <c r="R458" s="36"/>
    </row>
    <row r="459" spans="4:18">
      <c r="D459" s="28"/>
      <c r="E459" s="28"/>
      <c r="H459" s="28"/>
      <c r="P459" s="36"/>
      <c r="Q459" s="36"/>
      <c r="R459" s="36"/>
    </row>
    <row r="460" spans="4:18">
      <c r="D460" s="28"/>
      <c r="E460" s="28"/>
      <c r="H460" s="28"/>
      <c r="P460" s="36"/>
      <c r="Q460" s="36"/>
      <c r="R460" s="36"/>
    </row>
    <row r="461" spans="4:18">
      <c r="D461" s="28"/>
      <c r="E461" s="28"/>
      <c r="H461" s="28"/>
      <c r="P461" s="36"/>
      <c r="Q461" s="36"/>
      <c r="R461" s="36"/>
    </row>
    <row r="462" spans="4:18">
      <c r="D462" s="28"/>
      <c r="E462" s="28"/>
      <c r="H462" s="28"/>
      <c r="P462" s="36"/>
      <c r="Q462" s="36"/>
      <c r="R462" s="36"/>
    </row>
    <row r="463" spans="4:18">
      <c r="D463" s="28"/>
      <c r="E463" s="28"/>
      <c r="H463" s="28"/>
      <c r="P463" s="36"/>
      <c r="Q463" s="36"/>
      <c r="R463" s="36"/>
    </row>
    <row r="464" spans="4:18">
      <c r="D464" s="28"/>
      <c r="E464" s="28"/>
      <c r="H464" s="28"/>
      <c r="P464" s="36"/>
      <c r="Q464" s="36"/>
      <c r="R464" s="36"/>
    </row>
    <row r="465" spans="4:18">
      <c r="D465" s="28"/>
      <c r="E465" s="28"/>
      <c r="H465" s="28"/>
      <c r="P465" s="36"/>
      <c r="Q465" s="36"/>
      <c r="R465" s="36"/>
    </row>
    <row r="466" spans="4:18">
      <c r="D466" s="28"/>
      <c r="E466" s="28"/>
      <c r="H466" s="28"/>
      <c r="P466" s="36"/>
      <c r="Q466" s="36"/>
      <c r="R466" s="36"/>
    </row>
    <row r="467" spans="4:18">
      <c r="D467" s="28"/>
      <c r="E467" s="28"/>
      <c r="H467" s="28"/>
      <c r="P467" s="36"/>
      <c r="Q467" s="36"/>
      <c r="R467" s="36"/>
    </row>
    <row r="468" spans="4:18">
      <c r="D468" s="28"/>
      <c r="E468" s="28"/>
      <c r="H468" s="28"/>
      <c r="P468" s="36"/>
      <c r="Q468" s="36"/>
      <c r="R468" s="36"/>
    </row>
    <row r="469" spans="4:18">
      <c r="D469" s="28"/>
      <c r="E469" s="28"/>
      <c r="H469" s="28"/>
      <c r="P469" s="36"/>
      <c r="Q469" s="36"/>
      <c r="R469" s="36"/>
    </row>
    <row r="470" spans="4:18">
      <c r="D470" s="28"/>
      <c r="E470" s="28"/>
      <c r="H470" s="28"/>
      <c r="P470" s="36"/>
      <c r="Q470" s="36"/>
      <c r="R470" s="36"/>
    </row>
    <row r="471" spans="4:18">
      <c r="D471" s="28"/>
      <c r="E471" s="28"/>
      <c r="H471" s="28"/>
      <c r="P471" s="36"/>
      <c r="Q471" s="36"/>
      <c r="R471" s="36"/>
    </row>
    <row r="472" spans="4:18">
      <c r="D472" s="28"/>
      <c r="E472" s="28"/>
      <c r="H472" s="28"/>
      <c r="P472" s="36"/>
      <c r="Q472" s="36"/>
      <c r="R472" s="36"/>
    </row>
    <row r="473" spans="4:18">
      <c r="D473" s="28"/>
      <c r="E473" s="28"/>
      <c r="H473" s="28"/>
      <c r="P473" s="36"/>
      <c r="Q473" s="36"/>
      <c r="R473" s="36"/>
    </row>
    <row r="474" spans="4:18">
      <c r="D474" s="28"/>
      <c r="E474" s="28"/>
      <c r="H474" s="28"/>
      <c r="P474" s="36"/>
      <c r="Q474" s="36"/>
      <c r="R474" s="36"/>
    </row>
    <row r="475" spans="4:18">
      <c r="D475" s="28"/>
      <c r="E475" s="28"/>
      <c r="H475" s="28"/>
      <c r="P475" s="36"/>
      <c r="Q475" s="36"/>
      <c r="R475" s="36"/>
    </row>
    <row r="476" spans="4:18">
      <c r="D476" s="28"/>
      <c r="E476" s="28"/>
      <c r="H476" s="28"/>
      <c r="P476" s="36"/>
      <c r="Q476" s="36"/>
      <c r="R476" s="36"/>
    </row>
    <row r="477" spans="4:18">
      <c r="D477" s="28"/>
      <c r="E477" s="28"/>
      <c r="H477" s="28"/>
      <c r="P477" s="36"/>
      <c r="Q477" s="36"/>
      <c r="R477" s="36"/>
    </row>
    <row r="478" spans="4:18">
      <c r="D478" s="28"/>
      <c r="E478" s="28"/>
      <c r="H478" s="28"/>
      <c r="P478" s="36"/>
      <c r="Q478" s="36"/>
      <c r="R478" s="36"/>
    </row>
    <row r="479" spans="4:18">
      <c r="D479" s="28"/>
      <c r="E479" s="28"/>
      <c r="H479" s="28"/>
      <c r="P479" s="36"/>
      <c r="Q479" s="36"/>
      <c r="R479" s="36"/>
    </row>
    <row r="480" spans="4:18">
      <c r="D480" s="28"/>
      <c r="E480" s="28"/>
      <c r="H480" s="28"/>
      <c r="P480" s="36"/>
      <c r="Q480" s="36"/>
      <c r="R480" s="36"/>
    </row>
    <row r="481" spans="4:18">
      <c r="D481" s="28"/>
      <c r="E481" s="28"/>
      <c r="H481" s="28"/>
      <c r="P481" s="36"/>
      <c r="Q481" s="36"/>
      <c r="R481" s="36"/>
    </row>
    <row r="482" spans="4:18">
      <c r="D482" s="28"/>
      <c r="E482" s="28"/>
      <c r="H482" s="28"/>
      <c r="P482" s="36"/>
      <c r="Q482" s="36"/>
      <c r="R482" s="36"/>
    </row>
    <row r="483" spans="4:18">
      <c r="D483" s="28"/>
      <c r="E483" s="28"/>
      <c r="H483" s="28"/>
      <c r="P483" s="36"/>
      <c r="Q483" s="36"/>
      <c r="R483" s="36"/>
    </row>
    <row r="484" spans="4:18">
      <c r="D484" s="28"/>
      <c r="E484" s="28"/>
      <c r="H484" s="28"/>
      <c r="P484" s="36"/>
      <c r="Q484" s="36"/>
      <c r="R484" s="36"/>
    </row>
    <row r="485" spans="4:18">
      <c r="D485" s="28"/>
      <c r="E485" s="28"/>
      <c r="H485" s="28"/>
      <c r="P485" s="36"/>
      <c r="Q485" s="36"/>
      <c r="R485" s="36"/>
    </row>
    <row r="486" spans="4:18">
      <c r="D486" s="28"/>
      <c r="E486" s="28"/>
      <c r="H486" s="28"/>
      <c r="P486" s="36"/>
      <c r="Q486" s="36"/>
      <c r="R486" s="36"/>
    </row>
    <row r="487" spans="4:18">
      <c r="D487" s="28"/>
      <c r="E487" s="28"/>
      <c r="H487" s="28"/>
      <c r="P487" s="36"/>
      <c r="Q487" s="36"/>
      <c r="R487" s="36"/>
    </row>
    <row r="488" spans="4:18">
      <c r="D488" s="28"/>
      <c r="E488" s="28"/>
      <c r="H488" s="28"/>
      <c r="P488" s="36"/>
      <c r="Q488" s="36"/>
      <c r="R488" s="36"/>
    </row>
    <row r="489" spans="4:18">
      <c r="D489" s="28"/>
      <c r="E489" s="28"/>
      <c r="H489" s="28"/>
      <c r="P489" s="36"/>
      <c r="Q489" s="36"/>
      <c r="R489" s="36"/>
    </row>
    <row r="490" spans="4:18">
      <c r="D490" s="28"/>
      <c r="E490" s="28"/>
      <c r="H490" s="28"/>
      <c r="P490" s="36"/>
      <c r="Q490" s="36"/>
      <c r="R490" s="36"/>
    </row>
    <row r="491" spans="4:18">
      <c r="D491" s="28"/>
      <c r="E491" s="28"/>
      <c r="H491" s="28"/>
      <c r="P491" s="36"/>
      <c r="Q491" s="36"/>
      <c r="R491" s="36"/>
    </row>
    <row r="492" spans="4:18">
      <c r="D492" s="28"/>
      <c r="E492" s="28"/>
      <c r="H492" s="28"/>
      <c r="P492" s="36"/>
      <c r="Q492" s="36"/>
      <c r="R492" s="36"/>
    </row>
    <row r="493" spans="4:18">
      <c r="D493" s="28"/>
      <c r="E493" s="28"/>
      <c r="H493" s="28"/>
      <c r="P493" s="36"/>
      <c r="Q493" s="36"/>
      <c r="R493" s="36"/>
    </row>
    <row r="494" spans="4:18">
      <c r="D494" s="28"/>
      <c r="E494" s="28"/>
      <c r="H494" s="28"/>
      <c r="P494" s="36"/>
      <c r="Q494" s="36"/>
      <c r="R494" s="36"/>
    </row>
    <row r="495" spans="4:18">
      <c r="D495" s="28"/>
      <c r="E495" s="28"/>
      <c r="H495" s="28"/>
      <c r="P495" s="36"/>
      <c r="Q495" s="36"/>
      <c r="R495" s="36"/>
    </row>
    <row r="496" spans="4:18">
      <c r="D496" s="28"/>
      <c r="E496" s="28"/>
      <c r="H496" s="28"/>
      <c r="P496" s="36"/>
      <c r="Q496" s="36"/>
      <c r="R496" s="36"/>
    </row>
    <row r="497" spans="4:18">
      <c r="D497" s="28"/>
      <c r="E497" s="28"/>
      <c r="H497" s="28"/>
      <c r="P497" s="36"/>
      <c r="Q497" s="36"/>
      <c r="R497" s="36"/>
    </row>
    <row r="498" spans="4:18">
      <c r="D498" s="28"/>
      <c r="E498" s="28"/>
      <c r="H498" s="28"/>
      <c r="P498" s="36"/>
      <c r="Q498" s="36"/>
      <c r="R498" s="36"/>
    </row>
    <row r="499" spans="4:18">
      <c r="D499" s="28"/>
      <c r="E499" s="28"/>
      <c r="H499" s="28"/>
      <c r="P499" s="36"/>
      <c r="Q499" s="36"/>
      <c r="R499" s="36"/>
    </row>
    <row r="500" spans="4:18">
      <c r="D500" s="28"/>
      <c r="E500" s="28"/>
      <c r="H500" s="28"/>
      <c r="P500" s="36"/>
      <c r="Q500" s="36"/>
      <c r="R500" s="36"/>
    </row>
    <row r="501" spans="4:18">
      <c r="D501" s="28"/>
      <c r="E501" s="28"/>
      <c r="H501" s="28"/>
      <c r="P501" s="36"/>
      <c r="Q501" s="36"/>
      <c r="R501" s="36"/>
    </row>
    <row r="502" spans="4:18">
      <c r="D502" s="28"/>
      <c r="E502" s="28"/>
      <c r="H502" s="28"/>
      <c r="P502" s="36"/>
      <c r="Q502" s="36"/>
      <c r="R502" s="36"/>
    </row>
    <row r="503" spans="4:18">
      <c r="D503" s="28"/>
      <c r="E503" s="28"/>
      <c r="H503" s="28"/>
      <c r="P503" s="36"/>
      <c r="Q503" s="36"/>
      <c r="R503" s="36"/>
    </row>
    <row r="504" spans="4:18">
      <c r="D504" s="28"/>
      <c r="E504" s="28"/>
      <c r="H504" s="28"/>
      <c r="P504" s="36"/>
      <c r="Q504" s="36"/>
      <c r="R504" s="36"/>
    </row>
    <row r="505" spans="4:18">
      <c r="D505" s="28"/>
      <c r="E505" s="28"/>
      <c r="H505" s="28"/>
      <c r="P505" s="36"/>
      <c r="Q505" s="36"/>
      <c r="R505" s="36"/>
    </row>
    <row r="506" spans="4:18">
      <c r="D506" s="28"/>
      <c r="E506" s="28"/>
      <c r="H506" s="28"/>
      <c r="P506" s="36"/>
      <c r="Q506" s="36"/>
      <c r="R506" s="36"/>
    </row>
    <row r="507" spans="4:18">
      <c r="D507" s="28"/>
      <c r="E507" s="28"/>
      <c r="H507" s="28"/>
      <c r="P507" s="36"/>
      <c r="Q507" s="36"/>
      <c r="R507" s="36"/>
    </row>
    <row r="508" spans="4:18">
      <c r="D508" s="28"/>
      <c r="E508" s="28"/>
      <c r="H508" s="28"/>
      <c r="P508" s="36"/>
      <c r="Q508" s="36"/>
      <c r="R508" s="36"/>
    </row>
    <row r="509" spans="4:18">
      <c r="D509" s="28"/>
      <c r="E509" s="28"/>
      <c r="H509" s="28"/>
      <c r="P509" s="36"/>
      <c r="Q509" s="36"/>
      <c r="R509" s="36"/>
    </row>
    <row r="510" spans="4:18">
      <c r="D510" s="28"/>
      <c r="E510" s="28"/>
      <c r="H510" s="28"/>
      <c r="P510" s="36"/>
      <c r="Q510" s="36"/>
      <c r="R510" s="36"/>
    </row>
    <row r="511" spans="4:18">
      <c r="D511" s="28"/>
      <c r="E511" s="28"/>
      <c r="H511" s="28"/>
      <c r="P511" s="36"/>
      <c r="Q511" s="36"/>
      <c r="R511" s="36"/>
    </row>
    <row r="512" spans="4:18">
      <c r="D512" s="28"/>
      <c r="E512" s="28"/>
      <c r="H512" s="28"/>
      <c r="P512" s="36"/>
      <c r="Q512" s="36"/>
      <c r="R512" s="36"/>
    </row>
    <row r="513" spans="4:18">
      <c r="D513" s="28"/>
      <c r="E513" s="28"/>
      <c r="H513" s="28"/>
      <c r="P513" s="36"/>
      <c r="Q513" s="36"/>
      <c r="R513" s="36"/>
    </row>
    <row r="514" spans="4:18">
      <c r="D514" s="28"/>
      <c r="E514" s="28"/>
      <c r="H514" s="28"/>
      <c r="P514" s="36"/>
      <c r="Q514" s="36"/>
      <c r="R514" s="36"/>
    </row>
    <row r="515" spans="4:18">
      <c r="D515" s="28"/>
      <c r="E515" s="28"/>
      <c r="H515" s="28"/>
      <c r="P515" s="36"/>
      <c r="Q515" s="36"/>
      <c r="R515" s="36"/>
    </row>
    <row r="516" spans="4:18">
      <c r="D516" s="28"/>
      <c r="E516" s="28"/>
      <c r="H516" s="28"/>
      <c r="P516" s="36"/>
      <c r="Q516" s="36"/>
      <c r="R516" s="36"/>
    </row>
    <row r="517" spans="4:18">
      <c r="D517" s="28"/>
      <c r="E517" s="28"/>
      <c r="H517" s="28"/>
      <c r="P517" s="36"/>
      <c r="Q517" s="36"/>
      <c r="R517" s="36"/>
    </row>
    <row r="518" spans="4:18">
      <c r="D518" s="28"/>
      <c r="E518" s="28"/>
      <c r="H518" s="28"/>
      <c r="P518" s="36"/>
      <c r="Q518" s="36"/>
      <c r="R518" s="36"/>
    </row>
    <row r="519" spans="4:18">
      <c r="D519" s="28"/>
      <c r="E519" s="28"/>
      <c r="H519" s="28"/>
      <c r="P519" s="36"/>
      <c r="Q519" s="36"/>
      <c r="R519" s="36"/>
    </row>
    <row r="520" spans="4:18">
      <c r="D520" s="28"/>
      <c r="E520" s="28"/>
      <c r="H520" s="28"/>
      <c r="P520" s="36"/>
      <c r="Q520" s="36"/>
      <c r="R520" s="36"/>
    </row>
    <row r="521" spans="4:18">
      <c r="D521" s="28"/>
      <c r="E521" s="28"/>
      <c r="H521" s="28"/>
      <c r="P521" s="36"/>
      <c r="Q521" s="36"/>
      <c r="R521" s="36"/>
    </row>
    <row r="522" spans="4:18">
      <c r="D522" s="28"/>
      <c r="E522" s="28"/>
      <c r="H522" s="28"/>
      <c r="P522" s="36"/>
      <c r="Q522" s="36"/>
      <c r="R522" s="36"/>
    </row>
    <row r="523" spans="4:18">
      <c r="D523" s="28"/>
      <c r="E523" s="28"/>
      <c r="H523" s="28"/>
      <c r="P523" s="36"/>
      <c r="Q523" s="36"/>
      <c r="R523" s="36"/>
    </row>
    <row r="524" spans="4:18">
      <c r="D524" s="28"/>
      <c r="E524" s="28"/>
      <c r="H524" s="28"/>
      <c r="P524" s="36"/>
      <c r="Q524" s="36"/>
      <c r="R524" s="36"/>
    </row>
    <row r="525" spans="4:18">
      <c r="D525" s="28"/>
      <c r="E525" s="28"/>
      <c r="H525" s="28"/>
      <c r="P525" s="36"/>
      <c r="Q525" s="36"/>
      <c r="R525" s="36"/>
    </row>
    <row r="526" spans="4:18">
      <c r="D526" s="28"/>
      <c r="E526" s="28"/>
      <c r="H526" s="28"/>
      <c r="P526" s="36"/>
      <c r="Q526" s="36"/>
      <c r="R526" s="36"/>
    </row>
    <row r="527" spans="4:18">
      <c r="D527" s="28"/>
      <c r="E527" s="28"/>
      <c r="H527" s="28"/>
      <c r="P527" s="36"/>
      <c r="Q527" s="36"/>
      <c r="R527" s="36"/>
    </row>
    <row r="528" spans="4:18">
      <c r="D528" s="28"/>
      <c r="E528" s="28"/>
      <c r="H528" s="28"/>
      <c r="P528" s="36"/>
      <c r="Q528" s="36"/>
      <c r="R528" s="36"/>
    </row>
    <row r="529" spans="4:18">
      <c r="D529" s="28"/>
      <c r="E529" s="28"/>
      <c r="H529" s="28"/>
      <c r="P529" s="36"/>
      <c r="Q529" s="36"/>
      <c r="R529" s="36"/>
    </row>
    <row r="530" spans="4:18">
      <c r="D530" s="28"/>
      <c r="E530" s="28"/>
      <c r="H530" s="28"/>
      <c r="P530" s="36"/>
      <c r="Q530" s="36"/>
      <c r="R530" s="36"/>
    </row>
    <row r="531" spans="4:18">
      <c r="D531" s="28"/>
      <c r="E531" s="28"/>
      <c r="H531" s="28"/>
      <c r="P531" s="36"/>
      <c r="Q531" s="36"/>
      <c r="R531" s="36"/>
    </row>
    <row r="532" spans="4:18">
      <c r="D532" s="28"/>
      <c r="E532" s="28"/>
      <c r="H532" s="28"/>
      <c r="P532" s="36"/>
      <c r="Q532" s="36"/>
      <c r="R532" s="36"/>
    </row>
    <row r="533" spans="4:18">
      <c r="D533" s="28"/>
      <c r="E533" s="28"/>
      <c r="H533" s="28"/>
      <c r="P533" s="36"/>
      <c r="Q533" s="36"/>
      <c r="R533" s="36"/>
    </row>
    <row r="534" spans="4:18">
      <c r="D534" s="28"/>
      <c r="E534" s="28"/>
      <c r="H534" s="28"/>
      <c r="P534" s="36"/>
      <c r="Q534" s="36"/>
      <c r="R534" s="36"/>
    </row>
    <row r="535" spans="4:18">
      <c r="D535" s="28"/>
      <c r="E535" s="28"/>
      <c r="H535" s="28"/>
      <c r="P535" s="36"/>
      <c r="Q535" s="36"/>
      <c r="R535" s="36"/>
    </row>
    <row r="536" spans="4:18">
      <c r="D536" s="28"/>
      <c r="E536" s="28"/>
      <c r="H536" s="28"/>
      <c r="P536" s="36"/>
      <c r="Q536" s="36"/>
      <c r="R536" s="36"/>
    </row>
    <row r="537" spans="4:18">
      <c r="D537" s="28"/>
      <c r="E537" s="28"/>
      <c r="H537" s="28"/>
      <c r="P537" s="36"/>
      <c r="Q537" s="36"/>
      <c r="R537" s="36"/>
    </row>
    <row r="538" spans="4:18">
      <c r="D538" s="28"/>
      <c r="E538" s="28"/>
      <c r="H538" s="28"/>
      <c r="P538" s="36"/>
      <c r="Q538" s="36"/>
      <c r="R538" s="36"/>
    </row>
    <row r="539" spans="4:18">
      <c r="D539" s="28"/>
      <c r="E539" s="28"/>
      <c r="H539" s="28"/>
      <c r="P539" s="36"/>
      <c r="Q539" s="36"/>
      <c r="R539" s="36"/>
    </row>
    <row r="540" spans="4:18">
      <c r="D540" s="28"/>
      <c r="E540" s="28"/>
      <c r="H540" s="28"/>
      <c r="P540" s="36"/>
      <c r="Q540" s="36"/>
      <c r="R540" s="36"/>
    </row>
    <row r="541" spans="4:18">
      <c r="D541" s="28"/>
      <c r="E541" s="28"/>
      <c r="H541" s="28"/>
      <c r="P541" s="36"/>
      <c r="Q541" s="36"/>
      <c r="R541" s="36"/>
    </row>
    <row r="542" spans="4:18">
      <c r="D542" s="28"/>
      <c r="E542" s="28"/>
      <c r="H542" s="28"/>
      <c r="P542" s="36"/>
      <c r="Q542" s="36"/>
      <c r="R542" s="36"/>
    </row>
    <row r="543" spans="4:18">
      <c r="D543" s="28"/>
      <c r="E543" s="28"/>
      <c r="H543" s="28"/>
      <c r="P543" s="36"/>
      <c r="Q543" s="36"/>
      <c r="R543" s="36"/>
    </row>
    <row r="544" spans="4:18">
      <c r="D544" s="28"/>
      <c r="E544" s="28"/>
      <c r="H544" s="28"/>
      <c r="P544" s="36"/>
      <c r="Q544" s="36"/>
      <c r="R544" s="36"/>
    </row>
    <row r="545" spans="4:18">
      <c r="D545" s="28"/>
      <c r="E545" s="28"/>
      <c r="H545" s="28"/>
      <c r="P545" s="36"/>
      <c r="Q545" s="36"/>
      <c r="R545" s="36"/>
    </row>
    <row r="546" spans="4:18">
      <c r="D546" s="28"/>
      <c r="E546" s="28"/>
      <c r="H546" s="28"/>
      <c r="P546" s="36"/>
      <c r="Q546" s="36"/>
      <c r="R546" s="36"/>
    </row>
    <row r="547" spans="4:18">
      <c r="D547" s="28"/>
      <c r="E547" s="28"/>
      <c r="H547" s="28"/>
      <c r="P547" s="36"/>
      <c r="Q547" s="36"/>
      <c r="R547" s="36"/>
    </row>
    <row r="548" spans="4:18">
      <c r="D548" s="28"/>
      <c r="E548" s="28"/>
      <c r="H548" s="28"/>
      <c r="P548" s="36"/>
      <c r="Q548" s="36"/>
      <c r="R548" s="36"/>
    </row>
    <row r="549" spans="4:18">
      <c r="D549" s="28"/>
      <c r="E549" s="28"/>
      <c r="H549" s="28"/>
      <c r="P549" s="36"/>
      <c r="Q549" s="36"/>
      <c r="R549" s="36"/>
    </row>
    <row r="550" spans="4:18">
      <c r="D550" s="28"/>
      <c r="E550" s="28"/>
      <c r="H550" s="28"/>
      <c r="P550" s="36"/>
      <c r="Q550" s="36"/>
      <c r="R550" s="36"/>
    </row>
    <row r="551" spans="4:18">
      <c r="D551" s="28"/>
      <c r="E551" s="28"/>
      <c r="H551" s="28"/>
      <c r="P551" s="36"/>
      <c r="Q551" s="36"/>
      <c r="R551" s="36"/>
    </row>
    <row r="552" spans="4:18">
      <c r="D552" s="28"/>
      <c r="E552" s="28"/>
      <c r="H552" s="28"/>
      <c r="P552" s="36"/>
      <c r="Q552" s="36"/>
      <c r="R552" s="36"/>
    </row>
    <row r="553" spans="4:18">
      <c r="D553" s="28"/>
      <c r="E553" s="28"/>
      <c r="H553" s="28"/>
      <c r="P553" s="36"/>
      <c r="Q553" s="36"/>
      <c r="R553" s="36"/>
    </row>
    <row r="554" spans="4:18">
      <c r="D554" s="28"/>
      <c r="E554" s="28"/>
      <c r="H554" s="28"/>
      <c r="P554" s="36"/>
      <c r="Q554" s="36"/>
      <c r="R554" s="36"/>
    </row>
    <row r="555" spans="4:18">
      <c r="D555" s="28"/>
      <c r="E555" s="28"/>
      <c r="H555" s="28"/>
      <c r="P555" s="36"/>
      <c r="Q555" s="36"/>
      <c r="R555" s="36"/>
    </row>
    <row r="556" spans="4:18">
      <c r="D556" s="28"/>
      <c r="E556" s="28"/>
      <c r="H556" s="28"/>
      <c r="P556" s="36"/>
      <c r="Q556" s="36"/>
      <c r="R556" s="36"/>
    </row>
    <row r="557" spans="4:18">
      <c r="D557" s="28"/>
      <c r="E557" s="28"/>
      <c r="H557" s="28"/>
      <c r="P557" s="36"/>
      <c r="Q557" s="36"/>
      <c r="R557" s="36"/>
    </row>
    <row r="558" spans="4:18">
      <c r="D558" s="28"/>
      <c r="E558" s="28"/>
      <c r="H558" s="28"/>
      <c r="P558" s="36"/>
      <c r="Q558" s="36"/>
      <c r="R558" s="36"/>
    </row>
    <row r="559" spans="4:18">
      <c r="D559" s="28"/>
      <c r="E559" s="28"/>
      <c r="H559" s="28"/>
      <c r="P559" s="36"/>
      <c r="Q559" s="36"/>
      <c r="R559" s="36"/>
    </row>
    <row r="560" spans="4:18">
      <c r="D560" s="28"/>
      <c r="E560" s="28"/>
      <c r="H560" s="28"/>
      <c r="P560" s="36"/>
      <c r="Q560" s="36"/>
      <c r="R560" s="36"/>
    </row>
    <row r="561" spans="4:18">
      <c r="D561" s="28"/>
      <c r="E561" s="28"/>
      <c r="H561" s="28"/>
      <c r="P561" s="36"/>
      <c r="Q561" s="36"/>
      <c r="R561" s="36"/>
    </row>
    <row r="562" spans="4:18">
      <c r="D562" s="28"/>
      <c r="E562" s="28"/>
      <c r="H562" s="28"/>
      <c r="P562" s="36"/>
      <c r="Q562" s="36"/>
      <c r="R562" s="36"/>
    </row>
    <row r="563" spans="4:18">
      <c r="D563" s="28"/>
      <c r="E563" s="28"/>
      <c r="H563" s="28"/>
      <c r="P563" s="36"/>
      <c r="Q563" s="36"/>
      <c r="R563" s="36"/>
    </row>
    <row r="564" spans="4:18">
      <c r="D564" s="28"/>
      <c r="E564" s="28"/>
      <c r="H564" s="28"/>
      <c r="P564" s="36"/>
      <c r="Q564" s="36"/>
      <c r="R564" s="36"/>
    </row>
    <row r="565" spans="4:18">
      <c r="D565" s="28"/>
      <c r="E565" s="28"/>
      <c r="H565" s="28"/>
      <c r="P565" s="36"/>
      <c r="Q565" s="36"/>
      <c r="R565" s="36"/>
    </row>
    <row r="566" spans="4:18">
      <c r="D566" s="28"/>
      <c r="E566" s="28"/>
      <c r="H566" s="28"/>
      <c r="P566" s="36"/>
      <c r="Q566" s="36"/>
      <c r="R566" s="36"/>
    </row>
    <row r="567" spans="4:18">
      <c r="D567" s="28"/>
      <c r="E567" s="28"/>
      <c r="H567" s="28"/>
      <c r="P567" s="36"/>
      <c r="Q567" s="36"/>
      <c r="R567" s="36"/>
    </row>
    <row r="568" spans="4:18">
      <c r="D568" s="28"/>
      <c r="E568" s="28"/>
      <c r="H568" s="28"/>
      <c r="P568" s="36"/>
      <c r="Q568" s="36"/>
      <c r="R568" s="36"/>
    </row>
    <row r="569" spans="4:18">
      <c r="D569" s="28"/>
      <c r="E569" s="28"/>
      <c r="H569" s="28"/>
      <c r="P569" s="36"/>
      <c r="Q569" s="36"/>
      <c r="R569" s="36"/>
    </row>
    <row r="570" spans="4:18">
      <c r="D570" s="28"/>
      <c r="E570" s="28"/>
      <c r="H570" s="28"/>
      <c r="P570" s="36"/>
      <c r="Q570" s="36"/>
      <c r="R570" s="36"/>
    </row>
    <row r="571" spans="4:18">
      <c r="D571" s="28"/>
      <c r="E571" s="28"/>
      <c r="H571" s="28"/>
      <c r="P571" s="36"/>
      <c r="Q571" s="36"/>
      <c r="R571" s="36"/>
    </row>
    <row r="572" spans="4:18">
      <c r="D572" s="28"/>
      <c r="E572" s="28"/>
      <c r="H572" s="28"/>
      <c r="P572" s="36"/>
      <c r="Q572" s="36"/>
      <c r="R572" s="36"/>
    </row>
    <row r="573" spans="4:18">
      <c r="D573" s="28"/>
      <c r="E573" s="28"/>
      <c r="H573" s="28"/>
      <c r="P573" s="36"/>
      <c r="Q573" s="36"/>
      <c r="R573" s="36"/>
    </row>
    <row r="574" spans="4:18">
      <c r="D574" s="28"/>
      <c r="E574" s="28"/>
      <c r="H574" s="28"/>
      <c r="P574" s="36"/>
      <c r="Q574" s="36"/>
      <c r="R574" s="36"/>
    </row>
    <row r="575" spans="4:18">
      <c r="D575" s="28"/>
      <c r="E575" s="28"/>
      <c r="H575" s="28"/>
      <c r="P575" s="36"/>
      <c r="Q575" s="36"/>
      <c r="R575" s="36"/>
    </row>
    <row r="576" spans="4:18">
      <c r="D576" s="28"/>
      <c r="E576" s="28"/>
      <c r="H576" s="28"/>
      <c r="P576" s="36"/>
      <c r="Q576" s="36"/>
      <c r="R576" s="36"/>
    </row>
    <row r="577" spans="4:18">
      <c r="D577" s="28"/>
      <c r="E577" s="28"/>
      <c r="H577" s="28"/>
      <c r="P577" s="36"/>
      <c r="Q577" s="36"/>
      <c r="R577" s="36"/>
    </row>
    <row r="578" spans="4:18">
      <c r="D578" s="28"/>
      <c r="E578" s="28"/>
      <c r="H578" s="28"/>
      <c r="P578" s="36"/>
      <c r="Q578" s="36"/>
      <c r="R578" s="36"/>
    </row>
    <row r="579" spans="4:18">
      <c r="D579" s="28"/>
      <c r="E579" s="28"/>
      <c r="H579" s="28"/>
      <c r="P579" s="36"/>
      <c r="Q579" s="36"/>
      <c r="R579" s="36"/>
    </row>
    <row r="580" spans="4:18">
      <c r="D580" s="28"/>
      <c r="E580" s="28"/>
      <c r="H580" s="28"/>
      <c r="P580" s="36"/>
      <c r="Q580" s="36"/>
      <c r="R580" s="36"/>
    </row>
    <row r="581" spans="4:18">
      <c r="D581" s="28"/>
      <c r="E581" s="28"/>
      <c r="H581" s="28"/>
      <c r="P581" s="36"/>
      <c r="Q581" s="36"/>
      <c r="R581" s="36"/>
    </row>
    <row r="582" spans="4:18">
      <c r="D582" s="28"/>
      <c r="E582" s="28"/>
      <c r="H582" s="28"/>
      <c r="P582" s="36"/>
      <c r="Q582" s="36"/>
      <c r="R582" s="36"/>
    </row>
    <row r="583" spans="4:18">
      <c r="D583" s="28"/>
      <c r="E583" s="28"/>
      <c r="H583" s="28"/>
      <c r="P583" s="36"/>
      <c r="Q583" s="36"/>
      <c r="R583" s="36"/>
    </row>
    <row r="584" spans="4:18">
      <c r="D584" s="28"/>
      <c r="E584" s="28"/>
      <c r="H584" s="28"/>
      <c r="P584" s="36"/>
      <c r="Q584" s="36"/>
      <c r="R584" s="36"/>
    </row>
    <row r="585" spans="4:18">
      <c r="D585" s="28"/>
      <c r="E585" s="28"/>
      <c r="H585" s="28"/>
      <c r="P585" s="36"/>
      <c r="Q585" s="36"/>
      <c r="R585" s="36"/>
    </row>
    <row r="586" spans="4:18">
      <c r="D586" s="28"/>
      <c r="E586" s="28"/>
      <c r="H586" s="28"/>
      <c r="P586" s="36"/>
      <c r="Q586" s="36"/>
      <c r="R586" s="36"/>
    </row>
    <row r="587" spans="4:18">
      <c r="D587" s="28"/>
      <c r="E587" s="28"/>
      <c r="H587" s="28"/>
      <c r="P587" s="36"/>
      <c r="Q587" s="36"/>
      <c r="R587" s="36"/>
    </row>
    <row r="588" spans="4:18">
      <c r="D588" s="28"/>
      <c r="E588" s="28"/>
      <c r="H588" s="28"/>
      <c r="P588" s="36"/>
      <c r="Q588" s="36"/>
      <c r="R588" s="36"/>
    </row>
    <row r="589" spans="4:18">
      <c r="D589" s="28"/>
      <c r="E589" s="28"/>
      <c r="H589" s="28"/>
      <c r="P589" s="36"/>
      <c r="Q589" s="36"/>
      <c r="R589" s="36"/>
    </row>
    <row r="590" spans="4:18">
      <c r="D590" s="28"/>
      <c r="E590" s="28"/>
      <c r="H590" s="28"/>
      <c r="P590" s="36"/>
      <c r="Q590" s="36"/>
      <c r="R590" s="36"/>
    </row>
    <row r="591" spans="4:18">
      <c r="D591" s="28"/>
      <c r="E591" s="28"/>
      <c r="H591" s="28"/>
      <c r="P591" s="36"/>
      <c r="Q591" s="36"/>
      <c r="R591" s="36"/>
    </row>
    <row r="592" spans="4:18">
      <c r="D592" s="28"/>
      <c r="E592" s="28"/>
      <c r="H592" s="28"/>
      <c r="P592" s="36"/>
      <c r="Q592" s="36"/>
      <c r="R592" s="36"/>
    </row>
    <row r="593" spans="4:18">
      <c r="D593" s="28"/>
      <c r="E593" s="28"/>
      <c r="H593" s="28"/>
      <c r="P593" s="36"/>
      <c r="Q593" s="36"/>
      <c r="R593" s="36"/>
    </row>
    <row r="594" spans="4:18">
      <c r="D594" s="28"/>
      <c r="E594" s="28"/>
      <c r="H594" s="28"/>
      <c r="P594" s="36"/>
      <c r="Q594" s="36"/>
      <c r="R594" s="36"/>
    </row>
    <row r="595" spans="4:18">
      <c r="D595" s="28"/>
      <c r="E595" s="28"/>
      <c r="H595" s="28"/>
      <c r="P595" s="36"/>
      <c r="Q595" s="36"/>
      <c r="R595" s="36"/>
    </row>
    <row r="596" spans="4:18">
      <c r="D596" s="28"/>
      <c r="E596" s="28"/>
      <c r="H596" s="28"/>
      <c r="P596" s="36"/>
      <c r="Q596" s="36"/>
      <c r="R596" s="36"/>
    </row>
    <row r="597" spans="4:18">
      <c r="D597" s="28"/>
      <c r="E597" s="28"/>
      <c r="H597" s="28"/>
      <c r="P597" s="36"/>
      <c r="Q597" s="36"/>
      <c r="R597" s="36"/>
    </row>
    <row r="598" spans="4:18">
      <c r="D598" s="28"/>
      <c r="E598" s="28"/>
      <c r="H598" s="28"/>
      <c r="P598" s="36"/>
      <c r="Q598" s="36"/>
      <c r="R598" s="36"/>
    </row>
    <row r="599" spans="4:18">
      <c r="D599" s="28"/>
      <c r="E599" s="28"/>
      <c r="H599" s="28"/>
      <c r="P599" s="36"/>
      <c r="Q599" s="36"/>
      <c r="R599" s="36"/>
    </row>
    <row r="600" spans="4:18">
      <c r="D600" s="28"/>
      <c r="E600" s="28"/>
      <c r="H600" s="28"/>
      <c r="P600" s="36"/>
      <c r="Q600" s="36"/>
      <c r="R600" s="36"/>
    </row>
    <row r="601" spans="4:18">
      <c r="D601" s="28"/>
      <c r="E601" s="28"/>
      <c r="H601" s="28"/>
      <c r="P601" s="36"/>
      <c r="Q601" s="36"/>
      <c r="R601" s="36"/>
    </row>
    <row r="602" spans="4:18">
      <c r="D602" s="28"/>
      <c r="E602" s="28"/>
      <c r="H602" s="28"/>
      <c r="P602" s="36"/>
      <c r="Q602" s="36"/>
      <c r="R602" s="36"/>
    </row>
    <row r="603" spans="4:18">
      <c r="D603" s="28"/>
      <c r="E603" s="28"/>
      <c r="H603" s="28"/>
      <c r="P603" s="36"/>
      <c r="Q603" s="36"/>
      <c r="R603" s="36"/>
    </row>
    <row r="604" spans="4:18">
      <c r="D604" s="28"/>
      <c r="E604" s="28"/>
      <c r="H604" s="28"/>
      <c r="P604" s="36"/>
      <c r="Q604" s="36"/>
      <c r="R604" s="36"/>
    </row>
    <row r="605" spans="4:18">
      <c r="D605" s="28"/>
      <c r="E605" s="28"/>
      <c r="H605" s="28"/>
      <c r="P605" s="36"/>
      <c r="Q605" s="36"/>
      <c r="R605" s="36"/>
    </row>
    <row r="606" spans="4:18">
      <c r="D606" s="28"/>
      <c r="E606" s="28"/>
      <c r="H606" s="28"/>
      <c r="P606" s="36"/>
      <c r="Q606" s="36"/>
      <c r="R606" s="36"/>
    </row>
    <row r="607" spans="4:18">
      <c r="D607" s="28"/>
      <c r="E607" s="28"/>
      <c r="H607" s="28"/>
      <c r="P607" s="36"/>
      <c r="Q607" s="36"/>
      <c r="R607" s="36"/>
    </row>
    <row r="608" spans="4:18">
      <c r="D608" s="28"/>
      <c r="E608" s="28"/>
      <c r="H608" s="28"/>
      <c r="P608" s="36"/>
      <c r="Q608" s="36"/>
      <c r="R608" s="36"/>
    </row>
    <row r="609" spans="4:18">
      <c r="D609" s="28"/>
      <c r="E609" s="28"/>
      <c r="H609" s="28"/>
      <c r="P609" s="36"/>
      <c r="Q609" s="36"/>
      <c r="R609" s="36"/>
    </row>
    <row r="610" spans="4:18">
      <c r="D610" s="28"/>
      <c r="E610" s="28"/>
      <c r="H610" s="28"/>
      <c r="P610" s="36"/>
      <c r="Q610" s="36"/>
      <c r="R610" s="36"/>
    </row>
    <row r="611" spans="4:18">
      <c r="D611" s="28"/>
      <c r="E611" s="28"/>
      <c r="H611" s="28"/>
      <c r="P611" s="36"/>
      <c r="Q611" s="36"/>
      <c r="R611" s="36"/>
    </row>
    <row r="612" spans="4:18">
      <c r="D612" s="28"/>
      <c r="E612" s="28"/>
      <c r="H612" s="28"/>
      <c r="P612" s="36"/>
      <c r="Q612" s="36"/>
      <c r="R612" s="36"/>
    </row>
    <row r="613" spans="4:18">
      <c r="D613" s="28"/>
      <c r="E613" s="28"/>
      <c r="H613" s="28"/>
      <c r="P613" s="36"/>
      <c r="Q613" s="36"/>
      <c r="R613" s="36"/>
    </row>
    <row r="614" spans="4:18">
      <c r="D614" s="28"/>
      <c r="E614" s="28"/>
      <c r="H614" s="28"/>
      <c r="P614" s="36"/>
      <c r="Q614" s="36"/>
      <c r="R614" s="36"/>
    </row>
    <row r="615" spans="4:18">
      <c r="D615" s="28"/>
      <c r="E615" s="28"/>
      <c r="H615" s="28"/>
      <c r="P615" s="36"/>
      <c r="Q615" s="36"/>
      <c r="R615" s="36"/>
    </row>
    <row r="616" spans="4:18">
      <c r="D616" s="28"/>
      <c r="E616" s="28"/>
      <c r="H616" s="28"/>
      <c r="P616" s="36"/>
      <c r="Q616" s="36"/>
      <c r="R616" s="36"/>
    </row>
    <row r="617" spans="4:18">
      <c r="D617" s="28"/>
      <c r="E617" s="28"/>
      <c r="H617" s="28"/>
      <c r="P617" s="36"/>
      <c r="Q617" s="36"/>
      <c r="R617" s="36"/>
    </row>
    <row r="618" spans="4:18">
      <c r="D618" s="28"/>
      <c r="E618" s="28"/>
      <c r="H618" s="28"/>
      <c r="P618" s="36"/>
      <c r="Q618" s="36"/>
      <c r="R618" s="36"/>
    </row>
    <row r="619" spans="4:18">
      <c r="D619" s="28"/>
      <c r="E619" s="28"/>
      <c r="H619" s="28"/>
      <c r="P619" s="36"/>
      <c r="Q619" s="36"/>
      <c r="R619" s="36"/>
    </row>
    <row r="620" spans="4:18">
      <c r="D620" s="28"/>
      <c r="E620" s="28"/>
      <c r="H620" s="28"/>
      <c r="P620" s="36"/>
      <c r="Q620" s="36"/>
      <c r="R620" s="36"/>
    </row>
    <row r="621" spans="4:18">
      <c r="D621" s="28"/>
      <c r="E621" s="28"/>
      <c r="H621" s="28"/>
      <c r="P621" s="36"/>
      <c r="Q621" s="36"/>
      <c r="R621" s="36"/>
    </row>
    <row r="622" spans="4:18">
      <c r="D622" s="28"/>
      <c r="E622" s="28"/>
      <c r="H622" s="28"/>
      <c r="P622" s="36"/>
      <c r="Q622" s="36"/>
      <c r="R622" s="36"/>
    </row>
    <row r="623" spans="4:18">
      <c r="D623" s="28"/>
      <c r="E623" s="28"/>
      <c r="H623" s="28"/>
      <c r="P623" s="36"/>
      <c r="Q623" s="36"/>
      <c r="R623" s="36"/>
    </row>
    <row r="624" spans="4:18">
      <c r="D624" s="28"/>
      <c r="E624" s="28"/>
      <c r="H624" s="28"/>
      <c r="P624" s="36"/>
      <c r="Q624" s="36"/>
      <c r="R624" s="36"/>
    </row>
    <row r="625" spans="4:18">
      <c r="D625" s="28"/>
      <c r="E625" s="28"/>
      <c r="H625" s="28"/>
      <c r="P625" s="36"/>
      <c r="Q625" s="36"/>
      <c r="R625" s="36"/>
    </row>
    <row r="626" spans="4:18">
      <c r="D626" s="28"/>
      <c r="E626" s="28"/>
      <c r="H626" s="28"/>
      <c r="P626" s="36"/>
      <c r="Q626" s="36"/>
      <c r="R626" s="36"/>
    </row>
    <row r="627" spans="4:18">
      <c r="D627" s="28"/>
      <c r="E627" s="28"/>
      <c r="H627" s="28"/>
      <c r="P627" s="36"/>
      <c r="Q627" s="36"/>
      <c r="R627" s="36"/>
    </row>
    <row r="628" spans="4:18">
      <c r="D628" s="28"/>
      <c r="E628" s="28"/>
      <c r="H628" s="28"/>
      <c r="P628" s="36"/>
      <c r="Q628" s="36"/>
      <c r="R628" s="36"/>
    </row>
    <row r="629" spans="4:18">
      <c r="D629" s="28"/>
      <c r="E629" s="28"/>
      <c r="H629" s="28"/>
      <c r="P629" s="36"/>
      <c r="Q629" s="36"/>
      <c r="R629" s="36"/>
    </row>
    <row r="630" spans="4:18">
      <c r="D630" s="28"/>
      <c r="E630" s="28"/>
      <c r="H630" s="28"/>
      <c r="P630" s="36"/>
      <c r="Q630" s="36"/>
      <c r="R630" s="36"/>
    </row>
    <row r="631" spans="4:18">
      <c r="D631" s="28"/>
      <c r="E631" s="28"/>
      <c r="H631" s="28"/>
      <c r="P631" s="36"/>
      <c r="Q631" s="36"/>
      <c r="R631" s="36"/>
    </row>
    <row r="632" spans="4:18">
      <c r="D632" s="28"/>
      <c r="E632" s="28"/>
      <c r="H632" s="28"/>
      <c r="P632" s="36"/>
      <c r="Q632" s="36"/>
      <c r="R632" s="36"/>
    </row>
    <row r="633" spans="4:18">
      <c r="D633" s="28"/>
      <c r="E633" s="28"/>
      <c r="H633" s="28"/>
      <c r="P633" s="36"/>
      <c r="Q633" s="36"/>
      <c r="R633" s="36"/>
    </row>
    <row r="634" spans="4:18">
      <c r="D634" s="28"/>
      <c r="E634" s="28"/>
      <c r="H634" s="28"/>
      <c r="P634" s="36"/>
      <c r="Q634" s="36"/>
      <c r="R634" s="36"/>
    </row>
    <row r="635" spans="4:18">
      <c r="D635" s="28"/>
      <c r="E635" s="28"/>
      <c r="H635" s="28"/>
      <c r="P635" s="36"/>
      <c r="Q635" s="36"/>
      <c r="R635" s="36"/>
    </row>
    <row r="636" spans="4:18">
      <c r="D636" s="28"/>
      <c r="E636" s="28"/>
      <c r="H636" s="28"/>
      <c r="P636" s="36"/>
      <c r="Q636" s="36"/>
      <c r="R636" s="36"/>
    </row>
    <row r="637" spans="4:18">
      <c r="D637" s="28"/>
      <c r="E637" s="28"/>
      <c r="H637" s="28"/>
      <c r="P637" s="36"/>
      <c r="Q637" s="36"/>
      <c r="R637" s="36"/>
    </row>
    <row r="638" spans="4:18">
      <c r="D638" s="28"/>
      <c r="E638" s="28"/>
      <c r="H638" s="28"/>
      <c r="P638" s="36"/>
      <c r="Q638" s="36"/>
      <c r="R638" s="36"/>
    </row>
    <row r="639" spans="4:18">
      <c r="D639" s="28"/>
      <c r="E639" s="28"/>
      <c r="H639" s="28"/>
      <c r="P639" s="36"/>
      <c r="Q639" s="36"/>
      <c r="R639" s="36"/>
    </row>
    <row r="640" spans="4:18">
      <c r="D640" s="28"/>
      <c r="E640" s="28"/>
      <c r="H640" s="28"/>
      <c r="P640" s="36"/>
      <c r="Q640" s="36"/>
      <c r="R640" s="36"/>
    </row>
    <row r="641" spans="4:18">
      <c r="D641" s="28"/>
      <c r="E641" s="28"/>
      <c r="H641" s="28"/>
      <c r="P641" s="36"/>
      <c r="Q641" s="36"/>
      <c r="R641" s="36"/>
    </row>
    <row r="642" spans="4:18">
      <c r="D642" s="28"/>
      <c r="E642" s="28"/>
      <c r="H642" s="28"/>
      <c r="P642" s="36"/>
      <c r="Q642" s="36"/>
      <c r="R642" s="36"/>
    </row>
    <row r="643" spans="4:18">
      <c r="D643" s="28"/>
      <c r="E643" s="28"/>
      <c r="H643" s="28"/>
      <c r="P643" s="36"/>
      <c r="Q643" s="36"/>
      <c r="R643" s="36"/>
    </row>
    <row r="644" spans="4:18">
      <c r="D644" s="28"/>
      <c r="E644" s="28"/>
      <c r="H644" s="28"/>
      <c r="P644" s="36"/>
      <c r="Q644" s="36"/>
      <c r="R644" s="36"/>
    </row>
    <row r="645" spans="4:18">
      <c r="D645" s="28"/>
      <c r="E645" s="28"/>
      <c r="H645" s="28"/>
      <c r="P645" s="36"/>
      <c r="Q645" s="36"/>
      <c r="R645" s="36"/>
    </row>
    <row r="646" spans="4:18">
      <c r="D646" s="28"/>
      <c r="E646" s="28"/>
      <c r="H646" s="28"/>
      <c r="P646" s="36"/>
      <c r="Q646" s="36"/>
      <c r="R646" s="36"/>
    </row>
    <row r="647" spans="4:18">
      <c r="D647" s="28"/>
      <c r="E647" s="28"/>
      <c r="H647" s="28"/>
      <c r="P647" s="36"/>
      <c r="Q647" s="36"/>
      <c r="R647" s="36"/>
    </row>
    <row r="648" spans="4:18">
      <c r="D648" s="28"/>
      <c r="E648" s="28"/>
      <c r="H648" s="28"/>
      <c r="P648" s="36"/>
      <c r="Q648" s="36"/>
      <c r="R648" s="36"/>
    </row>
    <row r="649" spans="4:18">
      <c r="D649" s="28"/>
      <c r="E649" s="28"/>
      <c r="H649" s="28"/>
      <c r="P649" s="36"/>
      <c r="Q649" s="36"/>
      <c r="R649" s="36"/>
    </row>
    <row r="650" spans="4:18">
      <c r="D650" s="28"/>
      <c r="E650" s="28"/>
      <c r="H650" s="28"/>
      <c r="P650" s="36"/>
      <c r="Q650" s="36"/>
      <c r="R650" s="36"/>
    </row>
    <row r="651" spans="4:18">
      <c r="D651" s="28"/>
      <c r="E651" s="28"/>
      <c r="H651" s="28"/>
      <c r="P651" s="36"/>
      <c r="Q651" s="36"/>
      <c r="R651" s="36"/>
    </row>
    <row r="652" spans="4:18">
      <c r="D652" s="28"/>
      <c r="E652" s="28"/>
      <c r="H652" s="28"/>
      <c r="P652" s="36"/>
      <c r="Q652" s="36"/>
      <c r="R652" s="36"/>
    </row>
    <row r="653" spans="4:18">
      <c r="D653" s="28"/>
      <c r="E653" s="28"/>
      <c r="H653" s="28"/>
      <c r="P653" s="36"/>
      <c r="Q653" s="36"/>
      <c r="R653" s="36"/>
    </row>
    <row r="654" spans="4:18">
      <c r="D654" s="28"/>
      <c r="E654" s="28"/>
      <c r="H654" s="28"/>
      <c r="P654" s="36"/>
      <c r="Q654" s="36"/>
      <c r="R654" s="36"/>
    </row>
    <row r="655" spans="4:18">
      <c r="D655" s="28"/>
      <c r="E655" s="28"/>
      <c r="H655" s="28"/>
      <c r="P655" s="36"/>
      <c r="Q655" s="36"/>
      <c r="R655" s="36"/>
    </row>
    <row r="656" spans="4:18">
      <c r="D656" s="28"/>
      <c r="E656" s="28"/>
      <c r="H656" s="28"/>
      <c r="P656" s="36"/>
      <c r="Q656" s="36"/>
      <c r="R656" s="36"/>
    </row>
    <row r="657" spans="4:18">
      <c r="D657" s="28"/>
      <c r="E657" s="28"/>
      <c r="H657" s="28"/>
      <c r="P657" s="36"/>
      <c r="Q657" s="36"/>
      <c r="R657" s="36"/>
    </row>
    <row r="658" spans="4:18">
      <c r="D658" s="28"/>
      <c r="E658" s="28"/>
      <c r="H658" s="28"/>
      <c r="P658" s="36"/>
      <c r="Q658" s="36"/>
      <c r="R658" s="36"/>
    </row>
    <row r="659" spans="4:18">
      <c r="D659" s="28"/>
      <c r="E659" s="28"/>
      <c r="H659" s="28"/>
      <c r="P659" s="36"/>
      <c r="Q659" s="36"/>
      <c r="R659" s="36"/>
    </row>
    <row r="660" spans="4:18">
      <c r="D660" s="28"/>
      <c r="E660" s="28"/>
      <c r="H660" s="28"/>
      <c r="P660" s="36"/>
      <c r="Q660" s="36"/>
      <c r="R660" s="36"/>
    </row>
    <row r="661" spans="4:18">
      <c r="D661" s="28"/>
      <c r="E661" s="28"/>
      <c r="H661" s="28"/>
      <c r="P661" s="36"/>
      <c r="Q661" s="36"/>
      <c r="R661" s="36"/>
    </row>
    <row r="662" spans="4:18">
      <c r="D662" s="28"/>
      <c r="E662" s="28"/>
      <c r="H662" s="28"/>
      <c r="P662" s="36"/>
      <c r="Q662" s="36"/>
      <c r="R662" s="36"/>
    </row>
    <row r="663" spans="4:18">
      <c r="D663" s="28"/>
      <c r="E663" s="28"/>
      <c r="H663" s="28"/>
      <c r="P663" s="36"/>
      <c r="Q663" s="36"/>
      <c r="R663" s="36"/>
    </row>
    <row r="664" spans="4:18">
      <c r="D664" s="28"/>
      <c r="E664" s="28"/>
      <c r="H664" s="28"/>
      <c r="P664" s="36"/>
      <c r="Q664" s="36"/>
      <c r="R664" s="36"/>
    </row>
    <row r="665" spans="4:18">
      <c r="D665" s="28"/>
      <c r="E665" s="28"/>
      <c r="H665" s="28"/>
      <c r="P665" s="36"/>
      <c r="Q665" s="36"/>
      <c r="R665" s="36"/>
    </row>
    <row r="666" spans="4:18">
      <c r="D666" s="28"/>
      <c r="E666" s="28"/>
      <c r="H666" s="28"/>
      <c r="P666" s="36"/>
      <c r="Q666" s="36"/>
      <c r="R666" s="36"/>
    </row>
    <row r="667" spans="4:18">
      <c r="D667" s="28"/>
      <c r="E667" s="28"/>
      <c r="H667" s="28"/>
      <c r="P667" s="36"/>
      <c r="Q667" s="36"/>
      <c r="R667" s="36"/>
    </row>
    <row r="668" spans="4:18">
      <c r="D668" s="28"/>
      <c r="E668" s="28"/>
      <c r="H668" s="28"/>
      <c r="P668" s="36"/>
      <c r="Q668" s="36"/>
      <c r="R668" s="36"/>
    </row>
    <row r="669" spans="4:18">
      <c r="D669" s="28"/>
      <c r="E669" s="28"/>
      <c r="H669" s="28"/>
      <c r="P669" s="36"/>
      <c r="Q669" s="36"/>
      <c r="R669" s="36"/>
    </row>
    <row r="670" spans="4:18">
      <c r="D670" s="28"/>
      <c r="E670" s="28"/>
      <c r="H670" s="28"/>
      <c r="P670" s="36"/>
      <c r="Q670" s="36"/>
      <c r="R670" s="36"/>
    </row>
    <row r="671" spans="4:18">
      <c r="D671" s="28"/>
      <c r="E671" s="28"/>
      <c r="H671" s="28"/>
      <c r="P671" s="36"/>
      <c r="Q671" s="36"/>
      <c r="R671" s="36"/>
    </row>
    <row r="672" spans="4:18">
      <c r="D672" s="28"/>
      <c r="E672" s="28"/>
      <c r="H672" s="28"/>
      <c r="P672" s="36"/>
      <c r="Q672" s="36"/>
      <c r="R672" s="36"/>
    </row>
    <row r="673" spans="4:18">
      <c r="D673" s="28"/>
      <c r="E673" s="28"/>
      <c r="H673" s="28"/>
      <c r="P673" s="36"/>
      <c r="Q673" s="36"/>
      <c r="R673" s="36"/>
    </row>
    <row r="674" spans="4:18">
      <c r="D674" s="28"/>
      <c r="E674" s="28"/>
      <c r="H674" s="28"/>
      <c r="P674" s="36"/>
      <c r="Q674" s="36"/>
      <c r="R674" s="36"/>
    </row>
    <row r="675" spans="4:18">
      <c r="D675" s="28"/>
      <c r="E675" s="28"/>
      <c r="H675" s="28"/>
      <c r="P675" s="36"/>
      <c r="Q675" s="36"/>
      <c r="R675" s="36"/>
    </row>
    <row r="676" spans="4:18">
      <c r="D676" s="28"/>
      <c r="E676" s="28"/>
      <c r="H676" s="28"/>
      <c r="P676" s="36"/>
      <c r="Q676" s="36"/>
      <c r="R676" s="36"/>
    </row>
    <row r="677" spans="4:18">
      <c r="D677" s="28"/>
      <c r="E677" s="28"/>
      <c r="H677" s="28"/>
      <c r="P677" s="36"/>
      <c r="Q677" s="36"/>
      <c r="R677" s="36"/>
    </row>
    <row r="678" spans="4:18">
      <c r="D678" s="28"/>
      <c r="E678" s="28"/>
      <c r="H678" s="28"/>
      <c r="P678" s="36"/>
      <c r="Q678" s="36"/>
      <c r="R678" s="36"/>
    </row>
    <row r="679" spans="4:18">
      <c r="D679" s="28"/>
      <c r="E679" s="28"/>
      <c r="H679" s="28"/>
      <c r="P679" s="36"/>
      <c r="Q679" s="36"/>
      <c r="R679" s="36"/>
    </row>
    <row r="680" spans="4:18">
      <c r="D680" s="28"/>
      <c r="E680" s="28"/>
      <c r="H680" s="28"/>
      <c r="P680" s="36"/>
      <c r="Q680" s="36"/>
      <c r="R680" s="36"/>
    </row>
    <row r="681" spans="4:18">
      <c r="D681" s="28"/>
      <c r="E681" s="28"/>
      <c r="H681" s="28"/>
      <c r="P681" s="36"/>
      <c r="Q681" s="36"/>
      <c r="R681" s="36"/>
    </row>
    <row r="682" spans="4:18">
      <c r="D682" s="28"/>
      <c r="E682" s="28"/>
      <c r="H682" s="28"/>
      <c r="P682" s="36"/>
      <c r="Q682" s="36"/>
      <c r="R682" s="36"/>
    </row>
    <row r="683" spans="4:18">
      <c r="D683" s="28"/>
      <c r="E683" s="28"/>
      <c r="H683" s="28"/>
      <c r="P683" s="36"/>
      <c r="Q683" s="36"/>
      <c r="R683" s="36"/>
    </row>
    <row r="684" spans="4:18">
      <c r="D684" s="28"/>
      <c r="E684" s="28"/>
      <c r="H684" s="28"/>
      <c r="P684" s="36"/>
      <c r="Q684" s="36"/>
      <c r="R684" s="36"/>
    </row>
    <row r="685" spans="4:18">
      <c r="D685" s="28"/>
      <c r="E685" s="28"/>
      <c r="H685" s="28"/>
      <c r="P685" s="36"/>
      <c r="Q685" s="36"/>
      <c r="R685" s="36"/>
    </row>
    <row r="686" spans="4:18">
      <c r="D686" s="28"/>
      <c r="E686" s="28"/>
      <c r="H686" s="28"/>
      <c r="P686" s="36"/>
      <c r="Q686" s="36"/>
      <c r="R686" s="36"/>
    </row>
    <row r="687" spans="4:18">
      <c r="D687" s="28"/>
      <c r="E687" s="28"/>
      <c r="H687" s="28"/>
      <c r="P687" s="36"/>
      <c r="Q687" s="36"/>
      <c r="R687" s="36"/>
    </row>
    <row r="688" spans="4:18">
      <c r="D688" s="28"/>
      <c r="E688" s="28"/>
      <c r="H688" s="28"/>
      <c r="P688" s="36"/>
      <c r="Q688" s="36"/>
      <c r="R688" s="36"/>
    </row>
    <row r="689" spans="4:18">
      <c r="D689" s="28"/>
      <c r="E689" s="28"/>
      <c r="H689" s="28"/>
      <c r="P689" s="36"/>
      <c r="Q689" s="36"/>
      <c r="R689" s="36"/>
    </row>
    <row r="690" spans="4:18">
      <c r="D690" s="28"/>
      <c r="E690" s="28"/>
      <c r="H690" s="28"/>
      <c r="P690" s="36"/>
      <c r="Q690" s="36"/>
      <c r="R690" s="36"/>
    </row>
    <row r="691" spans="4:18">
      <c r="D691" s="28"/>
      <c r="E691" s="28"/>
      <c r="H691" s="28"/>
      <c r="P691" s="36"/>
      <c r="Q691" s="36"/>
      <c r="R691" s="36"/>
    </row>
    <row r="692" spans="4:18">
      <c r="D692" s="28"/>
      <c r="E692" s="28"/>
      <c r="H692" s="28"/>
      <c r="P692" s="36"/>
      <c r="Q692" s="36"/>
      <c r="R692" s="36"/>
    </row>
    <row r="693" spans="4:18">
      <c r="D693" s="28"/>
      <c r="E693" s="28"/>
      <c r="H693" s="28"/>
      <c r="P693" s="36"/>
      <c r="Q693" s="36"/>
      <c r="R693" s="36"/>
    </row>
    <row r="694" spans="4:18">
      <c r="D694" s="28"/>
      <c r="E694" s="28"/>
      <c r="H694" s="28"/>
      <c r="P694" s="36"/>
      <c r="Q694" s="36"/>
      <c r="R694" s="36"/>
    </row>
    <row r="695" spans="4:18">
      <c r="D695" s="28"/>
      <c r="E695" s="28"/>
      <c r="H695" s="28"/>
      <c r="P695" s="36"/>
      <c r="Q695" s="36"/>
      <c r="R695" s="36"/>
    </row>
    <row r="696" spans="4:18">
      <c r="D696" s="28"/>
      <c r="E696" s="28"/>
      <c r="H696" s="28"/>
      <c r="P696" s="36"/>
      <c r="Q696" s="36"/>
      <c r="R696" s="36"/>
    </row>
    <row r="697" spans="4:18">
      <c r="D697" s="28"/>
      <c r="E697" s="28"/>
      <c r="H697" s="28"/>
      <c r="P697" s="36"/>
      <c r="Q697" s="36"/>
      <c r="R697" s="36"/>
    </row>
    <row r="698" spans="4:18">
      <c r="D698" s="28"/>
      <c r="E698" s="28"/>
      <c r="H698" s="28"/>
      <c r="P698" s="36"/>
      <c r="Q698" s="36"/>
      <c r="R698" s="36"/>
    </row>
    <row r="699" spans="4:18">
      <c r="D699" s="28"/>
      <c r="E699" s="28"/>
      <c r="H699" s="28"/>
      <c r="P699" s="36"/>
      <c r="Q699" s="36"/>
      <c r="R699" s="36"/>
    </row>
    <row r="700" spans="4:18">
      <c r="D700" s="28"/>
      <c r="E700" s="28"/>
      <c r="H700" s="28"/>
      <c r="P700" s="36"/>
      <c r="Q700" s="36"/>
      <c r="R700" s="36"/>
    </row>
    <row r="701" spans="4:18">
      <c r="D701" s="28"/>
      <c r="E701" s="28"/>
      <c r="H701" s="28"/>
      <c r="P701" s="36"/>
      <c r="Q701" s="36"/>
      <c r="R701" s="36"/>
    </row>
    <row r="702" spans="4:18">
      <c r="D702" s="28"/>
      <c r="E702" s="28"/>
      <c r="H702" s="28"/>
      <c r="P702" s="36"/>
      <c r="Q702" s="36"/>
      <c r="R702" s="36"/>
    </row>
    <row r="703" spans="4:18">
      <c r="D703" s="28"/>
      <c r="E703" s="28"/>
      <c r="H703" s="28"/>
      <c r="P703" s="36"/>
      <c r="Q703" s="36"/>
      <c r="R703" s="36"/>
    </row>
    <row r="704" spans="4:18">
      <c r="D704" s="28"/>
      <c r="E704" s="28"/>
      <c r="H704" s="28"/>
      <c r="P704" s="36"/>
      <c r="Q704" s="36"/>
      <c r="R704" s="36"/>
    </row>
    <row r="705" spans="4:18">
      <c r="D705" s="28"/>
      <c r="E705" s="28"/>
      <c r="H705" s="28"/>
      <c r="P705" s="36"/>
      <c r="Q705" s="36"/>
      <c r="R705" s="36"/>
    </row>
    <row r="706" spans="4:18">
      <c r="D706" s="28"/>
      <c r="E706" s="28"/>
      <c r="H706" s="28"/>
      <c r="P706" s="36"/>
      <c r="Q706" s="36"/>
      <c r="R706" s="36"/>
    </row>
    <row r="707" spans="4:18">
      <c r="D707" s="28"/>
      <c r="E707" s="28"/>
      <c r="H707" s="28"/>
      <c r="P707" s="36"/>
      <c r="Q707" s="36"/>
      <c r="R707" s="36"/>
    </row>
    <row r="708" spans="4:18">
      <c r="D708" s="28"/>
      <c r="E708" s="28"/>
      <c r="H708" s="28"/>
      <c r="P708" s="36"/>
      <c r="Q708" s="36"/>
      <c r="R708" s="36"/>
    </row>
    <row r="709" spans="4:18">
      <c r="D709" s="28"/>
      <c r="E709" s="28"/>
      <c r="H709" s="28"/>
      <c r="P709" s="36"/>
      <c r="Q709" s="36"/>
      <c r="R709" s="36"/>
    </row>
    <row r="710" spans="4:18">
      <c r="D710" s="28"/>
      <c r="E710" s="28"/>
      <c r="H710" s="28"/>
      <c r="P710" s="36"/>
      <c r="Q710" s="36"/>
      <c r="R710" s="36"/>
    </row>
    <row r="711" spans="4:18">
      <c r="D711" s="28"/>
      <c r="E711" s="28"/>
      <c r="H711" s="28"/>
      <c r="P711" s="36"/>
      <c r="Q711" s="36"/>
      <c r="R711" s="36"/>
    </row>
    <row r="712" spans="4:18">
      <c r="D712" s="28"/>
      <c r="E712" s="28"/>
      <c r="H712" s="28"/>
      <c r="P712" s="36"/>
      <c r="Q712" s="36"/>
      <c r="R712" s="36"/>
    </row>
    <row r="713" spans="4:18">
      <c r="D713" s="28"/>
      <c r="E713" s="28"/>
      <c r="H713" s="28"/>
      <c r="P713" s="36"/>
      <c r="Q713" s="36"/>
      <c r="R713" s="36"/>
    </row>
    <row r="714" spans="4:18">
      <c r="D714" s="28"/>
      <c r="E714" s="28"/>
      <c r="H714" s="28"/>
      <c r="P714" s="36"/>
      <c r="Q714" s="36"/>
      <c r="R714" s="36"/>
    </row>
    <row r="715" spans="4:18">
      <c r="D715" s="28"/>
      <c r="E715" s="28"/>
      <c r="H715" s="28"/>
      <c r="P715" s="36"/>
      <c r="Q715" s="36"/>
      <c r="R715" s="36"/>
    </row>
    <row r="716" spans="4:18">
      <c r="D716" s="28"/>
      <c r="E716" s="28"/>
      <c r="H716" s="28"/>
      <c r="P716" s="36"/>
      <c r="Q716" s="36"/>
      <c r="R716" s="36"/>
    </row>
    <row r="717" spans="4:18">
      <c r="D717" s="28"/>
      <c r="E717" s="28"/>
      <c r="H717" s="28"/>
      <c r="P717" s="36"/>
      <c r="Q717" s="36"/>
      <c r="R717" s="36"/>
    </row>
    <row r="718" spans="4:18">
      <c r="D718" s="28"/>
      <c r="E718" s="28"/>
      <c r="H718" s="28"/>
      <c r="P718" s="36"/>
      <c r="Q718" s="36"/>
      <c r="R718" s="36"/>
    </row>
    <row r="719" spans="4:18">
      <c r="D719" s="28"/>
      <c r="E719" s="28"/>
      <c r="H719" s="28"/>
      <c r="P719" s="36"/>
      <c r="Q719" s="36"/>
      <c r="R719" s="36"/>
    </row>
    <row r="720" spans="4:18">
      <c r="D720" s="28"/>
      <c r="E720" s="28"/>
      <c r="H720" s="28"/>
      <c r="P720" s="36"/>
      <c r="Q720" s="36"/>
      <c r="R720" s="36"/>
    </row>
    <row r="721" spans="4:18">
      <c r="D721" s="28"/>
      <c r="E721" s="28"/>
      <c r="H721" s="28"/>
      <c r="P721" s="36"/>
      <c r="Q721" s="36"/>
      <c r="R721" s="36"/>
    </row>
    <row r="722" spans="4:18">
      <c r="D722" s="28"/>
      <c r="E722" s="28"/>
      <c r="H722" s="28"/>
      <c r="P722" s="36"/>
      <c r="Q722" s="36"/>
      <c r="R722" s="36"/>
    </row>
    <row r="723" spans="4:18">
      <c r="D723" s="28"/>
      <c r="E723" s="28"/>
      <c r="H723" s="28"/>
      <c r="P723" s="36"/>
      <c r="Q723" s="36"/>
      <c r="R723" s="36"/>
    </row>
    <row r="724" spans="4:18">
      <c r="D724" s="28"/>
      <c r="E724" s="28"/>
      <c r="H724" s="28"/>
      <c r="P724" s="36"/>
      <c r="Q724" s="36"/>
      <c r="R724" s="36"/>
    </row>
    <row r="725" spans="4:18">
      <c r="D725" s="28"/>
      <c r="E725" s="28"/>
      <c r="H725" s="28"/>
      <c r="P725" s="36"/>
      <c r="Q725" s="36"/>
      <c r="R725" s="36"/>
    </row>
    <row r="726" spans="4:18">
      <c r="D726" s="28"/>
      <c r="E726" s="28"/>
      <c r="H726" s="28"/>
      <c r="P726" s="36"/>
      <c r="Q726" s="36"/>
      <c r="R726" s="36"/>
    </row>
    <row r="727" spans="4:18">
      <c r="D727" s="28"/>
      <c r="E727" s="28"/>
      <c r="H727" s="28"/>
      <c r="P727" s="36"/>
      <c r="Q727" s="36"/>
      <c r="R727" s="36"/>
    </row>
    <row r="728" spans="4:18">
      <c r="D728" s="28"/>
      <c r="E728" s="28"/>
      <c r="H728" s="28"/>
      <c r="P728" s="36"/>
      <c r="Q728" s="36"/>
      <c r="R728" s="36"/>
    </row>
    <row r="729" spans="4:18">
      <c r="D729" s="28"/>
      <c r="E729" s="28"/>
      <c r="H729" s="28"/>
      <c r="P729" s="36"/>
      <c r="Q729" s="36"/>
      <c r="R729" s="36"/>
    </row>
    <row r="730" spans="4:18">
      <c r="D730" s="28"/>
      <c r="E730" s="28"/>
      <c r="H730" s="28"/>
      <c r="P730" s="36"/>
      <c r="Q730" s="36"/>
      <c r="R730" s="36"/>
    </row>
    <row r="731" spans="4:18">
      <c r="D731" s="28"/>
      <c r="E731" s="28"/>
      <c r="H731" s="28"/>
      <c r="P731" s="36"/>
      <c r="Q731" s="36"/>
      <c r="R731" s="36"/>
    </row>
    <row r="732" spans="4:18">
      <c r="D732" s="28"/>
      <c r="E732" s="28"/>
      <c r="H732" s="28"/>
      <c r="P732" s="36"/>
      <c r="Q732" s="36"/>
      <c r="R732" s="36"/>
    </row>
    <row r="733" spans="4:18">
      <c r="D733" s="28"/>
      <c r="E733" s="28"/>
      <c r="H733" s="28"/>
      <c r="P733" s="36"/>
      <c r="Q733" s="36"/>
      <c r="R733" s="36"/>
    </row>
    <row r="734" spans="4:18">
      <c r="D734" s="28"/>
      <c r="E734" s="28"/>
      <c r="H734" s="28"/>
      <c r="P734" s="36"/>
      <c r="Q734" s="36"/>
      <c r="R734" s="36"/>
    </row>
    <row r="735" spans="4:18">
      <c r="D735" s="28"/>
      <c r="E735" s="28"/>
      <c r="H735" s="28"/>
      <c r="P735" s="36"/>
      <c r="Q735" s="36"/>
      <c r="R735" s="36"/>
    </row>
    <row r="736" spans="4:18">
      <c r="D736" s="28"/>
      <c r="E736" s="28"/>
      <c r="H736" s="28"/>
      <c r="P736" s="36"/>
      <c r="Q736" s="36"/>
      <c r="R736" s="36"/>
    </row>
    <row r="737" spans="4:18">
      <c r="D737" s="28"/>
      <c r="E737" s="28"/>
      <c r="H737" s="28"/>
      <c r="P737" s="36"/>
      <c r="Q737" s="36"/>
      <c r="R737" s="36"/>
    </row>
    <row r="738" spans="4:18">
      <c r="D738" s="28"/>
      <c r="E738" s="28"/>
      <c r="H738" s="28"/>
      <c r="P738" s="36"/>
      <c r="Q738" s="36"/>
      <c r="R738" s="36"/>
    </row>
    <row r="739" spans="4:18">
      <c r="D739" s="28"/>
      <c r="E739" s="28"/>
      <c r="H739" s="28"/>
      <c r="P739" s="36"/>
      <c r="Q739" s="36"/>
      <c r="R739" s="36"/>
    </row>
    <row r="740" spans="4:18">
      <c r="D740" s="28"/>
      <c r="E740" s="28"/>
      <c r="H740" s="28"/>
      <c r="P740" s="36"/>
      <c r="Q740" s="36"/>
      <c r="R740" s="36"/>
    </row>
    <row r="741" spans="4:18">
      <c r="D741" s="28"/>
      <c r="E741" s="28"/>
      <c r="H741" s="28"/>
      <c r="P741" s="36"/>
      <c r="Q741" s="36"/>
      <c r="R741" s="36"/>
    </row>
    <row r="742" spans="4:18">
      <c r="D742" s="28"/>
      <c r="E742" s="28"/>
      <c r="H742" s="28"/>
      <c r="P742" s="36"/>
      <c r="Q742" s="36"/>
      <c r="R742" s="36"/>
    </row>
    <row r="743" spans="4:18">
      <c r="D743" s="28"/>
      <c r="E743" s="28"/>
      <c r="H743" s="28"/>
      <c r="P743" s="36"/>
      <c r="Q743" s="36"/>
      <c r="R743" s="36"/>
    </row>
    <row r="744" spans="4:18">
      <c r="D744" s="28"/>
      <c r="E744" s="28"/>
      <c r="H744" s="28"/>
      <c r="P744" s="36"/>
      <c r="Q744" s="36"/>
      <c r="R744" s="36"/>
    </row>
    <row r="745" spans="4:18">
      <c r="D745" s="28"/>
      <c r="E745" s="28"/>
      <c r="H745" s="28"/>
      <c r="P745" s="36"/>
      <c r="Q745" s="36"/>
      <c r="R745" s="36"/>
    </row>
    <row r="746" spans="4:18">
      <c r="D746" s="28"/>
      <c r="E746" s="28"/>
      <c r="H746" s="28"/>
      <c r="P746" s="36"/>
      <c r="Q746" s="36"/>
      <c r="R746" s="36"/>
    </row>
    <row r="747" spans="4:18">
      <c r="D747" s="28"/>
      <c r="E747" s="28"/>
      <c r="H747" s="28"/>
      <c r="P747" s="36"/>
      <c r="Q747" s="36"/>
      <c r="R747" s="36"/>
    </row>
    <row r="748" spans="4:18">
      <c r="D748" s="28"/>
      <c r="E748" s="28"/>
      <c r="H748" s="28"/>
      <c r="P748" s="36"/>
      <c r="Q748" s="36"/>
      <c r="R748" s="36"/>
    </row>
    <row r="749" spans="4:18">
      <c r="D749" s="28"/>
      <c r="E749" s="28"/>
      <c r="H749" s="28"/>
      <c r="P749" s="36"/>
      <c r="Q749" s="36"/>
      <c r="R749" s="36"/>
    </row>
    <row r="750" spans="4:18">
      <c r="D750" s="28"/>
      <c r="E750" s="28"/>
      <c r="H750" s="28"/>
      <c r="P750" s="36"/>
      <c r="Q750" s="36"/>
      <c r="R750" s="36"/>
    </row>
    <row r="751" spans="4:18">
      <c r="D751" s="28"/>
      <c r="E751" s="28"/>
      <c r="H751" s="28"/>
      <c r="P751" s="36"/>
      <c r="Q751" s="36"/>
      <c r="R751" s="36"/>
    </row>
    <row r="752" spans="4:18">
      <c r="D752" s="28"/>
      <c r="E752" s="28"/>
      <c r="H752" s="28"/>
      <c r="P752" s="36"/>
      <c r="Q752" s="36"/>
      <c r="R752" s="36"/>
    </row>
    <row r="753" spans="4:18">
      <c r="D753" s="28"/>
      <c r="E753" s="28"/>
      <c r="H753" s="28"/>
      <c r="P753" s="36"/>
      <c r="Q753" s="36"/>
      <c r="R753" s="36"/>
    </row>
    <row r="754" spans="4:18">
      <c r="D754" s="28"/>
      <c r="E754" s="28"/>
      <c r="H754" s="28"/>
      <c r="P754" s="36"/>
      <c r="Q754" s="36"/>
      <c r="R754" s="36"/>
    </row>
    <row r="755" spans="4:18">
      <c r="D755" s="28"/>
      <c r="E755" s="28"/>
      <c r="H755" s="28"/>
      <c r="P755" s="36"/>
      <c r="Q755" s="36"/>
      <c r="R755" s="36"/>
    </row>
    <row r="756" spans="4:18">
      <c r="D756" s="28"/>
      <c r="E756" s="28"/>
      <c r="H756" s="28"/>
      <c r="P756" s="36"/>
      <c r="Q756" s="36"/>
      <c r="R756" s="36"/>
    </row>
    <row r="757" spans="4:18">
      <c r="D757" s="28"/>
      <c r="E757" s="28"/>
      <c r="H757" s="28"/>
      <c r="P757" s="36"/>
      <c r="Q757" s="36"/>
      <c r="R757" s="36"/>
    </row>
    <row r="758" spans="4:18">
      <c r="D758" s="28"/>
      <c r="E758" s="28"/>
      <c r="H758" s="28"/>
      <c r="P758" s="36"/>
      <c r="Q758" s="36"/>
      <c r="R758" s="36"/>
    </row>
    <row r="759" spans="4:18">
      <c r="D759" s="28"/>
      <c r="E759" s="28"/>
      <c r="H759" s="28"/>
      <c r="P759" s="36"/>
      <c r="Q759" s="36"/>
      <c r="R759" s="36"/>
    </row>
    <row r="760" spans="4:18">
      <c r="D760" s="28"/>
      <c r="E760" s="28"/>
      <c r="H760" s="28"/>
      <c r="P760" s="36"/>
      <c r="Q760" s="36"/>
      <c r="R760" s="36"/>
    </row>
    <row r="761" spans="4:18">
      <c r="D761" s="28"/>
      <c r="E761" s="28"/>
      <c r="H761" s="28"/>
      <c r="P761" s="36"/>
      <c r="Q761" s="36"/>
      <c r="R761" s="36"/>
    </row>
    <row r="762" spans="4:18">
      <c r="D762" s="28"/>
      <c r="E762" s="28"/>
      <c r="H762" s="28"/>
      <c r="P762" s="36"/>
      <c r="Q762" s="36"/>
      <c r="R762" s="36"/>
    </row>
    <row r="763" spans="4:18">
      <c r="D763" s="28"/>
      <c r="E763" s="28"/>
      <c r="H763" s="28"/>
      <c r="P763" s="36"/>
      <c r="Q763" s="36"/>
      <c r="R763" s="36"/>
    </row>
    <row r="764" spans="4:18">
      <c r="D764" s="28"/>
      <c r="E764" s="28"/>
      <c r="H764" s="28"/>
      <c r="P764" s="36"/>
      <c r="Q764" s="36"/>
      <c r="R764" s="36"/>
    </row>
    <row r="765" spans="4:18">
      <c r="D765" s="28"/>
      <c r="E765" s="28"/>
      <c r="H765" s="28"/>
      <c r="P765" s="36"/>
      <c r="Q765" s="36"/>
      <c r="R765" s="36"/>
    </row>
    <row r="766" spans="4:18">
      <c r="D766" s="28"/>
      <c r="E766" s="28"/>
      <c r="H766" s="28"/>
      <c r="P766" s="36"/>
      <c r="Q766" s="36"/>
      <c r="R766" s="36"/>
    </row>
    <row r="767" spans="4:18">
      <c r="D767" s="28"/>
      <c r="E767" s="28"/>
      <c r="H767" s="28"/>
      <c r="P767" s="36"/>
      <c r="Q767" s="36"/>
      <c r="R767" s="36"/>
    </row>
    <row r="768" spans="4:18">
      <c r="D768" s="28"/>
      <c r="E768" s="28"/>
      <c r="H768" s="28"/>
      <c r="P768" s="36"/>
      <c r="Q768" s="36"/>
      <c r="R768" s="36"/>
    </row>
    <row r="769" spans="4:18">
      <c r="D769" s="28"/>
      <c r="E769" s="28"/>
      <c r="H769" s="28"/>
      <c r="P769" s="36"/>
      <c r="Q769" s="36"/>
      <c r="R769" s="36"/>
    </row>
    <row r="770" spans="4:18">
      <c r="D770" s="28"/>
      <c r="E770" s="28"/>
      <c r="H770" s="28"/>
      <c r="P770" s="36"/>
      <c r="Q770" s="36"/>
      <c r="R770" s="36"/>
    </row>
    <row r="771" spans="4:18">
      <c r="D771" s="28"/>
      <c r="E771" s="28"/>
      <c r="H771" s="28"/>
      <c r="P771" s="36"/>
      <c r="Q771" s="36"/>
      <c r="R771" s="36"/>
    </row>
    <row r="772" spans="4:18">
      <c r="D772" s="28"/>
      <c r="E772" s="28"/>
      <c r="H772" s="28"/>
      <c r="P772" s="36"/>
      <c r="Q772" s="36"/>
      <c r="R772" s="36"/>
    </row>
    <row r="773" spans="4:18">
      <c r="D773" s="28"/>
      <c r="E773" s="28"/>
      <c r="H773" s="28"/>
      <c r="P773" s="36"/>
      <c r="Q773" s="36"/>
      <c r="R773" s="36"/>
    </row>
    <row r="774" spans="4:18">
      <c r="D774" s="28"/>
      <c r="E774" s="28"/>
      <c r="H774" s="28"/>
      <c r="P774" s="36"/>
      <c r="Q774" s="36"/>
      <c r="R774" s="36"/>
    </row>
    <row r="775" spans="4:18">
      <c r="D775" s="28"/>
      <c r="E775" s="28"/>
      <c r="H775" s="28"/>
      <c r="P775" s="36"/>
      <c r="Q775" s="36"/>
      <c r="R775" s="36"/>
    </row>
    <row r="776" spans="4:18">
      <c r="D776" s="28"/>
      <c r="E776" s="28"/>
      <c r="H776" s="28"/>
      <c r="P776" s="36"/>
      <c r="Q776" s="36"/>
      <c r="R776" s="36"/>
    </row>
    <row r="777" spans="4:18">
      <c r="D777" s="28"/>
      <c r="E777" s="28"/>
      <c r="H777" s="28"/>
      <c r="P777" s="36"/>
      <c r="Q777" s="36"/>
      <c r="R777" s="36"/>
    </row>
    <row r="778" spans="4:18">
      <c r="D778" s="28"/>
      <c r="E778" s="28"/>
      <c r="H778" s="28"/>
      <c r="P778" s="36"/>
      <c r="Q778" s="36"/>
      <c r="R778" s="36"/>
    </row>
    <row r="779" spans="4:18">
      <c r="D779" s="28"/>
      <c r="E779" s="28"/>
      <c r="H779" s="28"/>
      <c r="P779" s="36"/>
      <c r="Q779" s="36"/>
      <c r="R779" s="36"/>
    </row>
    <row r="780" spans="4:18">
      <c r="D780" s="28"/>
      <c r="E780" s="28"/>
      <c r="H780" s="28"/>
      <c r="P780" s="36"/>
      <c r="Q780" s="36"/>
      <c r="R780" s="36"/>
    </row>
    <row r="781" spans="4:18">
      <c r="D781" s="28"/>
      <c r="E781" s="28"/>
      <c r="H781" s="28"/>
      <c r="P781" s="36"/>
      <c r="Q781" s="36"/>
      <c r="R781" s="36"/>
    </row>
    <row r="782" spans="4:18">
      <c r="D782" s="28"/>
      <c r="E782" s="28"/>
      <c r="H782" s="28"/>
      <c r="P782" s="36"/>
      <c r="Q782" s="36"/>
      <c r="R782" s="36"/>
    </row>
    <row r="783" spans="4:18">
      <c r="D783" s="28"/>
      <c r="E783" s="28"/>
      <c r="H783" s="28"/>
      <c r="P783" s="36"/>
      <c r="Q783" s="36"/>
      <c r="R783" s="36"/>
    </row>
    <row r="784" spans="4:18">
      <c r="D784" s="28"/>
      <c r="E784" s="28"/>
      <c r="H784" s="28"/>
      <c r="P784" s="36"/>
      <c r="Q784" s="36"/>
      <c r="R784" s="36"/>
    </row>
    <row r="785" spans="4:18">
      <c r="D785" s="28"/>
      <c r="E785" s="28"/>
      <c r="H785" s="28"/>
      <c r="P785" s="36"/>
      <c r="Q785" s="36"/>
      <c r="R785" s="36"/>
    </row>
    <row r="786" spans="4:18">
      <c r="D786" s="28"/>
      <c r="E786" s="28"/>
      <c r="H786" s="28"/>
      <c r="P786" s="36"/>
      <c r="Q786" s="36"/>
      <c r="R786" s="36"/>
    </row>
    <row r="787" spans="4:18">
      <c r="D787" s="28"/>
      <c r="E787" s="28"/>
      <c r="H787" s="28"/>
      <c r="P787" s="36"/>
      <c r="Q787" s="36"/>
      <c r="R787" s="36"/>
    </row>
    <row r="788" spans="4:18">
      <c r="D788" s="28"/>
      <c r="E788" s="28"/>
      <c r="H788" s="28"/>
      <c r="P788" s="36"/>
      <c r="Q788" s="36"/>
      <c r="R788" s="36"/>
    </row>
    <row r="789" spans="4:18">
      <c r="D789" s="28"/>
      <c r="E789" s="28"/>
      <c r="H789" s="28"/>
      <c r="P789" s="36"/>
      <c r="Q789" s="36"/>
      <c r="R789" s="36"/>
    </row>
    <row r="790" spans="4:18">
      <c r="D790" s="28"/>
      <c r="E790" s="28"/>
      <c r="H790" s="28"/>
      <c r="P790" s="36"/>
      <c r="Q790" s="36"/>
      <c r="R790" s="36"/>
    </row>
    <row r="791" spans="4:18">
      <c r="D791" s="28"/>
      <c r="E791" s="28"/>
      <c r="H791" s="28"/>
      <c r="P791" s="36"/>
      <c r="Q791" s="36"/>
      <c r="R791" s="36"/>
    </row>
    <row r="792" spans="4:18">
      <c r="D792" s="28"/>
      <c r="E792" s="28"/>
      <c r="H792" s="28"/>
      <c r="P792" s="36"/>
      <c r="Q792" s="36"/>
      <c r="R792" s="36"/>
    </row>
    <row r="793" spans="4:18">
      <c r="D793" s="28"/>
      <c r="E793" s="28"/>
      <c r="H793" s="28"/>
      <c r="P793" s="36"/>
      <c r="Q793" s="36"/>
      <c r="R793" s="36"/>
    </row>
    <row r="794" spans="4:18">
      <c r="D794" s="28"/>
      <c r="E794" s="28"/>
      <c r="H794" s="28"/>
      <c r="P794" s="36"/>
      <c r="Q794" s="36"/>
      <c r="R794" s="36"/>
    </row>
    <row r="795" spans="4:18">
      <c r="D795" s="28"/>
      <c r="E795" s="28"/>
      <c r="H795" s="28"/>
      <c r="P795" s="36"/>
      <c r="Q795" s="36"/>
      <c r="R795" s="36"/>
    </row>
    <row r="796" spans="4:18">
      <c r="D796" s="28"/>
      <c r="E796" s="28"/>
      <c r="H796" s="28"/>
      <c r="P796" s="36"/>
      <c r="Q796" s="36"/>
      <c r="R796" s="36"/>
    </row>
    <row r="797" spans="4:18">
      <c r="D797" s="28"/>
      <c r="E797" s="28"/>
      <c r="H797" s="28"/>
      <c r="P797" s="36"/>
      <c r="Q797" s="36"/>
      <c r="R797" s="36"/>
    </row>
    <row r="798" spans="4:18">
      <c r="D798" s="28"/>
      <c r="E798" s="28"/>
      <c r="H798" s="28"/>
      <c r="P798" s="36"/>
      <c r="Q798" s="36"/>
      <c r="R798" s="36"/>
    </row>
    <row r="799" spans="4:18">
      <c r="D799" s="28"/>
      <c r="E799" s="28"/>
      <c r="H799" s="28"/>
      <c r="P799" s="36"/>
      <c r="Q799" s="36"/>
      <c r="R799" s="36"/>
    </row>
    <row r="800" spans="4:18">
      <c r="D800" s="28"/>
      <c r="E800" s="28"/>
      <c r="H800" s="28"/>
      <c r="P800" s="36"/>
      <c r="Q800" s="36"/>
      <c r="R800" s="36"/>
    </row>
    <row r="801" spans="4:18">
      <c r="D801" s="28"/>
      <c r="E801" s="28"/>
      <c r="H801" s="28"/>
      <c r="P801" s="36"/>
      <c r="Q801" s="36"/>
      <c r="R801" s="36"/>
    </row>
    <row r="802" spans="4:18">
      <c r="D802" s="28"/>
      <c r="E802" s="28"/>
      <c r="H802" s="28"/>
      <c r="P802" s="36"/>
      <c r="Q802" s="36"/>
      <c r="R802" s="36"/>
    </row>
    <row r="803" spans="4:18">
      <c r="D803" s="28"/>
      <c r="E803" s="28"/>
      <c r="H803" s="28"/>
      <c r="P803" s="36"/>
      <c r="Q803" s="36"/>
      <c r="R803" s="36"/>
    </row>
    <row r="804" spans="4:18">
      <c r="D804" s="28"/>
      <c r="E804" s="28"/>
      <c r="H804" s="28"/>
      <c r="P804" s="36"/>
      <c r="Q804" s="36"/>
      <c r="R804" s="36"/>
    </row>
    <row r="805" spans="4:18">
      <c r="D805" s="28"/>
      <c r="E805" s="28"/>
      <c r="H805" s="28"/>
      <c r="P805" s="36"/>
      <c r="Q805" s="36"/>
      <c r="R805" s="36"/>
    </row>
    <row r="806" spans="4:18">
      <c r="D806" s="28"/>
      <c r="E806" s="28"/>
      <c r="H806" s="28"/>
      <c r="P806" s="36"/>
      <c r="Q806" s="36"/>
      <c r="R806" s="36"/>
    </row>
    <row r="807" spans="4:18">
      <c r="D807" s="28"/>
      <c r="E807" s="28"/>
      <c r="H807" s="28"/>
      <c r="P807" s="36"/>
      <c r="Q807" s="36"/>
      <c r="R807" s="36"/>
    </row>
    <row r="808" spans="4:18">
      <c r="D808" s="28"/>
      <c r="E808" s="28"/>
      <c r="H808" s="28"/>
      <c r="P808" s="36"/>
      <c r="Q808" s="36"/>
      <c r="R808" s="36"/>
    </row>
    <row r="809" spans="4:18">
      <c r="D809" s="28"/>
      <c r="E809" s="28"/>
      <c r="H809" s="28"/>
      <c r="P809" s="36"/>
      <c r="Q809" s="36"/>
      <c r="R809" s="36"/>
    </row>
    <row r="810" spans="4:18">
      <c r="D810" s="28"/>
      <c r="E810" s="28"/>
      <c r="H810" s="28"/>
      <c r="P810" s="36"/>
      <c r="Q810" s="36"/>
      <c r="R810" s="36"/>
    </row>
    <row r="811" spans="4:18">
      <c r="D811" s="28"/>
      <c r="E811" s="28"/>
      <c r="H811" s="28"/>
      <c r="P811" s="36"/>
      <c r="Q811" s="36"/>
      <c r="R811" s="36"/>
    </row>
    <row r="812" spans="4:18">
      <c r="D812" s="28"/>
      <c r="E812" s="28"/>
      <c r="H812" s="28"/>
      <c r="P812" s="36"/>
      <c r="Q812" s="36"/>
      <c r="R812" s="36"/>
    </row>
    <row r="813" spans="4:18">
      <c r="D813" s="28"/>
      <c r="E813" s="28"/>
      <c r="H813" s="28"/>
      <c r="P813" s="36"/>
      <c r="Q813" s="36"/>
      <c r="R813" s="36"/>
    </row>
    <row r="814" spans="4:18">
      <c r="D814" s="28"/>
      <c r="E814" s="28"/>
      <c r="H814" s="28"/>
      <c r="P814" s="36"/>
      <c r="Q814" s="36"/>
      <c r="R814" s="36"/>
    </row>
    <row r="815" spans="4:18">
      <c r="D815" s="28"/>
      <c r="E815" s="28"/>
      <c r="H815" s="28"/>
      <c r="P815" s="36"/>
      <c r="Q815" s="36"/>
      <c r="R815" s="36"/>
    </row>
    <row r="816" spans="4:18">
      <c r="D816" s="28"/>
      <c r="E816" s="28"/>
      <c r="H816" s="28"/>
      <c r="P816" s="36"/>
      <c r="Q816" s="36"/>
      <c r="R816" s="36"/>
    </row>
    <row r="817" spans="4:18">
      <c r="D817" s="28"/>
      <c r="E817" s="28"/>
      <c r="H817" s="28"/>
      <c r="P817" s="36"/>
      <c r="Q817" s="36"/>
      <c r="R817" s="36"/>
    </row>
    <row r="818" spans="4:18">
      <c r="D818" s="28"/>
      <c r="E818" s="28"/>
      <c r="H818" s="28"/>
      <c r="P818" s="36"/>
      <c r="Q818" s="36"/>
      <c r="R818" s="36"/>
    </row>
    <row r="819" spans="4:18">
      <c r="D819" s="28"/>
      <c r="E819" s="28"/>
      <c r="H819" s="28"/>
      <c r="P819" s="36"/>
      <c r="Q819" s="36"/>
      <c r="R819" s="36"/>
    </row>
    <row r="820" spans="4:18">
      <c r="D820" s="28"/>
      <c r="E820" s="28"/>
      <c r="H820" s="28"/>
      <c r="P820" s="36"/>
      <c r="Q820" s="36"/>
      <c r="R820" s="36"/>
    </row>
    <row r="821" spans="4:18">
      <c r="D821" s="28"/>
      <c r="E821" s="28"/>
      <c r="H821" s="28"/>
      <c r="P821" s="36"/>
      <c r="Q821" s="36"/>
      <c r="R821" s="36"/>
    </row>
    <row r="822" spans="4:18">
      <c r="D822" s="28"/>
      <c r="E822" s="28"/>
      <c r="H822" s="28"/>
      <c r="P822" s="36"/>
      <c r="Q822" s="36"/>
      <c r="R822" s="36"/>
    </row>
    <row r="823" spans="4:18">
      <c r="D823" s="28"/>
      <c r="E823" s="28"/>
      <c r="H823" s="28"/>
      <c r="P823" s="36"/>
      <c r="Q823" s="36"/>
      <c r="R823" s="36"/>
    </row>
    <row r="824" spans="4:18">
      <c r="D824" s="28"/>
      <c r="E824" s="28"/>
      <c r="H824" s="28"/>
      <c r="P824" s="36"/>
      <c r="Q824" s="36"/>
      <c r="R824" s="36"/>
    </row>
    <row r="825" spans="4:18">
      <c r="D825" s="28"/>
      <c r="E825" s="28"/>
      <c r="H825" s="28"/>
      <c r="P825" s="36"/>
      <c r="Q825" s="36"/>
      <c r="R825" s="36"/>
    </row>
    <row r="826" spans="4:18">
      <c r="D826" s="28"/>
      <c r="E826" s="28"/>
      <c r="H826" s="28"/>
      <c r="P826" s="36"/>
      <c r="Q826" s="36"/>
      <c r="R826" s="36"/>
    </row>
    <row r="827" spans="4:18">
      <c r="D827" s="28"/>
      <c r="E827" s="28"/>
      <c r="H827" s="28"/>
      <c r="P827" s="36"/>
      <c r="Q827" s="36"/>
      <c r="R827" s="36"/>
    </row>
    <row r="828" spans="4:18">
      <c r="D828" s="28"/>
      <c r="E828" s="28"/>
      <c r="H828" s="28"/>
      <c r="P828" s="36"/>
      <c r="Q828" s="36"/>
      <c r="R828" s="36"/>
    </row>
    <row r="829" spans="4:18">
      <c r="D829" s="28"/>
      <c r="E829" s="28"/>
      <c r="H829" s="28"/>
      <c r="P829" s="36"/>
      <c r="Q829" s="36"/>
      <c r="R829" s="36"/>
    </row>
    <row r="830" spans="4:18">
      <c r="D830" s="28"/>
      <c r="E830" s="28"/>
      <c r="H830" s="28"/>
      <c r="P830" s="36"/>
      <c r="Q830" s="36"/>
      <c r="R830" s="36"/>
    </row>
    <row r="831" spans="4:18">
      <c r="D831" s="28"/>
      <c r="E831" s="28"/>
      <c r="H831" s="28"/>
      <c r="P831" s="36"/>
      <c r="Q831" s="36"/>
      <c r="R831" s="36"/>
    </row>
    <row r="832" spans="4:18">
      <c r="D832" s="28"/>
      <c r="E832" s="28"/>
      <c r="H832" s="28"/>
      <c r="P832" s="36"/>
      <c r="Q832" s="36"/>
      <c r="R832" s="36"/>
    </row>
    <row r="833" spans="4:18">
      <c r="D833" s="28"/>
      <c r="E833" s="28"/>
      <c r="H833" s="28"/>
      <c r="P833" s="36"/>
      <c r="Q833" s="36"/>
      <c r="R833" s="36"/>
    </row>
    <row r="834" spans="4:18">
      <c r="D834" s="28"/>
      <c r="E834" s="28"/>
      <c r="H834" s="28"/>
      <c r="P834" s="36"/>
      <c r="Q834" s="36"/>
      <c r="R834" s="36"/>
    </row>
    <row r="835" spans="4:18">
      <c r="D835" s="28"/>
      <c r="E835" s="28"/>
      <c r="H835" s="28"/>
      <c r="P835" s="36"/>
      <c r="Q835" s="36"/>
      <c r="R835" s="36"/>
    </row>
    <row r="836" spans="4:18">
      <c r="D836" s="28"/>
      <c r="E836" s="28"/>
      <c r="H836" s="28"/>
      <c r="P836" s="36"/>
      <c r="Q836" s="36"/>
      <c r="R836" s="36"/>
    </row>
    <row r="837" spans="4:18">
      <c r="D837" s="28"/>
      <c r="E837" s="28"/>
      <c r="H837" s="28"/>
      <c r="P837" s="36"/>
      <c r="Q837" s="36"/>
      <c r="R837" s="36"/>
    </row>
    <row r="838" spans="4:18">
      <c r="D838" s="28"/>
      <c r="E838" s="28"/>
      <c r="H838" s="28"/>
      <c r="P838" s="36"/>
      <c r="Q838" s="36"/>
      <c r="R838" s="36"/>
    </row>
    <row r="839" spans="4:18">
      <c r="D839" s="28"/>
      <c r="E839" s="28"/>
      <c r="H839" s="28"/>
      <c r="P839" s="36"/>
      <c r="Q839" s="36"/>
      <c r="R839" s="36"/>
    </row>
    <row r="840" spans="4:18">
      <c r="D840" s="28"/>
      <c r="E840" s="28"/>
      <c r="H840" s="28"/>
      <c r="P840" s="36"/>
      <c r="Q840" s="36"/>
      <c r="R840" s="36"/>
    </row>
    <row r="841" spans="4:18">
      <c r="D841" s="28"/>
      <c r="E841" s="28"/>
      <c r="H841" s="28"/>
      <c r="P841" s="36"/>
      <c r="Q841" s="36"/>
      <c r="R841" s="36"/>
    </row>
    <row r="842" spans="4:18">
      <c r="D842" s="28"/>
      <c r="E842" s="28"/>
      <c r="H842" s="28"/>
      <c r="P842" s="36"/>
      <c r="Q842" s="36"/>
      <c r="R842" s="36"/>
    </row>
    <row r="843" spans="4:18">
      <c r="D843" s="28"/>
      <c r="E843" s="28"/>
      <c r="H843" s="28"/>
      <c r="P843" s="36"/>
      <c r="Q843" s="36"/>
      <c r="R843" s="36"/>
    </row>
    <row r="844" spans="4:18">
      <c r="D844" s="28"/>
      <c r="E844" s="28"/>
      <c r="H844" s="28"/>
      <c r="P844" s="36"/>
      <c r="Q844" s="36"/>
      <c r="R844" s="36"/>
    </row>
    <row r="845" spans="4:18">
      <c r="D845" s="28"/>
      <c r="E845" s="28"/>
      <c r="H845" s="28"/>
      <c r="P845" s="36"/>
      <c r="Q845" s="36"/>
      <c r="R845" s="36"/>
    </row>
    <row r="846" spans="4:18">
      <c r="D846" s="28"/>
      <c r="E846" s="28"/>
      <c r="H846" s="28"/>
      <c r="P846" s="36"/>
      <c r="Q846" s="36"/>
      <c r="R846" s="36"/>
    </row>
    <row r="847" spans="4:18">
      <c r="D847" s="28"/>
      <c r="E847" s="28"/>
      <c r="H847" s="28"/>
      <c r="P847" s="36"/>
      <c r="Q847" s="36"/>
      <c r="R847" s="36"/>
    </row>
    <row r="848" spans="4:18">
      <c r="D848" s="28"/>
      <c r="E848" s="28"/>
      <c r="H848" s="28"/>
      <c r="P848" s="36"/>
      <c r="Q848" s="36"/>
      <c r="R848" s="36"/>
    </row>
    <row r="849" spans="4:18">
      <c r="D849" s="28"/>
      <c r="E849" s="28"/>
      <c r="H849" s="28"/>
      <c r="P849" s="36"/>
      <c r="Q849" s="36"/>
      <c r="R849" s="36"/>
    </row>
    <row r="850" spans="4:18">
      <c r="D850" s="28"/>
      <c r="E850" s="28"/>
      <c r="H850" s="28"/>
      <c r="P850" s="36"/>
      <c r="Q850" s="36"/>
      <c r="R850" s="36"/>
    </row>
    <row r="851" spans="4:18">
      <c r="D851" s="28"/>
      <c r="E851" s="28"/>
      <c r="H851" s="28"/>
      <c r="P851" s="36"/>
      <c r="Q851" s="36"/>
      <c r="R851" s="36"/>
    </row>
    <row r="852" spans="4:18">
      <c r="D852" s="28"/>
      <c r="E852" s="28"/>
      <c r="H852" s="28"/>
      <c r="P852" s="36"/>
      <c r="Q852" s="36"/>
      <c r="R852" s="36"/>
    </row>
    <row r="853" spans="4:18">
      <c r="D853" s="28"/>
      <c r="E853" s="28"/>
      <c r="H853" s="28"/>
      <c r="P853" s="36"/>
      <c r="Q853" s="36"/>
      <c r="R853" s="36"/>
    </row>
    <row r="854" spans="4:18">
      <c r="D854" s="28"/>
      <c r="E854" s="28"/>
      <c r="H854" s="28"/>
      <c r="P854" s="36"/>
      <c r="Q854" s="36"/>
      <c r="R854" s="36"/>
    </row>
    <row r="855" spans="4:18">
      <c r="D855" s="28"/>
      <c r="E855" s="28"/>
      <c r="H855" s="28"/>
      <c r="P855" s="36"/>
      <c r="Q855" s="36"/>
      <c r="R855" s="36"/>
    </row>
    <row r="856" spans="4:18">
      <c r="D856" s="28"/>
      <c r="E856" s="28"/>
      <c r="H856" s="28"/>
      <c r="P856" s="36"/>
      <c r="Q856" s="36"/>
      <c r="R856" s="36"/>
    </row>
    <row r="857" spans="4:18">
      <c r="D857" s="28"/>
      <c r="E857" s="28"/>
      <c r="H857" s="28"/>
      <c r="P857" s="36"/>
      <c r="Q857" s="36"/>
      <c r="R857" s="36"/>
    </row>
    <row r="858" spans="4:18">
      <c r="D858" s="28"/>
      <c r="E858" s="28"/>
      <c r="H858" s="28"/>
      <c r="P858" s="36"/>
      <c r="Q858" s="36"/>
      <c r="R858" s="36"/>
    </row>
    <row r="859" spans="4:18">
      <c r="D859" s="28"/>
      <c r="E859" s="28"/>
      <c r="H859" s="28"/>
      <c r="P859" s="36"/>
      <c r="Q859" s="36"/>
      <c r="R859" s="36"/>
    </row>
    <row r="860" spans="4:18">
      <c r="D860" s="28"/>
      <c r="E860" s="28"/>
      <c r="H860" s="28"/>
      <c r="P860" s="36"/>
      <c r="Q860" s="36"/>
      <c r="R860" s="36"/>
    </row>
    <row r="861" spans="4:18">
      <c r="D861" s="28"/>
      <c r="E861" s="28"/>
      <c r="H861" s="28"/>
      <c r="P861" s="36"/>
      <c r="Q861" s="36"/>
      <c r="R861" s="36"/>
    </row>
    <row r="862" spans="4:18">
      <c r="D862" s="28"/>
      <c r="E862" s="28"/>
      <c r="H862" s="28"/>
      <c r="P862" s="36"/>
      <c r="Q862" s="36"/>
      <c r="R862" s="36"/>
    </row>
    <row r="863" spans="4:18">
      <c r="D863" s="28"/>
      <c r="E863" s="28"/>
      <c r="H863" s="28"/>
      <c r="P863" s="36"/>
      <c r="Q863" s="36"/>
      <c r="R863" s="36"/>
    </row>
    <row r="864" spans="4:18">
      <c r="D864" s="28"/>
      <c r="E864" s="28"/>
      <c r="H864" s="28"/>
      <c r="P864" s="36"/>
      <c r="Q864" s="36"/>
      <c r="R864" s="36"/>
    </row>
    <row r="865" spans="4:18">
      <c r="D865" s="28"/>
      <c r="E865" s="28"/>
      <c r="H865" s="28"/>
      <c r="P865" s="36"/>
      <c r="Q865" s="36"/>
      <c r="R865" s="36"/>
    </row>
    <row r="866" spans="4:18">
      <c r="D866" s="28"/>
      <c r="E866" s="28"/>
      <c r="H866" s="28"/>
      <c r="P866" s="36"/>
      <c r="Q866" s="36"/>
      <c r="R866" s="36"/>
    </row>
    <row r="867" spans="4:18">
      <c r="D867" s="28"/>
      <c r="E867" s="28"/>
      <c r="H867" s="28"/>
      <c r="P867" s="36"/>
      <c r="Q867" s="36"/>
      <c r="R867" s="36"/>
    </row>
    <row r="868" spans="4:18">
      <c r="D868" s="28"/>
      <c r="E868" s="28"/>
      <c r="H868" s="28"/>
      <c r="P868" s="36"/>
      <c r="Q868" s="36"/>
      <c r="R868" s="36"/>
    </row>
    <row r="869" spans="4:18">
      <c r="D869" s="28"/>
      <c r="E869" s="28"/>
      <c r="H869" s="28"/>
      <c r="P869" s="36"/>
      <c r="Q869" s="36"/>
      <c r="R869" s="36"/>
    </row>
    <row r="870" spans="4:18">
      <c r="D870" s="28"/>
      <c r="E870" s="28"/>
      <c r="H870" s="28"/>
      <c r="P870" s="36"/>
      <c r="Q870" s="36"/>
      <c r="R870" s="36"/>
    </row>
    <row r="871" spans="4:18">
      <c r="D871" s="28"/>
      <c r="E871" s="28"/>
      <c r="H871" s="28"/>
      <c r="P871" s="36"/>
      <c r="Q871" s="36"/>
      <c r="R871" s="36"/>
    </row>
    <row r="872" spans="4:18">
      <c r="D872" s="28"/>
      <c r="E872" s="28"/>
      <c r="H872" s="28"/>
      <c r="P872" s="36"/>
      <c r="Q872" s="36"/>
      <c r="R872" s="36"/>
    </row>
    <row r="873" spans="4:18">
      <c r="D873" s="28"/>
      <c r="E873" s="28"/>
      <c r="H873" s="28"/>
      <c r="P873" s="36"/>
      <c r="Q873" s="36"/>
      <c r="R873" s="36"/>
    </row>
    <row r="874" spans="4:18">
      <c r="D874" s="28"/>
      <c r="E874" s="28"/>
      <c r="H874" s="28"/>
      <c r="P874" s="36"/>
      <c r="Q874" s="36"/>
      <c r="R874" s="36"/>
    </row>
    <row r="875" spans="4:18">
      <c r="D875" s="28"/>
      <c r="E875" s="28"/>
      <c r="H875" s="28"/>
      <c r="P875" s="36"/>
      <c r="Q875" s="36"/>
      <c r="R875" s="36"/>
    </row>
    <row r="876" spans="4:18">
      <c r="D876" s="28"/>
      <c r="E876" s="28"/>
      <c r="H876" s="28"/>
      <c r="P876" s="36"/>
      <c r="Q876" s="36"/>
      <c r="R876" s="36"/>
    </row>
    <row r="877" spans="4:18">
      <c r="D877" s="28"/>
      <c r="E877" s="28"/>
      <c r="H877" s="28"/>
      <c r="P877" s="36"/>
      <c r="Q877" s="36"/>
      <c r="R877" s="36"/>
    </row>
    <row r="878" spans="4:18">
      <c r="D878" s="28"/>
      <c r="E878" s="28"/>
      <c r="H878" s="28"/>
      <c r="P878" s="36"/>
      <c r="Q878" s="36"/>
      <c r="R878" s="36"/>
    </row>
    <row r="879" spans="4:18">
      <c r="D879" s="28"/>
      <c r="E879" s="28"/>
      <c r="H879" s="28"/>
      <c r="P879" s="36"/>
      <c r="Q879" s="36"/>
      <c r="R879" s="36"/>
    </row>
    <row r="880" spans="4:18">
      <c r="D880" s="28"/>
      <c r="E880" s="28"/>
      <c r="H880" s="28"/>
      <c r="P880" s="36"/>
      <c r="Q880" s="36"/>
      <c r="R880" s="36"/>
    </row>
    <row r="881" spans="4:18">
      <c r="D881" s="28"/>
      <c r="E881" s="28"/>
      <c r="H881" s="28"/>
      <c r="P881" s="36"/>
      <c r="Q881" s="36"/>
      <c r="R881" s="36"/>
    </row>
    <row r="882" spans="4:18">
      <c r="D882" s="28"/>
      <c r="E882" s="28"/>
      <c r="H882" s="28"/>
      <c r="P882" s="36"/>
      <c r="Q882" s="36"/>
      <c r="R882" s="36"/>
    </row>
    <row r="883" spans="4:18">
      <c r="D883" s="28"/>
      <c r="E883" s="28"/>
      <c r="H883" s="28"/>
      <c r="P883" s="36"/>
      <c r="Q883" s="36"/>
      <c r="R883" s="36"/>
    </row>
    <row r="884" spans="4:18">
      <c r="D884" s="28"/>
      <c r="E884" s="28"/>
      <c r="H884" s="28"/>
      <c r="P884" s="36"/>
      <c r="Q884" s="36"/>
      <c r="R884" s="36"/>
    </row>
    <row r="885" spans="4:18">
      <c r="D885" s="28"/>
      <c r="E885" s="28"/>
      <c r="H885" s="28"/>
      <c r="P885" s="36"/>
      <c r="Q885" s="36"/>
      <c r="R885" s="36"/>
    </row>
    <row r="886" spans="4:18">
      <c r="D886" s="28"/>
      <c r="E886" s="28"/>
      <c r="H886" s="28"/>
      <c r="P886" s="36"/>
      <c r="Q886" s="36"/>
      <c r="R886" s="36"/>
    </row>
    <row r="887" spans="4:18">
      <c r="D887" s="28"/>
      <c r="E887" s="28"/>
      <c r="H887" s="28"/>
      <c r="P887" s="36"/>
      <c r="Q887" s="36"/>
      <c r="R887" s="36"/>
    </row>
    <row r="888" spans="4:18">
      <c r="D888" s="28"/>
      <c r="E888" s="28"/>
      <c r="H888" s="28"/>
      <c r="P888" s="36"/>
      <c r="Q888" s="36"/>
      <c r="R888" s="36"/>
    </row>
    <row r="889" spans="4:18">
      <c r="D889" s="28"/>
      <c r="E889" s="28"/>
      <c r="H889" s="28"/>
      <c r="P889" s="36"/>
      <c r="Q889" s="36"/>
      <c r="R889" s="36"/>
    </row>
    <row r="890" spans="4:18">
      <c r="D890" s="28"/>
      <c r="E890" s="28"/>
      <c r="H890" s="28"/>
      <c r="P890" s="36"/>
      <c r="Q890" s="36"/>
      <c r="R890" s="36"/>
    </row>
    <row r="891" spans="4:18">
      <c r="D891" s="28"/>
      <c r="E891" s="28"/>
      <c r="H891" s="28"/>
      <c r="P891" s="36"/>
      <c r="Q891" s="36"/>
      <c r="R891" s="36"/>
    </row>
    <row r="892" spans="4:18">
      <c r="D892" s="28"/>
      <c r="E892" s="28"/>
      <c r="H892" s="28"/>
      <c r="P892" s="36"/>
      <c r="Q892" s="36"/>
      <c r="R892" s="36"/>
    </row>
    <row r="893" spans="4:18">
      <c r="D893" s="28"/>
      <c r="E893" s="28"/>
      <c r="H893" s="28"/>
      <c r="P893" s="36"/>
      <c r="Q893" s="36"/>
      <c r="R893" s="36"/>
    </row>
    <row r="894" spans="4:18">
      <c r="D894" s="28"/>
      <c r="E894" s="28"/>
      <c r="H894" s="28"/>
      <c r="P894" s="36"/>
      <c r="Q894" s="36"/>
      <c r="R894" s="36"/>
    </row>
    <row r="895" spans="4:18">
      <c r="D895" s="28"/>
      <c r="E895" s="28"/>
      <c r="H895" s="28"/>
      <c r="P895" s="36"/>
      <c r="Q895" s="36"/>
      <c r="R895" s="36"/>
    </row>
    <row r="896" spans="4:18">
      <c r="D896" s="28"/>
      <c r="E896" s="28"/>
      <c r="H896" s="28"/>
      <c r="P896" s="36"/>
      <c r="Q896" s="36"/>
      <c r="R896" s="36"/>
    </row>
    <row r="897" spans="4:18">
      <c r="D897" s="28"/>
      <c r="E897" s="28"/>
      <c r="H897" s="28"/>
      <c r="P897" s="36"/>
      <c r="Q897" s="36"/>
      <c r="R897" s="36"/>
    </row>
    <row r="898" spans="4:18">
      <c r="D898" s="28"/>
      <c r="E898" s="28"/>
      <c r="H898" s="28"/>
      <c r="P898" s="36"/>
      <c r="Q898" s="36"/>
      <c r="R898" s="36"/>
    </row>
    <row r="899" spans="4:18">
      <c r="D899" s="28"/>
      <c r="E899" s="28"/>
      <c r="H899" s="28"/>
      <c r="P899" s="36"/>
      <c r="Q899" s="36"/>
      <c r="R899" s="36"/>
    </row>
    <row r="900" spans="4:18">
      <c r="D900" s="28"/>
      <c r="E900" s="28"/>
      <c r="H900" s="28"/>
      <c r="P900" s="36"/>
      <c r="Q900" s="36"/>
      <c r="R900" s="36"/>
    </row>
    <row r="901" spans="4:18">
      <c r="D901" s="28"/>
      <c r="E901" s="28"/>
      <c r="H901" s="28"/>
      <c r="P901" s="36"/>
      <c r="Q901" s="36"/>
      <c r="R901" s="36"/>
    </row>
    <row r="902" spans="4:18">
      <c r="D902" s="28"/>
      <c r="E902" s="28"/>
      <c r="H902" s="28"/>
      <c r="P902" s="36"/>
      <c r="Q902" s="36"/>
      <c r="R902" s="36"/>
    </row>
    <row r="903" spans="4:18">
      <c r="D903" s="28"/>
      <c r="E903" s="28"/>
      <c r="H903" s="28"/>
      <c r="P903" s="36"/>
      <c r="Q903" s="36"/>
      <c r="R903" s="36"/>
    </row>
    <row r="904" spans="4:18">
      <c r="D904" s="28"/>
      <c r="E904" s="28"/>
      <c r="H904" s="28"/>
      <c r="P904" s="36"/>
      <c r="Q904" s="36"/>
      <c r="R904" s="36"/>
    </row>
    <row r="905" spans="4:18">
      <c r="D905" s="28"/>
      <c r="E905" s="28"/>
      <c r="H905" s="28"/>
      <c r="P905" s="36"/>
      <c r="Q905" s="36"/>
      <c r="R905" s="36"/>
    </row>
    <row r="906" spans="4:18">
      <c r="D906" s="28"/>
      <c r="E906" s="28"/>
      <c r="H906" s="28"/>
      <c r="P906" s="36"/>
      <c r="Q906" s="36"/>
      <c r="R906" s="36"/>
    </row>
    <row r="907" spans="4:18">
      <c r="D907" s="28"/>
      <c r="E907" s="28"/>
      <c r="H907" s="28"/>
      <c r="P907" s="36"/>
      <c r="Q907" s="36"/>
      <c r="R907" s="36"/>
    </row>
    <row r="908" spans="4:18">
      <c r="D908" s="28"/>
      <c r="E908" s="28"/>
      <c r="H908" s="28"/>
      <c r="P908" s="36"/>
      <c r="Q908" s="36"/>
      <c r="R908" s="36"/>
    </row>
    <row r="909" spans="4:18">
      <c r="D909" s="28"/>
      <c r="E909" s="28"/>
      <c r="H909" s="28"/>
      <c r="P909" s="36"/>
      <c r="Q909" s="36"/>
      <c r="R909" s="36"/>
    </row>
    <row r="910" spans="4:18">
      <c r="D910" s="28"/>
      <c r="E910" s="28"/>
      <c r="H910" s="28"/>
      <c r="P910" s="36"/>
      <c r="Q910" s="36"/>
      <c r="R910" s="36"/>
    </row>
    <row r="911" spans="4:18">
      <c r="D911" s="28"/>
      <c r="E911" s="28"/>
      <c r="H911" s="28"/>
      <c r="P911" s="36"/>
      <c r="Q911" s="36"/>
      <c r="R911" s="36"/>
    </row>
    <row r="912" spans="4:18">
      <c r="D912" s="28"/>
      <c r="E912" s="28"/>
      <c r="H912" s="28"/>
      <c r="P912" s="36"/>
      <c r="Q912" s="36"/>
      <c r="R912" s="36"/>
    </row>
    <row r="913" spans="4:18">
      <c r="D913" s="28"/>
      <c r="E913" s="28"/>
      <c r="H913" s="28"/>
      <c r="P913" s="36"/>
      <c r="Q913" s="36"/>
      <c r="R913" s="36"/>
    </row>
    <row r="914" spans="4:18">
      <c r="D914" s="28"/>
      <c r="E914" s="28"/>
      <c r="H914" s="28"/>
      <c r="P914" s="36"/>
      <c r="Q914" s="36"/>
      <c r="R914" s="36"/>
    </row>
    <row r="915" spans="4:18">
      <c r="D915" s="28"/>
      <c r="E915" s="28"/>
      <c r="H915" s="28"/>
      <c r="P915" s="36"/>
      <c r="Q915" s="36"/>
      <c r="R915" s="36"/>
    </row>
    <row r="916" spans="4:18">
      <c r="D916" s="28"/>
      <c r="E916" s="28"/>
      <c r="H916" s="28"/>
      <c r="P916" s="36"/>
      <c r="Q916" s="36"/>
      <c r="R916" s="36"/>
    </row>
    <row r="917" spans="4:18">
      <c r="D917" s="28"/>
      <c r="E917" s="28"/>
      <c r="H917" s="28"/>
      <c r="P917" s="36"/>
      <c r="Q917" s="36"/>
      <c r="R917" s="36"/>
    </row>
    <row r="918" spans="4:18">
      <c r="D918" s="28"/>
      <c r="E918" s="28"/>
      <c r="H918" s="28"/>
      <c r="P918" s="36"/>
      <c r="Q918" s="36"/>
      <c r="R918" s="36"/>
    </row>
    <row r="919" spans="4:18">
      <c r="D919" s="28"/>
      <c r="E919" s="28"/>
      <c r="H919" s="28"/>
      <c r="P919" s="36"/>
      <c r="Q919" s="36"/>
      <c r="R919" s="36"/>
    </row>
    <row r="920" spans="4:18">
      <c r="D920" s="28"/>
      <c r="E920" s="28"/>
      <c r="H920" s="28"/>
      <c r="P920" s="36"/>
      <c r="Q920" s="36"/>
      <c r="R920" s="36"/>
    </row>
    <row r="921" spans="4:18">
      <c r="D921" s="28"/>
      <c r="E921" s="28"/>
      <c r="H921" s="28"/>
      <c r="P921" s="36"/>
      <c r="Q921" s="36"/>
      <c r="R921" s="36"/>
    </row>
    <row r="922" spans="4:18">
      <c r="D922" s="28"/>
      <c r="E922" s="28"/>
      <c r="H922" s="28"/>
      <c r="P922" s="36"/>
      <c r="Q922" s="36"/>
      <c r="R922" s="36"/>
    </row>
    <row r="923" spans="4:18">
      <c r="D923" s="28"/>
      <c r="E923" s="28"/>
      <c r="H923" s="28"/>
      <c r="P923" s="36"/>
      <c r="Q923" s="36"/>
      <c r="R923" s="36"/>
    </row>
    <row r="924" spans="4:18">
      <c r="D924" s="28"/>
      <c r="E924" s="28"/>
      <c r="H924" s="28"/>
      <c r="P924" s="36"/>
      <c r="Q924" s="36"/>
      <c r="R924" s="36"/>
    </row>
    <row r="925" spans="4:18">
      <c r="D925" s="28"/>
      <c r="E925" s="28"/>
      <c r="H925" s="28"/>
      <c r="P925" s="36"/>
      <c r="Q925" s="36"/>
      <c r="R925" s="36"/>
    </row>
    <row r="926" spans="4:18">
      <c r="D926" s="28"/>
      <c r="E926" s="28"/>
      <c r="H926" s="28"/>
      <c r="P926" s="36"/>
      <c r="Q926" s="36"/>
      <c r="R926" s="36"/>
    </row>
    <row r="927" spans="4:18">
      <c r="D927" s="28"/>
      <c r="E927" s="28"/>
      <c r="H927" s="28"/>
      <c r="P927" s="36"/>
      <c r="Q927" s="36"/>
      <c r="R927" s="36"/>
    </row>
    <row r="928" spans="4:18">
      <c r="D928" s="28"/>
      <c r="E928" s="28"/>
      <c r="H928" s="28"/>
      <c r="P928" s="36"/>
      <c r="Q928" s="36"/>
      <c r="R928" s="36"/>
    </row>
    <row r="929" spans="4:18">
      <c r="D929" s="28"/>
      <c r="E929" s="28"/>
      <c r="H929" s="28"/>
      <c r="P929" s="36"/>
      <c r="Q929" s="36"/>
      <c r="R929" s="36"/>
    </row>
    <row r="930" spans="4:18">
      <c r="D930" s="28"/>
      <c r="E930" s="28"/>
      <c r="H930" s="28"/>
      <c r="P930" s="36"/>
      <c r="Q930" s="36"/>
      <c r="R930" s="36"/>
    </row>
    <row r="931" spans="4:18">
      <c r="D931" s="28"/>
      <c r="E931" s="28"/>
      <c r="H931" s="28"/>
      <c r="P931" s="36"/>
      <c r="Q931" s="36"/>
      <c r="R931" s="36"/>
    </row>
    <row r="932" spans="4:18">
      <c r="D932" s="28"/>
      <c r="E932" s="28"/>
      <c r="H932" s="28"/>
      <c r="P932" s="36"/>
      <c r="Q932" s="36"/>
      <c r="R932" s="36"/>
    </row>
    <row r="933" spans="4:18">
      <c r="D933" s="28"/>
      <c r="E933" s="28"/>
      <c r="H933" s="28"/>
      <c r="P933" s="36"/>
      <c r="Q933" s="36"/>
      <c r="R933" s="36"/>
    </row>
    <row r="934" spans="4:18">
      <c r="D934" s="28"/>
      <c r="E934" s="28"/>
      <c r="H934" s="28"/>
      <c r="P934" s="36"/>
      <c r="Q934" s="36"/>
      <c r="R934" s="36"/>
    </row>
    <row r="935" spans="4:18">
      <c r="D935" s="28"/>
      <c r="E935" s="28"/>
      <c r="H935" s="28"/>
      <c r="P935" s="36"/>
      <c r="Q935" s="36"/>
      <c r="R935" s="36"/>
    </row>
    <row r="936" spans="4:18">
      <c r="D936" s="28"/>
      <c r="E936" s="28"/>
      <c r="H936" s="28"/>
      <c r="P936" s="36"/>
      <c r="Q936" s="36"/>
      <c r="R936" s="36"/>
    </row>
    <row r="937" spans="4:18">
      <c r="D937" s="28"/>
      <c r="E937" s="28"/>
      <c r="H937" s="28"/>
      <c r="P937" s="36"/>
      <c r="Q937" s="36"/>
      <c r="R937" s="36"/>
    </row>
    <row r="938" spans="4:18">
      <c r="D938" s="28"/>
      <c r="E938" s="28"/>
      <c r="H938" s="28"/>
      <c r="P938" s="36"/>
      <c r="Q938" s="36"/>
      <c r="R938" s="36"/>
    </row>
    <row r="939" spans="4:18">
      <c r="D939" s="28"/>
      <c r="E939" s="28"/>
      <c r="H939" s="28"/>
      <c r="P939" s="36"/>
      <c r="Q939" s="36"/>
      <c r="R939" s="36"/>
    </row>
    <row r="940" spans="4:18">
      <c r="D940" s="28"/>
      <c r="E940" s="28"/>
      <c r="H940" s="28"/>
      <c r="P940" s="36"/>
      <c r="Q940" s="36"/>
      <c r="R940" s="36"/>
    </row>
    <row r="941" spans="4:18">
      <c r="D941" s="28"/>
      <c r="E941" s="28"/>
      <c r="H941" s="28"/>
      <c r="P941" s="36"/>
      <c r="Q941" s="36"/>
      <c r="R941" s="36"/>
    </row>
    <row r="942" spans="4:18">
      <c r="D942" s="28"/>
      <c r="E942" s="28"/>
      <c r="H942" s="28"/>
      <c r="P942" s="36"/>
      <c r="Q942" s="36"/>
      <c r="R942" s="36"/>
    </row>
    <row r="943" spans="4:18">
      <c r="D943" s="28"/>
      <c r="E943" s="28"/>
      <c r="H943" s="28"/>
      <c r="P943" s="36"/>
      <c r="Q943" s="36"/>
      <c r="R943" s="36"/>
    </row>
    <row r="944" spans="4:18">
      <c r="D944" s="28"/>
      <c r="E944" s="28"/>
      <c r="H944" s="28"/>
      <c r="P944" s="36"/>
      <c r="Q944" s="36"/>
      <c r="R944" s="36"/>
    </row>
    <row r="945" spans="4:18">
      <c r="D945" s="28"/>
      <c r="E945" s="28"/>
      <c r="H945" s="28"/>
      <c r="P945" s="36"/>
      <c r="Q945" s="36"/>
      <c r="R945" s="36"/>
    </row>
    <row r="946" spans="4:18">
      <c r="D946" s="28"/>
      <c r="E946" s="28"/>
      <c r="H946" s="28"/>
      <c r="P946" s="36"/>
      <c r="Q946" s="36"/>
      <c r="R946" s="36"/>
    </row>
    <row r="947" spans="4:18">
      <c r="D947" s="28"/>
      <c r="E947" s="28"/>
      <c r="H947" s="28"/>
      <c r="P947" s="36"/>
      <c r="Q947" s="36"/>
      <c r="R947" s="36"/>
    </row>
    <row r="948" spans="4:18">
      <c r="D948" s="28"/>
      <c r="E948" s="28"/>
      <c r="H948" s="28"/>
      <c r="P948" s="36"/>
      <c r="Q948" s="36"/>
      <c r="R948" s="36"/>
    </row>
    <row r="949" spans="4:18">
      <c r="D949" s="28"/>
      <c r="E949" s="28"/>
      <c r="H949" s="28"/>
      <c r="P949" s="36"/>
      <c r="Q949" s="36"/>
      <c r="R949" s="36"/>
    </row>
    <row r="950" spans="4:18">
      <c r="D950" s="28"/>
      <c r="E950" s="28"/>
      <c r="H950" s="28"/>
      <c r="P950" s="36"/>
      <c r="Q950" s="36"/>
      <c r="R950" s="36"/>
    </row>
    <row r="951" spans="4:18">
      <c r="D951" s="28"/>
      <c r="E951" s="28"/>
      <c r="H951" s="28"/>
      <c r="P951" s="36"/>
      <c r="Q951" s="36"/>
      <c r="R951" s="36"/>
    </row>
    <row r="952" spans="4:18">
      <c r="D952" s="28"/>
      <c r="E952" s="28"/>
      <c r="H952" s="28"/>
      <c r="P952" s="36"/>
      <c r="Q952" s="36"/>
      <c r="R952" s="36"/>
    </row>
    <row r="953" spans="4:18">
      <c r="D953" s="28"/>
      <c r="E953" s="28"/>
      <c r="H953" s="28"/>
      <c r="P953" s="36"/>
      <c r="Q953" s="36"/>
      <c r="R953" s="36"/>
    </row>
    <row r="954" spans="4:18">
      <c r="D954" s="28"/>
      <c r="E954" s="28"/>
      <c r="H954" s="28"/>
      <c r="P954" s="36"/>
      <c r="Q954" s="36"/>
      <c r="R954" s="36"/>
    </row>
    <row r="955" spans="4:18">
      <c r="D955" s="28"/>
      <c r="E955" s="28"/>
      <c r="H955" s="28"/>
      <c r="P955" s="36"/>
      <c r="Q955" s="36"/>
      <c r="R955" s="36"/>
    </row>
    <row r="956" spans="4:18">
      <c r="D956" s="28"/>
      <c r="E956" s="28"/>
      <c r="H956" s="28"/>
      <c r="P956" s="36"/>
      <c r="Q956" s="36"/>
      <c r="R956" s="36"/>
    </row>
    <row r="957" spans="4:18">
      <c r="D957" s="28"/>
      <c r="E957" s="28"/>
      <c r="H957" s="28"/>
      <c r="P957" s="36"/>
      <c r="Q957" s="36"/>
      <c r="R957" s="36"/>
    </row>
    <row r="958" spans="4:18">
      <c r="D958" s="28"/>
      <c r="E958" s="28"/>
      <c r="H958" s="28"/>
      <c r="P958" s="36"/>
      <c r="Q958" s="36"/>
      <c r="R958" s="36"/>
    </row>
    <row r="959" spans="4:18">
      <c r="D959" s="28"/>
      <c r="E959" s="28"/>
      <c r="H959" s="28"/>
      <c r="P959" s="36"/>
      <c r="Q959" s="36"/>
      <c r="R959" s="36"/>
    </row>
    <row r="960" spans="4:18">
      <c r="D960" s="28"/>
      <c r="E960" s="28"/>
      <c r="H960" s="28"/>
      <c r="P960" s="36"/>
      <c r="Q960" s="36"/>
      <c r="R960" s="36"/>
    </row>
    <row r="961" spans="4:18">
      <c r="D961" s="28"/>
      <c r="E961" s="28"/>
      <c r="H961" s="28"/>
      <c r="P961" s="36"/>
      <c r="Q961" s="36"/>
      <c r="R961" s="36"/>
    </row>
    <row r="962" spans="4:18">
      <c r="D962" s="28"/>
      <c r="E962" s="28"/>
      <c r="H962" s="28"/>
      <c r="P962" s="36"/>
      <c r="Q962" s="36"/>
      <c r="R962" s="36"/>
    </row>
    <row r="963" spans="4:18">
      <c r="D963" s="28"/>
      <c r="E963" s="28"/>
      <c r="H963" s="28"/>
      <c r="P963" s="36"/>
      <c r="Q963" s="36"/>
      <c r="R963" s="36"/>
    </row>
    <row r="964" spans="4:18">
      <c r="D964" s="28"/>
      <c r="E964" s="28"/>
      <c r="H964" s="28"/>
      <c r="P964" s="36"/>
      <c r="Q964" s="36"/>
      <c r="R964" s="36"/>
    </row>
    <row r="965" spans="4:18">
      <c r="D965" s="28"/>
      <c r="E965" s="28"/>
      <c r="H965" s="28"/>
      <c r="P965" s="36"/>
      <c r="Q965" s="36"/>
      <c r="R965" s="36"/>
    </row>
    <row r="966" spans="4:18">
      <c r="D966" s="28"/>
      <c r="E966" s="28"/>
      <c r="H966" s="28"/>
      <c r="P966" s="36"/>
      <c r="Q966" s="36"/>
      <c r="R966" s="36"/>
    </row>
    <row r="967" spans="4:18">
      <c r="D967" s="28"/>
      <c r="E967" s="28"/>
      <c r="H967" s="28"/>
      <c r="P967" s="36"/>
      <c r="Q967" s="36"/>
      <c r="R967" s="36"/>
    </row>
    <row r="968" spans="4:18">
      <c r="D968" s="28"/>
      <c r="E968" s="28"/>
      <c r="H968" s="28"/>
      <c r="P968" s="36"/>
      <c r="Q968" s="36"/>
      <c r="R968" s="36"/>
    </row>
    <row r="969" spans="4:18">
      <c r="D969" s="28"/>
      <c r="E969" s="28"/>
      <c r="H969" s="28"/>
      <c r="P969" s="36"/>
      <c r="Q969" s="36"/>
      <c r="R969" s="36"/>
    </row>
    <row r="970" spans="4:18">
      <c r="D970" s="28"/>
      <c r="E970" s="28"/>
      <c r="H970" s="28"/>
      <c r="P970" s="36"/>
      <c r="Q970" s="36"/>
      <c r="R970" s="36"/>
    </row>
    <row r="971" spans="4:18">
      <c r="D971" s="28"/>
      <c r="E971" s="28"/>
      <c r="H971" s="28"/>
      <c r="P971" s="36"/>
      <c r="Q971" s="36"/>
      <c r="R971" s="36"/>
    </row>
    <row r="972" spans="4:18">
      <c r="D972" s="28"/>
      <c r="E972" s="28"/>
      <c r="H972" s="28"/>
      <c r="P972" s="36"/>
      <c r="Q972" s="36"/>
      <c r="R972" s="36"/>
    </row>
    <row r="973" spans="4:18">
      <c r="D973" s="28"/>
      <c r="E973" s="28"/>
      <c r="H973" s="28"/>
      <c r="P973" s="36"/>
      <c r="Q973" s="36"/>
      <c r="R973" s="36"/>
    </row>
    <row r="974" spans="4:18">
      <c r="D974" s="28"/>
      <c r="E974" s="28"/>
      <c r="H974" s="28"/>
      <c r="P974" s="36"/>
      <c r="Q974" s="36"/>
      <c r="R974" s="36"/>
    </row>
    <row r="975" spans="4:18">
      <c r="D975" s="28"/>
      <c r="E975" s="28"/>
      <c r="H975" s="28"/>
      <c r="P975" s="36"/>
      <c r="Q975" s="36"/>
      <c r="R975" s="36"/>
    </row>
    <row r="976" spans="4:18">
      <c r="D976" s="28"/>
      <c r="E976" s="28"/>
      <c r="H976" s="28"/>
      <c r="P976" s="36"/>
      <c r="Q976" s="36"/>
      <c r="R976" s="36"/>
    </row>
    <row r="977" spans="4:18">
      <c r="D977" s="28"/>
      <c r="E977" s="28"/>
      <c r="H977" s="28"/>
      <c r="P977" s="36"/>
      <c r="Q977" s="36"/>
      <c r="R977" s="36"/>
    </row>
    <row r="978" spans="4:18">
      <c r="D978" s="28"/>
      <c r="E978" s="28"/>
      <c r="H978" s="28"/>
      <c r="P978" s="36"/>
      <c r="Q978" s="36"/>
      <c r="R978" s="36"/>
    </row>
    <row r="979" spans="4:18">
      <c r="D979" s="28"/>
      <c r="E979" s="28"/>
      <c r="H979" s="28"/>
      <c r="P979" s="36"/>
      <c r="Q979" s="36"/>
      <c r="R979" s="36"/>
    </row>
    <row r="980" spans="4:18">
      <c r="D980" s="28"/>
      <c r="E980" s="28"/>
      <c r="H980" s="28"/>
      <c r="P980" s="36"/>
      <c r="Q980" s="36"/>
      <c r="R980" s="36"/>
    </row>
    <row r="981" spans="4:18">
      <c r="D981" s="28"/>
      <c r="E981" s="28"/>
      <c r="H981" s="28"/>
      <c r="P981" s="36"/>
      <c r="Q981" s="36"/>
      <c r="R981" s="36"/>
    </row>
    <row r="982" spans="4:18">
      <c r="D982" s="28"/>
      <c r="E982" s="28"/>
      <c r="H982" s="28"/>
      <c r="P982" s="36"/>
      <c r="Q982" s="36"/>
      <c r="R982" s="36"/>
    </row>
    <row r="983" spans="4:18">
      <c r="D983" s="28"/>
      <c r="E983" s="28"/>
      <c r="H983" s="28"/>
      <c r="P983" s="36"/>
      <c r="Q983" s="36"/>
      <c r="R983" s="36"/>
    </row>
    <row r="984" spans="4:18">
      <c r="D984" s="28"/>
      <c r="E984" s="28"/>
      <c r="H984" s="28"/>
      <c r="P984" s="36"/>
      <c r="Q984" s="36"/>
      <c r="R984" s="36"/>
    </row>
    <row r="985" spans="4:18">
      <c r="D985" s="28"/>
      <c r="E985" s="28"/>
      <c r="H985" s="28"/>
      <c r="P985" s="36"/>
      <c r="Q985" s="36"/>
      <c r="R985" s="36"/>
    </row>
    <row r="986" spans="4:18">
      <c r="D986" s="28"/>
      <c r="E986" s="28"/>
      <c r="H986" s="28"/>
      <c r="P986" s="36"/>
      <c r="Q986" s="36"/>
      <c r="R986" s="36"/>
    </row>
    <row r="987" spans="4:18">
      <c r="D987" s="28"/>
      <c r="E987" s="28"/>
      <c r="H987" s="28"/>
      <c r="P987" s="36"/>
      <c r="Q987" s="36"/>
      <c r="R987" s="36"/>
    </row>
    <row r="988" spans="4:18">
      <c r="D988" s="28"/>
      <c r="E988" s="28"/>
      <c r="H988" s="28"/>
      <c r="P988" s="36"/>
      <c r="Q988" s="36"/>
      <c r="R988" s="36"/>
    </row>
    <row r="989" spans="4:18">
      <c r="D989" s="28"/>
      <c r="E989" s="28"/>
      <c r="H989" s="28"/>
      <c r="P989" s="36"/>
      <c r="Q989" s="36"/>
      <c r="R989" s="36"/>
    </row>
    <row r="990" spans="4:18">
      <c r="D990" s="28"/>
      <c r="E990" s="28"/>
      <c r="H990" s="28"/>
      <c r="P990" s="36"/>
      <c r="Q990" s="36"/>
      <c r="R990" s="36"/>
    </row>
    <row r="991" spans="4:18">
      <c r="D991" s="28"/>
      <c r="E991" s="28"/>
      <c r="H991" s="28"/>
      <c r="P991" s="36"/>
      <c r="Q991" s="36"/>
      <c r="R991" s="36"/>
    </row>
    <row r="992" spans="4:18">
      <c r="D992" s="28"/>
      <c r="E992" s="28"/>
      <c r="H992" s="28"/>
      <c r="P992" s="36"/>
      <c r="Q992" s="36"/>
      <c r="R992" s="36"/>
    </row>
    <row r="993" spans="4:18">
      <c r="D993" s="28"/>
      <c r="E993" s="28"/>
      <c r="H993" s="28"/>
      <c r="P993" s="36"/>
      <c r="Q993" s="36"/>
      <c r="R993" s="36"/>
    </row>
    <row r="994" spans="4:18">
      <c r="D994" s="28"/>
      <c r="E994" s="28"/>
      <c r="H994" s="28"/>
      <c r="P994" s="36"/>
      <c r="Q994" s="36"/>
      <c r="R994" s="36"/>
    </row>
    <row r="995" spans="4:18">
      <c r="D995" s="28"/>
      <c r="E995" s="28"/>
      <c r="H995" s="28"/>
      <c r="P995" s="36"/>
      <c r="Q995" s="36"/>
      <c r="R995" s="36"/>
    </row>
    <row r="996" spans="4:18">
      <c r="D996" s="28"/>
      <c r="E996" s="28"/>
      <c r="H996" s="28"/>
      <c r="P996" s="36"/>
      <c r="Q996" s="36"/>
      <c r="R996" s="36"/>
    </row>
    <row r="997" spans="4:18">
      <c r="D997" s="28"/>
      <c r="E997" s="28"/>
      <c r="H997" s="28"/>
      <c r="P997" s="36"/>
      <c r="Q997" s="36"/>
      <c r="R997" s="36"/>
    </row>
    <row r="998" spans="4:18">
      <c r="D998" s="28"/>
      <c r="E998" s="28"/>
      <c r="H998" s="28"/>
      <c r="P998" s="36"/>
      <c r="Q998" s="36"/>
      <c r="R998" s="36"/>
    </row>
    <row r="999" spans="4:18">
      <c r="D999" s="28"/>
      <c r="E999" s="28"/>
      <c r="H999" s="28"/>
      <c r="P999" s="36"/>
      <c r="Q999" s="36"/>
      <c r="R999" s="36"/>
    </row>
    <row r="1000" spans="4:18">
      <c r="D1000" s="28"/>
      <c r="E1000" s="28"/>
      <c r="H1000" s="28"/>
      <c r="P1000" s="36"/>
      <c r="Q1000" s="36"/>
      <c r="R1000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A3"/>
      <pivotSelection pane="bottomRight" showHeader="1" axis="axisRow" activeRow="1" previousRow="1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2.75"/>
  <cols>
    <col min="1" max="1" width="13.85546875" bestFit="1" customWidth="1"/>
    <col min="2" max="2" width="26.42578125" bestFit="1" customWidth="1"/>
    <col min="3" max="12" width="7.5703125" bestFit="1" customWidth="1"/>
    <col min="13" max="35" width="8.5703125" bestFit="1" customWidth="1"/>
    <col min="36" max="77" width="9.5703125" bestFit="1" customWidth="1"/>
    <col min="78" max="144" width="10.5703125" bestFit="1" customWidth="1"/>
    <col min="145" max="179" width="11.5703125" bestFit="1" customWidth="1"/>
    <col min="180" max="184" width="12.5703125" bestFit="1" customWidth="1"/>
    <col min="185" max="185" width="11.7109375" bestFit="1" customWidth="1"/>
    <col min="186" max="187" width="10.5703125" bestFit="1" customWidth="1"/>
    <col min="188" max="188" width="9.7109375" bestFit="1" customWidth="1"/>
    <col min="189" max="190" width="8.5703125" bestFit="1" customWidth="1"/>
    <col min="191" max="191" width="9.7109375" bestFit="1" customWidth="1"/>
    <col min="192" max="194" width="10.5703125" bestFit="1" customWidth="1"/>
    <col min="195" max="195" width="8.140625" bestFit="1" customWidth="1"/>
    <col min="196" max="196" width="10.5703125" bestFit="1" customWidth="1"/>
    <col min="197" max="197" width="9.7109375" bestFit="1" customWidth="1"/>
    <col min="198" max="198" width="11.5703125" bestFit="1" customWidth="1"/>
    <col min="199" max="199" width="9.7109375" bestFit="1" customWidth="1"/>
    <col min="200" max="207" width="11.5703125" bestFit="1" customWidth="1"/>
    <col min="208" max="208" width="9.7109375" bestFit="1" customWidth="1"/>
    <col min="209" max="209" width="10.5703125" bestFit="1" customWidth="1"/>
    <col min="210" max="210" width="9.7109375" bestFit="1" customWidth="1"/>
    <col min="211" max="211" width="11.5703125" bestFit="1" customWidth="1"/>
    <col min="212" max="212" width="9.7109375" bestFit="1" customWidth="1"/>
    <col min="213" max="213" width="10.5703125" bestFit="1" customWidth="1"/>
    <col min="214" max="214" width="9.7109375" bestFit="1" customWidth="1"/>
    <col min="215" max="218" width="11.5703125" bestFit="1" customWidth="1"/>
    <col min="219" max="219" width="8.140625" bestFit="1" customWidth="1"/>
    <col min="220" max="220" width="10.5703125" bestFit="1" customWidth="1"/>
    <col min="221" max="221" width="9.7109375" bestFit="1" customWidth="1"/>
    <col min="222" max="222" width="9.5703125" bestFit="1" customWidth="1"/>
    <col min="223" max="223" width="9.7109375" bestFit="1" customWidth="1"/>
    <col min="224" max="224" width="11.5703125" bestFit="1" customWidth="1"/>
    <col min="225" max="225" width="9.7109375" bestFit="1" customWidth="1"/>
    <col min="226" max="226" width="8.5703125" bestFit="1" customWidth="1"/>
    <col min="227" max="227" width="9.7109375" bestFit="1" customWidth="1"/>
    <col min="228" max="228" width="11.5703125" bestFit="1" customWidth="1"/>
    <col min="229" max="229" width="9.7109375" bestFit="1" customWidth="1"/>
    <col min="230" max="231" width="10.5703125" bestFit="1" customWidth="1"/>
    <col min="232" max="232" width="8.140625" bestFit="1" customWidth="1"/>
    <col min="233" max="233" width="10.5703125" bestFit="1" customWidth="1"/>
    <col min="234" max="234" width="9.7109375" bestFit="1" customWidth="1"/>
    <col min="235" max="235" width="10.5703125" bestFit="1" customWidth="1"/>
    <col min="236" max="236" width="9.7109375" bestFit="1" customWidth="1"/>
    <col min="237" max="237" width="9.5703125" bestFit="1" customWidth="1"/>
    <col min="238" max="238" width="9.7109375" bestFit="1" customWidth="1"/>
    <col min="239" max="239" width="9.5703125" bestFit="1" customWidth="1"/>
    <col min="240" max="240" width="9.7109375" bestFit="1" customWidth="1"/>
    <col min="241" max="241" width="9.5703125" bestFit="1" customWidth="1"/>
    <col min="242" max="242" width="9.7109375" bestFit="1" customWidth="1"/>
    <col min="243" max="244" width="11.5703125" bestFit="1" customWidth="1"/>
    <col min="245" max="245" width="9.7109375" bestFit="1" customWidth="1"/>
    <col min="246" max="246" width="11.5703125" bestFit="1" customWidth="1"/>
    <col min="247" max="247" width="9.7109375" bestFit="1" customWidth="1"/>
    <col min="248" max="248" width="12.5703125" bestFit="1" customWidth="1"/>
    <col min="249" max="249" width="8.140625" bestFit="1" customWidth="1"/>
    <col min="250" max="250" width="10.5703125" bestFit="1" customWidth="1"/>
    <col min="251" max="251" width="9.7109375" bestFit="1" customWidth="1"/>
    <col min="252" max="252" width="8.5703125" bestFit="1" customWidth="1"/>
    <col min="253" max="253" width="9.7109375" bestFit="1" customWidth="1"/>
    <col min="254" max="255" width="11.5703125" bestFit="1" customWidth="1"/>
    <col min="256" max="256" width="8.140625" bestFit="1" customWidth="1"/>
    <col min="257" max="257" width="9.5703125" bestFit="1" customWidth="1"/>
    <col min="258" max="258" width="9.7109375" bestFit="1" customWidth="1"/>
    <col min="259" max="259" width="9.5703125" bestFit="1" customWidth="1"/>
    <col min="260" max="260" width="9.7109375" bestFit="1" customWidth="1"/>
    <col min="261" max="261" width="10.5703125" bestFit="1" customWidth="1"/>
    <col min="262" max="262" width="9.7109375" bestFit="1" customWidth="1"/>
    <col min="263" max="263" width="12.5703125" bestFit="1" customWidth="1"/>
    <col min="264" max="264" width="9.7109375" bestFit="1" customWidth="1"/>
    <col min="265" max="266" width="11.5703125" bestFit="1" customWidth="1"/>
    <col min="267" max="267" width="9.7109375" bestFit="1" customWidth="1"/>
    <col min="268" max="268" width="11.5703125" bestFit="1" customWidth="1"/>
    <col min="269" max="269" width="8.140625" bestFit="1" customWidth="1"/>
    <col min="270" max="270" width="11.5703125" bestFit="1" customWidth="1"/>
    <col min="271" max="271" width="9.7109375" bestFit="1" customWidth="1"/>
    <col min="272" max="273" width="9.5703125" bestFit="1" customWidth="1"/>
    <col min="274" max="274" width="9.7109375" bestFit="1" customWidth="1"/>
    <col min="275" max="276" width="10.5703125" bestFit="1" customWidth="1"/>
    <col min="277" max="277" width="9.7109375" bestFit="1" customWidth="1"/>
    <col min="278" max="279" width="11.5703125" bestFit="1" customWidth="1"/>
    <col min="280" max="280" width="9.7109375" bestFit="1" customWidth="1"/>
    <col min="281" max="283" width="10.5703125" bestFit="1" customWidth="1"/>
    <col min="284" max="284" width="8.140625" bestFit="1" customWidth="1"/>
    <col min="285" max="287" width="11.5703125" bestFit="1" customWidth="1"/>
    <col min="288" max="288" width="9.7109375" bestFit="1" customWidth="1"/>
    <col min="289" max="289" width="8.5703125" bestFit="1" customWidth="1"/>
    <col min="290" max="290" width="9.7109375" bestFit="1" customWidth="1"/>
    <col min="291" max="291" width="10.5703125" bestFit="1" customWidth="1"/>
    <col min="292" max="292" width="9.7109375" bestFit="1" customWidth="1"/>
    <col min="293" max="293" width="9.5703125" bestFit="1" customWidth="1"/>
    <col min="294" max="294" width="9.7109375" bestFit="1" customWidth="1"/>
    <col min="295" max="295" width="10.5703125" bestFit="1" customWidth="1"/>
    <col min="296" max="296" width="9.7109375" bestFit="1" customWidth="1"/>
    <col min="297" max="297" width="10.5703125" bestFit="1" customWidth="1"/>
    <col min="298" max="298" width="9.7109375" bestFit="1" customWidth="1"/>
    <col min="299" max="299" width="7.5703125" bestFit="1" customWidth="1"/>
    <col min="300" max="300" width="9.7109375" bestFit="1" customWidth="1"/>
    <col min="301" max="302" width="9.5703125" bestFit="1" customWidth="1"/>
    <col min="303" max="303" width="8.140625" bestFit="1" customWidth="1"/>
    <col min="304" max="305" width="10.5703125" bestFit="1" customWidth="1"/>
    <col min="306" max="306" width="9.7109375" bestFit="1" customWidth="1"/>
    <col min="307" max="307" width="10.5703125" bestFit="1" customWidth="1"/>
    <col min="308" max="308" width="9.7109375" bestFit="1" customWidth="1"/>
    <col min="309" max="309" width="8.5703125" bestFit="1" customWidth="1"/>
    <col min="310" max="310" width="9.7109375" bestFit="1" customWidth="1"/>
    <col min="311" max="311" width="9.5703125" bestFit="1" customWidth="1"/>
    <col min="312" max="312" width="9.7109375" bestFit="1" customWidth="1"/>
    <col min="313" max="314" width="9.5703125" bestFit="1" customWidth="1"/>
    <col min="315" max="315" width="9.7109375" bestFit="1" customWidth="1"/>
    <col min="316" max="316" width="9.5703125" bestFit="1" customWidth="1"/>
    <col min="317" max="317" width="9.7109375" bestFit="1" customWidth="1"/>
    <col min="318" max="318" width="11.7109375" bestFit="1" customWidth="1"/>
  </cols>
  <sheetData>
    <row r="1" spans="1:2">
      <c r="A1" s="97" t="s">
        <v>338</v>
      </c>
      <c r="B1" t="s">
        <v>340</v>
      </c>
    </row>
    <row r="2" spans="1:2">
      <c r="A2" s="39" t="s">
        <v>31</v>
      </c>
      <c r="B2" s="38">
        <v>76.872727272727246</v>
      </c>
    </row>
    <row r="3" spans="1:2">
      <c r="A3" s="39" t="s">
        <v>22</v>
      </c>
      <c r="B3" s="38">
        <v>64.523333333333369</v>
      </c>
    </row>
    <row r="4" spans="1:2">
      <c r="A4" s="39" t="s">
        <v>339</v>
      </c>
      <c r="B4" s="38">
        <v>66.750273224043724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/>
  </sheetViews>
  <sheetFormatPr defaultRowHeight="12.75"/>
  <cols>
    <col min="1" max="1" width="37.140625" bestFit="1" customWidth="1"/>
    <col min="2" max="2" width="20.85546875" bestFit="1" customWidth="1"/>
    <col min="3" max="3" width="30.7109375" bestFit="1" customWidth="1"/>
  </cols>
  <sheetData>
    <row r="1" spans="1:2">
      <c r="A1" s="97" t="s">
        <v>2</v>
      </c>
      <c r="B1" t="s">
        <v>22</v>
      </c>
    </row>
    <row r="3" spans="1:2">
      <c r="A3" s="97" t="s">
        <v>338</v>
      </c>
      <c r="B3" t="s">
        <v>341</v>
      </c>
    </row>
    <row r="4" spans="1:2">
      <c r="A4" s="39" t="s">
        <v>20</v>
      </c>
      <c r="B4" s="38">
        <v>2.2000000000000002</v>
      </c>
    </row>
    <row r="5" spans="1:2">
      <c r="A5" s="39" t="s">
        <v>24</v>
      </c>
      <c r="B5" s="38">
        <v>8.8000000000000007</v>
      </c>
    </row>
    <row r="6" spans="1:2">
      <c r="A6" s="39" t="s">
        <v>25</v>
      </c>
      <c r="B6" s="38">
        <v>5.9</v>
      </c>
    </row>
    <row r="7" spans="1:2">
      <c r="A7" s="39" t="s">
        <v>26</v>
      </c>
      <c r="B7" s="38">
        <v>4.4000000000000004</v>
      </c>
    </row>
    <row r="8" spans="1:2">
      <c r="A8" s="39" t="s">
        <v>27</v>
      </c>
      <c r="B8" s="38">
        <v>7</v>
      </c>
    </row>
    <row r="9" spans="1:2">
      <c r="A9" s="39" t="s">
        <v>28</v>
      </c>
      <c r="B9" s="38">
        <v>9.1</v>
      </c>
    </row>
    <row r="10" spans="1:2">
      <c r="A10" s="39" t="s">
        <v>29</v>
      </c>
      <c r="B10" s="38">
        <v>10.8</v>
      </c>
    </row>
    <row r="11" spans="1:2">
      <c r="A11" s="39" t="s">
        <v>33</v>
      </c>
      <c r="B11" s="38">
        <v>10.6</v>
      </c>
    </row>
    <row r="12" spans="1:2">
      <c r="A12" s="39" t="s">
        <v>34</v>
      </c>
      <c r="B12" s="38">
        <v>10.9</v>
      </c>
    </row>
    <row r="13" spans="1:2">
      <c r="A13" s="39" t="s">
        <v>35</v>
      </c>
      <c r="B13" s="38">
        <v>8.3000000000000007</v>
      </c>
    </row>
    <row r="14" spans="1:2">
      <c r="A14" s="39" t="s">
        <v>36</v>
      </c>
      <c r="B14" s="38">
        <v>4.0999999999999996</v>
      </c>
    </row>
    <row r="15" spans="1:2">
      <c r="A15" s="39" t="s">
        <v>37</v>
      </c>
      <c r="B15" s="38">
        <v>9</v>
      </c>
    </row>
    <row r="16" spans="1:2">
      <c r="A16" s="39" t="s">
        <v>38</v>
      </c>
      <c r="B16" s="38">
        <v>8.9</v>
      </c>
    </row>
    <row r="17" spans="1:2">
      <c r="A17" s="39" t="s">
        <v>40</v>
      </c>
      <c r="B17" s="38">
        <v>10.1</v>
      </c>
    </row>
    <row r="18" spans="1:2">
      <c r="A18" s="39" t="s">
        <v>41</v>
      </c>
      <c r="B18" s="38">
        <v>2.6</v>
      </c>
    </row>
    <row r="19" spans="1:2">
      <c r="A19" s="39" t="s">
        <v>42</v>
      </c>
      <c r="B19" s="38">
        <v>0.6</v>
      </c>
    </row>
    <row r="20" spans="1:2">
      <c r="A20" s="39" t="s">
        <v>43</v>
      </c>
      <c r="B20" s="38">
        <v>7.4</v>
      </c>
    </row>
    <row r="21" spans="1:2">
      <c r="A21" s="39" t="s">
        <v>44</v>
      </c>
      <c r="B21" s="38">
        <v>7</v>
      </c>
    </row>
    <row r="22" spans="1:2">
      <c r="A22" s="39" t="s">
        <v>45</v>
      </c>
      <c r="B22" s="38">
        <v>7.6</v>
      </c>
    </row>
    <row r="23" spans="1:2">
      <c r="A23" s="39" t="s">
        <v>46</v>
      </c>
      <c r="B23" s="38">
        <v>5.6</v>
      </c>
    </row>
    <row r="24" spans="1:2">
      <c r="A24" s="39" t="s">
        <v>47</v>
      </c>
      <c r="B24" s="38">
        <v>8.3000000000000007</v>
      </c>
    </row>
    <row r="25" spans="1:2">
      <c r="A25" s="39" t="s">
        <v>49</v>
      </c>
      <c r="B25" s="38">
        <v>1.2</v>
      </c>
    </row>
    <row r="26" spans="1:2">
      <c r="A26" s="39" t="s">
        <v>50</v>
      </c>
      <c r="B26" s="38">
        <v>1.8</v>
      </c>
    </row>
    <row r="27" spans="1:2">
      <c r="A27" s="39" t="s">
        <v>52</v>
      </c>
      <c r="B27" s="38">
        <v>3.5</v>
      </c>
    </row>
    <row r="28" spans="1:2">
      <c r="A28" s="39" t="s">
        <v>53</v>
      </c>
      <c r="B28" s="38">
        <v>3.2</v>
      </c>
    </row>
    <row r="29" spans="1:2">
      <c r="A29" s="39" t="s">
        <v>54</v>
      </c>
      <c r="B29" s="38">
        <v>4.8</v>
      </c>
    </row>
    <row r="30" spans="1:2">
      <c r="A30" s="39" t="s">
        <v>56</v>
      </c>
      <c r="B30" s="38">
        <v>2.9</v>
      </c>
    </row>
    <row r="31" spans="1:2">
      <c r="A31" s="39" t="s">
        <v>57</v>
      </c>
      <c r="B31" s="38">
        <v>1.4</v>
      </c>
    </row>
    <row r="32" spans="1:2">
      <c r="A32" s="39" t="s">
        <v>58</v>
      </c>
      <c r="B32" s="38">
        <v>8.8000000000000007</v>
      </c>
    </row>
    <row r="33" spans="1:2">
      <c r="A33" s="39" t="s">
        <v>59</v>
      </c>
      <c r="B33" s="38">
        <v>6.5</v>
      </c>
    </row>
    <row r="34" spans="1:2">
      <c r="A34" s="39" t="s">
        <v>60</v>
      </c>
      <c r="B34" s="38">
        <v>6.5</v>
      </c>
    </row>
    <row r="35" spans="1:2">
      <c r="A35" s="39" t="s">
        <v>61</v>
      </c>
      <c r="B35" s="38">
        <v>0.6</v>
      </c>
    </row>
    <row r="36" spans="1:2">
      <c r="A36" s="39" t="s">
        <v>62</v>
      </c>
      <c r="B36" s="38">
        <v>5.5</v>
      </c>
    </row>
    <row r="37" spans="1:2">
      <c r="A37" s="39" t="s">
        <v>63</v>
      </c>
      <c r="B37" s="38">
        <v>8</v>
      </c>
    </row>
    <row r="38" spans="1:2">
      <c r="A38" s="39" t="s">
        <v>51</v>
      </c>
      <c r="B38" s="38">
        <v>3.3</v>
      </c>
    </row>
    <row r="39" spans="1:2">
      <c r="A39" s="39" t="s">
        <v>65</v>
      </c>
      <c r="B39" s="38">
        <v>9.6</v>
      </c>
    </row>
    <row r="40" spans="1:2">
      <c r="A40" s="39" t="s">
        <v>68</v>
      </c>
      <c r="B40" s="38">
        <v>10.6</v>
      </c>
    </row>
    <row r="41" spans="1:2">
      <c r="A41" s="39" t="s">
        <v>69</v>
      </c>
      <c r="B41" s="38">
        <v>3.3</v>
      </c>
    </row>
    <row r="42" spans="1:2">
      <c r="A42" s="39" t="s">
        <v>71</v>
      </c>
      <c r="B42" s="38">
        <v>3.2</v>
      </c>
    </row>
    <row r="43" spans="1:2">
      <c r="A43" s="39" t="s">
        <v>72</v>
      </c>
      <c r="B43" s="38">
        <v>6.4</v>
      </c>
    </row>
    <row r="44" spans="1:2">
      <c r="A44" s="39" t="s">
        <v>73</v>
      </c>
      <c r="B44" s="38">
        <v>7</v>
      </c>
    </row>
    <row r="45" spans="1:2">
      <c r="A45" s="39" t="s">
        <v>74</v>
      </c>
      <c r="B45" s="38">
        <v>4.8</v>
      </c>
    </row>
    <row r="46" spans="1:2">
      <c r="A46" s="39" t="s">
        <v>75</v>
      </c>
      <c r="B46" s="38">
        <v>5.2</v>
      </c>
    </row>
    <row r="47" spans="1:2">
      <c r="A47" s="39" t="s">
        <v>76</v>
      </c>
      <c r="B47" s="38">
        <v>5.4</v>
      </c>
    </row>
    <row r="48" spans="1:2">
      <c r="A48" s="39" t="s">
        <v>77</v>
      </c>
      <c r="B48" s="38">
        <v>2.5</v>
      </c>
    </row>
    <row r="49" spans="1:2">
      <c r="A49" s="39" t="s">
        <v>78</v>
      </c>
      <c r="B49" s="38">
        <v>11.7</v>
      </c>
    </row>
    <row r="50" spans="1:2">
      <c r="A50" s="39" t="s">
        <v>79</v>
      </c>
      <c r="B50" s="38">
        <v>1.5</v>
      </c>
    </row>
    <row r="51" spans="1:2">
      <c r="A51" s="39" t="s">
        <v>80</v>
      </c>
      <c r="B51" s="38">
        <v>9.6</v>
      </c>
    </row>
    <row r="52" spans="1:2">
      <c r="A52" s="39" t="s">
        <v>81</v>
      </c>
      <c r="B52" s="38">
        <v>9.3000000000000007</v>
      </c>
    </row>
    <row r="53" spans="1:2">
      <c r="A53" s="39" t="s">
        <v>82</v>
      </c>
      <c r="B53" s="38">
        <v>9.8000000000000007</v>
      </c>
    </row>
    <row r="54" spans="1:2">
      <c r="A54" s="39" t="s">
        <v>83</v>
      </c>
      <c r="B54" s="38">
        <v>6.2</v>
      </c>
    </row>
    <row r="55" spans="1:2">
      <c r="A55" s="39" t="s">
        <v>84</v>
      </c>
      <c r="B55" s="38">
        <v>2</v>
      </c>
    </row>
    <row r="56" spans="1:2">
      <c r="A56" s="39" t="s">
        <v>85</v>
      </c>
      <c r="B56" s="38">
        <v>11.7</v>
      </c>
    </row>
    <row r="57" spans="1:2">
      <c r="A57" s="39" t="s">
        <v>87</v>
      </c>
      <c r="B57" s="38">
        <v>6.1</v>
      </c>
    </row>
    <row r="58" spans="1:2">
      <c r="A58" s="39" t="s">
        <v>88</v>
      </c>
      <c r="B58" s="38">
        <v>8.6</v>
      </c>
    </row>
    <row r="59" spans="1:2">
      <c r="A59" s="39" t="s">
        <v>89</v>
      </c>
      <c r="B59" s="38">
        <v>4.5999999999999996</v>
      </c>
    </row>
    <row r="60" spans="1:2">
      <c r="A60" s="39" t="s">
        <v>90</v>
      </c>
      <c r="B60" s="38">
        <v>3.7</v>
      </c>
    </row>
    <row r="61" spans="1:2">
      <c r="A61" s="39" t="s">
        <v>91</v>
      </c>
      <c r="B61" s="38">
        <v>1.5</v>
      </c>
    </row>
    <row r="62" spans="1:2">
      <c r="A62" s="39" t="s">
        <v>92</v>
      </c>
      <c r="B62" s="38">
        <v>0.7</v>
      </c>
    </row>
    <row r="63" spans="1:2">
      <c r="A63" s="39" t="s">
        <v>93</v>
      </c>
      <c r="B63" s="38">
        <v>7.7</v>
      </c>
    </row>
    <row r="64" spans="1:2">
      <c r="A64" s="39" t="s">
        <v>94</v>
      </c>
      <c r="B64" s="38">
        <v>3.8</v>
      </c>
    </row>
    <row r="65" spans="1:2">
      <c r="A65" s="39" t="s">
        <v>95</v>
      </c>
      <c r="B65" s="38">
        <v>4.3</v>
      </c>
    </row>
    <row r="66" spans="1:2">
      <c r="A66" s="39" t="s">
        <v>98</v>
      </c>
      <c r="B66" s="38">
        <v>4.4000000000000004</v>
      </c>
    </row>
    <row r="67" spans="1:2">
      <c r="A67" s="39" t="s">
        <v>99</v>
      </c>
      <c r="B67" s="38">
        <v>6.7</v>
      </c>
    </row>
    <row r="68" spans="1:2">
      <c r="A68" s="39" t="s">
        <v>100</v>
      </c>
      <c r="B68" s="38">
        <v>6.2</v>
      </c>
    </row>
    <row r="69" spans="1:2">
      <c r="A69" s="39" t="s">
        <v>101</v>
      </c>
      <c r="B69" s="38">
        <v>5</v>
      </c>
    </row>
    <row r="70" spans="1:2">
      <c r="A70" s="39" t="s">
        <v>103</v>
      </c>
      <c r="B70" s="38">
        <v>12</v>
      </c>
    </row>
    <row r="71" spans="1:2">
      <c r="A71" s="39" t="s">
        <v>105</v>
      </c>
      <c r="B71" s="38">
        <v>7.3</v>
      </c>
    </row>
    <row r="72" spans="1:2">
      <c r="A72" s="39" t="s">
        <v>107</v>
      </c>
      <c r="B72" s="38">
        <v>9.5</v>
      </c>
    </row>
    <row r="73" spans="1:2">
      <c r="A73" s="39" t="s">
        <v>108</v>
      </c>
      <c r="B73" s="38">
        <v>10.5</v>
      </c>
    </row>
    <row r="74" spans="1:2">
      <c r="A74" s="39" t="s">
        <v>109</v>
      </c>
      <c r="B74" s="38">
        <v>5.3</v>
      </c>
    </row>
    <row r="75" spans="1:2">
      <c r="A75" s="39" t="s">
        <v>110</v>
      </c>
      <c r="B75" s="38">
        <v>6.8</v>
      </c>
    </row>
    <row r="76" spans="1:2">
      <c r="A76" s="39" t="s">
        <v>111</v>
      </c>
      <c r="B76" s="38">
        <v>6.2</v>
      </c>
    </row>
    <row r="77" spans="1:2">
      <c r="A77" s="39" t="s">
        <v>112</v>
      </c>
      <c r="B77" s="38">
        <v>9.8000000000000007</v>
      </c>
    </row>
    <row r="78" spans="1:2">
      <c r="A78" s="39" t="s">
        <v>113</v>
      </c>
      <c r="B78" s="38">
        <v>3.9</v>
      </c>
    </row>
    <row r="79" spans="1:2">
      <c r="A79" s="39" t="s">
        <v>115</v>
      </c>
      <c r="B79" s="38">
        <v>3.7</v>
      </c>
    </row>
    <row r="80" spans="1:2">
      <c r="A80" s="39" t="s">
        <v>116</v>
      </c>
      <c r="B80" s="38">
        <v>4.9000000000000004</v>
      </c>
    </row>
    <row r="81" spans="1:2">
      <c r="A81" s="39" t="s">
        <v>117</v>
      </c>
      <c r="B81" s="38">
        <v>3.5</v>
      </c>
    </row>
    <row r="82" spans="1:2">
      <c r="A82" s="39" t="s">
        <v>118</v>
      </c>
      <c r="B82" s="38">
        <v>5.6</v>
      </c>
    </row>
    <row r="83" spans="1:2">
      <c r="A83" s="39" t="s">
        <v>121</v>
      </c>
      <c r="B83" s="38">
        <v>5.2</v>
      </c>
    </row>
    <row r="84" spans="1:2">
      <c r="A84" s="39" t="s">
        <v>122</v>
      </c>
      <c r="B84" s="38">
        <v>3</v>
      </c>
    </row>
    <row r="85" spans="1:2">
      <c r="A85" s="39" t="s">
        <v>123</v>
      </c>
      <c r="B85" s="38">
        <v>8.6</v>
      </c>
    </row>
    <row r="86" spans="1:2">
      <c r="A86" s="39" t="s">
        <v>124</v>
      </c>
      <c r="B86" s="38">
        <v>3</v>
      </c>
    </row>
    <row r="87" spans="1:2">
      <c r="A87" s="39" t="s">
        <v>125</v>
      </c>
      <c r="B87" s="38">
        <v>1.2</v>
      </c>
    </row>
    <row r="88" spans="1:2">
      <c r="A88" s="39" t="s">
        <v>127</v>
      </c>
      <c r="B88" s="38">
        <v>3</v>
      </c>
    </row>
    <row r="89" spans="1:2">
      <c r="A89" s="39" t="s">
        <v>128</v>
      </c>
      <c r="B89" s="38">
        <v>6.2</v>
      </c>
    </row>
    <row r="90" spans="1:2">
      <c r="A90" s="39" t="s">
        <v>129</v>
      </c>
      <c r="B90" s="38">
        <v>6.7</v>
      </c>
    </row>
    <row r="91" spans="1:2">
      <c r="A91" s="39" t="s">
        <v>130</v>
      </c>
      <c r="B91" s="38">
        <v>4.8</v>
      </c>
    </row>
    <row r="92" spans="1:2">
      <c r="A92" s="39" t="s">
        <v>131</v>
      </c>
      <c r="B92" s="38">
        <v>8.1999999999999993</v>
      </c>
    </row>
    <row r="93" spans="1:2">
      <c r="A93" s="39" t="s">
        <v>132</v>
      </c>
      <c r="B93" s="38">
        <v>6.3</v>
      </c>
    </row>
    <row r="94" spans="1:2">
      <c r="A94" s="39" t="s">
        <v>133</v>
      </c>
      <c r="B94" s="38">
        <v>3.4</v>
      </c>
    </row>
    <row r="95" spans="1:2">
      <c r="A95" s="39" t="s">
        <v>134</v>
      </c>
      <c r="B95" s="38">
        <v>2.2000000000000002</v>
      </c>
    </row>
    <row r="96" spans="1:2">
      <c r="A96" s="39" t="s">
        <v>135</v>
      </c>
      <c r="B96" s="38">
        <v>3.1</v>
      </c>
    </row>
    <row r="97" spans="1:2">
      <c r="A97" s="39" t="s">
        <v>136</v>
      </c>
      <c r="B97" s="38">
        <v>5.6</v>
      </c>
    </row>
    <row r="98" spans="1:2">
      <c r="A98" s="39" t="s">
        <v>137</v>
      </c>
      <c r="B98" s="38">
        <v>2.4</v>
      </c>
    </row>
    <row r="99" spans="1:2">
      <c r="A99" s="39" t="s">
        <v>140</v>
      </c>
      <c r="B99" s="38">
        <v>5.0999999999999996</v>
      </c>
    </row>
    <row r="100" spans="1:2">
      <c r="A100" s="39" t="s">
        <v>141</v>
      </c>
      <c r="B100" s="38">
        <v>1.1000000000000001</v>
      </c>
    </row>
    <row r="101" spans="1:2">
      <c r="A101" s="39" t="s">
        <v>142</v>
      </c>
      <c r="B101" s="38">
        <v>3.4</v>
      </c>
    </row>
    <row r="102" spans="1:2">
      <c r="A102" s="39" t="s">
        <v>144</v>
      </c>
      <c r="B102" s="38">
        <v>5.3</v>
      </c>
    </row>
    <row r="103" spans="1:2">
      <c r="A103" s="39" t="s">
        <v>145</v>
      </c>
      <c r="B103" s="38">
        <v>3.3</v>
      </c>
    </row>
    <row r="104" spans="1:2">
      <c r="A104" s="39" t="s">
        <v>146</v>
      </c>
      <c r="B104" s="38">
        <v>8.5</v>
      </c>
    </row>
    <row r="105" spans="1:2">
      <c r="A105" s="39" t="s">
        <v>147</v>
      </c>
      <c r="B105" s="38">
        <v>3.3</v>
      </c>
    </row>
    <row r="106" spans="1:2">
      <c r="A106" s="39" t="s">
        <v>148</v>
      </c>
      <c r="B106" s="38">
        <v>5.9</v>
      </c>
    </row>
    <row r="107" spans="1:2">
      <c r="A107" s="39" t="s">
        <v>149</v>
      </c>
      <c r="B107" s="38">
        <v>8</v>
      </c>
    </row>
    <row r="108" spans="1:2">
      <c r="A108" s="39" t="s">
        <v>150</v>
      </c>
      <c r="B108" s="38">
        <v>7.6</v>
      </c>
    </row>
    <row r="109" spans="1:2">
      <c r="A109" s="39" t="s">
        <v>153</v>
      </c>
      <c r="B109" s="38">
        <v>7.9</v>
      </c>
    </row>
    <row r="110" spans="1:2">
      <c r="A110" s="39" t="s">
        <v>154</v>
      </c>
      <c r="B110" s="38">
        <v>10.6</v>
      </c>
    </row>
    <row r="111" spans="1:2">
      <c r="A111" s="39" t="s">
        <v>155</v>
      </c>
      <c r="B111" s="38">
        <v>9</v>
      </c>
    </row>
    <row r="112" spans="1:2">
      <c r="A112" s="39" t="s">
        <v>157</v>
      </c>
      <c r="B112" s="38">
        <v>11.3</v>
      </c>
    </row>
    <row r="113" spans="1:2">
      <c r="A113" s="39" t="s">
        <v>158</v>
      </c>
      <c r="B113" s="38">
        <v>2.2999999999999998</v>
      </c>
    </row>
    <row r="114" spans="1:2">
      <c r="A114" s="39" t="s">
        <v>159</v>
      </c>
      <c r="B114" s="38">
        <v>7</v>
      </c>
    </row>
    <row r="115" spans="1:2">
      <c r="A115" s="39" t="s">
        <v>160</v>
      </c>
      <c r="B115" s="38">
        <v>7.6</v>
      </c>
    </row>
    <row r="116" spans="1:2">
      <c r="A116" s="39" t="s">
        <v>161</v>
      </c>
      <c r="B116" s="38">
        <v>8.8000000000000007</v>
      </c>
    </row>
    <row r="117" spans="1:2">
      <c r="A117" s="39" t="s">
        <v>162</v>
      </c>
      <c r="B117" s="38">
        <v>4.2</v>
      </c>
    </row>
    <row r="118" spans="1:2">
      <c r="A118" s="39" t="s">
        <v>163</v>
      </c>
      <c r="B118" s="38">
        <v>6.7</v>
      </c>
    </row>
    <row r="119" spans="1:2">
      <c r="A119" s="39" t="s">
        <v>164</v>
      </c>
      <c r="B119" s="38">
        <v>1.9</v>
      </c>
    </row>
    <row r="120" spans="1:2">
      <c r="A120" s="39" t="s">
        <v>165</v>
      </c>
      <c r="B120" s="38">
        <v>9.4</v>
      </c>
    </row>
    <row r="121" spans="1:2">
      <c r="A121" s="39" t="s">
        <v>166</v>
      </c>
      <c r="B121" s="38">
        <v>7.4</v>
      </c>
    </row>
    <row r="122" spans="1:2">
      <c r="A122" s="39" t="s">
        <v>167</v>
      </c>
      <c r="B122" s="38">
        <v>2.2999999999999998</v>
      </c>
    </row>
    <row r="123" spans="1:2">
      <c r="A123" s="39" t="s">
        <v>171</v>
      </c>
      <c r="B123" s="38">
        <v>4.5999999999999996</v>
      </c>
    </row>
    <row r="124" spans="1:2">
      <c r="A124" s="39" t="s">
        <v>172</v>
      </c>
      <c r="B124" s="38">
        <v>0</v>
      </c>
    </row>
    <row r="125" spans="1:2">
      <c r="A125" s="39" t="s">
        <v>173</v>
      </c>
      <c r="B125" s="38">
        <v>8.8000000000000007</v>
      </c>
    </row>
    <row r="126" spans="1:2">
      <c r="A126" s="39" t="s">
        <v>174</v>
      </c>
      <c r="B126" s="38">
        <v>4.8</v>
      </c>
    </row>
    <row r="127" spans="1:2">
      <c r="A127" s="39" t="s">
        <v>176</v>
      </c>
      <c r="B127" s="38">
        <v>10</v>
      </c>
    </row>
    <row r="128" spans="1:2">
      <c r="A128" s="39" t="s">
        <v>177</v>
      </c>
      <c r="B128" s="38">
        <v>2.4</v>
      </c>
    </row>
    <row r="129" spans="1:2">
      <c r="A129" s="39" t="s">
        <v>178</v>
      </c>
      <c r="B129" s="38">
        <v>5.3</v>
      </c>
    </row>
    <row r="130" spans="1:2">
      <c r="A130" s="39" t="s">
        <v>179</v>
      </c>
      <c r="B130" s="38">
        <v>3.9</v>
      </c>
    </row>
    <row r="131" spans="1:2">
      <c r="A131" s="39" t="s">
        <v>183</v>
      </c>
      <c r="B131" s="38">
        <v>4.5999999999999996</v>
      </c>
    </row>
    <row r="132" spans="1:2">
      <c r="A132" s="39" t="s">
        <v>184</v>
      </c>
      <c r="B132" s="38">
        <v>10.6</v>
      </c>
    </row>
    <row r="133" spans="1:2">
      <c r="A133" s="39" t="s">
        <v>185</v>
      </c>
      <c r="B133" s="38">
        <v>6.1</v>
      </c>
    </row>
    <row r="134" spans="1:2">
      <c r="A134" s="39" t="s">
        <v>186</v>
      </c>
      <c r="B134" s="38">
        <v>6.5</v>
      </c>
    </row>
    <row r="135" spans="1:2">
      <c r="A135" s="39" t="s">
        <v>187</v>
      </c>
      <c r="B135" s="38">
        <v>2.8</v>
      </c>
    </row>
    <row r="136" spans="1:2">
      <c r="A136" s="39" t="s">
        <v>188</v>
      </c>
      <c r="B136" s="38">
        <v>4</v>
      </c>
    </row>
    <row r="137" spans="1:2">
      <c r="A137" s="39" t="s">
        <v>189</v>
      </c>
      <c r="B137" s="38">
        <v>9.1</v>
      </c>
    </row>
    <row r="138" spans="1:2">
      <c r="A138" s="39" t="s">
        <v>190</v>
      </c>
      <c r="B138" s="38">
        <v>9.1999999999999993</v>
      </c>
    </row>
    <row r="139" spans="1:2">
      <c r="A139" s="39" t="s">
        <v>191</v>
      </c>
      <c r="B139" s="38">
        <v>4.9000000000000004</v>
      </c>
    </row>
    <row r="140" spans="1:2">
      <c r="A140" s="39" t="s">
        <v>192</v>
      </c>
      <c r="B140" s="38">
        <v>5.5</v>
      </c>
    </row>
    <row r="141" spans="1:2">
      <c r="A141" s="39" t="s">
        <v>193</v>
      </c>
      <c r="B141" s="38">
        <v>11</v>
      </c>
    </row>
    <row r="142" spans="1:2">
      <c r="A142" s="39" t="s">
        <v>194</v>
      </c>
      <c r="B142" s="38">
        <v>3.9</v>
      </c>
    </row>
    <row r="143" spans="1:2">
      <c r="A143" s="39" t="s">
        <v>195</v>
      </c>
      <c r="B143" s="38">
        <v>10.7</v>
      </c>
    </row>
    <row r="144" spans="1:2">
      <c r="A144" s="39" t="s">
        <v>196</v>
      </c>
      <c r="B144" s="38">
        <v>8.3000000000000007</v>
      </c>
    </row>
    <row r="145" spans="1:2">
      <c r="A145" s="39" t="s">
        <v>198</v>
      </c>
      <c r="B145" s="38">
        <v>4.2</v>
      </c>
    </row>
    <row r="146" spans="1:2">
      <c r="A146" s="39" t="s">
        <v>200</v>
      </c>
      <c r="B146" s="38">
        <v>8</v>
      </c>
    </row>
    <row r="147" spans="1:2">
      <c r="A147" s="39" t="s">
        <v>201</v>
      </c>
      <c r="B147" s="38">
        <v>9.1</v>
      </c>
    </row>
    <row r="148" spans="1:2">
      <c r="A148" s="39" t="s">
        <v>202</v>
      </c>
      <c r="B148" s="38">
        <v>5.2</v>
      </c>
    </row>
    <row r="149" spans="1:2">
      <c r="A149" s="39" t="s">
        <v>203</v>
      </c>
      <c r="B149" s="38">
        <v>6.4</v>
      </c>
    </row>
    <row r="150" spans="1:2">
      <c r="A150" s="39" t="s">
        <v>204</v>
      </c>
      <c r="B150" s="38">
        <v>5.4</v>
      </c>
    </row>
    <row r="151" spans="1:2">
      <c r="A151" s="39" t="s">
        <v>205</v>
      </c>
      <c r="B151" s="38">
        <v>1.2</v>
      </c>
    </row>
    <row r="152" spans="1:2">
      <c r="A152" s="39" t="s">
        <v>206</v>
      </c>
      <c r="B152" s="38">
        <v>5.9</v>
      </c>
    </row>
    <row r="153" spans="1:2">
      <c r="A153" s="39" t="s">
        <v>207</v>
      </c>
      <c r="B153" s="38">
        <v>6.5</v>
      </c>
    </row>
    <row r="154" spans="1:2">
      <c r="A154" s="39" t="s">
        <v>339</v>
      </c>
      <c r="B154" s="38">
        <v>5.926666666666665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I185"/>
  <sheetViews>
    <sheetView tabSelected="1" topLeftCell="KW1" workbookViewId="0">
      <selection activeCell="LC16" sqref="LC16"/>
    </sheetView>
  </sheetViews>
  <sheetFormatPr defaultRowHeight="12.75"/>
  <cols>
    <col min="1" max="1" width="30.140625" customWidth="1"/>
    <col min="3" max="3" width="11.140625" bestFit="1" customWidth="1"/>
    <col min="4" max="4" width="14.85546875" bestFit="1" customWidth="1"/>
    <col min="5" max="5" width="14.7109375" bestFit="1" customWidth="1"/>
    <col min="6" max="6" width="7.85546875" bestFit="1" customWidth="1"/>
    <col min="7" max="7" width="23.42578125" bestFit="1" customWidth="1"/>
    <col min="8" max="8" width="5" bestFit="1" customWidth="1"/>
    <col min="9" max="9" width="6" bestFit="1" customWidth="1"/>
    <col min="10" max="10" width="11.42578125" bestFit="1" customWidth="1"/>
    <col min="12" max="12" width="12.5703125" style="84" bestFit="1" customWidth="1"/>
    <col min="13" max="13" width="10.140625" bestFit="1" customWidth="1"/>
    <col min="14" max="14" width="20" bestFit="1" customWidth="1"/>
    <col min="15" max="15" width="14.140625" bestFit="1" customWidth="1"/>
    <col min="16" max="21" width="14.140625" customWidth="1"/>
    <col min="22" max="22" width="21.42578125" bestFit="1" customWidth="1"/>
    <col min="23" max="25" width="14.140625" bestFit="1" customWidth="1"/>
    <col min="26" max="26" width="20.140625" bestFit="1" customWidth="1"/>
    <col min="27" max="32" width="14.140625" bestFit="1" customWidth="1"/>
    <col min="33" max="33" width="17.42578125" bestFit="1" customWidth="1"/>
    <col min="35" max="104" width="12.7109375" customWidth="1"/>
    <col min="105" max="105" width="33.140625" bestFit="1" customWidth="1"/>
    <col min="106" max="111" width="12.7109375" customWidth="1"/>
    <col min="113" max="113" width="33.140625" bestFit="1" customWidth="1"/>
    <col min="114" max="119" width="12.7109375" customWidth="1"/>
    <col min="121" max="121" width="33.140625" bestFit="1" customWidth="1"/>
    <col min="122" max="127" width="12.7109375" customWidth="1"/>
    <col min="129" max="129" width="33.140625" bestFit="1" customWidth="1"/>
    <col min="130" max="135" width="12.7109375" customWidth="1"/>
    <col min="137" max="137" width="33.140625" bestFit="1" customWidth="1"/>
    <col min="138" max="143" width="12.7109375" customWidth="1"/>
    <col min="145" max="145" width="33.140625" bestFit="1" customWidth="1"/>
    <col min="146" max="151" width="12.7109375" customWidth="1"/>
    <col min="152" max="153" width="33.140625" bestFit="1" customWidth="1"/>
    <col min="154" max="159" width="12.7109375" customWidth="1"/>
    <col min="161" max="161" width="33.140625" bestFit="1" customWidth="1"/>
    <col min="162" max="167" width="12.7109375" customWidth="1"/>
    <col min="169" max="169" width="33.140625" bestFit="1" customWidth="1"/>
    <col min="170" max="175" width="12.7109375" customWidth="1"/>
    <col min="176" max="176" width="9.140625" style="86"/>
    <col min="178" max="178" width="33.140625" bestFit="1" customWidth="1"/>
    <col min="179" max="184" width="12.7109375" customWidth="1"/>
    <col min="186" max="186" width="33.140625" bestFit="1" customWidth="1"/>
    <col min="187" max="192" width="12.7109375" customWidth="1"/>
    <col min="194" max="194" width="33.140625" bestFit="1" customWidth="1"/>
    <col min="195" max="200" width="12.7109375" customWidth="1"/>
    <col min="202" max="202" width="33.140625" bestFit="1" customWidth="1"/>
    <col min="203" max="208" width="12.7109375" customWidth="1"/>
    <col min="210" max="210" width="33.140625" bestFit="1" customWidth="1"/>
    <col min="211" max="216" width="12.7109375" customWidth="1"/>
    <col min="218" max="218" width="33.140625" bestFit="1" customWidth="1"/>
    <col min="219" max="224" width="12.7109375" customWidth="1"/>
    <col min="226" max="226" width="33.140625" bestFit="1" customWidth="1"/>
    <col min="227" max="232" width="12.7109375" customWidth="1"/>
    <col min="234" max="234" width="33.140625" bestFit="1" customWidth="1"/>
    <col min="235" max="238" width="12.7109375" customWidth="1"/>
    <col min="239" max="239" width="13.140625" bestFit="1" customWidth="1"/>
    <col min="240" max="240" width="12.7109375" customWidth="1"/>
    <col min="242" max="242" width="33.140625" bestFit="1" customWidth="1"/>
    <col min="243" max="246" width="12.7109375" customWidth="1"/>
    <col min="247" max="247" width="13.140625" bestFit="1" customWidth="1"/>
    <col min="248" max="248" width="12.7109375" customWidth="1"/>
    <col min="250" max="250" width="33.140625" bestFit="1" customWidth="1"/>
    <col min="251" max="254" width="12.7109375" customWidth="1"/>
    <col min="255" max="255" width="13.140625" bestFit="1" customWidth="1"/>
    <col min="256" max="256" width="12.7109375" customWidth="1"/>
    <col min="257" max="257" width="9.140625" style="96"/>
    <col min="259" max="259" width="33.140625" bestFit="1" customWidth="1"/>
    <col min="260" max="265" width="12.7109375" customWidth="1"/>
    <col min="266" max="266" width="9.140625" style="104"/>
    <col min="267" max="267" width="33.140625" bestFit="1" customWidth="1"/>
    <col min="268" max="271" width="12.7109375" customWidth="1"/>
    <col min="272" max="272" width="13.140625" bestFit="1" customWidth="1"/>
    <col min="273" max="273" width="12.7109375" customWidth="1"/>
    <col min="275" max="275" width="33.140625" bestFit="1" customWidth="1"/>
    <col min="276" max="279" width="12.7109375" customWidth="1"/>
    <col min="280" max="280" width="13.140625" bestFit="1" customWidth="1"/>
    <col min="281" max="281" width="12.7109375" customWidth="1"/>
    <col min="283" max="283" width="33.140625" bestFit="1" customWidth="1"/>
    <col min="284" max="287" width="12.7109375" customWidth="1"/>
    <col min="288" max="288" width="13.140625" bestFit="1" customWidth="1"/>
    <col min="289" max="289" width="12.7109375" customWidth="1"/>
    <col min="291" max="291" width="33.140625" bestFit="1" customWidth="1"/>
    <col min="292" max="297" width="12.7109375" customWidth="1"/>
    <col min="299" max="299" width="33.140625" bestFit="1" customWidth="1"/>
    <col min="300" max="305" width="12.7109375" customWidth="1"/>
    <col min="307" max="307" width="33.140625" bestFit="1" customWidth="1"/>
    <col min="308" max="313" width="12.7109375" customWidth="1"/>
    <col min="315" max="315" width="33.140625" bestFit="1" customWidth="1"/>
    <col min="316" max="321" width="12.7109375" customWidth="1"/>
  </cols>
  <sheetData>
    <row r="1" spans="1:321" ht="15" customHeight="1" thickTop="1">
      <c r="A1" s="41" t="s">
        <v>0</v>
      </c>
      <c r="B1" s="42" t="s">
        <v>1</v>
      </c>
      <c r="C1" s="43" t="s">
        <v>2</v>
      </c>
      <c r="D1" s="44" t="s">
        <v>3</v>
      </c>
      <c r="E1" s="42" t="s">
        <v>4</v>
      </c>
      <c r="F1" s="45" t="s">
        <v>5</v>
      </c>
      <c r="G1" s="46" t="s">
        <v>7</v>
      </c>
      <c r="H1" s="44" t="s">
        <v>8</v>
      </c>
      <c r="I1" s="89" t="s">
        <v>10</v>
      </c>
      <c r="J1" s="89" t="s">
        <v>12</v>
      </c>
      <c r="K1" s="47" t="s">
        <v>13</v>
      </c>
      <c r="L1" s="80" t="s">
        <v>14</v>
      </c>
      <c r="M1" s="45" t="s">
        <v>15</v>
      </c>
      <c r="N1" s="45" t="s">
        <v>16</v>
      </c>
      <c r="O1" s="90" t="s">
        <v>301</v>
      </c>
      <c r="P1" s="90" t="s">
        <v>327</v>
      </c>
      <c r="Q1" s="90" t="s">
        <v>342</v>
      </c>
      <c r="R1" s="90" t="s">
        <v>343</v>
      </c>
      <c r="S1" s="91" t="s">
        <v>354</v>
      </c>
      <c r="T1" s="102"/>
      <c r="U1" s="102"/>
      <c r="V1" s="74"/>
      <c r="W1" s="71" t="s">
        <v>3</v>
      </c>
      <c r="X1" s="71" t="s">
        <v>4</v>
      </c>
      <c r="Y1" s="71" t="s">
        <v>5</v>
      </c>
      <c r="Z1" s="71" t="s">
        <v>7</v>
      </c>
      <c r="AA1" s="71" t="s">
        <v>8</v>
      </c>
      <c r="AB1" s="71" t="s">
        <v>10</v>
      </c>
      <c r="AC1" s="71" t="s">
        <v>12</v>
      </c>
      <c r="AD1" s="71" t="s">
        <v>13</v>
      </c>
      <c r="AE1" s="71" t="s">
        <v>14</v>
      </c>
      <c r="AF1" s="71" t="s">
        <v>15</v>
      </c>
      <c r="AG1" s="71" t="s">
        <v>16</v>
      </c>
      <c r="DA1" s="74" t="s">
        <v>303</v>
      </c>
      <c r="DB1" s="98" t="s">
        <v>304</v>
      </c>
      <c r="DC1" s="100" t="s">
        <v>305</v>
      </c>
      <c r="DD1" s="98" t="s">
        <v>306</v>
      </c>
      <c r="DE1" s="98" t="s">
        <v>307</v>
      </c>
      <c r="DF1" s="98" t="s">
        <v>308</v>
      </c>
      <c r="DG1" s="100" t="s">
        <v>309</v>
      </c>
      <c r="DI1" s="74" t="s">
        <v>303</v>
      </c>
      <c r="DJ1" s="98" t="s">
        <v>304</v>
      </c>
      <c r="DK1" s="100" t="s">
        <v>305</v>
      </c>
      <c r="DL1" s="98" t="s">
        <v>306</v>
      </c>
      <c r="DM1" s="98" t="s">
        <v>307</v>
      </c>
      <c r="DN1" s="98" t="s">
        <v>308</v>
      </c>
      <c r="DO1" s="100" t="s">
        <v>309</v>
      </c>
      <c r="DQ1" s="74" t="s">
        <v>303</v>
      </c>
      <c r="DR1" s="98" t="s">
        <v>304</v>
      </c>
      <c r="DS1" s="100" t="s">
        <v>305</v>
      </c>
      <c r="DT1" s="98" t="s">
        <v>306</v>
      </c>
      <c r="DU1" s="98" t="s">
        <v>307</v>
      </c>
      <c r="DV1" s="98" t="s">
        <v>308</v>
      </c>
      <c r="DW1" s="100" t="s">
        <v>309</v>
      </c>
      <c r="DY1" s="74" t="s">
        <v>303</v>
      </c>
      <c r="DZ1" s="98" t="s">
        <v>304</v>
      </c>
      <c r="EA1" s="100" t="s">
        <v>305</v>
      </c>
      <c r="EB1" s="98" t="s">
        <v>306</v>
      </c>
      <c r="EC1" s="98" t="s">
        <v>307</v>
      </c>
      <c r="ED1" s="98" t="s">
        <v>308</v>
      </c>
      <c r="EE1" s="100" t="s">
        <v>309</v>
      </c>
      <c r="EG1" s="74" t="s">
        <v>303</v>
      </c>
      <c r="EH1" s="98" t="s">
        <v>304</v>
      </c>
      <c r="EI1" s="100" t="s">
        <v>305</v>
      </c>
      <c r="EJ1" s="98" t="s">
        <v>306</v>
      </c>
      <c r="EK1" s="98" t="s">
        <v>307</v>
      </c>
      <c r="EL1" s="98" t="s">
        <v>308</v>
      </c>
      <c r="EM1" s="100" t="s">
        <v>309</v>
      </c>
      <c r="EO1" s="74" t="s">
        <v>303</v>
      </c>
      <c r="EP1" s="98" t="s">
        <v>304</v>
      </c>
      <c r="EQ1" s="100" t="s">
        <v>305</v>
      </c>
      <c r="ER1" s="98" t="s">
        <v>306</v>
      </c>
      <c r="ES1" s="98" t="s">
        <v>307</v>
      </c>
      <c r="ET1" s="98" t="s">
        <v>308</v>
      </c>
      <c r="EU1" s="100" t="s">
        <v>309</v>
      </c>
      <c r="EW1" s="74" t="s">
        <v>303</v>
      </c>
      <c r="EX1" s="98" t="s">
        <v>304</v>
      </c>
      <c r="EY1" s="100" t="s">
        <v>305</v>
      </c>
      <c r="EZ1" s="98" t="s">
        <v>306</v>
      </c>
      <c r="FA1" s="98" t="s">
        <v>307</v>
      </c>
      <c r="FB1" s="98" t="s">
        <v>308</v>
      </c>
      <c r="FC1" s="100" t="s">
        <v>309</v>
      </c>
      <c r="FE1" s="74" t="s">
        <v>303</v>
      </c>
      <c r="FF1" s="98" t="s">
        <v>304</v>
      </c>
      <c r="FG1" s="100" t="s">
        <v>305</v>
      </c>
      <c r="FH1" s="98" t="s">
        <v>306</v>
      </c>
      <c r="FI1" s="98" t="s">
        <v>307</v>
      </c>
      <c r="FJ1" s="98" t="s">
        <v>308</v>
      </c>
      <c r="FK1" s="100" t="s">
        <v>309</v>
      </c>
      <c r="FM1" s="74" t="s">
        <v>303</v>
      </c>
      <c r="FN1" s="98" t="s">
        <v>304</v>
      </c>
      <c r="FO1" s="100" t="s">
        <v>305</v>
      </c>
      <c r="FP1" s="98" t="s">
        <v>306</v>
      </c>
      <c r="FQ1" s="98" t="s">
        <v>307</v>
      </c>
      <c r="FR1" s="98" t="s">
        <v>308</v>
      </c>
      <c r="FS1" s="100" t="s">
        <v>309</v>
      </c>
      <c r="FV1" s="74" t="s">
        <v>326</v>
      </c>
      <c r="FW1" s="98" t="s">
        <v>304</v>
      </c>
      <c r="FX1" s="100" t="s">
        <v>305</v>
      </c>
      <c r="FY1" s="98" t="s">
        <v>306</v>
      </c>
      <c r="FZ1" s="98" t="s">
        <v>307</v>
      </c>
      <c r="GA1" s="98" t="s">
        <v>308</v>
      </c>
      <c r="GB1" s="100" t="s">
        <v>309</v>
      </c>
      <c r="GD1" s="74" t="s">
        <v>326</v>
      </c>
      <c r="GE1" s="98" t="s">
        <v>304</v>
      </c>
      <c r="GF1" s="100" t="s">
        <v>305</v>
      </c>
      <c r="GG1" s="98" t="s">
        <v>306</v>
      </c>
      <c r="GH1" s="98" t="s">
        <v>307</v>
      </c>
      <c r="GI1" s="98" t="s">
        <v>308</v>
      </c>
      <c r="GJ1" s="100" t="s">
        <v>309</v>
      </c>
      <c r="GL1" s="74" t="s">
        <v>326</v>
      </c>
      <c r="GM1" s="98" t="s">
        <v>304</v>
      </c>
      <c r="GN1" s="100" t="s">
        <v>305</v>
      </c>
      <c r="GO1" s="98" t="s">
        <v>306</v>
      </c>
      <c r="GP1" s="98" t="s">
        <v>307</v>
      </c>
      <c r="GQ1" s="98" t="s">
        <v>308</v>
      </c>
      <c r="GR1" s="100" t="s">
        <v>309</v>
      </c>
      <c r="GT1" s="74" t="s">
        <v>326</v>
      </c>
      <c r="GU1" s="98" t="s">
        <v>304</v>
      </c>
      <c r="GV1" s="100" t="s">
        <v>305</v>
      </c>
      <c r="GW1" s="98" t="s">
        <v>306</v>
      </c>
      <c r="GX1" s="98" t="s">
        <v>307</v>
      </c>
      <c r="GY1" s="98" t="s">
        <v>308</v>
      </c>
      <c r="GZ1" s="100" t="s">
        <v>309</v>
      </c>
      <c r="HB1" s="74" t="s">
        <v>326</v>
      </c>
      <c r="HC1" s="98" t="s">
        <v>304</v>
      </c>
      <c r="HD1" s="100" t="s">
        <v>305</v>
      </c>
      <c r="HE1" s="98" t="s">
        <v>306</v>
      </c>
      <c r="HF1" s="98" t="s">
        <v>307</v>
      </c>
      <c r="HG1" s="98" t="s">
        <v>308</v>
      </c>
      <c r="HH1" s="100" t="s">
        <v>309</v>
      </c>
      <c r="HJ1" s="74" t="s">
        <v>326</v>
      </c>
      <c r="HK1" s="98" t="s">
        <v>304</v>
      </c>
      <c r="HL1" s="100" t="s">
        <v>305</v>
      </c>
      <c r="HM1" s="98" t="s">
        <v>306</v>
      </c>
      <c r="HN1" s="98" t="s">
        <v>307</v>
      </c>
      <c r="HO1" s="98" t="s">
        <v>308</v>
      </c>
      <c r="HP1" s="100" t="s">
        <v>309</v>
      </c>
      <c r="HR1" s="74" t="s">
        <v>326</v>
      </c>
      <c r="HS1" s="98" t="s">
        <v>304</v>
      </c>
      <c r="HT1" s="100" t="s">
        <v>305</v>
      </c>
      <c r="HU1" s="98" t="s">
        <v>306</v>
      </c>
      <c r="HV1" s="98" t="s">
        <v>307</v>
      </c>
      <c r="HW1" s="98" t="s">
        <v>308</v>
      </c>
      <c r="HX1" s="100" t="s">
        <v>309</v>
      </c>
      <c r="HZ1" s="74" t="s">
        <v>326</v>
      </c>
      <c r="IA1" s="98" t="s">
        <v>304</v>
      </c>
      <c r="IB1" s="100" t="s">
        <v>305</v>
      </c>
      <c r="IC1" s="98" t="s">
        <v>306</v>
      </c>
      <c r="ID1" s="98" t="s">
        <v>307</v>
      </c>
      <c r="IE1" s="98" t="s">
        <v>308</v>
      </c>
      <c r="IF1" s="100" t="s">
        <v>309</v>
      </c>
      <c r="IH1" s="74" t="s">
        <v>326</v>
      </c>
      <c r="II1" s="98" t="s">
        <v>304</v>
      </c>
      <c r="IJ1" s="100" t="s">
        <v>305</v>
      </c>
      <c r="IK1" s="98" t="s">
        <v>306</v>
      </c>
      <c r="IL1" s="98" t="s">
        <v>307</v>
      </c>
      <c r="IM1" s="98" t="s">
        <v>308</v>
      </c>
      <c r="IN1" s="100" t="s">
        <v>309</v>
      </c>
      <c r="IP1" s="74" t="s">
        <v>326</v>
      </c>
      <c r="IQ1" s="98" t="s">
        <v>304</v>
      </c>
      <c r="IR1" s="100" t="s">
        <v>305</v>
      </c>
      <c r="IS1" s="98" t="s">
        <v>306</v>
      </c>
      <c r="IT1" s="98" t="s">
        <v>307</v>
      </c>
      <c r="IU1" s="98" t="s">
        <v>308</v>
      </c>
      <c r="IV1" s="100" t="s">
        <v>309</v>
      </c>
      <c r="IY1" s="74" t="s">
        <v>326</v>
      </c>
      <c r="IZ1" s="98" t="s">
        <v>304</v>
      </c>
      <c r="JA1" s="100" t="s">
        <v>305</v>
      </c>
      <c r="JB1" s="98" t="s">
        <v>306</v>
      </c>
      <c r="JC1" s="98" t="s">
        <v>307</v>
      </c>
      <c r="JD1" s="98" t="s">
        <v>308</v>
      </c>
      <c r="JE1" s="100" t="s">
        <v>309</v>
      </c>
      <c r="JG1" s="74" t="s">
        <v>326</v>
      </c>
      <c r="JH1" s="98" t="s">
        <v>304</v>
      </c>
      <c r="JI1" s="100" t="s">
        <v>305</v>
      </c>
      <c r="JJ1" s="98" t="s">
        <v>306</v>
      </c>
      <c r="JK1" s="98" t="s">
        <v>307</v>
      </c>
      <c r="JL1" s="98" t="s">
        <v>308</v>
      </c>
      <c r="JM1" s="100" t="s">
        <v>309</v>
      </c>
      <c r="JO1" s="74" t="s">
        <v>326</v>
      </c>
      <c r="JP1" s="98" t="s">
        <v>304</v>
      </c>
      <c r="JQ1" s="100" t="s">
        <v>305</v>
      </c>
      <c r="JR1" s="98" t="s">
        <v>306</v>
      </c>
      <c r="JS1" s="98" t="s">
        <v>307</v>
      </c>
      <c r="JT1" s="98" t="s">
        <v>308</v>
      </c>
      <c r="JU1" s="100" t="s">
        <v>309</v>
      </c>
      <c r="JW1" s="74" t="s">
        <v>326</v>
      </c>
      <c r="JX1" s="98" t="s">
        <v>304</v>
      </c>
      <c r="JY1" s="100" t="s">
        <v>305</v>
      </c>
      <c r="JZ1" s="98" t="s">
        <v>306</v>
      </c>
      <c r="KA1" s="98" t="s">
        <v>307</v>
      </c>
      <c r="KB1" s="98" t="s">
        <v>308</v>
      </c>
      <c r="KC1" s="100" t="s">
        <v>309</v>
      </c>
      <c r="KE1" s="74" t="s">
        <v>326</v>
      </c>
      <c r="KF1" s="98" t="s">
        <v>304</v>
      </c>
      <c r="KG1" s="100" t="s">
        <v>305</v>
      </c>
      <c r="KH1" s="98" t="s">
        <v>306</v>
      </c>
      <c r="KI1" s="98" t="s">
        <v>307</v>
      </c>
      <c r="KJ1" s="98" t="s">
        <v>308</v>
      </c>
      <c r="KK1" s="100" t="s">
        <v>309</v>
      </c>
      <c r="KM1" s="74" t="s">
        <v>326</v>
      </c>
      <c r="KN1" s="98" t="s">
        <v>304</v>
      </c>
      <c r="KO1" s="100" t="s">
        <v>305</v>
      </c>
      <c r="KP1" s="98" t="s">
        <v>306</v>
      </c>
      <c r="KQ1" s="98" t="s">
        <v>307</v>
      </c>
      <c r="KR1" s="98" t="s">
        <v>308</v>
      </c>
      <c r="KS1" s="100" t="s">
        <v>309</v>
      </c>
      <c r="KU1" s="74" t="s">
        <v>326</v>
      </c>
      <c r="KV1" s="98" t="s">
        <v>304</v>
      </c>
      <c r="KW1" s="100" t="s">
        <v>305</v>
      </c>
      <c r="KX1" s="98" t="s">
        <v>306</v>
      </c>
      <c r="KY1" s="98" t="s">
        <v>307</v>
      </c>
      <c r="KZ1" s="98" t="s">
        <v>308</v>
      </c>
      <c r="LA1" s="100" t="s">
        <v>309</v>
      </c>
      <c r="LC1" s="74" t="s">
        <v>326</v>
      </c>
      <c r="LD1" s="98" t="s">
        <v>304</v>
      </c>
      <c r="LE1" s="100" t="s">
        <v>305</v>
      </c>
      <c r="LF1" s="98" t="s">
        <v>306</v>
      </c>
      <c r="LG1" s="98" t="s">
        <v>307</v>
      </c>
      <c r="LH1" s="98" t="s">
        <v>308</v>
      </c>
      <c r="LI1" s="100" t="s">
        <v>309</v>
      </c>
    </row>
    <row r="2" spans="1:321" ht="15" customHeight="1" thickBot="1">
      <c r="A2" s="48" t="s">
        <v>20</v>
      </c>
      <c r="B2" s="49">
        <v>2000</v>
      </c>
      <c r="C2" s="50" t="s">
        <v>22</v>
      </c>
      <c r="D2" s="51">
        <v>54.8</v>
      </c>
      <c r="E2" s="49">
        <v>321</v>
      </c>
      <c r="F2" s="52">
        <v>0.03</v>
      </c>
      <c r="G2" s="49">
        <v>10.42496</v>
      </c>
      <c r="H2" s="51">
        <v>12.2</v>
      </c>
      <c r="I2" s="53">
        <v>24</v>
      </c>
      <c r="J2" s="53">
        <v>24</v>
      </c>
      <c r="K2" s="49">
        <v>114.56</v>
      </c>
      <c r="L2" s="81">
        <v>293756</v>
      </c>
      <c r="M2" s="52">
        <v>2.2000000000000002</v>
      </c>
      <c r="N2" s="52">
        <v>0</v>
      </c>
      <c r="O2" s="92">
        <f>IF(C2="Developing",1,0)</f>
        <v>1</v>
      </c>
      <c r="P2" s="92">
        <f>I2*O2</f>
        <v>24</v>
      </c>
      <c r="Q2" s="92">
        <f>F2*O2</f>
        <v>0.03</v>
      </c>
      <c r="R2" s="92">
        <f>N2*O2</f>
        <v>0</v>
      </c>
      <c r="S2" s="93">
        <f>O2*M2</f>
        <v>2.2000000000000002</v>
      </c>
      <c r="T2" s="103"/>
      <c r="U2" s="103"/>
      <c r="V2" s="75" t="s">
        <v>300</v>
      </c>
      <c r="W2" s="72" t="s">
        <v>218</v>
      </c>
      <c r="X2" s="72" t="s">
        <v>218</v>
      </c>
      <c r="Y2" s="72" t="s">
        <v>218</v>
      </c>
      <c r="Z2" s="72" t="s">
        <v>218</v>
      </c>
      <c r="AA2" s="72" t="s">
        <v>218</v>
      </c>
      <c r="AB2" s="72" t="s">
        <v>218</v>
      </c>
      <c r="AC2" s="72" t="s">
        <v>218</v>
      </c>
      <c r="AD2" s="72" t="s">
        <v>218</v>
      </c>
      <c r="AE2" s="72" t="s">
        <v>218</v>
      </c>
      <c r="AF2" s="72" t="s">
        <v>218</v>
      </c>
      <c r="AG2" s="72" t="s">
        <v>218</v>
      </c>
      <c r="DA2" s="75" t="s">
        <v>302</v>
      </c>
      <c r="DB2" s="99"/>
      <c r="DC2" s="99"/>
      <c r="DD2" s="99"/>
      <c r="DE2" s="99"/>
      <c r="DF2" s="99"/>
      <c r="DG2" s="99"/>
      <c r="DI2" s="75" t="s">
        <v>302</v>
      </c>
      <c r="DJ2" s="99"/>
      <c r="DK2" s="99"/>
      <c r="DL2" s="99"/>
      <c r="DM2" s="99"/>
      <c r="DN2" s="99"/>
      <c r="DO2" s="99"/>
      <c r="DQ2" s="75" t="s">
        <v>302</v>
      </c>
      <c r="DR2" s="99"/>
      <c r="DS2" s="99"/>
      <c r="DT2" s="99"/>
      <c r="DU2" s="99"/>
      <c r="DV2" s="99"/>
      <c r="DW2" s="99"/>
      <c r="DY2" s="75" t="s">
        <v>302</v>
      </c>
      <c r="DZ2" s="99"/>
      <c r="EA2" s="99"/>
      <c r="EB2" s="99"/>
      <c r="EC2" s="99"/>
      <c r="ED2" s="99"/>
      <c r="EE2" s="99"/>
      <c r="EG2" s="75" t="s">
        <v>302</v>
      </c>
      <c r="EH2" s="99"/>
      <c r="EI2" s="99"/>
      <c r="EJ2" s="99"/>
      <c r="EK2" s="99"/>
      <c r="EL2" s="99"/>
      <c r="EM2" s="99"/>
      <c r="EO2" s="75" t="s">
        <v>302</v>
      </c>
      <c r="EP2" s="99"/>
      <c r="EQ2" s="99"/>
      <c r="ER2" s="99"/>
      <c r="ES2" s="99"/>
      <c r="ET2" s="99"/>
      <c r="EU2" s="99"/>
      <c r="EW2" s="75" t="s">
        <v>302</v>
      </c>
      <c r="EX2" s="99"/>
      <c r="EY2" s="99"/>
      <c r="EZ2" s="99"/>
      <c r="FA2" s="99"/>
      <c r="FB2" s="99"/>
      <c r="FC2" s="99"/>
      <c r="FE2" s="75" t="s">
        <v>302</v>
      </c>
      <c r="FF2" s="99"/>
      <c r="FG2" s="99"/>
      <c r="FH2" s="99"/>
      <c r="FI2" s="99"/>
      <c r="FJ2" s="99"/>
      <c r="FK2" s="99"/>
      <c r="FM2" s="75" t="s">
        <v>302</v>
      </c>
      <c r="FN2" s="99"/>
      <c r="FO2" s="99"/>
      <c r="FP2" s="99"/>
      <c r="FQ2" s="99"/>
      <c r="FR2" s="99"/>
      <c r="FS2" s="99"/>
      <c r="FV2" s="75" t="s">
        <v>302</v>
      </c>
      <c r="FW2" s="99"/>
      <c r="FX2" s="99"/>
      <c r="FY2" s="99"/>
      <c r="FZ2" s="99"/>
      <c r="GA2" s="99"/>
      <c r="GB2" s="99"/>
      <c r="GD2" s="75" t="s">
        <v>302</v>
      </c>
      <c r="GE2" s="99"/>
      <c r="GF2" s="99"/>
      <c r="GG2" s="99"/>
      <c r="GH2" s="99"/>
      <c r="GI2" s="99"/>
      <c r="GJ2" s="99"/>
      <c r="GL2" s="75" t="s">
        <v>302</v>
      </c>
      <c r="GM2" s="99"/>
      <c r="GN2" s="99"/>
      <c r="GO2" s="99"/>
      <c r="GP2" s="99"/>
      <c r="GQ2" s="99"/>
      <c r="GR2" s="99"/>
      <c r="GT2" s="75" t="s">
        <v>302</v>
      </c>
      <c r="GU2" s="99"/>
      <c r="GV2" s="99"/>
      <c r="GW2" s="99"/>
      <c r="GX2" s="99"/>
      <c r="GY2" s="99"/>
      <c r="GZ2" s="99"/>
      <c r="HB2" s="75" t="s">
        <v>302</v>
      </c>
      <c r="HC2" s="99"/>
      <c r="HD2" s="99"/>
      <c r="HE2" s="99"/>
      <c r="HF2" s="99"/>
      <c r="HG2" s="99"/>
      <c r="HH2" s="99"/>
      <c r="HJ2" s="75" t="s">
        <v>302</v>
      </c>
      <c r="HK2" s="99"/>
      <c r="HL2" s="99"/>
      <c r="HM2" s="99"/>
      <c r="HN2" s="99"/>
      <c r="HO2" s="99"/>
      <c r="HP2" s="99"/>
      <c r="HR2" s="75" t="s">
        <v>302</v>
      </c>
      <c r="HS2" s="99"/>
      <c r="HT2" s="99"/>
      <c r="HU2" s="99"/>
      <c r="HV2" s="99"/>
      <c r="HW2" s="99"/>
      <c r="HX2" s="99"/>
      <c r="HZ2" s="75" t="s">
        <v>302</v>
      </c>
      <c r="IA2" s="99"/>
      <c r="IB2" s="99"/>
      <c r="IC2" s="99"/>
      <c r="ID2" s="99"/>
      <c r="IE2" s="99"/>
      <c r="IF2" s="99"/>
      <c r="IH2" s="75" t="s">
        <v>302</v>
      </c>
      <c r="II2" s="99"/>
      <c r="IJ2" s="99"/>
      <c r="IK2" s="99"/>
      <c r="IL2" s="99"/>
      <c r="IM2" s="99"/>
      <c r="IN2" s="99"/>
      <c r="IP2" s="75" t="s">
        <v>302</v>
      </c>
      <c r="IQ2" s="99"/>
      <c r="IR2" s="99"/>
      <c r="IS2" s="99"/>
      <c r="IT2" s="99"/>
      <c r="IU2" s="99"/>
      <c r="IV2" s="99"/>
      <c r="IY2" s="75" t="s">
        <v>302</v>
      </c>
      <c r="IZ2" s="99"/>
      <c r="JA2" s="99"/>
      <c r="JB2" s="99"/>
      <c r="JC2" s="99"/>
      <c r="JD2" s="99"/>
      <c r="JE2" s="99"/>
      <c r="JG2" s="75" t="s">
        <v>302</v>
      </c>
      <c r="JH2" s="99"/>
      <c r="JI2" s="99"/>
      <c r="JJ2" s="99"/>
      <c r="JK2" s="99"/>
      <c r="JL2" s="99"/>
      <c r="JM2" s="99"/>
      <c r="JO2" s="75" t="s">
        <v>302</v>
      </c>
      <c r="JP2" s="99"/>
      <c r="JQ2" s="99"/>
      <c r="JR2" s="99"/>
      <c r="JS2" s="99"/>
      <c r="JT2" s="99"/>
      <c r="JU2" s="99"/>
      <c r="JW2" s="75" t="s">
        <v>302</v>
      </c>
      <c r="JX2" s="99"/>
      <c r="JY2" s="99"/>
      <c r="JZ2" s="99"/>
      <c r="KA2" s="99"/>
      <c r="KB2" s="99"/>
      <c r="KC2" s="99"/>
      <c r="KE2" s="75" t="s">
        <v>302</v>
      </c>
      <c r="KF2" s="99"/>
      <c r="KG2" s="99"/>
      <c r="KH2" s="99"/>
      <c r="KI2" s="99"/>
      <c r="KJ2" s="99"/>
      <c r="KK2" s="99"/>
      <c r="KM2" s="75" t="s">
        <v>302</v>
      </c>
      <c r="KN2" s="99"/>
      <c r="KO2" s="99"/>
      <c r="KP2" s="99"/>
      <c r="KQ2" s="99"/>
      <c r="KR2" s="99"/>
      <c r="KS2" s="99"/>
      <c r="KU2" s="75" t="s">
        <v>302</v>
      </c>
      <c r="KV2" s="99"/>
      <c r="KW2" s="99"/>
      <c r="KX2" s="99"/>
      <c r="KY2" s="99"/>
      <c r="KZ2" s="99"/>
      <c r="LA2" s="99"/>
      <c r="LC2" s="75" t="s">
        <v>302</v>
      </c>
      <c r="LD2" s="99"/>
      <c r="LE2" s="99"/>
      <c r="LF2" s="99"/>
      <c r="LG2" s="99"/>
      <c r="LH2" s="99"/>
      <c r="LI2" s="99"/>
    </row>
    <row r="3" spans="1:321" ht="15" customHeight="1" thickTop="1">
      <c r="A3" s="54" t="s">
        <v>24</v>
      </c>
      <c r="B3" s="55">
        <v>2000</v>
      </c>
      <c r="C3" s="56" t="s">
        <v>22</v>
      </c>
      <c r="D3" s="57">
        <v>72.599999999999994</v>
      </c>
      <c r="E3" s="55">
        <v>11</v>
      </c>
      <c r="F3" s="58">
        <v>6.04</v>
      </c>
      <c r="G3" s="55">
        <v>91.71154052</v>
      </c>
      <c r="H3" s="57">
        <v>45</v>
      </c>
      <c r="I3" s="59">
        <v>97</v>
      </c>
      <c r="J3" s="59">
        <v>97</v>
      </c>
      <c r="K3" s="60">
        <v>1175.789</v>
      </c>
      <c r="L3" s="82">
        <v>38927</v>
      </c>
      <c r="M3" s="58">
        <v>8.8000000000000007</v>
      </c>
      <c r="N3" s="58">
        <v>34.799999999999997</v>
      </c>
      <c r="O3" s="94">
        <f t="shared" ref="O3:O66" si="0">IF(C3="Developing",1,0)</f>
        <v>1</v>
      </c>
      <c r="P3" s="94">
        <f t="shared" ref="P3:P66" si="1">I3*O3</f>
        <v>97</v>
      </c>
      <c r="Q3" s="94">
        <f t="shared" ref="Q3:Q66" si="2">F3*O3</f>
        <v>6.04</v>
      </c>
      <c r="R3" s="94">
        <f t="shared" ref="R3:R66" si="3">N3*O3</f>
        <v>34.799999999999997</v>
      </c>
      <c r="S3" s="93">
        <f t="shared" ref="S3:S66" si="4">O3*M3</f>
        <v>8.8000000000000007</v>
      </c>
      <c r="T3" s="103"/>
      <c r="U3" s="103"/>
      <c r="V3" s="73" t="s">
        <v>3</v>
      </c>
      <c r="W3" s="76">
        <v>1</v>
      </c>
      <c r="X3" s="76"/>
      <c r="Y3" s="76"/>
      <c r="Z3" s="76"/>
      <c r="AA3" s="76"/>
      <c r="AB3" s="76"/>
      <c r="AC3" s="76"/>
      <c r="AD3" s="76"/>
      <c r="AE3" s="76"/>
      <c r="AF3" s="76"/>
      <c r="AG3" s="76"/>
      <c r="DA3" s="73"/>
      <c r="DB3" s="77">
        <v>0.62719608342635558</v>
      </c>
      <c r="DC3" s="77">
        <v>0.39337492706535993</v>
      </c>
      <c r="DD3" s="77">
        <v>0.39002340732538954</v>
      </c>
      <c r="DE3" s="78">
        <v>8.0409101985672518</v>
      </c>
      <c r="DF3" s="78">
        <v>0</v>
      </c>
      <c r="DG3" s="78">
        <v>0</v>
      </c>
      <c r="DI3" s="73"/>
      <c r="DJ3" s="77">
        <v>0.69220672074100442</v>
      </c>
      <c r="DK3" s="77">
        <v>0.47915014423901481</v>
      </c>
      <c r="DL3" s="77">
        <v>0.47336292361944832</v>
      </c>
      <c r="DM3" s="78">
        <v>7.4714405070819643</v>
      </c>
      <c r="DN3" s="78">
        <v>0</v>
      </c>
      <c r="DO3" s="78">
        <v>0</v>
      </c>
      <c r="DQ3" s="73"/>
      <c r="DR3" s="77">
        <v>0.71049409565315136</v>
      </c>
      <c r="DS3" s="77">
        <v>0.50480185995798932</v>
      </c>
      <c r="DT3" s="77">
        <v>0.49650244978968738</v>
      </c>
      <c r="DU3" s="78">
        <v>7.3054556401160662</v>
      </c>
      <c r="DV3" s="78">
        <v>0</v>
      </c>
      <c r="DW3" s="78">
        <v>0</v>
      </c>
      <c r="DY3" s="73"/>
      <c r="DZ3" s="77">
        <v>0.77948715922517831</v>
      </c>
      <c r="EA3" s="77">
        <v>0.60760023139693842</v>
      </c>
      <c r="EB3" s="77">
        <v>0.59878225906877969</v>
      </c>
      <c r="EC3" s="78">
        <v>6.5213677468755993</v>
      </c>
      <c r="ED3" s="78">
        <v>0</v>
      </c>
      <c r="EE3" s="78">
        <v>0</v>
      </c>
      <c r="EG3" s="73"/>
      <c r="EH3" s="77">
        <v>0.87232558261034154</v>
      </c>
      <c r="EI3" s="77">
        <v>0.76095192207647178</v>
      </c>
      <c r="EJ3" s="77">
        <v>0.75419915151366024</v>
      </c>
      <c r="EK3" s="78">
        <v>5.1043484730328137</v>
      </c>
      <c r="EL3" s="78">
        <v>0</v>
      </c>
      <c r="EM3" s="78">
        <v>0</v>
      </c>
      <c r="EO3" s="73"/>
      <c r="EP3" s="77">
        <v>0.87517333517537288</v>
      </c>
      <c r="EQ3" s="77">
        <v>0.76592836660198549</v>
      </c>
      <c r="ER3" s="77">
        <v>0.75931617356814329</v>
      </c>
      <c r="ES3" s="78">
        <v>5.0509385019957893</v>
      </c>
      <c r="ET3" s="78">
        <v>0</v>
      </c>
      <c r="EU3" s="78">
        <v>0</v>
      </c>
      <c r="EW3" s="73"/>
      <c r="EX3" s="77">
        <v>0.87536856899679827</v>
      </c>
      <c r="EY3" s="77">
        <v>0.76627013158750246</v>
      </c>
      <c r="EZ3" s="77">
        <v>0.76101777499396306</v>
      </c>
      <c r="FA3" s="78">
        <v>5.0330521133902781</v>
      </c>
      <c r="FB3" s="78">
        <v>0</v>
      </c>
      <c r="FC3" s="78">
        <v>0</v>
      </c>
      <c r="FE3" s="73"/>
      <c r="FF3" s="77">
        <v>0.88208453504906648</v>
      </c>
      <c r="FG3" s="77">
        <v>0.77807312697272779</v>
      </c>
      <c r="FH3" s="77">
        <v>0.77180400626574275</v>
      </c>
      <c r="FI3" s="78">
        <v>4.9181597911178407</v>
      </c>
      <c r="FJ3" s="78">
        <v>0</v>
      </c>
      <c r="FK3" s="78">
        <v>0</v>
      </c>
      <c r="FM3" s="73"/>
      <c r="FN3" s="77">
        <v>0.88208453504906648</v>
      </c>
      <c r="FO3" s="77">
        <v>0.77807312697272779</v>
      </c>
      <c r="FP3" s="77">
        <v>0.77180400626574275</v>
      </c>
      <c r="FQ3" s="78">
        <v>4.9181597911178407</v>
      </c>
      <c r="FR3" s="78">
        <v>0</v>
      </c>
      <c r="FS3" s="78">
        <v>0</v>
      </c>
      <c r="FV3" s="73"/>
      <c r="FW3" s="77">
        <v>0.62719608342635558</v>
      </c>
      <c r="FX3" s="77">
        <v>0.39337492706535993</v>
      </c>
      <c r="FY3" s="77">
        <v>0.39002340732538954</v>
      </c>
      <c r="FZ3" s="78">
        <v>8.0409101985672518</v>
      </c>
      <c r="GA3" s="78">
        <v>0</v>
      </c>
      <c r="GB3" s="78">
        <v>0</v>
      </c>
      <c r="GD3" s="73"/>
      <c r="GE3" s="77">
        <v>0.69220672074100442</v>
      </c>
      <c r="GF3" s="77">
        <v>0.47915014423901481</v>
      </c>
      <c r="GG3" s="77">
        <v>0.47336292361944832</v>
      </c>
      <c r="GH3" s="78">
        <v>7.4714405070819643</v>
      </c>
      <c r="GI3" s="78">
        <v>0</v>
      </c>
      <c r="GJ3" s="78">
        <v>0</v>
      </c>
      <c r="GL3" s="73"/>
      <c r="GM3" s="77">
        <v>0.71049409565315136</v>
      </c>
      <c r="GN3" s="77">
        <v>0.50480185995798932</v>
      </c>
      <c r="GO3" s="77">
        <v>0.49650244978968738</v>
      </c>
      <c r="GP3" s="78">
        <v>7.3054556401160662</v>
      </c>
      <c r="GQ3" s="78">
        <v>0</v>
      </c>
      <c r="GR3" s="78">
        <v>0</v>
      </c>
      <c r="GT3" s="73"/>
      <c r="GU3" s="77">
        <v>0.77948715922517986</v>
      </c>
      <c r="GV3" s="77">
        <v>0.60760023139694086</v>
      </c>
      <c r="GW3" s="77">
        <v>0.59878225906878213</v>
      </c>
      <c r="GX3" s="78">
        <v>6.5213677468755993</v>
      </c>
      <c r="GY3" s="78">
        <v>0</v>
      </c>
      <c r="GZ3" s="78">
        <v>0</v>
      </c>
      <c r="HB3" s="73"/>
      <c r="HC3" s="77">
        <v>0.87232558261034543</v>
      </c>
      <c r="HD3" s="77">
        <v>0.76095192207647866</v>
      </c>
      <c r="HE3" s="77">
        <v>0.75419915151366734</v>
      </c>
      <c r="HF3" s="78">
        <v>5.1043484730328128</v>
      </c>
      <c r="HG3" s="78">
        <v>0</v>
      </c>
      <c r="HH3" s="78">
        <v>0</v>
      </c>
      <c r="HJ3" s="73"/>
      <c r="HK3" s="77">
        <v>0.87618526175704414</v>
      </c>
      <c r="HL3" s="77">
        <v>0.76770061292025993</v>
      </c>
      <c r="HM3" s="77">
        <v>0.75978131563345075</v>
      </c>
      <c r="HN3" s="78">
        <v>5.0460554564545106</v>
      </c>
      <c r="HO3" s="78">
        <v>0</v>
      </c>
      <c r="HP3" s="78">
        <v>0</v>
      </c>
      <c r="HR3" s="73"/>
      <c r="HS3" s="77">
        <v>0.87914484052885833</v>
      </c>
      <c r="HT3" s="77">
        <v>0.77289565062851173</v>
      </c>
      <c r="HU3" s="77">
        <v>0.76381147665365212</v>
      </c>
      <c r="HV3" s="78">
        <v>5.0035474487369536</v>
      </c>
      <c r="HW3" s="78">
        <v>0</v>
      </c>
      <c r="HX3" s="78">
        <v>0</v>
      </c>
      <c r="HZ3" s="73"/>
      <c r="IA3" s="77">
        <v>0.87921626101593031</v>
      </c>
      <c r="IB3" s="77">
        <v>0.77302123363483255</v>
      </c>
      <c r="IC3" s="77">
        <v>0.76258542828470999</v>
      </c>
      <c r="ID3" s="78">
        <v>5.0165172801515219</v>
      </c>
      <c r="IE3" s="78">
        <v>0</v>
      </c>
      <c r="IF3" s="78">
        <v>0</v>
      </c>
      <c r="IH3" s="73"/>
      <c r="II3" s="77">
        <v>0.88296223978469468</v>
      </c>
      <c r="IJ3" s="77">
        <v>0.77962231688560468</v>
      </c>
      <c r="IK3" s="88">
        <v>0.76949000961597736</v>
      </c>
      <c r="IL3" s="78">
        <v>4.9430329264996162</v>
      </c>
      <c r="IM3" s="78">
        <v>0</v>
      </c>
      <c r="IN3" s="78">
        <v>0</v>
      </c>
      <c r="IP3" s="73"/>
      <c r="IQ3" s="77">
        <v>0.88330319672349844</v>
      </c>
      <c r="IR3" s="77">
        <v>0.78022453734195141</v>
      </c>
      <c r="IS3" s="77">
        <v>0.76879113177014546</v>
      </c>
      <c r="IT3" s="78">
        <v>4.9505205883091019</v>
      </c>
      <c r="IU3" s="78">
        <v>0</v>
      </c>
      <c r="IV3" s="78">
        <v>0</v>
      </c>
      <c r="IY3" s="73"/>
      <c r="IZ3" s="77">
        <v>9.0762874478518593E-2</v>
      </c>
      <c r="JA3" s="77">
        <v>8.2378993836033209E-3</v>
      </c>
      <c r="JB3" s="77">
        <v>2.758550761413181E-3</v>
      </c>
      <c r="JC3" s="78">
        <v>10.281317896728403</v>
      </c>
      <c r="JD3" s="78">
        <v>0</v>
      </c>
      <c r="JE3" s="78">
        <v>0</v>
      </c>
      <c r="JG3" s="73"/>
      <c r="JH3" s="77">
        <v>0.88390240847348922</v>
      </c>
      <c r="JI3" s="77">
        <v>0.78128346770523494</v>
      </c>
      <c r="JJ3" s="77">
        <v>0.76721398317165357</v>
      </c>
      <c r="JK3" s="78">
        <v>4.9673764234232074</v>
      </c>
      <c r="JL3" s="78">
        <v>0</v>
      </c>
      <c r="JM3" s="78">
        <v>0</v>
      </c>
      <c r="JO3" s="73"/>
      <c r="JP3" s="77">
        <v>0.88350046464078524</v>
      </c>
      <c r="JQ3" s="77">
        <v>0.78057307102048346</v>
      </c>
      <c r="JR3" s="77">
        <v>0.76781569142865103</v>
      </c>
      <c r="JS3" s="78">
        <v>4.9609524006348451</v>
      </c>
      <c r="JT3" s="78">
        <v>0</v>
      </c>
      <c r="JU3" s="78">
        <v>0</v>
      </c>
      <c r="JW3" s="73"/>
      <c r="JX3" s="77">
        <v>0.88504352290185362</v>
      </c>
      <c r="JY3" s="77">
        <v>0.78330203743052385</v>
      </c>
      <c r="JZ3" s="105">
        <v>0.76524387388306758</v>
      </c>
      <c r="KA3" s="78">
        <v>4.9883520300763999</v>
      </c>
      <c r="KB3" s="78">
        <v>0</v>
      </c>
      <c r="KC3" s="78">
        <v>0</v>
      </c>
      <c r="KE3" s="73"/>
      <c r="KF3" s="77">
        <v>0.8595542813791025</v>
      </c>
      <c r="KG3" s="77">
        <v>0.73883356263714528</v>
      </c>
      <c r="KH3" s="77">
        <v>0.73445647150815896</v>
      </c>
      <c r="KI3" s="78">
        <v>5.305379903558654</v>
      </c>
      <c r="KJ3" s="78">
        <v>0</v>
      </c>
      <c r="KK3" s="78">
        <v>0</v>
      </c>
      <c r="KM3" s="73"/>
      <c r="KN3" s="77">
        <v>0.87765288941154329</v>
      </c>
      <c r="KO3" s="77">
        <v>0.77027459429243061</v>
      </c>
      <c r="KP3" s="77">
        <v>0.76378517605210383</v>
      </c>
      <c r="KQ3" s="78">
        <v>5.0038260241789967</v>
      </c>
      <c r="KR3" s="78">
        <v>0</v>
      </c>
      <c r="KS3" s="78">
        <v>0</v>
      </c>
      <c r="KU3" s="73"/>
      <c r="KV3" s="77">
        <v>0.87417400320232552</v>
      </c>
      <c r="KW3" s="77">
        <v>0.76418018787477948</v>
      </c>
      <c r="KX3" s="77">
        <v>0.75888086625398798</v>
      </c>
      <c r="KY3" s="78">
        <v>5.0555040709456973</v>
      </c>
      <c r="KZ3" s="78">
        <v>0</v>
      </c>
      <c r="LA3" s="78">
        <v>0</v>
      </c>
      <c r="LC3" s="73"/>
      <c r="LD3" s="77">
        <v>0.88067282381777878</v>
      </c>
      <c r="LE3" s="77">
        <v>0.77558462261118044</v>
      </c>
      <c r="LF3" s="77">
        <v>0.76924520517081829</v>
      </c>
      <c r="LG3" s="78">
        <v>4.9456570108669817</v>
      </c>
      <c r="LH3" s="78">
        <v>0</v>
      </c>
      <c r="LI3" s="78">
        <v>0</v>
      </c>
    </row>
    <row r="4" spans="1:321" ht="15" customHeight="1">
      <c r="A4" s="54" t="s">
        <v>25</v>
      </c>
      <c r="B4" s="55">
        <v>2000</v>
      </c>
      <c r="C4" s="56" t="s">
        <v>22</v>
      </c>
      <c r="D4" s="57">
        <v>71.3</v>
      </c>
      <c r="E4" s="55">
        <v>145</v>
      </c>
      <c r="F4" s="58">
        <v>0.48</v>
      </c>
      <c r="G4" s="55">
        <v>154.45594360000001</v>
      </c>
      <c r="H4" s="57">
        <v>44.4</v>
      </c>
      <c r="I4" s="59">
        <v>86</v>
      </c>
      <c r="J4" s="59">
        <v>86</v>
      </c>
      <c r="K4" s="60">
        <v>1757.1780000000001</v>
      </c>
      <c r="L4" s="82">
        <v>3118366</v>
      </c>
      <c r="M4" s="58">
        <v>5.9</v>
      </c>
      <c r="N4" s="58">
        <v>16.600000000000001</v>
      </c>
      <c r="O4" s="94">
        <f t="shared" si="0"/>
        <v>1</v>
      </c>
      <c r="P4" s="94">
        <f t="shared" si="1"/>
        <v>86</v>
      </c>
      <c r="Q4" s="94">
        <f t="shared" si="2"/>
        <v>0.48</v>
      </c>
      <c r="R4" s="94">
        <f t="shared" si="3"/>
        <v>16.600000000000001</v>
      </c>
      <c r="S4" s="93">
        <f t="shared" si="4"/>
        <v>5.9</v>
      </c>
      <c r="T4" s="103"/>
      <c r="U4" s="103"/>
      <c r="V4" s="73" t="s">
        <v>4</v>
      </c>
      <c r="W4" s="76">
        <f>_xll.StatCorrelationCoeff( ST_AdultMortality,ST_Lifeexpectancy)</f>
        <v>-0.62719608342635214</v>
      </c>
      <c r="X4" s="76">
        <v>1</v>
      </c>
      <c r="Y4" s="76"/>
      <c r="Z4" s="76"/>
      <c r="AA4" s="76"/>
      <c r="AB4" s="76"/>
      <c r="AC4" s="76"/>
      <c r="AD4" s="76"/>
      <c r="AE4" s="76"/>
      <c r="AF4" s="76"/>
      <c r="AG4" s="76"/>
    </row>
    <row r="5" spans="1:321" ht="15" customHeight="1">
      <c r="A5" s="54" t="s">
        <v>26</v>
      </c>
      <c r="B5" s="55">
        <v>2000</v>
      </c>
      <c r="C5" s="56" t="s">
        <v>22</v>
      </c>
      <c r="D5" s="57">
        <v>45.3</v>
      </c>
      <c r="E5" s="55">
        <v>48</v>
      </c>
      <c r="F5" s="58">
        <v>6.89</v>
      </c>
      <c r="G5" s="55">
        <v>15.88149254</v>
      </c>
      <c r="H5" s="57">
        <v>15.4</v>
      </c>
      <c r="I5" s="59">
        <v>27</v>
      </c>
      <c r="J5" s="59">
        <v>23</v>
      </c>
      <c r="K5" s="55">
        <v>555.29700000000003</v>
      </c>
      <c r="L5" s="82">
        <v>1644924</v>
      </c>
      <c r="M5" s="58">
        <v>4.4000000000000004</v>
      </c>
      <c r="N5" s="58">
        <v>0</v>
      </c>
      <c r="O5" s="94">
        <f t="shared" si="0"/>
        <v>1</v>
      </c>
      <c r="P5" s="94">
        <f t="shared" si="1"/>
        <v>27</v>
      </c>
      <c r="Q5" s="94">
        <f t="shared" si="2"/>
        <v>6.89</v>
      </c>
      <c r="R5" s="94">
        <f t="shared" si="3"/>
        <v>0</v>
      </c>
      <c r="S5" s="93">
        <f t="shared" si="4"/>
        <v>4.4000000000000004</v>
      </c>
      <c r="T5" s="103"/>
      <c r="U5" s="103"/>
      <c r="V5" s="73" t="s">
        <v>5</v>
      </c>
      <c r="W5" s="76">
        <f>_xll.StatCorrelationCoeff( ST_Alcohol,ST_Lifeexpectancy)</f>
        <v>0.40461785487971119</v>
      </c>
      <c r="X5" s="76">
        <f>_xll.StatCorrelationCoeff( ST_Alcohol,ST_AdultMortality)</f>
        <v>-0.18634291869355096</v>
      </c>
      <c r="Y5" s="76">
        <v>1</v>
      </c>
      <c r="Z5" s="76"/>
      <c r="AA5" s="76"/>
      <c r="AB5" s="76"/>
      <c r="AC5" s="76"/>
      <c r="AD5" s="76"/>
      <c r="AE5" s="76"/>
      <c r="AF5" s="76"/>
      <c r="AG5" s="76"/>
      <c r="DA5" s="74"/>
      <c r="DB5" s="98" t="s">
        <v>311</v>
      </c>
      <c r="DC5" s="98" t="s">
        <v>312</v>
      </c>
      <c r="DD5" s="98" t="s">
        <v>313</v>
      </c>
      <c r="DE5" s="100" t="s">
        <v>314</v>
      </c>
      <c r="DF5" s="100" t="s">
        <v>315</v>
      </c>
      <c r="DI5" s="74"/>
      <c r="DJ5" s="98" t="s">
        <v>311</v>
      </c>
      <c r="DK5" s="98" t="s">
        <v>312</v>
      </c>
      <c r="DL5" s="98" t="s">
        <v>313</v>
      </c>
      <c r="DM5" s="100" t="s">
        <v>314</v>
      </c>
      <c r="DN5" s="100" t="s">
        <v>315</v>
      </c>
      <c r="DQ5" s="74"/>
      <c r="DR5" s="98" t="s">
        <v>311</v>
      </c>
      <c r="DS5" s="98" t="s">
        <v>312</v>
      </c>
      <c r="DT5" s="98" t="s">
        <v>313</v>
      </c>
      <c r="DU5" s="100" t="s">
        <v>314</v>
      </c>
      <c r="DV5" s="100" t="s">
        <v>315</v>
      </c>
      <c r="DY5" s="74"/>
      <c r="DZ5" s="98" t="s">
        <v>311</v>
      </c>
      <c r="EA5" s="98" t="s">
        <v>312</v>
      </c>
      <c r="EB5" s="98" t="s">
        <v>313</v>
      </c>
      <c r="EC5" s="100" t="s">
        <v>314</v>
      </c>
      <c r="ED5" s="100" t="s">
        <v>315</v>
      </c>
      <c r="EG5" s="74"/>
      <c r="EH5" s="98" t="s">
        <v>311</v>
      </c>
      <c r="EI5" s="98" t="s">
        <v>312</v>
      </c>
      <c r="EJ5" s="98" t="s">
        <v>313</v>
      </c>
      <c r="EK5" s="100" t="s">
        <v>314</v>
      </c>
      <c r="EL5" s="100" t="s">
        <v>315</v>
      </c>
      <c r="EO5" s="74"/>
      <c r="EP5" s="98" t="s">
        <v>311</v>
      </c>
      <c r="EQ5" s="98" t="s">
        <v>312</v>
      </c>
      <c r="ER5" s="98" t="s">
        <v>313</v>
      </c>
      <c r="ES5" s="100" t="s">
        <v>314</v>
      </c>
      <c r="ET5" s="100" t="s">
        <v>315</v>
      </c>
      <c r="EW5" s="74"/>
      <c r="EX5" s="98" t="s">
        <v>311</v>
      </c>
      <c r="EY5" s="98" t="s">
        <v>312</v>
      </c>
      <c r="EZ5" s="98" t="s">
        <v>313</v>
      </c>
      <c r="FA5" s="100" t="s">
        <v>314</v>
      </c>
      <c r="FB5" s="100" t="s">
        <v>315</v>
      </c>
      <c r="FE5" s="74"/>
      <c r="FF5" s="98" t="s">
        <v>311</v>
      </c>
      <c r="FG5" s="98" t="s">
        <v>312</v>
      </c>
      <c r="FH5" s="98" t="s">
        <v>313</v>
      </c>
      <c r="FI5" s="100" t="s">
        <v>314</v>
      </c>
      <c r="FJ5" s="100" t="s">
        <v>315</v>
      </c>
      <c r="FM5" s="74"/>
      <c r="FN5" s="98" t="s">
        <v>311</v>
      </c>
      <c r="FO5" s="98" t="s">
        <v>312</v>
      </c>
      <c r="FP5" s="98" t="s">
        <v>313</v>
      </c>
      <c r="FQ5" s="100" t="s">
        <v>314</v>
      </c>
      <c r="FR5" s="100" t="s">
        <v>315</v>
      </c>
      <c r="FV5" s="74"/>
      <c r="FW5" s="98" t="s">
        <v>311</v>
      </c>
      <c r="FX5" s="98" t="s">
        <v>312</v>
      </c>
      <c r="FY5" s="98" t="s">
        <v>313</v>
      </c>
      <c r="FZ5" s="100" t="s">
        <v>314</v>
      </c>
      <c r="GA5" s="100" t="s">
        <v>315</v>
      </c>
      <c r="GD5" s="74"/>
      <c r="GE5" s="98" t="s">
        <v>311</v>
      </c>
      <c r="GF5" s="98" t="s">
        <v>312</v>
      </c>
      <c r="GG5" s="98" t="s">
        <v>313</v>
      </c>
      <c r="GH5" s="100" t="s">
        <v>314</v>
      </c>
      <c r="GI5" s="100" t="s">
        <v>315</v>
      </c>
      <c r="GL5" s="74"/>
      <c r="GM5" s="98" t="s">
        <v>311</v>
      </c>
      <c r="GN5" s="98" t="s">
        <v>312</v>
      </c>
      <c r="GO5" s="98" t="s">
        <v>313</v>
      </c>
      <c r="GP5" s="100" t="s">
        <v>314</v>
      </c>
      <c r="GQ5" s="100" t="s">
        <v>315</v>
      </c>
      <c r="GT5" s="74"/>
      <c r="GU5" s="98" t="s">
        <v>311</v>
      </c>
      <c r="GV5" s="98" t="s">
        <v>312</v>
      </c>
      <c r="GW5" s="98" t="s">
        <v>313</v>
      </c>
      <c r="GX5" s="100" t="s">
        <v>314</v>
      </c>
      <c r="GY5" s="100" t="s">
        <v>315</v>
      </c>
      <c r="HB5" s="74"/>
      <c r="HC5" s="98" t="s">
        <v>311</v>
      </c>
      <c r="HD5" s="98" t="s">
        <v>312</v>
      </c>
      <c r="HE5" s="98" t="s">
        <v>313</v>
      </c>
      <c r="HF5" s="100" t="s">
        <v>314</v>
      </c>
      <c r="HG5" s="100" t="s">
        <v>315</v>
      </c>
      <c r="HJ5" s="74"/>
      <c r="HK5" s="98" t="s">
        <v>311</v>
      </c>
      <c r="HL5" s="98" t="s">
        <v>312</v>
      </c>
      <c r="HM5" s="98" t="s">
        <v>313</v>
      </c>
      <c r="HN5" s="100" t="s">
        <v>314</v>
      </c>
      <c r="HO5" s="100" t="s">
        <v>315</v>
      </c>
      <c r="HR5" s="74"/>
      <c r="HS5" s="98" t="s">
        <v>311</v>
      </c>
      <c r="HT5" s="98" t="s">
        <v>312</v>
      </c>
      <c r="HU5" s="98" t="s">
        <v>313</v>
      </c>
      <c r="HV5" s="100" t="s">
        <v>314</v>
      </c>
      <c r="HW5" s="100" t="s">
        <v>315</v>
      </c>
      <c r="HZ5" s="74"/>
      <c r="IA5" s="98" t="s">
        <v>311</v>
      </c>
      <c r="IB5" s="98" t="s">
        <v>312</v>
      </c>
      <c r="IC5" s="98" t="s">
        <v>313</v>
      </c>
      <c r="ID5" s="100" t="s">
        <v>314</v>
      </c>
      <c r="IE5" s="100" t="s">
        <v>315</v>
      </c>
      <c r="IH5" s="74"/>
      <c r="II5" s="98" t="s">
        <v>311</v>
      </c>
      <c r="IJ5" s="98" t="s">
        <v>312</v>
      </c>
      <c r="IK5" s="98" t="s">
        <v>313</v>
      </c>
      <c r="IL5" s="100" t="s">
        <v>314</v>
      </c>
      <c r="IM5" s="100" t="s">
        <v>315</v>
      </c>
      <c r="IP5" s="74"/>
      <c r="IQ5" s="98" t="s">
        <v>311</v>
      </c>
      <c r="IR5" s="98" t="s">
        <v>312</v>
      </c>
      <c r="IS5" s="98" t="s">
        <v>313</v>
      </c>
      <c r="IT5" s="100" t="s">
        <v>314</v>
      </c>
      <c r="IU5" s="100" t="s">
        <v>315</v>
      </c>
      <c r="IY5" s="74"/>
      <c r="IZ5" s="98" t="s">
        <v>311</v>
      </c>
      <c r="JA5" s="98" t="s">
        <v>312</v>
      </c>
      <c r="JB5" s="98" t="s">
        <v>313</v>
      </c>
      <c r="JC5" s="100" t="s">
        <v>314</v>
      </c>
      <c r="JD5" s="100" t="s">
        <v>315</v>
      </c>
      <c r="JG5" s="74"/>
      <c r="JH5" s="98" t="s">
        <v>311</v>
      </c>
      <c r="JI5" s="98" t="s">
        <v>312</v>
      </c>
      <c r="JJ5" s="98" t="s">
        <v>313</v>
      </c>
      <c r="JK5" s="100" t="s">
        <v>314</v>
      </c>
      <c r="JL5" s="100" t="s">
        <v>315</v>
      </c>
      <c r="JO5" s="74"/>
      <c r="JP5" s="98" t="s">
        <v>311</v>
      </c>
      <c r="JQ5" s="98" t="s">
        <v>312</v>
      </c>
      <c r="JR5" s="98" t="s">
        <v>313</v>
      </c>
      <c r="JS5" s="100" t="s">
        <v>314</v>
      </c>
      <c r="JT5" s="100" t="s">
        <v>315</v>
      </c>
      <c r="JW5" s="74"/>
      <c r="JX5" s="98" t="s">
        <v>311</v>
      </c>
      <c r="JY5" s="98" t="s">
        <v>312</v>
      </c>
      <c r="JZ5" s="98" t="s">
        <v>313</v>
      </c>
      <c r="KA5" s="100" t="s">
        <v>314</v>
      </c>
      <c r="KB5" s="100" t="s">
        <v>315</v>
      </c>
      <c r="KE5" s="74"/>
      <c r="KF5" s="98" t="s">
        <v>311</v>
      </c>
      <c r="KG5" s="98" t="s">
        <v>312</v>
      </c>
      <c r="KH5" s="98" t="s">
        <v>313</v>
      </c>
      <c r="KI5" s="100" t="s">
        <v>314</v>
      </c>
      <c r="KJ5" s="100" t="s">
        <v>315</v>
      </c>
      <c r="KM5" s="74"/>
      <c r="KN5" s="98" t="s">
        <v>311</v>
      </c>
      <c r="KO5" s="98" t="s">
        <v>312</v>
      </c>
      <c r="KP5" s="98" t="s">
        <v>313</v>
      </c>
      <c r="KQ5" s="100" t="s">
        <v>314</v>
      </c>
      <c r="KR5" s="100" t="s">
        <v>315</v>
      </c>
      <c r="KU5" s="74"/>
      <c r="KV5" s="98" t="s">
        <v>311</v>
      </c>
      <c r="KW5" s="98" t="s">
        <v>312</v>
      </c>
      <c r="KX5" s="98" t="s">
        <v>313</v>
      </c>
      <c r="KY5" s="100" t="s">
        <v>314</v>
      </c>
      <c r="KZ5" s="100" t="s">
        <v>315</v>
      </c>
      <c r="LC5" s="74"/>
      <c r="LD5" s="98" t="s">
        <v>311</v>
      </c>
      <c r="LE5" s="98" t="s">
        <v>312</v>
      </c>
      <c r="LF5" s="98" t="s">
        <v>313</v>
      </c>
      <c r="LG5" s="100" t="s">
        <v>314</v>
      </c>
      <c r="LH5" s="100" t="s">
        <v>315</v>
      </c>
    </row>
    <row r="6" spans="1:321" ht="15" customHeight="1" thickBot="1">
      <c r="A6" s="54" t="s">
        <v>27</v>
      </c>
      <c r="B6" s="55">
        <v>2000</v>
      </c>
      <c r="C6" s="56" t="s">
        <v>22</v>
      </c>
      <c r="D6" s="57">
        <v>73.599999999999994</v>
      </c>
      <c r="E6" s="55">
        <v>156</v>
      </c>
      <c r="F6" s="58">
        <v>7.9</v>
      </c>
      <c r="G6" s="55">
        <v>1127.7434699999999</v>
      </c>
      <c r="H6" s="57">
        <v>38.200000000000003</v>
      </c>
      <c r="I6" s="59">
        <v>96</v>
      </c>
      <c r="J6" s="59">
        <v>95</v>
      </c>
      <c r="K6" s="60">
        <v>9875.1620000000003</v>
      </c>
      <c r="L6" s="82">
        <v>77648</v>
      </c>
      <c r="M6" s="58">
        <v>7</v>
      </c>
      <c r="N6" s="58">
        <v>0</v>
      </c>
      <c r="O6" s="94">
        <f t="shared" si="0"/>
        <v>1</v>
      </c>
      <c r="P6" s="94">
        <f t="shared" si="1"/>
        <v>96</v>
      </c>
      <c r="Q6" s="94">
        <f t="shared" si="2"/>
        <v>7.9</v>
      </c>
      <c r="R6" s="94">
        <f t="shared" si="3"/>
        <v>0</v>
      </c>
      <c r="S6" s="93">
        <f t="shared" si="4"/>
        <v>7</v>
      </c>
      <c r="T6" s="103"/>
      <c r="U6" s="103"/>
      <c r="V6" s="73" t="s">
        <v>7</v>
      </c>
      <c r="W6" s="76">
        <f>_xll.StatCorrelationCoeff( ST_PercentageExpenditure,ST_Lifeexpectancy)</f>
        <v>0.38054005928164808</v>
      </c>
      <c r="X6" s="76">
        <f>_xll.StatCorrelationCoeff( ST_PercentageExpenditure,ST_AdultMortality)</f>
        <v>-0.23488762491547902</v>
      </c>
      <c r="Y6" s="76">
        <f>_xll.StatCorrelationCoeff( ST_PercentageExpenditure,ST_Alcohol)</f>
        <v>0.32745854682867315</v>
      </c>
      <c r="Z6" s="76">
        <v>1</v>
      </c>
      <c r="AA6" s="76"/>
      <c r="AB6" s="76"/>
      <c r="AC6" s="76"/>
      <c r="AD6" s="76"/>
      <c r="AE6" s="76"/>
      <c r="AF6" s="76"/>
      <c r="AG6" s="76"/>
      <c r="DA6" s="75" t="s">
        <v>310</v>
      </c>
      <c r="DB6" s="99"/>
      <c r="DC6" s="99"/>
      <c r="DD6" s="99"/>
      <c r="DE6" s="99"/>
      <c r="DF6" s="99"/>
      <c r="DI6" s="75" t="s">
        <v>310</v>
      </c>
      <c r="DJ6" s="99"/>
      <c r="DK6" s="99"/>
      <c r="DL6" s="99"/>
      <c r="DM6" s="99"/>
      <c r="DN6" s="99"/>
      <c r="DQ6" s="75" t="s">
        <v>310</v>
      </c>
      <c r="DR6" s="99"/>
      <c r="DS6" s="99"/>
      <c r="DT6" s="99"/>
      <c r="DU6" s="99"/>
      <c r="DV6" s="99"/>
      <c r="DY6" s="75" t="s">
        <v>310</v>
      </c>
      <c r="DZ6" s="99"/>
      <c r="EA6" s="99"/>
      <c r="EB6" s="99"/>
      <c r="EC6" s="99"/>
      <c r="ED6" s="99"/>
      <c r="EG6" s="75" t="s">
        <v>310</v>
      </c>
      <c r="EH6" s="99"/>
      <c r="EI6" s="99"/>
      <c r="EJ6" s="99"/>
      <c r="EK6" s="99"/>
      <c r="EL6" s="99"/>
      <c r="EO6" s="75" t="s">
        <v>310</v>
      </c>
      <c r="EP6" s="99"/>
      <c r="EQ6" s="99"/>
      <c r="ER6" s="99"/>
      <c r="ES6" s="99"/>
      <c r="ET6" s="99"/>
      <c r="EW6" s="75" t="s">
        <v>310</v>
      </c>
      <c r="EX6" s="99"/>
      <c r="EY6" s="99"/>
      <c r="EZ6" s="99"/>
      <c r="FA6" s="99"/>
      <c r="FB6" s="99"/>
      <c r="FE6" s="75" t="s">
        <v>310</v>
      </c>
      <c r="FF6" s="99"/>
      <c r="FG6" s="99"/>
      <c r="FH6" s="99"/>
      <c r="FI6" s="99"/>
      <c r="FJ6" s="99"/>
      <c r="FM6" s="75" t="s">
        <v>310</v>
      </c>
      <c r="FN6" s="99"/>
      <c r="FO6" s="99"/>
      <c r="FP6" s="99"/>
      <c r="FQ6" s="99"/>
      <c r="FR6" s="99"/>
      <c r="FV6" s="75" t="s">
        <v>310</v>
      </c>
      <c r="FW6" s="99"/>
      <c r="FX6" s="99"/>
      <c r="FY6" s="99"/>
      <c r="FZ6" s="99"/>
      <c r="GA6" s="99"/>
      <c r="GD6" s="75" t="s">
        <v>310</v>
      </c>
      <c r="GE6" s="99"/>
      <c r="GF6" s="99"/>
      <c r="GG6" s="99"/>
      <c r="GH6" s="99"/>
      <c r="GI6" s="99"/>
      <c r="GL6" s="75" t="s">
        <v>310</v>
      </c>
      <c r="GM6" s="99"/>
      <c r="GN6" s="99"/>
      <c r="GO6" s="99"/>
      <c r="GP6" s="99"/>
      <c r="GQ6" s="99"/>
      <c r="GT6" s="75" t="s">
        <v>310</v>
      </c>
      <c r="GU6" s="99"/>
      <c r="GV6" s="99"/>
      <c r="GW6" s="99"/>
      <c r="GX6" s="99"/>
      <c r="GY6" s="99"/>
      <c r="HB6" s="75" t="s">
        <v>310</v>
      </c>
      <c r="HC6" s="99"/>
      <c r="HD6" s="99"/>
      <c r="HE6" s="99"/>
      <c r="HF6" s="99"/>
      <c r="HG6" s="99"/>
      <c r="HJ6" s="75" t="s">
        <v>310</v>
      </c>
      <c r="HK6" s="99"/>
      <c r="HL6" s="99"/>
      <c r="HM6" s="99"/>
      <c r="HN6" s="99"/>
      <c r="HO6" s="99"/>
      <c r="HR6" s="75" t="s">
        <v>310</v>
      </c>
      <c r="HS6" s="99"/>
      <c r="HT6" s="99"/>
      <c r="HU6" s="99"/>
      <c r="HV6" s="99"/>
      <c r="HW6" s="99"/>
      <c r="HZ6" s="75" t="s">
        <v>310</v>
      </c>
      <c r="IA6" s="99"/>
      <c r="IB6" s="99"/>
      <c r="IC6" s="99"/>
      <c r="ID6" s="99"/>
      <c r="IE6" s="99"/>
      <c r="IH6" s="75" t="s">
        <v>310</v>
      </c>
      <c r="II6" s="99"/>
      <c r="IJ6" s="99"/>
      <c r="IK6" s="99"/>
      <c r="IL6" s="99"/>
      <c r="IM6" s="99"/>
      <c r="IP6" s="75" t="s">
        <v>310</v>
      </c>
      <c r="IQ6" s="99"/>
      <c r="IR6" s="99"/>
      <c r="IS6" s="99"/>
      <c r="IT6" s="99"/>
      <c r="IU6" s="99"/>
      <c r="IY6" s="75" t="s">
        <v>310</v>
      </c>
      <c r="IZ6" s="99"/>
      <c r="JA6" s="99"/>
      <c r="JB6" s="99"/>
      <c r="JC6" s="99"/>
      <c r="JD6" s="99"/>
      <c r="JG6" s="75" t="s">
        <v>310</v>
      </c>
      <c r="JH6" s="99"/>
      <c r="JI6" s="99"/>
      <c r="JJ6" s="99"/>
      <c r="JK6" s="99"/>
      <c r="JL6" s="99"/>
      <c r="JO6" s="75" t="s">
        <v>310</v>
      </c>
      <c r="JP6" s="99"/>
      <c r="JQ6" s="99"/>
      <c r="JR6" s="99"/>
      <c r="JS6" s="99"/>
      <c r="JT6" s="99"/>
      <c r="JW6" s="75" t="s">
        <v>310</v>
      </c>
      <c r="JX6" s="99"/>
      <c r="JY6" s="99"/>
      <c r="JZ6" s="99"/>
      <c r="KA6" s="99"/>
      <c r="KB6" s="99"/>
      <c r="KE6" s="75" t="s">
        <v>310</v>
      </c>
      <c r="KF6" s="99"/>
      <c r="KG6" s="99"/>
      <c r="KH6" s="99"/>
      <c r="KI6" s="99"/>
      <c r="KJ6" s="99"/>
      <c r="KM6" s="75" t="s">
        <v>310</v>
      </c>
      <c r="KN6" s="99"/>
      <c r="KO6" s="99"/>
      <c r="KP6" s="99"/>
      <c r="KQ6" s="99"/>
      <c r="KR6" s="99"/>
      <c r="KU6" s="75" t="s">
        <v>310</v>
      </c>
      <c r="KV6" s="99"/>
      <c r="KW6" s="99"/>
      <c r="KX6" s="99"/>
      <c r="KY6" s="99"/>
      <c r="KZ6" s="99"/>
      <c r="LC6" s="75" t="s">
        <v>310</v>
      </c>
      <c r="LD6" s="99"/>
      <c r="LE6" s="99"/>
      <c r="LF6" s="99"/>
      <c r="LG6" s="99"/>
      <c r="LH6" s="99"/>
    </row>
    <row r="7" spans="1:321" ht="15" customHeight="1" thickTop="1">
      <c r="A7" s="54" t="s">
        <v>28</v>
      </c>
      <c r="B7" s="55">
        <v>2000</v>
      </c>
      <c r="C7" s="56" t="s">
        <v>22</v>
      </c>
      <c r="D7" s="57">
        <v>74.099999999999994</v>
      </c>
      <c r="E7" s="55">
        <v>137</v>
      </c>
      <c r="F7" s="58">
        <v>8.33</v>
      </c>
      <c r="G7" s="55">
        <v>1349.0252820000001</v>
      </c>
      <c r="H7" s="57">
        <v>54</v>
      </c>
      <c r="I7" s="59">
        <v>88</v>
      </c>
      <c r="J7" s="59">
        <v>83</v>
      </c>
      <c r="K7" s="60">
        <v>7669.2740000000003</v>
      </c>
      <c r="L7" s="82">
        <v>3757452</v>
      </c>
      <c r="M7" s="58">
        <v>9.1</v>
      </c>
      <c r="N7" s="58">
        <v>41.4</v>
      </c>
      <c r="O7" s="94">
        <f t="shared" si="0"/>
        <v>1</v>
      </c>
      <c r="P7" s="94">
        <f t="shared" si="1"/>
        <v>88</v>
      </c>
      <c r="Q7" s="94">
        <f t="shared" si="2"/>
        <v>8.33</v>
      </c>
      <c r="R7" s="94">
        <f t="shared" si="3"/>
        <v>41.4</v>
      </c>
      <c r="S7" s="93">
        <f t="shared" si="4"/>
        <v>9.1</v>
      </c>
      <c r="T7" s="103"/>
      <c r="U7" s="103"/>
      <c r="V7" s="73" t="s">
        <v>8</v>
      </c>
      <c r="W7" s="76">
        <f>_xll.StatCorrelationCoeff( ST_BMI,ST_Lifeexpectancy)</f>
        <v>0.60997366723772195</v>
      </c>
      <c r="X7" s="76">
        <f>_xll.StatCorrelationCoeff( ST_BMI,ST_AdultMortality)</f>
        <v>-0.39127123932947505</v>
      </c>
      <c r="Y7" s="76">
        <f>_xll.StatCorrelationCoeff( ST_BMI,ST_Alcohol)</f>
        <v>0.32832877425700968</v>
      </c>
      <c r="Z7" s="76">
        <f>_xll.StatCorrelationCoeff( ST_BMI,ST_PercentageExpenditure)</f>
        <v>0.19948997791074777</v>
      </c>
      <c r="AA7" s="76">
        <v>1</v>
      </c>
      <c r="AB7" s="76"/>
      <c r="AC7" s="76"/>
      <c r="AD7" s="76"/>
      <c r="AE7" s="76"/>
      <c r="AF7" s="76"/>
      <c r="AG7" s="76"/>
      <c r="DA7" s="73" t="s">
        <v>316</v>
      </c>
      <c r="DB7" s="78">
        <v>1</v>
      </c>
      <c r="DC7" s="78">
        <v>7588.8386216614017</v>
      </c>
      <c r="DD7" s="78">
        <v>7588.8386216614017</v>
      </c>
      <c r="DE7" s="78">
        <v>117.37210507041073</v>
      </c>
      <c r="DF7" s="79">
        <v>2.1174019933904695E-21</v>
      </c>
      <c r="DI7" s="73" t="s">
        <v>316</v>
      </c>
      <c r="DJ7" s="78">
        <v>2</v>
      </c>
      <c r="DK7" s="78">
        <v>9243.5813011832033</v>
      </c>
      <c r="DL7" s="78">
        <v>4621.7906505916017</v>
      </c>
      <c r="DM7" s="78">
        <v>82.794518428935589</v>
      </c>
      <c r="DN7" s="79">
        <v>3.1924884928519145E-26</v>
      </c>
      <c r="DQ7" s="73" t="s">
        <v>316</v>
      </c>
      <c r="DR7" s="78">
        <v>3</v>
      </c>
      <c r="DS7" s="78">
        <v>9738.4443887019443</v>
      </c>
      <c r="DT7" s="78">
        <v>3246.1481295673148</v>
      </c>
      <c r="DU7" s="78">
        <v>60.823823587607663</v>
      </c>
      <c r="DV7" s="79">
        <v>3.6880428621154779E-27</v>
      </c>
      <c r="DY7" s="73" t="s">
        <v>316</v>
      </c>
      <c r="DZ7" s="78">
        <v>4</v>
      </c>
      <c r="EA7" s="78">
        <v>11721.591248720646</v>
      </c>
      <c r="EB7" s="78">
        <v>2930.3978121801615</v>
      </c>
      <c r="EC7" s="78">
        <v>68.90475596715936</v>
      </c>
      <c r="ED7" s="79">
        <v>3.8266945663619072E-35</v>
      </c>
      <c r="EG7" s="73" t="s">
        <v>316</v>
      </c>
      <c r="EH7" s="78">
        <v>5</v>
      </c>
      <c r="EI7" s="78">
        <v>14679.993406192816</v>
      </c>
      <c r="EJ7" s="78">
        <v>2935.9986812385632</v>
      </c>
      <c r="EK7" s="78">
        <v>112.68736513382258</v>
      </c>
      <c r="EL7" s="79">
        <v>4.2284067438923991E-53</v>
      </c>
      <c r="EO7" s="73" t="s">
        <v>316</v>
      </c>
      <c r="EP7" s="78">
        <v>5</v>
      </c>
      <c r="EQ7" s="78">
        <v>14775.99707042169</v>
      </c>
      <c r="ER7" s="78">
        <v>2955.1994140843381</v>
      </c>
      <c r="ES7" s="78">
        <v>115.83575414115211</v>
      </c>
      <c r="ET7" s="79">
        <v>6.634122669431105E-54</v>
      </c>
      <c r="EW7" s="73" t="s">
        <v>316</v>
      </c>
      <c r="EX7" s="78">
        <v>4</v>
      </c>
      <c r="EY7" s="78">
        <v>14782.590269792629</v>
      </c>
      <c r="EZ7" s="78">
        <v>3695.6475674481571</v>
      </c>
      <c r="FA7" s="78">
        <v>145.89072884542196</v>
      </c>
      <c r="FB7" s="79">
        <v>4.525420090022732E-55</v>
      </c>
      <c r="FE7" s="73" t="s">
        <v>316</v>
      </c>
      <c r="FF7" s="78">
        <v>5</v>
      </c>
      <c r="FG7" s="78">
        <v>15010.28914195729</v>
      </c>
      <c r="FH7" s="78">
        <v>3002.0578283914579</v>
      </c>
      <c r="FI7" s="78">
        <v>124.11200283730292</v>
      </c>
      <c r="FJ7" s="79">
        <v>6.0826368200370173E-56</v>
      </c>
      <c r="FM7" s="73" t="s">
        <v>316</v>
      </c>
      <c r="FN7" s="78">
        <v>5</v>
      </c>
      <c r="FO7" s="78">
        <v>15010.28914195729</v>
      </c>
      <c r="FP7" s="78">
        <v>3002.0578283914579</v>
      </c>
      <c r="FQ7" s="78">
        <v>124.11200283730292</v>
      </c>
      <c r="FR7" s="79">
        <v>6.0826368200370173E-56</v>
      </c>
      <c r="FV7" s="73" t="s">
        <v>316</v>
      </c>
      <c r="FW7" s="78">
        <v>1</v>
      </c>
      <c r="FX7" s="78">
        <v>7588.8386216614017</v>
      </c>
      <c r="FY7" s="78">
        <v>7588.8386216614017</v>
      </c>
      <c r="FZ7" s="78">
        <v>117.37210507041073</v>
      </c>
      <c r="GA7" s="79">
        <v>2.1174019933904695E-21</v>
      </c>
      <c r="GD7" s="73" t="s">
        <v>316</v>
      </c>
      <c r="GE7" s="78">
        <v>2</v>
      </c>
      <c r="GF7" s="78">
        <v>9243.5813011832033</v>
      </c>
      <c r="GG7" s="78">
        <v>4621.7906505916017</v>
      </c>
      <c r="GH7" s="78">
        <v>82.794518428935589</v>
      </c>
      <c r="GI7" s="79">
        <v>3.1924884928519145E-26</v>
      </c>
      <c r="GL7" s="73" t="s">
        <v>316</v>
      </c>
      <c r="GM7" s="78">
        <v>3</v>
      </c>
      <c r="GN7" s="78">
        <v>9738.4443887019443</v>
      </c>
      <c r="GO7" s="78">
        <v>3246.1481295673148</v>
      </c>
      <c r="GP7" s="78">
        <v>60.823823587607663</v>
      </c>
      <c r="GQ7" s="79">
        <v>3.6880428621154779E-27</v>
      </c>
      <c r="GT7" s="73" t="s">
        <v>316</v>
      </c>
      <c r="GU7" s="78">
        <v>4</v>
      </c>
      <c r="GV7" s="78">
        <v>11721.591248720762</v>
      </c>
      <c r="GW7" s="78">
        <v>2930.3978121801906</v>
      </c>
      <c r="GX7" s="78">
        <v>68.904755967160042</v>
      </c>
      <c r="GY7" s="79">
        <v>3.8266945663598406E-35</v>
      </c>
      <c r="HB7" s="73" t="s">
        <v>316</v>
      </c>
      <c r="HC7" s="78">
        <v>5</v>
      </c>
      <c r="HD7" s="78">
        <v>14679.993406193373</v>
      </c>
      <c r="HE7" s="78">
        <v>2935.9986812386746</v>
      </c>
      <c r="HF7" s="78">
        <v>112.68736513382689</v>
      </c>
      <c r="HG7" s="79">
        <v>4.228406743881521E-53</v>
      </c>
      <c r="HJ7" s="73" t="s">
        <v>316</v>
      </c>
      <c r="HK7" s="78">
        <v>6</v>
      </c>
      <c r="HL7" s="78">
        <v>14810.186568481626</v>
      </c>
      <c r="HM7" s="78">
        <v>2468.364428080271</v>
      </c>
      <c r="HN7" s="78">
        <v>96.94049675328786</v>
      </c>
      <c r="HO7" s="79">
        <v>3.8740828334124838E-53</v>
      </c>
      <c r="HR7" s="73" t="s">
        <v>316</v>
      </c>
      <c r="HS7" s="78">
        <v>7</v>
      </c>
      <c r="HT7" s="78">
        <v>14910.407248779391</v>
      </c>
      <c r="HU7" s="78">
        <v>2130.0581783970561</v>
      </c>
      <c r="HV7" s="78">
        <v>85.081555325503643</v>
      </c>
      <c r="HW7" s="79">
        <v>5.6046862693253445E-53</v>
      </c>
      <c r="HZ7" s="73" t="s">
        <v>316</v>
      </c>
      <c r="IA7" s="78">
        <v>8</v>
      </c>
      <c r="IB7" s="78">
        <v>14912.829948102162</v>
      </c>
      <c r="IC7" s="78">
        <v>1864.1037435127703</v>
      </c>
      <c r="ID7" s="78">
        <v>74.073941368190461</v>
      </c>
      <c r="IE7" s="79">
        <v>5.1239806246646669E-52</v>
      </c>
      <c r="IH7" s="73" t="s">
        <v>316</v>
      </c>
      <c r="II7" s="78">
        <v>8</v>
      </c>
      <c r="IJ7" s="78">
        <v>15040.175521168285</v>
      </c>
      <c r="IK7" s="78">
        <v>1880.0219401460356</v>
      </c>
      <c r="IL7" s="78">
        <v>76.944203934932247</v>
      </c>
      <c r="IM7" s="79">
        <v>4.0307933019144621E-53</v>
      </c>
      <c r="IP7" s="73" t="s">
        <v>316</v>
      </c>
      <c r="IQ7" s="78">
        <v>9</v>
      </c>
      <c r="IR7" s="78">
        <v>15051.793327856232</v>
      </c>
      <c r="IS7" s="78">
        <v>1672.4214808729148</v>
      </c>
      <c r="IT7" s="78">
        <v>68.240782017383566</v>
      </c>
      <c r="IU7" s="79">
        <v>2.895535288111323E-52</v>
      </c>
      <c r="IY7" s="73" t="s">
        <v>316</v>
      </c>
      <c r="IZ7" s="78">
        <v>1</v>
      </c>
      <c r="JA7" s="78">
        <v>158.92240379942149</v>
      </c>
      <c r="JB7" s="78">
        <v>158.92240379942149</v>
      </c>
      <c r="JC7" s="78">
        <v>1.5034450172127796</v>
      </c>
      <c r="JD7" s="79">
        <v>0.2217348773637513</v>
      </c>
      <c r="JG7" s="73" t="s">
        <v>316</v>
      </c>
      <c r="JH7" s="78">
        <v>11</v>
      </c>
      <c r="JI7" s="78">
        <v>15072.221807368413</v>
      </c>
      <c r="JJ7" s="78">
        <v>1370.2019824880374</v>
      </c>
      <c r="JK7" s="78">
        <v>55.530354778844178</v>
      </c>
      <c r="JL7" s="79">
        <v>1.3198495585806565E-50</v>
      </c>
      <c r="JO7" s="73" t="s">
        <v>316</v>
      </c>
      <c r="JP7" s="78">
        <v>10</v>
      </c>
      <c r="JQ7" s="78">
        <v>15058.517106263409</v>
      </c>
      <c r="JR7" s="78">
        <v>1505.8517106263409</v>
      </c>
      <c r="JS7" s="78">
        <v>61.18600339526062</v>
      </c>
      <c r="JT7" s="79">
        <v>2.1559642621487871E-51</v>
      </c>
      <c r="JW7" s="73" t="s">
        <v>316</v>
      </c>
      <c r="JX7" s="78">
        <v>14</v>
      </c>
      <c r="JY7" s="78">
        <v>15111.163282391133</v>
      </c>
      <c r="JZ7" s="78">
        <v>1079.368805885081</v>
      </c>
      <c r="KA7" s="78">
        <v>43.376616640558616</v>
      </c>
      <c r="KB7" s="79">
        <v>2.3885540040962533E-48</v>
      </c>
      <c r="KE7" s="73" t="s">
        <v>316</v>
      </c>
      <c r="KF7" s="78">
        <v>3</v>
      </c>
      <c r="KG7" s="78">
        <v>14253.294476464711</v>
      </c>
      <c r="KH7" s="78">
        <v>4751.09815882157</v>
      </c>
      <c r="KI7" s="78">
        <v>168.79556327817147</v>
      </c>
      <c r="KJ7" s="79">
        <v>6.0173137598383126E-52</v>
      </c>
      <c r="KM7" s="73" t="s">
        <v>316</v>
      </c>
      <c r="KN7" s="78">
        <v>5</v>
      </c>
      <c r="KO7" s="78">
        <v>14859.842832534396</v>
      </c>
      <c r="KP7" s="78">
        <v>2971.9685665068791</v>
      </c>
      <c r="KQ7" s="78">
        <v>118.69701809412709</v>
      </c>
      <c r="KR7" s="79">
        <v>1.2736422807893412E-54</v>
      </c>
      <c r="KU7" s="73" t="s">
        <v>316</v>
      </c>
      <c r="KV7" s="78">
        <v>4</v>
      </c>
      <c r="KW7" s="78">
        <v>14742.271875118771</v>
      </c>
      <c r="KX7" s="78">
        <v>3685.5679687796928</v>
      </c>
      <c r="KY7" s="78">
        <v>144.20339857776861</v>
      </c>
      <c r="KZ7" s="79">
        <v>9.9671402358652837E-55</v>
      </c>
      <c r="LC7" s="73" t="s">
        <v>316</v>
      </c>
      <c r="LD7" s="78">
        <v>5</v>
      </c>
      <c r="LE7" s="78">
        <v>14962.281867701</v>
      </c>
      <c r="LF7" s="78">
        <v>2992.4563735401998</v>
      </c>
      <c r="LG7" s="78">
        <v>122.34320107604016</v>
      </c>
      <c r="LH7" s="79">
        <v>1.6241105594305392E-55</v>
      </c>
    </row>
    <row r="8" spans="1:321" ht="15" customHeight="1">
      <c r="A8" s="54" t="s">
        <v>29</v>
      </c>
      <c r="B8" s="55">
        <v>2000</v>
      </c>
      <c r="C8" s="56" t="s">
        <v>22</v>
      </c>
      <c r="D8" s="57">
        <v>72</v>
      </c>
      <c r="E8" s="55">
        <v>142</v>
      </c>
      <c r="F8" s="58">
        <v>3.97</v>
      </c>
      <c r="G8" s="55">
        <v>32.75626853</v>
      </c>
      <c r="H8" s="57">
        <v>47.1</v>
      </c>
      <c r="I8" s="59">
        <v>96</v>
      </c>
      <c r="J8" s="59">
        <v>93</v>
      </c>
      <c r="K8" s="55">
        <v>622.74300000000005</v>
      </c>
      <c r="L8" s="82">
        <v>369588</v>
      </c>
      <c r="M8" s="58">
        <v>10.8</v>
      </c>
      <c r="N8" s="58">
        <v>31.8</v>
      </c>
      <c r="O8" s="94">
        <f t="shared" si="0"/>
        <v>1</v>
      </c>
      <c r="P8" s="94">
        <f t="shared" si="1"/>
        <v>96</v>
      </c>
      <c r="Q8" s="94">
        <f t="shared" si="2"/>
        <v>3.97</v>
      </c>
      <c r="R8" s="94">
        <f t="shared" si="3"/>
        <v>31.8</v>
      </c>
      <c r="S8" s="93">
        <f t="shared" si="4"/>
        <v>10.8</v>
      </c>
      <c r="T8" s="103"/>
      <c r="U8" s="103"/>
      <c r="V8" s="73" t="s">
        <v>10</v>
      </c>
      <c r="W8" s="76">
        <f>_xll.StatCorrelationCoeff( ST_polio,ST_Lifeexpectancy)</f>
        <v>0.71875986708847384</v>
      </c>
      <c r="X8" s="76">
        <f>_xll.StatCorrelationCoeff( ST_polio,ST_AdultMortality)</f>
        <v>-0.2931695749049712</v>
      </c>
      <c r="Y8" s="76">
        <f>_xll.StatCorrelationCoeff( ST_polio,ST_Alcohol)</f>
        <v>0.30817799404302643</v>
      </c>
      <c r="Z8" s="76">
        <f>_xll.StatCorrelationCoeff( ST_polio,ST_PercentageExpenditure)</f>
        <v>0.21719905802531828</v>
      </c>
      <c r="AA8" s="76">
        <f>_xll.StatCorrelationCoeff( ST_polio,ST_BMI)</f>
        <v>0.50688361308968699</v>
      </c>
      <c r="AB8" s="76">
        <v>1</v>
      </c>
      <c r="AC8" s="76"/>
      <c r="AD8" s="76"/>
      <c r="AE8" s="76"/>
      <c r="AF8" s="76"/>
      <c r="AG8" s="76"/>
      <c r="DA8" s="73" t="s">
        <v>317</v>
      </c>
      <c r="DB8" s="78">
        <v>181</v>
      </c>
      <c r="DC8" s="78">
        <v>11702.778864677535</v>
      </c>
      <c r="DD8" s="78">
        <v>64.656236821422851</v>
      </c>
      <c r="DE8" s="70"/>
      <c r="DF8" s="70"/>
      <c r="DI8" s="73" t="s">
        <v>317</v>
      </c>
      <c r="DJ8" s="78">
        <v>180</v>
      </c>
      <c r="DK8" s="78">
        <v>10048.036185155735</v>
      </c>
      <c r="DL8" s="78">
        <v>55.822423250865199</v>
      </c>
      <c r="DM8" s="70"/>
      <c r="DN8" s="70"/>
      <c r="DQ8" s="73" t="s">
        <v>317</v>
      </c>
      <c r="DR8" s="78">
        <v>179</v>
      </c>
      <c r="DS8" s="78">
        <v>9553.1730976369508</v>
      </c>
      <c r="DT8" s="78">
        <v>53.369682109703639</v>
      </c>
      <c r="DU8" s="70"/>
      <c r="DV8" s="70"/>
      <c r="DY8" s="73" t="s">
        <v>317</v>
      </c>
      <c r="DZ8" s="78">
        <v>178</v>
      </c>
      <c r="EA8" s="78">
        <v>7570.0262376180999</v>
      </c>
      <c r="EB8" s="78">
        <v>42.528237289989328</v>
      </c>
      <c r="EC8" s="70"/>
      <c r="ED8" s="70"/>
      <c r="EG8" s="73" t="s">
        <v>317</v>
      </c>
      <c r="EH8" s="78">
        <v>177</v>
      </c>
      <c r="EI8" s="78">
        <v>4611.6240801449767</v>
      </c>
      <c r="EJ8" s="78">
        <v>26.054373334152412</v>
      </c>
      <c r="EK8" s="70"/>
      <c r="EL8" s="70"/>
      <c r="EO8" s="73" t="s">
        <v>317</v>
      </c>
      <c r="EP8" s="78">
        <v>177</v>
      </c>
      <c r="EQ8" s="78">
        <v>4515.6204159169929</v>
      </c>
      <c r="ER8" s="78">
        <v>25.511979750943464</v>
      </c>
      <c r="ES8" s="70"/>
      <c r="ET8" s="70"/>
      <c r="EW8" s="73" t="s">
        <v>317</v>
      </c>
      <c r="EX8" s="78">
        <v>178</v>
      </c>
      <c r="EY8" s="78">
        <v>4509.0272165462175</v>
      </c>
      <c r="EZ8" s="78">
        <v>25.331613576102345</v>
      </c>
      <c r="FA8" s="70"/>
      <c r="FB8" s="70"/>
      <c r="FE8" s="73" t="s">
        <v>317</v>
      </c>
      <c r="FF8" s="78">
        <v>177</v>
      </c>
      <c r="FG8" s="78">
        <v>4281.3283443813862</v>
      </c>
      <c r="FH8" s="78">
        <v>24.188295730968285</v>
      </c>
      <c r="FI8" s="70"/>
      <c r="FJ8" s="70"/>
      <c r="FM8" s="73" t="s">
        <v>317</v>
      </c>
      <c r="FN8" s="78">
        <v>177</v>
      </c>
      <c r="FO8" s="78">
        <v>4281.3283443813862</v>
      </c>
      <c r="FP8" s="78">
        <v>24.188295730968285</v>
      </c>
      <c r="FQ8" s="70"/>
      <c r="FR8" s="70"/>
      <c r="FV8" s="73" t="s">
        <v>317</v>
      </c>
      <c r="FW8" s="78">
        <v>181</v>
      </c>
      <c r="FX8" s="78">
        <v>11702.778864677535</v>
      </c>
      <c r="FY8" s="78">
        <v>64.656236821422851</v>
      </c>
      <c r="FZ8" s="70"/>
      <c r="GA8" s="70"/>
      <c r="GD8" s="73" t="s">
        <v>317</v>
      </c>
      <c r="GE8" s="78">
        <v>180</v>
      </c>
      <c r="GF8" s="78">
        <v>10048.036185155735</v>
      </c>
      <c r="GG8" s="78">
        <v>55.822423250865199</v>
      </c>
      <c r="GH8" s="70"/>
      <c r="GI8" s="70"/>
      <c r="GL8" s="73" t="s">
        <v>317</v>
      </c>
      <c r="GM8" s="78">
        <v>179</v>
      </c>
      <c r="GN8" s="78">
        <v>9553.1730976369508</v>
      </c>
      <c r="GO8" s="78">
        <v>53.369682109703639</v>
      </c>
      <c r="GP8" s="70"/>
      <c r="GQ8" s="70"/>
      <c r="GT8" s="73" t="s">
        <v>317</v>
      </c>
      <c r="GU8" s="78">
        <v>178</v>
      </c>
      <c r="GV8" s="78">
        <v>7570.0262376180999</v>
      </c>
      <c r="GW8" s="78">
        <v>42.528237289989328</v>
      </c>
      <c r="GX8" s="70"/>
      <c r="GY8" s="70"/>
      <c r="HB8" s="73" t="s">
        <v>317</v>
      </c>
      <c r="HC8" s="78">
        <v>177</v>
      </c>
      <c r="HD8" s="78">
        <v>4611.6240801449758</v>
      </c>
      <c r="HE8" s="78">
        <v>26.054373334152405</v>
      </c>
      <c r="HF8" s="70"/>
      <c r="HG8" s="70"/>
      <c r="HJ8" s="73" t="s">
        <v>317</v>
      </c>
      <c r="HK8" s="78">
        <v>176</v>
      </c>
      <c r="HL8" s="78">
        <v>4481.4309178521244</v>
      </c>
      <c r="HM8" s="78">
        <v>25.462675669614342</v>
      </c>
      <c r="HN8" s="70"/>
      <c r="HO8" s="70"/>
      <c r="HR8" s="73" t="s">
        <v>317</v>
      </c>
      <c r="HS8" s="78">
        <v>175</v>
      </c>
      <c r="HT8" s="78">
        <v>4381.2102375583627</v>
      </c>
      <c r="HU8" s="78">
        <v>25.035487071762073</v>
      </c>
      <c r="HV8" s="70"/>
      <c r="HW8" s="70"/>
      <c r="HZ8" s="73" t="s">
        <v>317</v>
      </c>
      <c r="IA8" s="78">
        <v>174</v>
      </c>
      <c r="IB8" s="78">
        <v>4378.7875382382344</v>
      </c>
      <c r="IC8" s="78">
        <v>25.165445622058819</v>
      </c>
      <c r="ID8" s="70"/>
      <c r="IE8" s="70"/>
      <c r="IH8" s="73" t="s">
        <v>317</v>
      </c>
      <c r="II8" s="78">
        <v>174</v>
      </c>
      <c r="IJ8" s="78">
        <v>4251.4419651679282</v>
      </c>
      <c r="IK8" s="78">
        <v>24.433574512459359</v>
      </c>
      <c r="IL8" s="70"/>
      <c r="IM8" s="70"/>
      <c r="IP8" s="73" t="s">
        <v>317</v>
      </c>
      <c r="IQ8" s="78">
        <v>173</v>
      </c>
      <c r="IR8" s="78">
        <v>4239.824158482108</v>
      </c>
      <c r="IS8" s="78">
        <v>24.507654095272301</v>
      </c>
      <c r="IT8" s="70"/>
      <c r="IU8" s="70"/>
      <c r="IY8" s="73" t="s">
        <v>317</v>
      </c>
      <c r="IZ8" s="78">
        <v>181</v>
      </c>
      <c r="JA8" s="78">
        <v>19132.695082539383</v>
      </c>
      <c r="JB8" s="78">
        <v>105.70549769358776</v>
      </c>
      <c r="JC8" s="70"/>
      <c r="JD8" s="70"/>
      <c r="JG8" s="73" t="s">
        <v>317</v>
      </c>
      <c r="JH8" s="78">
        <v>171</v>
      </c>
      <c r="JI8" s="78">
        <v>4219.3956789687063</v>
      </c>
      <c r="JJ8" s="78">
        <v>24.67482853198074</v>
      </c>
      <c r="JK8" s="70"/>
      <c r="JL8" s="70"/>
      <c r="JO8" s="73" t="s">
        <v>317</v>
      </c>
      <c r="JP8" s="78">
        <v>172</v>
      </c>
      <c r="JQ8" s="78">
        <v>4233.1003800747167</v>
      </c>
      <c r="JR8" s="78">
        <v>24.611048721364632</v>
      </c>
      <c r="JS8" s="70"/>
      <c r="JT8" s="70"/>
      <c r="JW8" s="73" t="s">
        <v>317</v>
      </c>
      <c r="JX8" s="78">
        <v>168</v>
      </c>
      <c r="JY8" s="78">
        <v>4180.4542039625139</v>
      </c>
      <c r="JZ8" s="78">
        <v>24.883655975967343</v>
      </c>
      <c r="KA8" s="70"/>
      <c r="KB8" s="70"/>
      <c r="KE8" s="73" t="s">
        <v>317</v>
      </c>
      <c r="KF8" s="78">
        <v>179</v>
      </c>
      <c r="KG8" s="78">
        <v>5038.3230098740414</v>
      </c>
      <c r="KH8" s="78">
        <v>28.147055921084029</v>
      </c>
      <c r="KI8" s="70"/>
      <c r="KJ8" s="70"/>
      <c r="KM8" s="73" t="s">
        <v>317</v>
      </c>
      <c r="KN8" s="78">
        <v>177</v>
      </c>
      <c r="KO8" s="78">
        <v>4431.7746538044248</v>
      </c>
      <c r="KP8" s="78">
        <v>25.038274880250988</v>
      </c>
      <c r="KQ8" s="70"/>
      <c r="KR8" s="70"/>
      <c r="KU8" s="73" t="s">
        <v>317</v>
      </c>
      <c r="KV8" s="78">
        <v>178</v>
      </c>
      <c r="KW8" s="78">
        <v>4549.3456112200365</v>
      </c>
      <c r="KX8" s="78">
        <v>25.55812141134852</v>
      </c>
      <c r="KY8" s="70"/>
      <c r="KZ8" s="70"/>
      <c r="LC8" s="73" t="s">
        <v>317</v>
      </c>
      <c r="LD8" s="78">
        <v>177</v>
      </c>
      <c r="LE8" s="78">
        <v>4329.3356186373776</v>
      </c>
      <c r="LF8" s="78">
        <v>24.459523269137726</v>
      </c>
      <c r="LG8" s="70"/>
      <c r="LH8" s="70"/>
    </row>
    <row r="9" spans="1:321" ht="15" customHeight="1">
      <c r="A9" s="54" t="s">
        <v>30</v>
      </c>
      <c r="B9" s="55">
        <v>2000</v>
      </c>
      <c r="C9" s="56" t="s">
        <v>31</v>
      </c>
      <c r="D9" s="57">
        <v>79.5</v>
      </c>
      <c r="E9" s="55">
        <v>78</v>
      </c>
      <c r="F9" s="58">
        <v>10.62</v>
      </c>
      <c r="G9" s="55">
        <v>347.18736000000001</v>
      </c>
      <c r="H9" s="57">
        <v>58.2</v>
      </c>
      <c r="I9" s="59">
        <v>90</v>
      </c>
      <c r="J9" s="59">
        <v>90</v>
      </c>
      <c r="K9" s="60">
        <v>2169.9209999999998</v>
      </c>
      <c r="L9" s="82">
        <v>19153</v>
      </c>
      <c r="M9" s="58">
        <v>11.9</v>
      </c>
      <c r="N9" s="58">
        <v>24.5</v>
      </c>
      <c r="O9" s="94">
        <f t="shared" si="0"/>
        <v>0</v>
      </c>
      <c r="P9" s="94">
        <f t="shared" si="1"/>
        <v>0</v>
      </c>
      <c r="Q9" s="94">
        <f t="shared" si="2"/>
        <v>0</v>
      </c>
      <c r="R9" s="94">
        <f t="shared" si="3"/>
        <v>0</v>
      </c>
      <c r="S9" s="93">
        <f t="shared" si="4"/>
        <v>0</v>
      </c>
      <c r="T9" s="103"/>
      <c r="U9" s="103"/>
      <c r="V9" s="73" t="s">
        <v>12</v>
      </c>
      <c r="W9" s="76">
        <f>_xll.StatCorrelationCoeff( ST_Diphtheria,ST_Lifeexpectancy)</f>
        <v>0.71056989819725358</v>
      </c>
      <c r="X9" s="76">
        <f>_xll.StatCorrelationCoeff( ST_Diphtheria,ST_AdultMortality)</f>
        <v>-0.26146059043673137</v>
      </c>
      <c r="Y9" s="76">
        <f>_xll.StatCorrelationCoeff( ST_Diphtheria,ST_Alcohol)</f>
        <v>0.318453888895879</v>
      </c>
      <c r="Z9" s="76">
        <f>_xll.StatCorrelationCoeff( ST_Diphtheria,ST_PercentageExpenditure)</f>
        <v>0.20458357292083168</v>
      </c>
      <c r="AA9" s="76">
        <f>_xll.StatCorrelationCoeff( ST_Diphtheria,ST_BMI)</f>
        <v>0.50336605256977507</v>
      </c>
      <c r="AB9" s="76">
        <f>_xll.StatCorrelationCoeff( ST_Diphtheria,ST_polio)</f>
        <v>0.96492689085935912</v>
      </c>
      <c r="AC9" s="76">
        <v>1</v>
      </c>
      <c r="AD9" s="76"/>
      <c r="AE9" s="76"/>
      <c r="AF9" s="76"/>
      <c r="AG9" s="76"/>
    </row>
    <row r="10" spans="1:321" ht="15" customHeight="1">
      <c r="A10" s="54" t="s">
        <v>32</v>
      </c>
      <c r="B10" s="55">
        <v>2000</v>
      </c>
      <c r="C10" s="56" t="s">
        <v>31</v>
      </c>
      <c r="D10" s="57">
        <v>78.099999999999994</v>
      </c>
      <c r="E10" s="55">
        <v>96</v>
      </c>
      <c r="F10" s="58">
        <v>11.3</v>
      </c>
      <c r="G10" s="55">
        <v>3557.4555070000001</v>
      </c>
      <c r="H10" s="57">
        <v>5.0999999999999996</v>
      </c>
      <c r="I10" s="59">
        <v>71</v>
      </c>
      <c r="J10" s="59">
        <v>81</v>
      </c>
      <c r="K10" s="60">
        <v>24517.267</v>
      </c>
      <c r="L10" s="82">
        <v>811566</v>
      </c>
      <c r="M10" s="58">
        <v>9</v>
      </c>
      <c r="N10" s="58">
        <v>49.1</v>
      </c>
      <c r="O10" s="94">
        <f t="shared" si="0"/>
        <v>0</v>
      </c>
      <c r="P10" s="94">
        <f t="shared" si="1"/>
        <v>0</v>
      </c>
      <c r="Q10" s="94">
        <f t="shared" si="2"/>
        <v>0</v>
      </c>
      <c r="R10" s="94">
        <f t="shared" si="3"/>
        <v>0</v>
      </c>
      <c r="S10" s="93">
        <f t="shared" si="4"/>
        <v>0</v>
      </c>
      <c r="T10" s="103"/>
      <c r="U10" s="103"/>
      <c r="V10" s="73" t="s">
        <v>13</v>
      </c>
      <c r="W10" s="76">
        <f>_xll.StatCorrelationCoeff( ST_GDP,ST_Lifeexpectancy)</f>
        <v>0.4619864040571271</v>
      </c>
      <c r="X10" s="76">
        <f>_xll.StatCorrelationCoeff( ST_GDP,ST_AdultMortality)</f>
        <v>-0.28335181552860567</v>
      </c>
      <c r="Y10" s="76">
        <f>_xll.StatCorrelationCoeff( ST_GDP,ST_Alcohol)</f>
        <v>0.36766754848104655</v>
      </c>
      <c r="Z10" s="76">
        <f>_xll.StatCorrelationCoeff( ST_GDP,ST_PercentageExpenditure)</f>
        <v>0.84807717927148274</v>
      </c>
      <c r="AA10" s="76">
        <f>_xll.StatCorrelationCoeff( ST_GDP,ST_BMI)</f>
        <v>0.2467933293445663</v>
      </c>
      <c r="AB10" s="76">
        <f>_xll.StatCorrelationCoeff( ST_GDP,ST_polio)</f>
        <v>0.28239545335465471</v>
      </c>
      <c r="AC10" s="76">
        <f>_xll.StatCorrelationCoeff( ST_GDP,ST_Diphtheria)</f>
        <v>0.27961569566630046</v>
      </c>
      <c r="AD10" s="76">
        <v>1</v>
      </c>
      <c r="AE10" s="76"/>
      <c r="AF10" s="76"/>
      <c r="AG10" s="76"/>
      <c r="DA10" s="74"/>
      <c r="DB10" s="100" t="s">
        <v>319</v>
      </c>
      <c r="DC10" s="98" t="s">
        <v>320</v>
      </c>
      <c r="DD10" s="100" t="s">
        <v>321</v>
      </c>
      <c r="DE10" s="100" t="s">
        <v>315</v>
      </c>
      <c r="DF10" s="101" t="s">
        <v>322</v>
      </c>
      <c r="DG10" s="101"/>
      <c r="DI10" s="74"/>
      <c r="DJ10" s="100" t="s">
        <v>319</v>
      </c>
      <c r="DK10" s="98" t="s">
        <v>320</v>
      </c>
      <c r="DL10" s="100" t="s">
        <v>321</v>
      </c>
      <c r="DM10" s="100" t="s">
        <v>315</v>
      </c>
      <c r="DN10" s="101" t="s">
        <v>322</v>
      </c>
      <c r="DO10" s="101"/>
      <c r="DQ10" s="74"/>
      <c r="DR10" s="100" t="s">
        <v>319</v>
      </c>
      <c r="DS10" s="98" t="s">
        <v>320</v>
      </c>
      <c r="DT10" s="100" t="s">
        <v>321</v>
      </c>
      <c r="DU10" s="100" t="s">
        <v>315</v>
      </c>
      <c r="DV10" s="101" t="s">
        <v>322</v>
      </c>
      <c r="DW10" s="101"/>
      <c r="DY10" s="74"/>
      <c r="DZ10" s="100" t="s">
        <v>319</v>
      </c>
      <c r="EA10" s="98" t="s">
        <v>320</v>
      </c>
      <c r="EB10" s="100" t="s">
        <v>321</v>
      </c>
      <c r="EC10" s="100" t="s">
        <v>315</v>
      </c>
      <c r="ED10" s="101" t="s">
        <v>322</v>
      </c>
      <c r="EE10" s="101"/>
      <c r="EG10" s="74"/>
      <c r="EH10" s="100" t="s">
        <v>319</v>
      </c>
      <c r="EI10" s="98" t="s">
        <v>320</v>
      </c>
      <c r="EJ10" s="100" t="s">
        <v>321</v>
      </c>
      <c r="EK10" s="100" t="s">
        <v>315</v>
      </c>
      <c r="EL10" s="101" t="s">
        <v>322</v>
      </c>
      <c r="EM10" s="101"/>
      <c r="EO10" s="74"/>
      <c r="EP10" s="100" t="s">
        <v>319</v>
      </c>
      <c r="EQ10" s="98" t="s">
        <v>320</v>
      </c>
      <c r="ER10" s="100" t="s">
        <v>321</v>
      </c>
      <c r="ES10" s="100" t="s">
        <v>315</v>
      </c>
      <c r="ET10" s="101" t="s">
        <v>322</v>
      </c>
      <c r="EU10" s="101"/>
      <c r="EW10" s="74"/>
      <c r="EX10" s="100" t="s">
        <v>319</v>
      </c>
      <c r="EY10" s="98" t="s">
        <v>320</v>
      </c>
      <c r="EZ10" s="100" t="s">
        <v>321</v>
      </c>
      <c r="FA10" s="100" t="s">
        <v>315</v>
      </c>
      <c r="FB10" s="101" t="s">
        <v>322</v>
      </c>
      <c r="FC10" s="101"/>
      <c r="FE10" s="74"/>
      <c r="FF10" s="100" t="s">
        <v>319</v>
      </c>
      <c r="FG10" s="98" t="s">
        <v>320</v>
      </c>
      <c r="FH10" s="100" t="s">
        <v>321</v>
      </c>
      <c r="FI10" s="100" t="s">
        <v>315</v>
      </c>
      <c r="FJ10" s="101" t="s">
        <v>322</v>
      </c>
      <c r="FK10" s="101"/>
      <c r="FM10" s="74"/>
      <c r="FN10" s="100" t="s">
        <v>319</v>
      </c>
      <c r="FO10" s="98" t="s">
        <v>320</v>
      </c>
      <c r="FP10" s="100" t="s">
        <v>321</v>
      </c>
      <c r="FQ10" s="100" t="s">
        <v>315</v>
      </c>
      <c r="FR10" s="101" t="s">
        <v>322</v>
      </c>
      <c r="FS10" s="101"/>
      <c r="FV10" s="74"/>
      <c r="FW10" s="100" t="s">
        <v>319</v>
      </c>
      <c r="FX10" s="98" t="s">
        <v>320</v>
      </c>
      <c r="FY10" s="100" t="s">
        <v>321</v>
      </c>
      <c r="FZ10" s="100" t="s">
        <v>315</v>
      </c>
      <c r="GA10" s="101" t="s">
        <v>322</v>
      </c>
      <c r="GB10" s="101"/>
      <c r="GD10" s="74"/>
      <c r="GE10" s="100" t="s">
        <v>319</v>
      </c>
      <c r="GF10" s="98" t="s">
        <v>320</v>
      </c>
      <c r="GG10" s="100" t="s">
        <v>321</v>
      </c>
      <c r="GH10" s="100" t="s">
        <v>315</v>
      </c>
      <c r="GI10" s="101" t="s">
        <v>322</v>
      </c>
      <c r="GJ10" s="101"/>
      <c r="GL10" s="74"/>
      <c r="GM10" s="100" t="s">
        <v>319</v>
      </c>
      <c r="GN10" s="98" t="s">
        <v>320</v>
      </c>
      <c r="GO10" s="100" t="s">
        <v>321</v>
      </c>
      <c r="GP10" s="100" t="s">
        <v>315</v>
      </c>
      <c r="GQ10" s="101" t="s">
        <v>322</v>
      </c>
      <c r="GR10" s="101"/>
      <c r="GT10" s="74"/>
      <c r="GU10" s="100" t="s">
        <v>319</v>
      </c>
      <c r="GV10" s="98" t="s">
        <v>320</v>
      </c>
      <c r="GW10" s="100" t="s">
        <v>321</v>
      </c>
      <c r="GX10" s="100" t="s">
        <v>315</v>
      </c>
      <c r="GY10" s="101" t="s">
        <v>322</v>
      </c>
      <c r="GZ10" s="101"/>
      <c r="HB10" s="74"/>
      <c r="HC10" s="100" t="s">
        <v>319</v>
      </c>
      <c r="HD10" s="98" t="s">
        <v>320</v>
      </c>
      <c r="HE10" s="100" t="s">
        <v>321</v>
      </c>
      <c r="HF10" s="100" t="s">
        <v>315</v>
      </c>
      <c r="HG10" s="101" t="s">
        <v>322</v>
      </c>
      <c r="HH10" s="101"/>
      <c r="HJ10" s="74"/>
      <c r="HK10" s="100" t="s">
        <v>319</v>
      </c>
      <c r="HL10" s="98" t="s">
        <v>320</v>
      </c>
      <c r="HM10" s="100" t="s">
        <v>321</v>
      </c>
      <c r="HN10" s="100" t="s">
        <v>315</v>
      </c>
      <c r="HO10" s="101" t="s">
        <v>322</v>
      </c>
      <c r="HP10" s="101"/>
      <c r="HR10" s="74"/>
      <c r="HS10" s="100" t="s">
        <v>319</v>
      </c>
      <c r="HT10" s="98" t="s">
        <v>320</v>
      </c>
      <c r="HU10" s="100" t="s">
        <v>321</v>
      </c>
      <c r="HV10" s="100" t="s">
        <v>315</v>
      </c>
      <c r="HW10" s="101" t="s">
        <v>322</v>
      </c>
      <c r="HX10" s="101"/>
      <c r="HZ10" s="74"/>
      <c r="IA10" s="100" t="s">
        <v>319</v>
      </c>
      <c r="IB10" s="98" t="s">
        <v>320</v>
      </c>
      <c r="IC10" s="100" t="s">
        <v>321</v>
      </c>
      <c r="ID10" s="100" t="s">
        <v>315</v>
      </c>
      <c r="IE10" s="101" t="s">
        <v>322</v>
      </c>
      <c r="IF10" s="101"/>
      <c r="IH10" s="74"/>
      <c r="II10" s="100" t="s">
        <v>319</v>
      </c>
      <c r="IJ10" s="98" t="s">
        <v>320</v>
      </c>
      <c r="IK10" s="100" t="s">
        <v>321</v>
      </c>
      <c r="IL10" s="100" t="s">
        <v>315</v>
      </c>
      <c r="IM10" s="101" t="s">
        <v>322</v>
      </c>
      <c r="IN10" s="101"/>
      <c r="IP10" s="74"/>
      <c r="IQ10" s="100" t="s">
        <v>319</v>
      </c>
      <c r="IR10" s="98" t="s">
        <v>320</v>
      </c>
      <c r="IS10" s="100" t="s">
        <v>321</v>
      </c>
      <c r="IT10" s="100" t="s">
        <v>315</v>
      </c>
      <c r="IU10" s="101" t="s">
        <v>322</v>
      </c>
      <c r="IV10" s="101"/>
      <c r="IY10" s="74"/>
      <c r="IZ10" s="100" t="s">
        <v>319</v>
      </c>
      <c r="JA10" s="98" t="s">
        <v>320</v>
      </c>
      <c r="JB10" s="100" t="s">
        <v>321</v>
      </c>
      <c r="JC10" s="100" t="s">
        <v>315</v>
      </c>
      <c r="JD10" s="101" t="s">
        <v>322</v>
      </c>
      <c r="JE10" s="101"/>
      <c r="JG10" s="74"/>
      <c r="JH10" s="100" t="s">
        <v>319</v>
      </c>
      <c r="JI10" s="98" t="s">
        <v>320</v>
      </c>
      <c r="JJ10" s="100" t="s">
        <v>321</v>
      </c>
      <c r="JK10" s="100" t="s">
        <v>315</v>
      </c>
      <c r="JL10" s="101" t="s">
        <v>322</v>
      </c>
      <c r="JM10" s="101"/>
      <c r="JO10" s="74"/>
      <c r="JP10" s="100" t="s">
        <v>319</v>
      </c>
      <c r="JQ10" s="98" t="s">
        <v>320</v>
      </c>
      <c r="JR10" s="100" t="s">
        <v>321</v>
      </c>
      <c r="JS10" s="100" t="s">
        <v>315</v>
      </c>
      <c r="JT10" s="101" t="s">
        <v>322</v>
      </c>
      <c r="JU10" s="101"/>
      <c r="JW10" s="74"/>
      <c r="JX10" s="100" t="s">
        <v>319</v>
      </c>
      <c r="JY10" s="98" t="s">
        <v>320</v>
      </c>
      <c r="JZ10" s="100" t="s">
        <v>321</v>
      </c>
      <c r="KA10" s="100" t="s">
        <v>315</v>
      </c>
      <c r="KB10" s="101" t="s">
        <v>322</v>
      </c>
      <c r="KC10" s="101"/>
      <c r="KE10" s="74"/>
      <c r="KF10" s="100" t="s">
        <v>319</v>
      </c>
      <c r="KG10" s="98" t="s">
        <v>320</v>
      </c>
      <c r="KH10" s="100" t="s">
        <v>321</v>
      </c>
      <c r="KI10" s="100" t="s">
        <v>315</v>
      </c>
      <c r="KJ10" s="101" t="s">
        <v>322</v>
      </c>
      <c r="KK10" s="101"/>
      <c r="KM10" s="74"/>
      <c r="KN10" s="100" t="s">
        <v>319</v>
      </c>
      <c r="KO10" s="98" t="s">
        <v>320</v>
      </c>
      <c r="KP10" s="100" t="s">
        <v>321</v>
      </c>
      <c r="KQ10" s="100" t="s">
        <v>315</v>
      </c>
      <c r="KR10" s="101" t="s">
        <v>322</v>
      </c>
      <c r="KS10" s="101"/>
      <c r="KU10" s="74"/>
      <c r="KV10" s="100" t="s">
        <v>319</v>
      </c>
      <c r="KW10" s="98" t="s">
        <v>320</v>
      </c>
      <c r="KX10" s="100" t="s">
        <v>321</v>
      </c>
      <c r="KY10" s="100" t="s">
        <v>315</v>
      </c>
      <c r="KZ10" s="101" t="s">
        <v>322</v>
      </c>
      <c r="LA10" s="101"/>
      <c r="LC10" s="74"/>
      <c r="LD10" s="100" t="s">
        <v>319</v>
      </c>
      <c r="LE10" s="98" t="s">
        <v>320</v>
      </c>
      <c r="LF10" s="100" t="s">
        <v>321</v>
      </c>
      <c r="LG10" s="100" t="s">
        <v>315</v>
      </c>
      <c r="LH10" s="101" t="s">
        <v>322</v>
      </c>
      <c r="LI10" s="101"/>
    </row>
    <row r="11" spans="1:321" ht="15" customHeight="1" thickBot="1">
      <c r="A11" s="54" t="s">
        <v>33</v>
      </c>
      <c r="B11" s="55">
        <v>2000</v>
      </c>
      <c r="C11" s="56" t="s">
        <v>22</v>
      </c>
      <c r="D11" s="57">
        <v>66.599999999999994</v>
      </c>
      <c r="E11" s="55">
        <v>16</v>
      </c>
      <c r="F11" s="58">
        <v>1.9</v>
      </c>
      <c r="G11" s="55">
        <v>35.094626439999999</v>
      </c>
      <c r="H11" s="57">
        <v>42.1</v>
      </c>
      <c r="I11" s="59">
        <v>75</v>
      </c>
      <c r="J11" s="59">
        <v>76</v>
      </c>
      <c r="K11" s="55">
        <v>655.97400000000005</v>
      </c>
      <c r="L11" s="82">
        <v>8486</v>
      </c>
      <c r="M11" s="58">
        <v>10.6</v>
      </c>
      <c r="N11" s="58">
        <v>26.7</v>
      </c>
      <c r="O11" s="94">
        <f t="shared" si="0"/>
        <v>1</v>
      </c>
      <c r="P11" s="94">
        <f t="shared" si="1"/>
        <v>75</v>
      </c>
      <c r="Q11" s="94">
        <f t="shared" si="2"/>
        <v>1.9</v>
      </c>
      <c r="R11" s="94">
        <f t="shared" si="3"/>
        <v>26.7</v>
      </c>
      <c r="S11" s="93">
        <f t="shared" si="4"/>
        <v>10.6</v>
      </c>
      <c r="T11" s="103"/>
      <c r="U11" s="103"/>
      <c r="V11" s="73" t="s">
        <v>14</v>
      </c>
      <c r="W11" s="76">
        <f>_xll.StatCorrelationCoeff( ST_Population,ST_Lifeexpectancy)</f>
        <v>4.5717321005966469E-2</v>
      </c>
      <c r="X11" s="76">
        <f>_xll.StatCorrelationCoeff( ST_Population,ST_AdultMortality)</f>
        <v>-4.5168672781893099E-2</v>
      </c>
      <c r="Y11" s="76">
        <f>_xll.StatCorrelationCoeff( ST_Population,ST_Alcohol)</f>
        <v>2.3808695767860769E-2</v>
      </c>
      <c r="Z11" s="76">
        <f>_xll.StatCorrelationCoeff( ST_Population,ST_PercentageExpenditure)</f>
        <v>-0.10130897338385673</v>
      </c>
      <c r="AA11" s="76">
        <f>_xll.StatCorrelationCoeff( ST_Population,ST_BMI)</f>
        <v>-0.13486519626231777</v>
      </c>
      <c r="AB11" s="76">
        <f>_xll.StatCorrelationCoeff( ST_Population,ST_polio)</f>
        <v>5.7024110951460344E-2</v>
      </c>
      <c r="AC11" s="76">
        <f>_xll.StatCorrelationCoeff( ST_Population,ST_Diphtheria)</f>
        <v>5.3527635414411703E-2</v>
      </c>
      <c r="AD11" s="76">
        <f>_xll.StatCorrelationCoeff( ST_Population,ST_GDP)</f>
        <v>0.10339228577859177</v>
      </c>
      <c r="AE11" s="76">
        <v>1</v>
      </c>
      <c r="AF11" s="76"/>
      <c r="AG11" s="76"/>
      <c r="DA11" s="75" t="s">
        <v>318</v>
      </c>
      <c r="DB11" s="99"/>
      <c r="DC11" s="99"/>
      <c r="DD11" s="99"/>
      <c r="DE11" s="99"/>
      <c r="DF11" s="72" t="s">
        <v>323</v>
      </c>
      <c r="DG11" s="72" t="s">
        <v>324</v>
      </c>
      <c r="DI11" s="75" t="s">
        <v>318</v>
      </c>
      <c r="DJ11" s="99"/>
      <c r="DK11" s="99"/>
      <c r="DL11" s="99"/>
      <c r="DM11" s="99"/>
      <c r="DN11" s="72" t="s">
        <v>323</v>
      </c>
      <c r="DO11" s="72" t="s">
        <v>324</v>
      </c>
      <c r="DQ11" s="75" t="s">
        <v>318</v>
      </c>
      <c r="DR11" s="99"/>
      <c r="DS11" s="99"/>
      <c r="DT11" s="99"/>
      <c r="DU11" s="99"/>
      <c r="DV11" s="72" t="s">
        <v>323</v>
      </c>
      <c r="DW11" s="72" t="s">
        <v>324</v>
      </c>
      <c r="DY11" s="75" t="s">
        <v>318</v>
      </c>
      <c r="DZ11" s="99"/>
      <c r="EA11" s="99"/>
      <c r="EB11" s="99"/>
      <c r="EC11" s="99"/>
      <c r="ED11" s="72" t="s">
        <v>323</v>
      </c>
      <c r="EE11" s="72" t="s">
        <v>324</v>
      </c>
      <c r="EG11" s="75" t="s">
        <v>318</v>
      </c>
      <c r="EH11" s="99"/>
      <c r="EI11" s="99"/>
      <c r="EJ11" s="99"/>
      <c r="EK11" s="99"/>
      <c r="EL11" s="72" t="s">
        <v>323</v>
      </c>
      <c r="EM11" s="72" t="s">
        <v>324</v>
      </c>
      <c r="EO11" s="75" t="s">
        <v>318</v>
      </c>
      <c r="EP11" s="99"/>
      <c r="EQ11" s="99"/>
      <c r="ER11" s="99"/>
      <c r="ES11" s="99"/>
      <c r="ET11" s="72" t="s">
        <v>323</v>
      </c>
      <c r="EU11" s="72" t="s">
        <v>324</v>
      </c>
      <c r="EW11" s="75" t="s">
        <v>318</v>
      </c>
      <c r="EX11" s="99"/>
      <c r="EY11" s="99"/>
      <c r="EZ11" s="99"/>
      <c r="FA11" s="99"/>
      <c r="FB11" s="72" t="s">
        <v>323</v>
      </c>
      <c r="FC11" s="72" t="s">
        <v>324</v>
      </c>
      <c r="FE11" s="75" t="s">
        <v>318</v>
      </c>
      <c r="FF11" s="99"/>
      <c r="FG11" s="99"/>
      <c r="FH11" s="99"/>
      <c r="FI11" s="99"/>
      <c r="FJ11" s="72" t="s">
        <v>323</v>
      </c>
      <c r="FK11" s="72" t="s">
        <v>324</v>
      </c>
      <c r="FM11" s="75" t="s">
        <v>318</v>
      </c>
      <c r="FN11" s="99"/>
      <c r="FO11" s="99"/>
      <c r="FP11" s="99"/>
      <c r="FQ11" s="99"/>
      <c r="FR11" s="72" t="s">
        <v>323</v>
      </c>
      <c r="FS11" s="72" t="s">
        <v>324</v>
      </c>
      <c r="FV11" s="75" t="s">
        <v>318</v>
      </c>
      <c r="FW11" s="99"/>
      <c r="FX11" s="99"/>
      <c r="FY11" s="99"/>
      <c r="FZ11" s="99"/>
      <c r="GA11" s="72" t="s">
        <v>323</v>
      </c>
      <c r="GB11" s="72" t="s">
        <v>324</v>
      </c>
      <c r="GD11" s="75" t="s">
        <v>318</v>
      </c>
      <c r="GE11" s="99"/>
      <c r="GF11" s="99"/>
      <c r="GG11" s="99"/>
      <c r="GH11" s="99"/>
      <c r="GI11" s="72" t="s">
        <v>323</v>
      </c>
      <c r="GJ11" s="72" t="s">
        <v>324</v>
      </c>
      <c r="GL11" s="75" t="s">
        <v>318</v>
      </c>
      <c r="GM11" s="99"/>
      <c r="GN11" s="99"/>
      <c r="GO11" s="99"/>
      <c r="GP11" s="99"/>
      <c r="GQ11" s="72" t="s">
        <v>323</v>
      </c>
      <c r="GR11" s="72" t="s">
        <v>324</v>
      </c>
      <c r="GT11" s="75" t="s">
        <v>318</v>
      </c>
      <c r="GU11" s="99"/>
      <c r="GV11" s="99"/>
      <c r="GW11" s="99"/>
      <c r="GX11" s="99"/>
      <c r="GY11" s="72" t="s">
        <v>323</v>
      </c>
      <c r="GZ11" s="72" t="s">
        <v>324</v>
      </c>
      <c r="HB11" s="75" t="s">
        <v>318</v>
      </c>
      <c r="HC11" s="99"/>
      <c r="HD11" s="99"/>
      <c r="HE11" s="99"/>
      <c r="HF11" s="99"/>
      <c r="HG11" s="72" t="s">
        <v>323</v>
      </c>
      <c r="HH11" s="72" t="s">
        <v>324</v>
      </c>
      <c r="HJ11" s="75" t="s">
        <v>318</v>
      </c>
      <c r="HK11" s="99"/>
      <c r="HL11" s="99"/>
      <c r="HM11" s="99"/>
      <c r="HN11" s="99"/>
      <c r="HO11" s="72" t="s">
        <v>323</v>
      </c>
      <c r="HP11" s="72" t="s">
        <v>324</v>
      </c>
      <c r="HR11" s="75" t="s">
        <v>318</v>
      </c>
      <c r="HS11" s="99"/>
      <c r="HT11" s="99"/>
      <c r="HU11" s="99"/>
      <c r="HV11" s="99"/>
      <c r="HW11" s="72" t="s">
        <v>323</v>
      </c>
      <c r="HX11" s="72" t="s">
        <v>324</v>
      </c>
      <c r="HZ11" s="75" t="s">
        <v>318</v>
      </c>
      <c r="IA11" s="99"/>
      <c r="IB11" s="99"/>
      <c r="IC11" s="99"/>
      <c r="ID11" s="99"/>
      <c r="IE11" s="72" t="s">
        <v>323</v>
      </c>
      <c r="IF11" s="72" t="s">
        <v>324</v>
      </c>
      <c r="IH11" s="75" t="s">
        <v>318</v>
      </c>
      <c r="II11" s="99"/>
      <c r="IJ11" s="99"/>
      <c r="IK11" s="99"/>
      <c r="IL11" s="99"/>
      <c r="IM11" s="72" t="s">
        <v>323</v>
      </c>
      <c r="IN11" s="72" t="s">
        <v>324</v>
      </c>
      <c r="IP11" s="75" t="s">
        <v>318</v>
      </c>
      <c r="IQ11" s="99"/>
      <c r="IR11" s="99"/>
      <c r="IS11" s="99"/>
      <c r="IT11" s="99"/>
      <c r="IU11" s="72" t="s">
        <v>323</v>
      </c>
      <c r="IV11" s="72" t="s">
        <v>324</v>
      </c>
      <c r="IY11" s="75" t="s">
        <v>318</v>
      </c>
      <c r="IZ11" s="99"/>
      <c r="JA11" s="99"/>
      <c r="JB11" s="99"/>
      <c r="JC11" s="99"/>
      <c r="JD11" s="72" t="s">
        <v>323</v>
      </c>
      <c r="JE11" s="72" t="s">
        <v>324</v>
      </c>
      <c r="JG11" s="75" t="s">
        <v>318</v>
      </c>
      <c r="JH11" s="99"/>
      <c r="JI11" s="99"/>
      <c r="JJ11" s="99"/>
      <c r="JK11" s="99"/>
      <c r="JL11" s="72" t="s">
        <v>323</v>
      </c>
      <c r="JM11" s="72" t="s">
        <v>324</v>
      </c>
      <c r="JO11" s="75" t="s">
        <v>318</v>
      </c>
      <c r="JP11" s="99"/>
      <c r="JQ11" s="99"/>
      <c r="JR11" s="99"/>
      <c r="JS11" s="99"/>
      <c r="JT11" s="72" t="s">
        <v>323</v>
      </c>
      <c r="JU11" s="72" t="s">
        <v>324</v>
      </c>
      <c r="JW11" s="75" t="s">
        <v>318</v>
      </c>
      <c r="JX11" s="99"/>
      <c r="JY11" s="99"/>
      <c r="JZ11" s="99"/>
      <c r="KA11" s="99"/>
      <c r="KB11" s="72" t="s">
        <v>323</v>
      </c>
      <c r="KC11" s="72" t="s">
        <v>324</v>
      </c>
      <c r="KE11" s="75" t="s">
        <v>318</v>
      </c>
      <c r="KF11" s="99"/>
      <c r="KG11" s="99"/>
      <c r="KH11" s="99"/>
      <c r="KI11" s="99"/>
      <c r="KJ11" s="72" t="s">
        <v>323</v>
      </c>
      <c r="KK11" s="72" t="s">
        <v>324</v>
      </c>
      <c r="KM11" s="75" t="s">
        <v>318</v>
      </c>
      <c r="KN11" s="99"/>
      <c r="KO11" s="99"/>
      <c r="KP11" s="99"/>
      <c r="KQ11" s="99"/>
      <c r="KR11" s="72" t="s">
        <v>323</v>
      </c>
      <c r="KS11" s="72" t="s">
        <v>324</v>
      </c>
      <c r="KU11" s="75" t="s">
        <v>318</v>
      </c>
      <c r="KV11" s="99"/>
      <c r="KW11" s="99"/>
      <c r="KX11" s="99"/>
      <c r="KY11" s="99"/>
      <c r="KZ11" s="72" t="s">
        <v>323</v>
      </c>
      <c r="LA11" s="72" t="s">
        <v>324</v>
      </c>
      <c r="LC11" s="75" t="s">
        <v>318</v>
      </c>
      <c r="LD11" s="99"/>
      <c r="LE11" s="99"/>
      <c r="LF11" s="99"/>
      <c r="LG11" s="99"/>
      <c r="LH11" s="72" t="s">
        <v>323</v>
      </c>
      <c r="LI11" s="72" t="s">
        <v>324</v>
      </c>
    </row>
    <row r="12" spans="1:321" ht="15" customHeight="1" thickTop="1">
      <c r="A12" s="54" t="s">
        <v>34</v>
      </c>
      <c r="B12" s="55">
        <v>2000</v>
      </c>
      <c r="C12" s="56" t="s">
        <v>22</v>
      </c>
      <c r="D12" s="57">
        <v>72.599999999999994</v>
      </c>
      <c r="E12" s="55">
        <v>192</v>
      </c>
      <c r="F12" s="58">
        <v>8.6300000000000008</v>
      </c>
      <c r="G12" s="55">
        <v>0</v>
      </c>
      <c r="H12" s="57">
        <v>54.4</v>
      </c>
      <c r="I12" s="59">
        <v>91</v>
      </c>
      <c r="J12" s="59">
        <v>99</v>
      </c>
      <c r="K12" s="60">
        <v>27112.26</v>
      </c>
      <c r="L12" s="82">
        <v>297890</v>
      </c>
      <c r="M12" s="58">
        <v>10.9</v>
      </c>
      <c r="N12" s="58">
        <v>10.6</v>
      </c>
      <c r="O12" s="94">
        <f t="shared" si="0"/>
        <v>1</v>
      </c>
      <c r="P12" s="94">
        <f t="shared" si="1"/>
        <v>91</v>
      </c>
      <c r="Q12" s="94">
        <f t="shared" si="2"/>
        <v>8.6300000000000008</v>
      </c>
      <c r="R12" s="94">
        <f t="shared" si="3"/>
        <v>10.6</v>
      </c>
      <c r="S12" s="93">
        <f t="shared" si="4"/>
        <v>10.9</v>
      </c>
      <c r="T12" s="103"/>
      <c r="U12" s="103"/>
      <c r="V12" s="73" t="s">
        <v>15</v>
      </c>
      <c r="W12" s="76">
        <f>_xll.StatCorrelationCoeff( ST_Schooling,ST_Lifeexpectancy)</f>
        <v>0.68322976742668751</v>
      </c>
      <c r="X12" s="76">
        <f>_xll.StatCorrelationCoeff( ST_Schooling,ST_AdultMortality)</f>
        <v>-0.35009061281386883</v>
      </c>
      <c r="Y12" s="76">
        <f>_xll.StatCorrelationCoeff( ST_Schooling,ST_Alcohol)</f>
        <v>0.61203241098590122</v>
      </c>
      <c r="Z12" s="76">
        <f>_xll.StatCorrelationCoeff( ST_Schooling,ST_PercentageExpenditure)</f>
        <v>0.3670672200381509</v>
      </c>
      <c r="AA12" s="76">
        <f>_xll.StatCorrelationCoeff( ST_Schooling,ST_BMI)</f>
        <v>0.54557426562799383</v>
      </c>
      <c r="AB12" s="76">
        <f>_xll.StatCorrelationCoeff( ST_Schooling,ST_polio)</f>
        <v>0.63860653715530269</v>
      </c>
      <c r="AC12" s="76">
        <f>_xll.StatCorrelationCoeff( ST_Schooling,ST_Diphtheria)</f>
        <v>0.62765560701138523</v>
      </c>
      <c r="AD12" s="76">
        <f>_xll.StatCorrelationCoeff( ST_Schooling,ST_GDP)</f>
        <v>0.46310425614871376</v>
      </c>
      <c r="AE12" s="76">
        <f>_xll.StatCorrelationCoeff( ST_Schooling,ST_Population)</f>
        <v>7.0428845846150834E-2</v>
      </c>
      <c r="AF12" s="76">
        <v>1</v>
      </c>
      <c r="AG12" s="76"/>
      <c r="DA12" s="73" t="s">
        <v>325</v>
      </c>
      <c r="DB12" s="78">
        <v>75.104121251834414</v>
      </c>
      <c r="DC12" s="78">
        <v>0.9735964068269426</v>
      </c>
      <c r="DD12" s="78">
        <v>77.140918685810462</v>
      </c>
      <c r="DE12" s="79">
        <v>2.1020262205038417E-140</v>
      </c>
      <c r="DF12" s="78">
        <v>73.183062645482977</v>
      </c>
      <c r="DG12" s="78">
        <v>77.025179858185851</v>
      </c>
      <c r="DI12" s="73" t="s">
        <v>325</v>
      </c>
      <c r="DJ12" s="78">
        <v>70.564097513081776</v>
      </c>
      <c r="DK12" s="78">
        <v>1.2303324023082642</v>
      </c>
      <c r="DL12" s="78">
        <v>57.353685378597127</v>
      </c>
      <c r="DM12" s="79">
        <v>1.3685513528939548E-117</v>
      </c>
      <c r="DN12" s="78">
        <v>68.136367694223452</v>
      </c>
      <c r="DO12" s="78">
        <v>72.991827331940101</v>
      </c>
      <c r="DQ12" s="73" t="s">
        <v>325</v>
      </c>
      <c r="DR12" s="78">
        <v>70.126747337416873</v>
      </c>
      <c r="DS12" s="78">
        <v>1.2115428967213531</v>
      </c>
      <c r="DT12" s="78">
        <v>57.882182733431982</v>
      </c>
      <c r="DU12" s="79">
        <v>7.9028074970535583E-118</v>
      </c>
      <c r="DV12" s="78">
        <v>67.736003155984591</v>
      </c>
      <c r="DW12" s="78">
        <v>72.517491518849155</v>
      </c>
      <c r="DY12" s="73" t="s">
        <v>325</v>
      </c>
      <c r="DZ12" s="78">
        <v>62.892372314036933</v>
      </c>
      <c r="EA12" s="78">
        <v>1.5139359959968444</v>
      </c>
      <c r="EB12" s="78">
        <v>41.542292725939006</v>
      </c>
      <c r="EC12" s="79">
        <v>1.5813927979513932E-93</v>
      </c>
      <c r="ED12" s="78">
        <v>59.904799953050635</v>
      </c>
      <c r="EE12" s="78">
        <v>65.879944675023239</v>
      </c>
      <c r="EG12" s="73" t="s">
        <v>325</v>
      </c>
      <c r="EH12" s="78">
        <v>46.013020451306545</v>
      </c>
      <c r="EI12" s="78">
        <v>1.9782223242266141</v>
      </c>
      <c r="EJ12" s="78">
        <v>23.259782223565459</v>
      </c>
      <c r="EK12" s="79">
        <v>1.0368055152133264E-55</v>
      </c>
      <c r="EL12" s="78">
        <v>42.109083359207901</v>
      </c>
      <c r="EM12" s="78">
        <v>49.916957543405189</v>
      </c>
      <c r="EO12" s="73" t="s">
        <v>325</v>
      </c>
      <c r="EP12" s="78">
        <v>46.918830334654402</v>
      </c>
      <c r="EQ12" s="78">
        <v>1.8724616466745798</v>
      </c>
      <c r="ER12" s="78">
        <v>25.057298459480037</v>
      </c>
      <c r="ES12" s="79">
        <v>4.1646505040556262E-60</v>
      </c>
      <c r="ET12" s="78">
        <v>43.223607413316259</v>
      </c>
      <c r="EU12" s="78">
        <v>50.614053255992545</v>
      </c>
      <c r="EW12" s="73" t="s">
        <v>325</v>
      </c>
      <c r="EX12" s="78">
        <v>47.195901402096524</v>
      </c>
      <c r="EY12" s="78">
        <v>1.8661793935388191</v>
      </c>
      <c r="EZ12" s="78">
        <v>25.290120320426087</v>
      </c>
      <c r="FA12" s="79">
        <v>7.9519513243000458E-61</v>
      </c>
      <c r="FB12" s="78">
        <v>43.513218652283385</v>
      </c>
      <c r="FC12" s="78">
        <v>50.878584151909664</v>
      </c>
      <c r="FE12" s="73" t="s">
        <v>325</v>
      </c>
      <c r="FF12" s="78">
        <v>47.362215027857701</v>
      </c>
      <c r="FG12" s="78">
        <v>1.8243845332195001</v>
      </c>
      <c r="FH12" s="78">
        <v>25.960653670022829</v>
      </c>
      <c r="FI12" s="79">
        <v>2.9937742458811188E-62</v>
      </c>
      <c r="FJ12" s="78">
        <v>43.76187023229933</v>
      </c>
      <c r="FK12" s="78">
        <v>50.962559823416072</v>
      </c>
      <c r="FM12" s="73" t="s">
        <v>325</v>
      </c>
      <c r="FN12" s="78">
        <v>47.362215027857701</v>
      </c>
      <c r="FO12" s="78">
        <v>1.8243845332195001</v>
      </c>
      <c r="FP12" s="78">
        <v>25.960653670022829</v>
      </c>
      <c r="FQ12" s="79">
        <v>2.9937742458811188E-62</v>
      </c>
      <c r="FR12" s="78">
        <v>43.76187023229933</v>
      </c>
      <c r="FS12" s="78">
        <v>50.962559823416072</v>
      </c>
      <c r="FV12" s="73" t="s">
        <v>325</v>
      </c>
      <c r="FW12" s="78">
        <v>75.104121251834414</v>
      </c>
      <c r="FX12" s="78">
        <v>0.9735964068269426</v>
      </c>
      <c r="FY12" s="78">
        <v>77.140918685810462</v>
      </c>
      <c r="FZ12" s="79">
        <v>2.1020262205038417E-140</v>
      </c>
      <c r="GA12" s="78">
        <v>73.183062645482977</v>
      </c>
      <c r="GB12" s="78">
        <v>77.025179858185851</v>
      </c>
      <c r="GD12" s="73" t="s">
        <v>325</v>
      </c>
      <c r="GE12" s="78">
        <v>70.564097513081776</v>
      </c>
      <c r="GF12" s="78">
        <v>1.2303324023082642</v>
      </c>
      <c r="GG12" s="78">
        <v>57.353685378597127</v>
      </c>
      <c r="GH12" s="79">
        <v>1.3685513528939548E-117</v>
      </c>
      <c r="GI12" s="78">
        <v>68.136367694223452</v>
      </c>
      <c r="GJ12" s="78">
        <v>72.991827331940101</v>
      </c>
      <c r="GL12" s="73" t="s">
        <v>325</v>
      </c>
      <c r="GM12" s="78">
        <v>70.126747337416873</v>
      </c>
      <c r="GN12" s="78">
        <v>1.2115428967213531</v>
      </c>
      <c r="GO12" s="78">
        <v>57.882182733431982</v>
      </c>
      <c r="GP12" s="79">
        <v>7.9028074970535583E-118</v>
      </c>
      <c r="GQ12" s="78">
        <v>67.736003155984591</v>
      </c>
      <c r="GR12" s="78">
        <v>72.517491518849155</v>
      </c>
      <c r="GT12" s="73" t="s">
        <v>325</v>
      </c>
      <c r="GU12" s="78">
        <v>62.892372314036777</v>
      </c>
      <c r="GV12" s="78">
        <v>1.5139359959968444</v>
      </c>
      <c r="GW12" s="78">
        <v>41.542292725938907</v>
      </c>
      <c r="GX12" s="79">
        <v>1.5813927979520227E-93</v>
      </c>
      <c r="GY12" s="78">
        <v>59.904799953050478</v>
      </c>
      <c r="GZ12" s="78">
        <v>65.879944675023083</v>
      </c>
      <c r="HB12" s="73" t="s">
        <v>325</v>
      </c>
      <c r="HC12" s="78">
        <v>46.013020451303646</v>
      </c>
      <c r="HD12" s="78">
        <v>1.9782223242266141</v>
      </c>
      <c r="HE12" s="78">
        <v>23.259782223563992</v>
      </c>
      <c r="HF12" s="79">
        <v>1.0368055152220646E-55</v>
      </c>
      <c r="HG12" s="78">
        <v>42.109083359205002</v>
      </c>
      <c r="HH12" s="78">
        <v>49.91695754340229</v>
      </c>
      <c r="HJ12" s="73" t="s">
        <v>325</v>
      </c>
      <c r="HK12" s="78">
        <v>46.247262813686177</v>
      </c>
      <c r="HL12" s="78">
        <v>1.9583722352489421</v>
      </c>
      <c r="HM12" s="78">
        <v>23.615154453927076</v>
      </c>
      <c r="HN12" s="79">
        <v>1.8972372913646472E-56</v>
      </c>
      <c r="HO12" s="78">
        <v>42.382347863493521</v>
      </c>
      <c r="HP12" s="78">
        <v>50.112177763878833</v>
      </c>
      <c r="HR12" s="73" t="s">
        <v>325</v>
      </c>
      <c r="HS12" s="78">
        <v>46.363187776100858</v>
      </c>
      <c r="HT12" s="78">
        <v>1.9427390744434054</v>
      </c>
      <c r="HU12" s="78">
        <v>23.864855752378332</v>
      </c>
      <c r="HV12" s="79">
        <v>6.5058009157532202E-57</v>
      </c>
      <c r="HW12" s="78">
        <v>42.528973728453629</v>
      </c>
      <c r="HX12" s="78">
        <v>50.197401823748088</v>
      </c>
      <c r="HZ12" s="73" t="s">
        <v>325</v>
      </c>
      <c r="IA12" s="78">
        <v>46.322792616282733</v>
      </c>
      <c r="IB12" s="78">
        <v>1.9521211115840007</v>
      </c>
      <c r="IC12" s="78">
        <v>23.729466548668817</v>
      </c>
      <c r="ID12" s="79">
        <v>1.9605464359046948E-56</v>
      </c>
      <c r="IE12" s="78">
        <v>42.469907888982277</v>
      </c>
      <c r="IF12" s="78">
        <v>50.175677343583189</v>
      </c>
      <c r="IH12" s="73" t="s">
        <v>325</v>
      </c>
      <c r="II12" s="78">
        <v>46.778423928959569</v>
      </c>
      <c r="IJ12" s="78">
        <v>1.9276820388879148</v>
      </c>
      <c r="IK12" s="78">
        <v>24.266670013663756</v>
      </c>
      <c r="IL12" s="79">
        <v>9.7961543523758203E-58</v>
      </c>
      <c r="IM12" s="78">
        <v>42.973774390234958</v>
      </c>
      <c r="IN12" s="78">
        <v>50.58307346768418</v>
      </c>
      <c r="IP12" s="73" t="s">
        <v>325</v>
      </c>
      <c r="IQ12" s="78">
        <v>46.726113476355863</v>
      </c>
      <c r="IR12" s="78">
        <v>1.9320964635541555</v>
      </c>
      <c r="IS12" s="78">
        <v>24.184151442626021</v>
      </c>
      <c r="IT12" s="79">
        <v>2.2065466843173859E-57</v>
      </c>
      <c r="IU12" s="78">
        <v>42.912596856490921</v>
      </c>
      <c r="IV12" s="78">
        <v>50.539630096220804</v>
      </c>
      <c r="IY12" s="73" t="s">
        <v>325</v>
      </c>
      <c r="IZ12" s="78">
        <v>68.467802375699392</v>
      </c>
      <c r="JA12" s="78">
        <v>1.5936510348379092</v>
      </c>
      <c r="JB12" s="78">
        <v>42.962857538421687</v>
      </c>
      <c r="JC12" s="79">
        <v>7.0140412439212566E-97</v>
      </c>
      <c r="JD12" s="78">
        <v>65.323278613564739</v>
      </c>
      <c r="JE12" s="78">
        <v>71.612326137834046</v>
      </c>
      <c r="JG12" s="73" t="s">
        <v>325</v>
      </c>
      <c r="JH12" s="78">
        <v>48.727040258342868</v>
      </c>
      <c r="JI12" s="78">
        <v>2.5122569871057654</v>
      </c>
      <c r="JJ12" s="78">
        <v>19.395722853368852</v>
      </c>
      <c r="JK12" s="79">
        <v>4.7327939369869293E-45</v>
      </c>
      <c r="JL12" s="78">
        <v>43.76801089006203</v>
      </c>
      <c r="JM12" s="78">
        <v>53.686069626623706</v>
      </c>
      <c r="JO12" s="73" t="s">
        <v>325</v>
      </c>
      <c r="JP12" s="78">
        <v>48.31302198740579</v>
      </c>
      <c r="JQ12" s="78">
        <v>2.4468958609810283</v>
      </c>
      <c r="JR12" s="78">
        <v>19.744617152622002</v>
      </c>
      <c r="JS12" s="79">
        <v>4.465922313301369E-46</v>
      </c>
      <c r="JT12" s="78">
        <v>43.483211283681257</v>
      </c>
      <c r="JU12" s="78">
        <v>53.142832691130323</v>
      </c>
      <c r="JW12" s="73" t="s">
        <v>325</v>
      </c>
      <c r="JX12" s="78">
        <v>59.658858751912703</v>
      </c>
      <c r="JY12" s="78">
        <v>9.2602236346334941</v>
      </c>
      <c r="JZ12" s="78">
        <v>6.4424857439497369</v>
      </c>
      <c r="KA12" s="79">
        <v>1.1910564765172423E-9</v>
      </c>
      <c r="KB12" s="78">
        <v>41.37746238574384</v>
      </c>
      <c r="KC12" s="78">
        <v>77.940255118081566</v>
      </c>
      <c r="KE12" s="73" t="s">
        <v>325</v>
      </c>
      <c r="KF12" s="78">
        <v>46.936321642581561</v>
      </c>
      <c r="KG12" s="78">
        <v>1.9662434291887672</v>
      </c>
      <c r="KH12" s="78">
        <v>23.871063443017608</v>
      </c>
      <c r="KI12" s="79">
        <v>1.6093234051119788E-57</v>
      </c>
      <c r="KJ12" s="78">
        <v>43.056322799508273</v>
      </c>
      <c r="KK12" s="78">
        <v>50.816320485654849</v>
      </c>
      <c r="KM12" s="73" t="s">
        <v>325</v>
      </c>
      <c r="KN12" s="78">
        <v>47.434306221174879</v>
      </c>
      <c r="KO12" s="78">
        <v>1.8577737883548853</v>
      </c>
      <c r="KP12" s="78">
        <v>25.532875164085176</v>
      </c>
      <c r="KQ12" s="79">
        <v>3.0602155395873921E-61</v>
      </c>
      <c r="KR12" s="78">
        <v>43.768069159613731</v>
      </c>
      <c r="KS12" s="78">
        <v>51.100543282736027</v>
      </c>
      <c r="KU12" s="73" t="s">
        <v>325</v>
      </c>
      <c r="KV12" s="78">
        <v>47.251268235962016</v>
      </c>
      <c r="KW12" s="78">
        <v>1.8750192176539497</v>
      </c>
      <c r="KX12" s="78">
        <v>25.200418102958679</v>
      </c>
      <c r="KY12" s="79">
        <v>1.3047234091731951E-60</v>
      </c>
      <c r="KZ12" s="78">
        <v>43.551141146181941</v>
      </c>
      <c r="LA12" s="78">
        <v>50.951395325742091</v>
      </c>
      <c r="LC12" s="73" t="s">
        <v>325</v>
      </c>
      <c r="LD12" s="78">
        <v>47.241617116422518</v>
      </c>
      <c r="LE12" s="78">
        <v>1.8342812268291011</v>
      </c>
      <c r="LF12" s="78">
        <v>25.754838694003595</v>
      </c>
      <c r="LG12" s="79">
        <v>9.1351009122002282E-62</v>
      </c>
      <c r="LH12" s="78">
        <v>43.621741619588313</v>
      </c>
      <c r="LI12" s="78">
        <v>50.861492613256722</v>
      </c>
    </row>
    <row r="13" spans="1:321" ht="15" customHeight="1">
      <c r="A13" s="54" t="s">
        <v>35</v>
      </c>
      <c r="B13" s="55">
        <v>2000</v>
      </c>
      <c r="C13" s="56" t="s">
        <v>22</v>
      </c>
      <c r="D13" s="57">
        <v>74.5</v>
      </c>
      <c r="E13" s="55">
        <v>92</v>
      </c>
      <c r="F13" s="58">
        <v>2.1</v>
      </c>
      <c r="G13" s="55">
        <v>167.7270642</v>
      </c>
      <c r="H13" s="57">
        <v>54.5</v>
      </c>
      <c r="I13" s="59">
        <v>97</v>
      </c>
      <c r="J13" s="59">
        <v>97</v>
      </c>
      <c r="K13" s="60">
        <v>13636.347</v>
      </c>
      <c r="L13" s="82">
        <v>666854</v>
      </c>
      <c r="M13" s="58">
        <v>8.3000000000000007</v>
      </c>
      <c r="N13" s="58">
        <v>22.4</v>
      </c>
      <c r="O13" s="94">
        <f t="shared" si="0"/>
        <v>1</v>
      </c>
      <c r="P13" s="94">
        <f t="shared" si="1"/>
        <v>97</v>
      </c>
      <c r="Q13" s="94">
        <f t="shared" si="2"/>
        <v>2.1</v>
      </c>
      <c r="R13" s="94">
        <f t="shared" si="3"/>
        <v>22.4</v>
      </c>
      <c r="S13" s="93">
        <f t="shared" si="4"/>
        <v>8.3000000000000007</v>
      </c>
      <c r="T13" s="103"/>
      <c r="U13" s="103"/>
      <c r="V13" s="73" t="s">
        <v>16</v>
      </c>
      <c r="W13" s="76">
        <f>_xll.StatCorrelationCoeff( ST_Smokingprevalence,ST_Lifeexpectancy)</f>
        <v>0.39899576679276094</v>
      </c>
      <c r="X13" s="76">
        <f>_xll.StatCorrelationCoeff( ST_Smokingprevalence,ST_AdultMortality)</f>
        <v>-0.2137430906202214</v>
      </c>
      <c r="Y13" s="76">
        <f>_xll.StatCorrelationCoeff( ST_Smokingprevalence,ST_Alcohol)</f>
        <v>0.36992883682404426</v>
      </c>
      <c r="Z13" s="76">
        <f>_xll.StatCorrelationCoeff( ST_Smokingprevalence,ST_PercentageExpenditure)</f>
        <v>0.23209873635009187</v>
      </c>
      <c r="AA13" s="76">
        <f>_xll.StatCorrelationCoeff( ST_Smokingprevalence,ST_BMI)</f>
        <v>0.38183296217440499</v>
      </c>
      <c r="AB13" s="76">
        <f>_xll.StatCorrelationCoeff( ST_Smokingprevalence,ST_polio)</f>
        <v>0.33504897216991947</v>
      </c>
      <c r="AC13" s="76">
        <f>_xll.StatCorrelationCoeff( ST_Smokingprevalence,ST_Diphtheria)</f>
        <v>0.36440748303427151</v>
      </c>
      <c r="AD13" s="76">
        <f>_xll.StatCorrelationCoeff( ST_Smokingprevalence,ST_GDP)</f>
        <v>0.22552285651450812</v>
      </c>
      <c r="AE13" s="76">
        <f>_xll.StatCorrelationCoeff( ST_Smokingprevalence,ST_Population)</f>
        <v>8.3443545868840924E-2</v>
      </c>
      <c r="AF13" s="76">
        <f>_xll.StatCorrelationCoeff( ST_Smokingprevalence,ST_Schooling)</f>
        <v>0.41358996449497576</v>
      </c>
      <c r="AG13" s="76">
        <v>1</v>
      </c>
      <c r="DA13" s="73" t="s">
        <v>4</v>
      </c>
      <c r="DB13" s="78">
        <v>-4.6032947578611649E-2</v>
      </c>
      <c r="DC13" s="78">
        <v>4.2489961505599808E-3</v>
      </c>
      <c r="DD13" s="78">
        <v>-10.833840734956869</v>
      </c>
      <c r="DE13" s="79">
        <v>2.1174019933904391E-21</v>
      </c>
      <c r="DF13" s="78">
        <v>-5.4416884255196238E-2</v>
      </c>
      <c r="DG13" s="78">
        <v>-3.7649010902027061E-2</v>
      </c>
      <c r="DI13" s="73" t="s">
        <v>4</v>
      </c>
      <c r="DJ13" s="78">
        <v>-4.1956015951129383E-2</v>
      </c>
      <c r="DK13" s="78">
        <v>4.0184599378565271E-3</v>
      </c>
      <c r="DL13" s="78">
        <v>-10.440819766765921</v>
      </c>
      <c r="DM13" s="79">
        <v>2.9774023680374424E-20</v>
      </c>
      <c r="DN13" s="78">
        <v>-4.9885364961786048E-2</v>
      </c>
      <c r="DO13" s="78">
        <v>-3.4026666940472718E-2</v>
      </c>
      <c r="DQ13" s="73" t="s">
        <v>4</v>
      </c>
      <c r="DR13" s="78">
        <v>-3.9674750138291942E-2</v>
      </c>
      <c r="DS13" s="78">
        <v>3.9999700642237759E-3</v>
      </c>
      <c r="DT13" s="78">
        <v>-9.9187617660311478</v>
      </c>
      <c r="DU13" s="79">
        <v>9.3452316950460524E-19</v>
      </c>
      <c r="DV13" s="78">
        <v>-4.7567912801227949E-2</v>
      </c>
      <c r="DW13" s="78">
        <v>-3.1781587475355935E-2</v>
      </c>
      <c r="DY13" s="73" t="s">
        <v>4</v>
      </c>
      <c r="DZ13" s="78">
        <v>-3.0733460127268318E-2</v>
      </c>
      <c r="EA13" s="78">
        <v>3.8031609420811708E-3</v>
      </c>
      <c r="EB13" s="78">
        <v>-8.081030646694197</v>
      </c>
      <c r="EC13" s="79">
        <v>9.4542477091530959E-14</v>
      </c>
      <c r="ED13" s="78">
        <v>-3.823854524644664E-2</v>
      </c>
      <c r="EE13" s="78">
        <v>-2.3228375008089996E-2</v>
      </c>
      <c r="EG13" s="73" t="s">
        <v>10</v>
      </c>
      <c r="EH13" s="78">
        <v>0.25501996815073047</v>
      </c>
      <c r="EI13" s="78">
        <v>2.3932380433178194E-2</v>
      </c>
      <c r="EJ13" s="78">
        <v>10.655854684525591</v>
      </c>
      <c r="EK13" s="79">
        <v>8.4841341593059424E-21</v>
      </c>
      <c r="EL13" s="78">
        <v>0.20779043963359234</v>
      </c>
      <c r="EM13" s="78">
        <v>0.3022494966678686</v>
      </c>
      <c r="EO13" s="73" t="s">
        <v>4</v>
      </c>
      <c r="EP13" s="78">
        <v>-2.8830525650593613E-2</v>
      </c>
      <c r="EQ13" s="78">
        <v>2.9507588655905709E-3</v>
      </c>
      <c r="ER13" s="78">
        <v>-9.7705461421441537</v>
      </c>
      <c r="ES13" s="79">
        <v>2.6395088546824716E-18</v>
      </c>
      <c r="ET13" s="78">
        <v>-3.4653721984060082E-2</v>
      </c>
      <c r="EU13" s="78">
        <v>-2.300732931712714E-2</v>
      </c>
      <c r="EW13" s="73" t="s">
        <v>4</v>
      </c>
      <c r="EX13" s="78">
        <v>-2.8168405575583491E-2</v>
      </c>
      <c r="EY13" s="78">
        <v>2.9583965905698889E-3</v>
      </c>
      <c r="EZ13" s="78">
        <v>-9.5215109648829355</v>
      </c>
      <c r="FA13" s="79">
        <v>1.2468972377107351E-17</v>
      </c>
      <c r="FB13" s="78">
        <v>-3.4006448868162106E-2</v>
      </c>
      <c r="FC13" s="78">
        <v>-2.2330362283004872E-2</v>
      </c>
      <c r="FE13" s="73" t="s">
        <v>4</v>
      </c>
      <c r="FF13" s="78">
        <v>-2.7333526446345201E-2</v>
      </c>
      <c r="FG13" s="78">
        <v>2.9036419640901729E-3</v>
      </c>
      <c r="FH13" s="78">
        <v>-9.4135319658496144</v>
      </c>
      <c r="FI13" s="79">
        <v>2.5723694702538212E-17</v>
      </c>
      <c r="FJ13" s="78">
        <v>-3.3063739591228929E-2</v>
      </c>
      <c r="FK13" s="78">
        <v>-2.1603313301461473E-2</v>
      </c>
      <c r="FM13" s="73" t="s">
        <v>4</v>
      </c>
      <c r="FN13" s="78">
        <v>-2.7333526446345201E-2</v>
      </c>
      <c r="FO13" s="78">
        <v>2.9036419640901729E-3</v>
      </c>
      <c r="FP13" s="78">
        <v>-9.4135319658496144</v>
      </c>
      <c r="FQ13" s="79">
        <v>2.5723694702538212E-17</v>
      </c>
      <c r="FR13" s="78">
        <v>-3.3063739591228929E-2</v>
      </c>
      <c r="FS13" s="78">
        <v>-2.1603313301461473E-2</v>
      </c>
      <c r="FV13" s="73" t="s">
        <v>4</v>
      </c>
      <c r="FW13" s="78">
        <v>-4.6032947578611649E-2</v>
      </c>
      <c r="FX13" s="78">
        <v>4.2489961505599808E-3</v>
      </c>
      <c r="FY13" s="78">
        <v>-10.833840734956869</v>
      </c>
      <c r="FZ13" s="79">
        <v>2.1174019933904391E-21</v>
      </c>
      <c r="GA13" s="78">
        <v>-5.4416884255196238E-2</v>
      </c>
      <c r="GB13" s="78">
        <v>-3.7649010902027061E-2</v>
      </c>
      <c r="GD13" s="73" t="s">
        <v>4</v>
      </c>
      <c r="GE13" s="78">
        <v>-4.1956015951129383E-2</v>
      </c>
      <c r="GF13" s="78">
        <v>4.0184599378565271E-3</v>
      </c>
      <c r="GG13" s="78">
        <v>-10.440819766765921</v>
      </c>
      <c r="GH13" s="79">
        <v>2.9774023680374424E-20</v>
      </c>
      <c r="GI13" s="78">
        <v>-4.9885364961786048E-2</v>
      </c>
      <c r="GJ13" s="78">
        <v>-3.4026666940472718E-2</v>
      </c>
      <c r="GL13" s="73" t="s">
        <v>4</v>
      </c>
      <c r="GM13" s="78">
        <v>-3.9674750138291942E-2</v>
      </c>
      <c r="GN13" s="78">
        <v>3.9999700642237759E-3</v>
      </c>
      <c r="GO13" s="78">
        <v>-9.9187617660311478</v>
      </c>
      <c r="GP13" s="79">
        <v>9.3452316950460524E-19</v>
      </c>
      <c r="GQ13" s="78">
        <v>-4.7567912801227949E-2</v>
      </c>
      <c r="GR13" s="78">
        <v>-3.1781587475355935E-2</v>
      </c>
      <c r="GT13" s="73" t="s">
        <v>4</v>
      </c>
      <c r="GU13" s="78">
        <v>-3.0733460127268297E-2</v>
      </c>
      <c r="GV13" s="78">
        <v>3.8031609420811708E-3</v>
      </c>
      <c r="GW13" s="78">
        <v>-8.0810306466941917</v>
      </c>
      <c r="GX13" s="79">
        <v>9.4542477091534405E-14</v>
      </c>
      <c r="GY13" s="78">
        <v>-3.8238545246446619E-2</v>
      </c>
      <c r="GZ13" s="78">
        <v>-2.3228375008089976E-2</v>
      </c>
      <c r="HB13" s="73" t="s">
        <v>4</v>
      </c>
      <c r="HC13" s="78">
        <v>-2.7659860496397626E-2</v>
      </c>
      <c r="HD13" s="78">
        <v>2.9907192132558615E-3</v>
      </c>
      <c r="HE13" s="78">
        <v>-9.2485648180544437</v>
      </c>
      <c r="HF13" s="79">
        <v>7.3013304038733271E-17</v>
      </c>
      <c r="HG13" s="78">
        <v>-3.3561916865742357E-2</v>
      </c>
      <c r="HH13" s="78">
        <v>-2.1757804127052895E-2</v>
      </c>
      <c r="HJ13" s="73" t="s">
        <v>4</v>
      </c>
      <c r="HK13" s="78">
        <v>-2.8378549147070609E-2</v>
      </c>
      <c r="HL13" s="78">
        <v>2.9735989591732552E-3</v>
      </c>
      <c r="HM13" s="78">
        <v>-9.5435025155378224</v>
      </c>
      <c r="HN13" s="79">
        <v>1.170796464745174E-17</v>
      </c>
      <c r="HO13" s="78">
        <v>-3.4247048948246109E-2</v>
      </c>
      <c r="HP13" s="78">
        <v>-2.2510049345895108E-2</v>
      </c>
      <c r="HR13" s="73" t="s">
        <v>4</v>
      </c>
      <c r="HS13" s="78">
        <v>-2.7693489581628428E-2</v>
      </c>
      <c r="HT13" s="78">
        <v>2.9683627966009011E-3</v>
      </c>
      <c r="HU13" s="78">
        <v>-9.3295501524747895</v>
      </c>
      <c r="HV13" s="79">
        <v>4.7088387762960329E-17</v>
      </c>
      <c r="HW13" s="78">
        <v>-3.3551887388601737E-2</v>
      </c>
      <c r="HX13" s="78">
        <v>-2.1835091774655122E-2</v>
      </c>
      <c r="HZ13" s="73" t="s">
        <v>4</v>
      </c>
      <c r="IA13" s="78">
        <v>-2.7625958883021041E-2</v>
      </c>
      <c r="IB13" s="78">
        <v>2.9840051510103306E-3</v>
      </c>
      <c r="IC13" s="78">
        <v>-9.2580131350200201</v>
      </c>
      <c r="ID13" s="79">
        <v>7.656796869820486E-17</v>
      </c>
      <c r="IE13" s="78">
        <v>-3.3515464305758157E-2</v>
      </c>
      <c r="IF13" s="78">
        <v>-2.1736453460283921E-2</v>
      </c>
      <c r="IH13" s="73" t="s">
        <v>4</v>
      </c>
      <c r="II13" s="78">
        <v>-2.7093706901681891E-2</v>
      </c>
      <c r="IJ13" s="78">
        <v>2.943988789893227E-3</v>
      </c>
      <c r="IK13" s="78">
        <v>-9.2030604853847038</v>
      </c>
      <c r="IL13" s="79">
        <v>1.0804525307784175E-16</v>
      </c>
      <c r="IM13" s="78">
        <v>-3.2904232375031997E-2</v>
      </c>
      <c r="IN13" s="78">
        <v>-2.1283181428331788E-2</v>
      </c>
      <c r="IP13" s="73" t="s">
        <v>4</v>
      </c>
      <c r="IQ13" s="78">
        <v>-2.6994210607377223E-2</v>
      </c>
      <c r="IR13" s="78">
        <v>2.9519875356339791E-3</v>
      </c>
      <c r="IS13" s="78">
        <v>-9.1444188979544094</v>
      </c>
      <c r="IT13" s="79">
        <v>1.6146853757438103E-16</v>
      </c>
      <c r="IU13" s="78">
        <v>-3.28207589920608E-2</v>
      </c>
      <c r="IV13" s="78">
        <v>-2.1167662222693642E-2</v>
      </c>
      <c r="IY13" s="73" t="s">
        <v>327</v>
      </c>
      <c r="IZ13" s="78">
        <v>-2.6476946740205953E-2</v>
      </c>
      <c r="JA13" s="78">
        <v>2.1593553986257195E-2</v>
      </c>
      <c r="JB13" s="78">
        <v>-1.2261504871804196</v>
      </c>
      <c r="JC13" s="79">
        <v>0.2217348773637513</v>
      </c>
      <c r="JD13" s="78">
        <v>-6.9084419853433318E-2</v>
      </c>
      <c r="JE13" s="78">
        <v>1.6130526373021412E-2</v>
      </c>
      <c r="JG13" s="73" t="s">
        <v>4</v>
      </c>
      <c r="JH13" s="78">
        <v>-2.6769967738608208E-2</v>
      </c>
      <c r="JI13" s="78">
        <v>2.9910424129002975E-3</v>
      </c>
      <c r="JJ13" s="78">
        <v>-8.9500461856207547</v>
      </c>
      <c r="JK13" s="79">
        <v>5.7741053938813616E-16</v>
      </c>
      <c r="JL13" s="78">
        <v>-3.2674087915594591E-2</v>
      </c>
      <c r="JM13" s="78">
        <v>-2.0865847561621825E-2</v>
      </c>
      <c r="JO13" s="73" t="s">
        <v>4</v>
      </c>
      <c r="JP13" s="78">
        <v>-2.6842476360101307E-2</v>
      </c>
      <c r="JQ13" s="78">
        <v>2.9855935156970718E-3</v>
      </c>
      <c r="JR13" s="78">
        <v>-8.9906667531846391</v>
      </c>
      <c r="JS13" s="79">
        <v>4.3439727799380594E-16</v>
      </c>
      <c r="JT13" s="78">
        <v>-3.2735596598288702E-2</v>
      </c>
      <c r="JU13" s="78">
        <v>-2.0949356121913912E-2</v>
      </c>
      <c r="JW13" s="73" t="s">
        <v>4</v>
      </c>
      <c r="JX13" s="78">
        <v>-2.6317119207991846E-2</v>
      </c>
      <c r="JY13" s="78">
        <v>3.0320822364886405E-3</v>
      </c>
      <c r="JZ13" s="78">
        <v>-8.679553242747426</v>
      </c>
      <c r="KA13" s="79">
        <v>3.3309529502384597E-15</v>
      </c>
      <c r="KB13" s="78">
        <v>-3.2303011057596455E-2</v>
      </c>
      <c r="KC13" s="78">
        <v>-2.033122735838724E-2</v>
      </c>
      <c r="KE13" s="73" t="s">
        <v>4</v>
      </c>
      <c r="KF13" s="78">
        <v>-3.0852528656077793E-2</v>
      </c>
      <c r="KG13" s="78">
        <v>3.0564237115031558E-3</v>
      </c>
      <c r="KH13" s="78">
        <v>-10.094323159436705</v>
      </c>
      <c r="KI13" s="79">
        <v>2.9963406226206721E-19</v>
      </c>
      <c r="KJ13" s="78">
        <v>-3.6883786174108896E-2</v>
      </c>
      <c r="KK13" s="78">
        <v>-2.4821271138046691E-2</v>
      </c>
      <c r="KM13" s="73" t="s">
        <v>4</v>
      </c>
      <c r="KN13" s="78">
        <v>-2.7924909687710997E-2</v>
      </c>
      <c r="KO13" s="78">
        <v>2.9480251020817883E-3</v>
      </c>
      <c r="KP13" s="78">
        <v>-9.4724124526590501</v>
      </c>
      <c r="KQ13" s="79">
        <v>1.7701678543597188E-17</v>
      </c>
      <c r="KR13" s="78">
        <v>-3.3742711055893611E-2</v>
      </c>
      <c r="KS13" s="78">
        <v>-2.2107108319528387E-2</v>
      </c>
      <c r="KU13" s="73" t="s">
        <v>4</v>
      </c>
      <c r="KV13" s="78">
        <v>-2.8812625464481878E-2</v>
      </c>
      <c r="KW13" s="78">
        <v>2.9495736086429542E-3</v>
      </c>
      <c r="KX13" s="78">
        <v>-9.7684036024915653</v>
      </c>
      <c r="KY13" s="79">
        <v>2.5678269414317168E-18</v>
      </c>
      <c r="KZ13" s="78">
        <v>-3.4633257653145871E-2</v>
      </c>
      <c r="LA13" s="78">
        <v>-2.2991993275817885E-2</v>
      </c>
      <c r="LC13" s="73" t="s">
        <v>4</v>
      </c>
      <c r="LD13" s="78">
        <v>-2.7709969848670662E-2</v>
      </c>
      <c r="LE13" s="78">
        <v>2.9088130295705731E-3</v>
      </c>
      <c r="LF13" s="78">
        <v>-9.5262120895963793</v>
      </c>
      <c r="LG13" s="79">
        <v>1.2572787970626291E-17</v>
      </c>
      <c r="LH13" s="78">
        <v>-3.3450387869966597E-2</v>
      </c>
      <c r="LI13" s="78">
        <v>-2.1969551827374728E-2</v>
      </c>
    </row>
    <row r="14" spans="1:321" ht="15" customHeight="1">
      <c r="A14" s="54" t="s">
        <v>36</v>
      </c>
      <c r="B14" s="55">
        <v>2000</v>
      </c>
      <c r="C14" s="56" t="s">
        <v>22</v>
      </c>
      <c r="D14" s="57">
        <v>65.3</v>
      </c>
      <c r="E14" s="55">
        <v>173</v>
      </c>
      <c r="F14" s="58">
        <v>0.01</v>
      </c>
      <c r="G14" s="55">
        <v>3.6963305100000001</v>
      </c>
      <c r="H14" s="57">
        <v>1.4</v>
      </c>
      <c r="I14" s="59">
        <v>83</v>
      </c>
      <c r="J14" s="59">
        <v>82</v>
      </c>
      <c r="K14" s="55">
        <v>45.634</v>
      </c>
      <c r="L14" s="82">
        <v>131581243</v>
      </c>
      <c r="M14" s="58">
        <v>4.0999999999999996</v>
      </c>
      <c r="N14" s="58">
        <v>31.4</v>
      </c>
      <c r="O14" s="94">
        <f t="shared" si="0"/>
        <v>1</v>
      </c>
      <c r="P14" s="94">
        <f t="shared" si="1"/>
        <v>83</v>
      </c>
      <c r="Q14" s="94">
        <f t="shared" si="2"/>
        <v>0.01</v>
      </c>
      <c r="R14" s="94">
        <f t="shared" si="3"/>
        <v>31.4</v>
      </c>
      <c r="S14" s="93">
        <f t="shared" si="4"/>
        <v>4.0999999999999996</v>
      </c>
      <c r="T14" s="103"/>
      <c r="U14" s="103"/>
      <c r="DI14" s="73" t="s">
        <v>5</v>
      </c>
      <c r="DJ14" s="78">
        <v>0.78231314244272454</v>
      </c>
      <c r="DK14" s="78">
        <v>0.14368774682073238</v>
      </c>
      <c r="DL14" s="78">
        <v>5.4445362235288828</v>
      </c>
      <c r="DM14" s="79">
        <v>1.6839257909068147E-7</v>
      </c>
      <c r="DN14" s="78">
        <v>0.49878405151835503</v>
      </c>
      <c r="DO14" s="78">
        <v>1.065842233367094</v>
      </c>
      <c r="DQ14" s="73" t="s">
        <v>5</v>
      </c>
      <c r="DR14" s="78">
        <v>0.64921911661585696</v>
      </c>
      <c r="DS14" s="78">
        <v>0.14713742528410462</v>
      </c>
      <c r="DT14" s="78">
        <v>4.4123316373267585</v>
      </c>
      <c r="DU14" s="79">
        <v>1.7627682858678632E-5</v>
      </c>
      <c r="DV14" s="78">
        <v>0.35887203578128957</v>
      </c>
      <c r="DW14" s="78">
        <v>0.93956619745042436</v>
      </c>
      <c r="DY14" s="73" t="s">
        <v>8</v>
      </c>
      <c r="DZ14" s="78">
        <v>0.19935107882116299</v>
      </c>
      <c r="EA14" s="78">
        <v>2.9193075009138751E-2</v>
      </c>
      <c r="EB14" s="78">
        <v>6.8287112186282908</v>
      </c>
      <c r="EC14" s="79">
        <v>1.3039832100269029E-10</v>
      </c>
      <c r="ED14" s="78">
        <v>0.14174202252015627</v>
      </c>
      <c r="EE14" s="78">
        <v>0.2569601351221697</v>
      </c>
      <c r="EG14" s="73" t="s">
        <v>4</v>
      </c>
      <c r="EH14" s="78">
        <v>-2.7659860496400041E-2</v>
      </c>
      <c r="EI14" s="78">
        <v>2.9907192132558619E-3</v>
      </c>
      <c r="EJ14" s="78">
        <v>-9.2485648180552502</v>
      </c>
      <c r="EK14" s="79">
        <v>7.3013304038363394E-17</v>
      </c>
      <c r="EL14" s="78">
        <v>-3.3561916865744772E-2</v>
      </c>
      <c r="EM14" s="78">
        <v>-2.1757804127055306E-2</v>
      </c>
      <c r="EO14" s="73" t="s">
        <v>8</v>
      </c>
      <c r="EP14" s="78">
        <v>9.0709014311445069E-2</v>
      </c>
      <c r="EQ14" s="78">
        <v>2.4694686072773614E-2</v>
      </c>
      <c r="ER14" s="78">
        <v>3.6732199811786055</v>
      </c>
      <c r="ES14" s="79">
        <v>3.1710511116669128E-4</v>
      </c>
      <c r="ET14" s="78">
        <v>4.197510824003179E-2</v>
      </c>
      <c r="EU14" s="78">
        <v>0.13944292038285835</v>
      </c>
      <c r="EW14" s="73" t="s">
        <v>13</v>
      </c>
      <c r="EX14" s="78">
        <v>1.9928882148786704E-4</v>
      </c>
      <c r="EY14" s="78">
        <v>4.3597857238657388E-5</v>
      </c>
      <c r="EZ14" s="78">
        <v>4.5710691788577495</v>
      </c>
      <c r="FA14" s="79">
        <v>9.0523376762397743E-6</v>
      </c>
      <c r="FB14" s="78">
        <v>1.1325364323142054E-4</v>
      </c>
      <c r="FC14" s="78">
        <v>2.8532399974431352E-4</v>
      </c>
      <c r="FE14" s="73" t="s">
        <v>15</v>
      </c>
      <c r="FF14" s="78">
        <v>0.52127075323441829</v>
      </c>
      <c r="FG14" s="78">
        <v>0.16989693883687379</v>
      </c>
      <c r="FH14" s="78">
        <v>3.0681585954583643</v>
      </c>
      <c r="FI14" s="79">
        <v>2.4925616845619218E-3</v>
      </c>
      <c r="FJ14" s="78">
        <v>0.18598641575804786</v>
      </c>
      <c r="FK14" s="78">
        <v>0.85655509071078872</v>
      </c>
      <c r="FM14" s="73" t="s">
        <v>15</v>
      </c>
      <c r="FN14" s="78">
        <v>0.52127075323441829</v>
      </c>
      <c r="FO14" s="78">
        <v>0.16989693883687379</v>
      </c>
      <c r="FP14" s="78">
        <v>3.0681585954583643</v>
      </c>
      <c r="FQ14" s="79">
        <v>2.4925616845619218E-3</v>
      </c>
      <c r="FR14" s="78">
        <v>0.18598641575804786</v>
      </c>
      <c r="FS14" s="78">
        <v>0.85655509071078872</v>
      </c>
      <c r="GD14" s="73" t="s">
        <v>5</v>
      </c>
      <c r="GE14" s="78">
        <v>0.78231314244272454</v>
      </c>
      <c r="GF14" s="78">
        <v>0.14368774682073238</v>
      </c>
      <c r="GG14" s="78">
        <v>5.4445362235288828</v>
      </c>
      <c r="GH14" s="79">
        <v>1.6839257909068147E-7</v>
      </c>
      <c r="GI14" s="78">
        <v>0.49878405151835503</v>
      </c>
      <c r="GJ14" s="78">
        <v>1.065842233367094</v>
      </c>
      <c r="GL14" s="73" t="s">
        <v>5</v>
      </c>
      <c r="GM14" s="78">
        <v>0.64921911661585696</v>
      </c>
      <c r="GN14" s="78">
        <v>0.14713742528410462</v>
      </c>
      <c r="GO14" s="78">
        <v>4.4123316373267585</v>
      </c>
      <c r="GP14" s="79">
        <v>1.7627682858678632E-5</v>
      </c>
      <c r="GQ14" s="78">
        <v>0.35887203578128957</v>
      </c>
      <c r="GR14" s="78">
        <v>0.93956619745042436</v>
      </c>
      <c r="GT14" s="73" t="s">
        <v>5</v>
      </c>
      <c r="GU14" s="78">
        <v>0.40739421020879263</v>
      </c>
      <c r="GV14" s="78">
        <v>0.13603553124014484</v>
      </c>
      <c r="GW14" s="78">
        <v>2.9947632540914308</v>
      </c>
      <c r="GX14" s="79">
        <v>3.1378417194268208E-3</v>
      </c>
      <c r="GY14" s="78">
        <v>0.1389442926959043</v>
      </c>
      <c r="GZ14" s="78">
        <v>0.6758441277216809</v>
      </c>
      <c r="HB14" s="73" t="s">
        <v>5</v>
      </c>
      <c r="HC14" s="78">
        <v>0.24554746937750593</v>
      </c>
      <c r="HD14" s="78">
        <v>0.10755439380120821</v>
      </c>
      <c r="HE14" s="78">
        <v>2.283007329587567</v>
      </c>
      <c r="HF14" s="79">
        <v>2.3618922368512228E-2</v>
      </c>
      <c r="HG14" s="78">
        <v>3.3293476367455721E-2</v>
      </c>
      <c r="HH14" s="78">
        <v>0.45780146238755615</v>
      </c>
      <c r="HJ14" s="73" t="s">
        <v>5</v>
      </c>
      <c r="HK14" s="78">
        <v>0.22529450522527483</v>
      </c>
      <c r="HL14" s="78">
        <v>0.10670267190384589</v>
      </c>
      <c r="HM14" s="78">
        <v>2.1114232774629755</v>
      </c>
      <c r="HN14" s="79">
        <v>3.6147806551729271E-2</v>
      </c>
      <c r="HO14" s="78">
        <v>1.4713112962913028E-2</v>
      </c>
      <c r="HP14" s="78">
        <v>0.43587589748763667</v>
      </c>
      <c r="HR14" s="73" t="s">
        <v>5</v>
      </c>
      <c r="HS14" s="78">
        <v>0.19939051226299753</v>
      </c>
      <c r="HT14" s="78">
        <v>0.10659300247773315</v>
      </c>
      <c r="HU14" s="78">
        <v>1.870577876860626</v>
      </c>
      <c r="HV14" s="79">
        <v>6.3073263444279784E-2</v>
      </c>
      <c r="HW14" s="78">
        <v>-1.098276578419119E-2</v>
      </c>
      <c r="HX14" s="78">
        <v>0.40976379031018628</v>
      </c>
      <c r="HZ14" s="73" t="s">
        <v>5</v>
      </c>
      <c r="IA14" s="78">
        <v>0.19821615188821279</v>
      </c>
      <c r="IB14" s="78">
        <v>0.10693630725528083</v>
      </c>
      <c r="IC14" s="78">
        <v>1.8535907679608441</v>
      </c>
      <c r="ID14" s="79">
        <v>6.5490778919626277E-2</v>
      </c>
      <c r="IE14" s="78">
        <v>-1.284312234066029E-2</v>
      </c>
      <c r="IF14" s="78">
        <v>0.40927542611708589</v>
      </c>
      <c r="IH14" s="73" t="s">
        <v>5</v>
      </c>
      <c r="II14" s="78">
        <v>6.3003077337675961E-2</v>
      </c>
      <c r="IJ14" s="78">
        <v>0.12079449024823209</v>
      </c>
      <c r="IK14" s="78">
        <v>0.52157244265201952</v>
      </c>
      <c r="IL14" s="79">
        <v>0.6026313046875782</v>
      </c>
      <c r="IM14" s="78">
        <v>-0.1754079740349582</v>
      </c>
      <c r="IN14" s="78">
        <v>0.30141412871031015</v>
      </c>
      <c r="IP14" s="73" t="s">
        <v>5</v>
      </c>
      <c r="IQ14" s="78">
        <v>4.9485824353957319E-2</v>
      </c>
      <c r="IR14" s="78">
        <v>0.12256013168555689</v>
      </c>
      <c r="IS14" s="78">
        <v>0.40376771527073174</v>
      </c>
      <c r="IT14" s="79">
        <v>0.68688218714124272</v>
      </c>
      <c r="IU14" s="78">
        <v>-0.19241985061215505</v>
      </c>
      <c r="IV14" s="78">
        <v>0.29139149932006969</v>
      </c>
      <c r="JG14" s="73" t="s">
        <v>7</v>
      </c>
      <c r="JH14" s="78">
        <v>1.2160540085177918E-4</v>
      </c>
      <c r="JI14" s="78">
        <v>6.1292056755656282E-4</v>
      </c>
      <c r="JJ14" s="78">
        <v>0.19840319820978586</v>
      </c>
      <c r="JK14" s="79">
        <v>0.84296529581523116</v>
      </c>
      <c r="JL14" s="78">
        <v>-1.0882593186162671E-3</v>
      </c>
      <c r="JM14" s="78">
        <v>1.3314701203198255E-3</v>
      </c>
      <c r="JO14" s="73" t="s">
        <v>7</v>
      </c>
      <c r="JP14" s="78">
        <v>1.8148815628988386E-4</v>
      </c>
      <c r="JQ14" s="78">
        <v>6.0684504123302997E-4</v>
      </c>
      <c r="JR14" s="78">
        <v>0.29906836829567496</v>
      </c>
      <c r="JS14" s="79">
        <v>0.76524892780674536</v>
      </c>
      <c r="JT14" s="78">
        <v>-1.0163342448949151E-3</v>
      </c>
      <c r="JU14" s="78">
        <v>1.3793105574746829E-3</v>
      </c>
      <c r="JW14" s="73" t="s">
        <v>5</v>
      </c>
      <c r="JX14" s="78">
        <v>-7.589614371819664E-2</v>
      </c>
      <c r="JY14" s="78">
        <v>0.45251011732480034</v>
      </c>
      <c r="JZ14" s="78">
        <v>-0.16772253439743603</v>
      </c>
      <c r="KA14" s="79">
        <v>0.86700329719704672</v>
      </c>
      <c r="KB14" s="78">
        <v>-0.9692349161833459</v>
      </c>
      <c r="KC14" s="78">
        <v>0.81744262874695262</v>
      </c>
      <c r="KE14" s="73" t="s">
        <v>8</v>
      </c>
      <c r="KF14" s="78">
        <v>0.10515166948216392</v>
      </c>
      <c r="KG14" s="78">
        <v>2.5513070406979168E-2</v>
      </c>
      <c r="KH14" s="78">
        <v>4.1214823541348204</v>
      </c>
      <c r="KI14" s="79">
        <v>5.7498256498629666E-5</v>
      </c>
      <c r="KJ14" s="78">
        <v>5.4806589014091842E-2</v>
      </c>
      <c r="KK14" s="78">
        <v>0.15549674995023599</v>
      </c>
      <c r="KM14" s="73" t="s">
        <v>8</v>
      </c>
      <c r="KN14" s="78">
        <v>7.4603323801269661E-2</v>
      </c>
      <c r="KO14" s="78">
        <v>2.5127634604964089E-2</v>
      </c>
      <c r="KP14" s="78">
        <v>2.9689751930144435</v>
      </c>
      <c r="KQ14" s="79">
        <v>3.4021571736263848E-3</v>
      </c>
      <c r="KR14" s="78">
        <v>2.5015012331085627E-2</v>
      </c>
      <c r="KS14" s="78">
        <v>0.12419163527145369</v>
      </c>
      <c r="KU14" s="73" t="s">
        <v>8</v>
      </c>
      <c r="KV14" s="78">
        <v>7.3283642138027183E-2</v>
      </c>
      <c r="KW14" s="78">
        <v>2.5379688045997661E-2</v>
      </c>
      <c r="KX14" s="78">
        <v>2.8874918401364629</v>
      </c>
      <c r="KY14" s="79">
        <v>4.364784397661985E-3</v>
      </c>
      <c r="KZ14" s="78">
        <v>2.3199850790724348E-2</v>
      </c>
      <c r="LA14" s="78">
        <v>0.12336743348533002</v>
      </c>
      <c r="LC14" s="73" t="s">
        <v>7</v>
      </c>
      <c r="LD14" s="78">
        <v>9.4876602725150333E-4</v>
      </c>
      <c r="LE14" s="78">
        <v>3.163456859139367E-4</v>
      </c>
      <c r="LF14" s="78">
        <v>2.9991432458150213</v>
      </c>
      <c r="LG14" s="79">
        <v>3.0975144931949237E-3</v>
      </c>
      <c r="LH14" s="78">
        <v>3.2447135519151368E-4</v>
      </c>
      <c r="LI14" s="78">
        <v>1.5730606993114931E-3</v>
      </c>
    </row>
    <row r="15" spans="1:321" ht="15" customHeight="1">
      <c r="A15" s="54" t="s">
        <v>37</v>
      </c>
      <c r="B15" s="55">
        <v>2000</v>
      </c>
      <c r="C15" s="56" t="s">
        <v>22</v>
      </c>
      <c r="D15" s="57">
        <v>73.3</v>
      </c>
      <c r="E15" s="55">
        <v>127</v>
      </c>
      <c r="F15" s="58">
        <v>8.5500000000000007</v>
      </c>
      <c r="G15" s="55">
        <v>1140.6157539999999</v>
      </c>
      <c r="H15" s="57">
        <v>43</v>
      </c>
      <c r="I15" s="59">
        <v>86</v>
      </c>
      <c r="J15" s="59">
        <v>93</v>
      </c>
      <c r="K15" s="60">
        <v>11568.111000000001</v>
      </c>
      <c r="L15" s="82">
        <v>269837</v>
      </c>
      <c r="M15" s="58">
        <v>9</v>
      </c>
      <c r="N15" s="58">
        <v>8.3000000000000007</v>
      </c>
      <c r="O15" s="94">
        <f t="shared" si="0"/>
        <v>1</v>
      </c>
      <c r="P15" s="94">
        <f t="shared" si="1"/>
        <v>86</v>
      </c>
      <c r="Q15" s="94">
        <f t="shared" si="2"/>
        <v>8.5500000000000007</v>
      </c>
      <c r="R15" s="94">
        <f t="shared" si="3"/>
        <v>8.3000000000000007</v>
      </c>
      <c r="S15" s="93">
        <f t="shared" si="4"/>
        <v>9</v>
      </c>
      <c r="T15" s="103"/>
      <c r="U15" s="103"/>
      <c r="DQ15" s="73" t="s">
        <v>7</v>
      </c>
      <c r="DR15" s="78">
        <v>1.4136802389501709E-3</v>
      </c>
      <c r="DS15" s="78">
        <v>4.6425433219900896E-4</v>
      </c>
      <c r="DT15" s="78">
        <v>3.0450555673957127</v>
      </c>
      <c r="DU15" s="79">
        <v>2.6776133287335292E-3</v>
      </c>
      <c r="DV15" s="78">
        <v>4.9756464253742207E-4</v>
      </c>
      <c r="DW15" s="78">
        <v>2.3297958353629199E-3</v>
      </c>
      <c r="DY15" s="73" t="s">
        <v>7</v>
      </c>
      <c r="DZ15" s="78">
        <v>1.3012725494198976E-3</v>
      </c>
      <c r="EA15" s="78">
        <v>4.1475312593192035E-4</v>
      </c>
      <c r="EB15" s="78">
        <v>3.1374629100046736</v>
      </c>
      <c r="EC15" s="79">
        <v>1.9947396670748482E-3</v>
      </c>
      <c r="ED15" s="78">
        <v>4.8280665723996234E-4</v>
      </c>
      <c r="EE15" s="78">
        <v>2.119738441599833E-3</v>
      </c>
      <c r="EG15" s="73" t="s">
        <v>8</v>
      </c>
      <c r="EH15" s="78">
        <v>9.3594100697109051E-2</v>
      </c>
      <c r="EI15" s="78">
        <v>2.4912091512715312E-2</v>
      </c>
      <c r="EJ15" s="78">
        <v>3.7569748268361147</v>
      </c>
      <c r="EK15" s="79">
        <v>2.3325382945041457E-4</v>
      </c>
      <c r="EL15" s="78">
        <v>4.4431154294577162E-2</v>
      </c>
      <c r="EM15" s="78">
        <v>0.14275704709964093</v>
      </c>
      <c r="EO15" s="73" t="s">
        <v>7</v>
      </c>
      <c r="EP15" s="78">
        <v>1.0763600808029739E-3</v>
      </c>
      <c r="EQ15" s="78">
        <v>3.2189212095008702E-4</v>
      </c>
      <c r="ER15" s="78">
        <v>3.3438534550830945</v>
      </c>
      <c r="ES15" s="79">
        <v>1.0084655509435734E-3</v>
      </c>
      <c r="ET15" s="78">
        <v>4.4111975657772117E-4</v>
      </c>
      <c r="EU15" s="78">
        <v>1.7116004050282264E-3</v>
      </c>
      <c r="EW15" s="73" t="s">
        <v>8</v>
      </c>
      <c r="EX15" s="78">
        <v>9.8301965933643487E-2</v>
      </c>
      <c r="EY15" s="78">
        <v>2.4249814870517115E-2</v>
      </c>
      <c r="EZ15" s="78">
        <v>4.0537202637847294</v>
      </c>
      <c r="FA15" s="79">
        <v>7.5249954076919611E-5</v>
      </c>
      <c r="FB15" s="78">
        <v>5.044784471731794E-2</v>
      </c>
      <c r="FC15" s="78">
        <v>0.14615608714996903</v>
      </c>
      <c r="FE15" s="73" t="s">
        <v>13</v>
      </c>
      <c r="FF15" s="78">
        <v>1.5113121777306693E-4</v>
      </c>
      <c r="FG15" s="78">
        <v>4.5402046549276244E-5</v>
      </c>
      <c r="FH15" s="78">
        <v>3.328731395599966</v>
      </c>
      <c r="FI15" s="79">
        <v>1.0613898473924212E-3</v>
      </c>
      <c r="FJ15" s="78">
        <v>6.153222204330065E-5</v>
      </c>
      <c r="FK15" s="78">
        <v>2.407302135028332E-4</v>
      </c>
      <c r="FM15" s="73" t="s">
        <v>13</v>
      </c>
      <c r="FN15" s="78">
        <v>1.5113121777306693E-4</v>
      </c>
      <c r="FO15" s="78">
        <v>4.5402046549276244E-5</v>
      </c>
      <c r="FP15" s="78">
        <v>3.328731395599966</v>
      </c>
      <c r="FQ15" s="79">
        <v>1.0613898473924212E-3</v>
      </c>
      <c r="FR15" s="78">
        <v>6.153222204330065E-5</v>
      </c>
      <c r="FS15" s="78">
        <v>2.407302135028332E-4</v>
      </c>
      <c r="GL15" s="73" t="s">
        <v>7</v>
      </c>
      <c r="GM15" s="78">
        <v>1.4136802389501709E-3</v>
      </c>
      <c r="GN15" s="78">
        <v>4.6425433219900896E-4</v>
      </c>
      <c r="GO15" s="78">
        <v>3.0450555673957127</v>
      </c>
      <c r="GP15" s="79">
        <v>2.6776133287335292E-3</v>
      </c>
      <c r="GQ15" s="78">
        <v>4.9756464253742207E-4</v>
      </c>
      <c r="GR15" s="78">
        <v>2.3297958353629199E-3</v>
      </c>
      <c r="GT15" s="73" t="s">
        <v>7</v>
      </c>
      <c r="GU15" s="78">
        <v>1.3012725494198889E-3</v>
      </c>
      <c r="GV15" s="78">
        <v>4.1475312593192029E-4</v>
      </c>
      <c r="GW15" s="78">
        <v>3.1374629100046532</v>
      </c>
      <c r="GX15" s="79">
        <v>1.9947396670750087E-3</v>
      </c>
      <c r="GY15" s="78">
        <v>4.8280665723995377E-4</v>
      </c>
      <c r="GZ15" s="78">
        <v>2.1197384415998239E-3</v>
      </c>
      <c r="HB15" s="73" t="s">
        <v>7</v>
      </c>
      <c r="HC15" s="78">
        <v>1.034092733389412E-3</v>
      </c>
      <c r="HD15" s="78">
        <v>3.2559883309141581E-4</v>
      </c>
      <c r="HE15" s="78">
        <v>3.1759718656580014</v>
      </c>
      <c r="HF15" s="79">
        <v>1.7619833889838362E-3</v>
      </c>
      <c r="HG15" s="78">
        <v>3.915373713946189E-4</v>
      </c>
      <c r="HH15" s="78">
        <v>1.6766480953842051E-3</v>
      </c>
      <c r="HJ15" s="73" t="s">
        <v>7</v>
      </c>
      <c r="HK15" s="78">
        <v>1.0565743389136274E-3</v>
      </c>
      <c r="HL15" s="78">
        <v>3.2203391988734192E-4</v>
      </c>
      <c r="HM15" s="78">
        <v>3.2809411483214315</v>
      </c>
      <c r="HN15" s="79">
        <v>1.2474406185896711E-3</v>
      </c>
      <c r="HO15" s="78">
        <v>4.2102932400816552E-4</v>
      </c>
      <c r="HP15" s="78">
        <v>1.6921193538190892E-3</v>
      </c>
      <c r="HR15" s="73" t="s">
        <v>7</v>
      </c>
      <c r="HS15" s="78">
        <v>1.3610900130903159E-4</v>
      </c>
      <c r="HT15" s="78">
        <v>5.6001221279803172E-4</v>
      </c>
      <c r="HU15" s="78">
        <v>0.24304648755601205</v>
      </c>
      <c r="HV15" s="79">
        <v>0.80825402979148253</v>
      </c>
      <c r="HW15" s="78">
        <v>-9.6913808071581449E-4</v>
      </c>
      <c r="HX15" s="78">
        <v>1.2413560833338777E-3</v>
      </c>
      <c r="HZ15" s="73" t="s">
        <v>7</v>
      </c>
      <c r="IA15" s="78">
        <v>2.049370718855692E-4</v>
      </c>
      <c r="IB15" s="78">
        <v>6.0369669951107691E-4</v>
      </c>
      <c r="IC15" s="78">
        <v>0.33947025393967539</v>
      </c>
      <c r="ID15" s="79">
        <v>0.7346648879544555</v>
      </c>
      <c r="IE15" s="78">
        <v>-9.8657393614843777E-4</v>
      </c>
      <c r="IF15" s="78">
        <v>1.3964480799195762E-3</v>
      </c>
      <c r="IH15" s="73" t="s">
        <v>7</v>
      </c>
      <c r="II15" s="78">
        <v>2.2231977660996938E-4</v>
      </c>
      <c r="IJ15" s="78">
        <v>5.5450253382568137E-4</v>
      </c>
      <c r="IK15" s="78">
        <v>0.4009355468154811</v>
      </c>
      <c r="IL15" s="79">
        <v>0.68895948097164994</v>
      </c>
      <c r="IM15" s="78">
        <v>-8.7209712772483056E-4</v>
      </c>
      <c r="IN15" s="78">
        <v>1.3167366809447693E-3</v>
      </c>
      <c r="IP15" s="73" t="s">
        <v>7</v>
      </c>
      <c r="IQ15" s="78">
        <v>1.7983211232636132E-4</v>
      </c>
      <c r="IR15" s="78">
        <v>5.5876053569561465E-4</v>
      </c>
      <c r="IS15" s="78">
        <v>0.32184111231564327</v>
      </c>
      <c r="IT15" s="79">
        <v>0.74796161518573379</v>
      </c>
      <c r="IU15" s="78">
        <v>-9.2303341721356011E-4</v>
      </c>
      <c r="IV15" s="78">
        <v>1.2826976418662827E-3</v>
      </c>
      <c r="JG15" s="73" t="s">
        <v>8</v>
      </c>
      <c r="JH15" s="78">
        <v>7.3725768028588767E-2</v>
      </c>
      <c r="JI15" s="78">
        <v>2.6141003643978672E-2</v>
      </c>
      <c r="JJ15" s="78">
        <v>2.8203113022238835</v>
      </c>
      <c r="JK15" s="79">
        <v>5.3650412095609988E-3</v>
      </c>
      <c r="JL15" s="78">
        <v>2.2125153341406224E-2</v>
      </c>
      <c r="JM15" s="78">
        <v>0.12532638271577132</v>
      </c>
      <c r="JO15" s="73" t="s">
        <v>8</v>
      </c>
      <c r="JP15" s="78">
        <v>7.7280497872457943E-2</v>
      </c>
      <c r="JQ15" s="78">
        <v>2.5668924467126319E-2</v>
      </c>
      <c r="JR15" s="78">
        <v>3.0106636517408254</v>
      </c>
      <c r="JS15" s="79">
        <v>2.999444700214857E-3</v>
      </c>
      <c r="JT15" s="78">
        <v>2.6613835624430052E-2</v>
      </c>
      <c r="JU15" s="78">
        <v>0.12794716012048585</v>
      </c>
      <c r="JW15" s="73" t="s">
        <v>7</v>
      </c>
      <c r="JX15" s="78">
        <v>1.4616242545100258E-4</v>
      </c>
      <c r="JY15" s="78">
        <v>6.1646672767628466E-4</v>
      </c>
      <c r="JZ15" s="78">
        <v>0.2370970222544671</v>
      </c>
      <c r="KA15" s="79">
        <v>0.81287039282081719</v>
      </c>
      <c r="KB15" s="78">
        <v>-1.0708570591601034E-3</v>
      </c>
      <c r="KC15" s="78">
        <v>1.3631819100621086E-3</v>
      </c>
      <c r="KE15" s="73" t="s">
        <v>12</v>
      </c>
      <c r="KF15" s="78">
        <v>0.26822274846395366</v>
      </c>
      <c r="KG15" s="78">
        <v>2.3596490867638771E-2</v>
      </c>
      <c r="KH15" s="78">
        <v>11.367060889202204</v>
      </c>
      <c r="KI15" s="79">
        <v>6.9019829860130395E-23</v>
      </c>
      <c r="KJ15" s="78">
        <v>0.22165966481525137</v>
      </c>
      <c r="KK15" s="78">
        <v>0.31478583211265593</v>
      </c>
      <c r="KM15" s="73" t="s">
        <v>12</v>
      </c>
      <c r="KN15" s="78">
        <v>0.21815778910417449</v>
      </c>
      <c r="KO15" s="78">
        <v>2.5475949952569802E-2</v>
      </c>
      <c r="KP15" s="78">
        <v>8.5632837837384965</v>
      </c>
      <c r="KQ15" s="79">
        <v>5.1945939384954663E-15</v>
      </c>
      <c r="KR15" s="78">
        <v>0.16788209220283232</v>
      </c>
      <c r="KS15" s="78">
        <v>0.2684334860055167</v>
      </c>
      <c r="KU15" s="73" t="s">
        <v>12</v>
      </c>
      <c r="KV15" s="78">
        <v>0.21406904810821192</v>
      </c>
      <c r="KW15" s="78">
        <v>2.5668364137560049E-2</v>
      </c>
      <c r="KX15" s="78">
        <v>8.3398009690445605</v>
      </c>
      <c r="KY15" s="79">
        <v>1.980840556499354E-14</v>
      </c>
      <c r="KZ15" s="78">
        <v>0.16341558887883889</v>
      </c>
      <c r="LA15" s="78">
        <v>0.26472250733758496</v>
      </c>
      <c r="LC15" s="73" t="s">
        <v>8</v>
      </c>
      <c r="LD15" s="78">
        <v>7.5061438348501319E-2</v>
      </c>
      <c r="LE15" s="78">
        <v>2.4835307912576893E-2</v>
      </c>
      <c r="LF15" s="78">
        <v>3.0223679373223846</v>
      </c>
      <c r="LG15" s="79">
        <v>2.8803016233123523E-3</v>
      </c>
      <c r="LH15" s="78">
        <v>2.6050021094626889E-2</v>
      </c>
      <c r="LI15" s="78">
        <v>0.12407285560237574</v>
      </c>
    </row>
    <row r="16" spans="1:321" ht="15" customHeight="1">
      <c r="A16" s="54" t="s">
        <v>38</v>
      </c>
      <c r="B16" s="55">
        <v>2000</v>
      </c>
      <c r="C16" s="56" t="s">
        <v>22</v>
      </c>
      <c r="D16" s="57">
        <v>68</v>
      </c>
      <c r="E16" s="55">
        <v>247</v>
      </c>
      <c r="F16" s="58">
        <v>13.97</v>
      </c>
      <c r="G16" s="55">
        <v>24.249478459999999</v>
      </c>
      <c r="H16" s="57">
        <v>54.4</v>
      </c>
      <c r="I16" s="59">
        <v>99</v>
      </c>
      <c r="J16" s="59">
        <v>99</v>
      </c>
      <c r="K16" s="60">
        <v>1276.288</v>
      </c>
      <c r="L16" s="82">
        <v>997961</v>
      </c>
      <c r="M16" s="58">
        <v>8.9</v>
      </c>
      <c r="N16" s="58">
        <v>36.700000000000003</v>
      </c>
      <c r="O16" s="94">
        <f t="shared" si="0"/>
        <v>1</v>
      </c>
      <c r="P16" s="94">
        <f t="shared" si="1"/>
        <v>99</v>
      </c>
      <c r="Q16" s="94">
        <f t="shared" si="2"/>
        <v>13.97</v>
      </c>
      <c r="R16" s="94">
        <f t="shared" si="3"/>
        <v>36.700000000000003</v>
      </c>
      <c r="S16" s="93">
        <f t="shared" si="4"/>
        <v>8.9</v>
      </c>
      <c r="T16" s="103"/>
      <c r="U16" s="103"/>
      <c r="DY16" s="73" t="s">
        <v>5</v>
      </c>
      <c r="DZ16" s="78">
        <v>0.40739421020878197</v>
      </c>
      <c r="EA16" s="78">
        <v>0.13603553124014484</v>
      </c>
      <c r="EB16" s="78">
        <v>2.9947632540913522</v>
      </c>
      <c r="EC16" s="79">
        <v>3.1378417194276378E-3</v>
      </c>
      <c r="ED16" s="78">
        <v>0.13894429269589365</v>
      </c>
      <c r="EE16" s="78">
        <v>0.67584412772167024</v>
      </c>
      <c r="EG16" s="73" t="s">
        <v>7</v>
      </c>
      <c r="EH16" s="78">
        <v>1.0340927333894155E-3</v>
      </c>
      <c r="EI16" s="78">
        <v>3.2559883309141581E-4</v>
      </c>
      <c r="EJ16" s="78">
        <v>3.175971865658012</v>
      </c>
      <c r="EK16" s="79">
        <v>1.7619833889837991E-3</v>
      </c>
      <c r="EL16" s="78">
        <v>3.9153737139462237E-4</v>
      </c>
      <c r="EM16" s="78">
        <v>1.6766480953842085E-3</v>
      </c>
      <c r="EO16" s="73" t="s">
        <v>12</v>
      </c>
      <c r="EP16" s="78">
        <v>0.25055462668979556</v>
      </c>
      <c r="EQ16" s="78">
        <v>2.2898716383842891E-2</v>
      </c>
      <c r="ER16" s="78">
        <v>10.941863399233348</v>
      </c>
      <c r="ES16" s="79">
        <v>1.2980235400392564E-21</v>
      </c>
      <c r="ET16" s="78">
        <v>0.20536498993484681</v>
      </c>
      <c r="EU16" s="78">
        <v>0.2957442634447443</v>
      </c>
      <c r="EW16" s="73" t="s">
        <v>12</v>
      </c>
      <c r="EX16" s="78">
        <v>0.25025222000835257</v>
      </c>
      <c r="EY16" s="78">
        <v>2.272786786088718E-2</v>
      </c>
      <c r="EZ16" s="78">
        <v>11.010809352645717</v>
      </c>
      <c r="FA16" s="79">
        <v>7.7756280104531333E-22</v>
      </c>
      <c r="FB16" s="78">
        <v>0.20540147993421476</v>
      </c>
      <c r="FC16" s="78">
        <v>0.29510296008249037</v>
      </c>
      <c r="FE16" s="73" t="s">
        <v>8</v>
      </c>
      <c r="FF16" s="78">
        <v>7.6781614605867077E-2</v>
      </c>
      <c r="FG16" s="78">
        <v>2.4712543435099876E-2</v>
      </c>
      <c r="FH16" s="78">
        <v>3.1069895661493154</v>
      </c>
      <c r="FI16" s="79">
        <v>2.2021190159176433E-3</v>
      </c>
      <c r="FJ16" s="78">
        <v>2.801246779416957E-2</v>
      </c>
      <c r="FK16" s="78">
        <v>0.12555076141756458</v>
      </c>
      <c r="FM16" s="73" t="s">
        <v>8</v>
      </c>
      <c r="FN16" s="78">
        <v>7.6781614605867077E-2</v>
      </c>
      <c r="FO16" s="78">
        <v>2.4712543435099876E-2</v>
      </c>
      <c r="FP16" s="78">
        <v>3.1069895661493154</v>
      </c>
      <c r="FQ16" s="79">
        <v>2.2021190159176433E-3</v>
      </c>
      <c r="FR16" s="78">
        <v>2.801246779416957E-2</v>
      </c>
      <c r="FS16" s="78">
        <v>0.12555076141756458</v>
      </c>
      <c r="GT16" s="73" t="s">
        <v>8</v>
      </c>
      <c r="GU16" s="78">
        <v>0.19935107882116476</v>
      </c>
      <c r="GV16" s="78">
        <v>2.9193075009138751E-2</v>
      </c>
      <c r="GW16" s="78">
        <v>6.8287112186283521</v>
      </c>
      <c r="GX16" s="79">
        <v>1.3039832100264811E-10</v>
      </c>
      <c r="GY16" s="78">
        <v>0.14174202252015805</v>
      </c>
      <c r="GZ16" s="78">
        <v>0.25696013512217147</v>
      </c>
      <c r="HB16" s="73" t="s">
        <v>8</v>
      </c>
      <c r="HC16" s="78">
        <v>9.3594100697112381E-2</v>
      </c>
      <c r="HD16" s="78">
        <v>2.4912091512715305E-2</v>
      </c>
      <c r="HE16" s="78">
        <v>3.7569748268362493</v>
      </c>
      <c r="HF16" s="79">
        <v>2.3325382945029564E-4</v>
      </c>
      <c r="HG16" s="78">
        <v>4.4431154294580506E-2</v>
      </c>
      <c r="HH16" s="78">
        <v>0.14275704709964426</v>
      </c>
      <c r="HJ16" s="73" t="s">
        <v>8</v>
      </c>
      <c r="HK16" s="78">
        <v>8.930754246310979E-2</v>
      </c>
      <c r="HL16" s="78">
        <v>2.470044048164172E-2</v>
      </c>
      <c r="HM16" s="78">
        <v>3.6156254998564279</v>
      </c>
      <c r="HN16" s="79">
        <v>3.9105350673828841E-4</v>
      </c>
      <c r="HO16" s="78">
        <v>4.056037378110193E-2</v>
      </c>
      <c r="HP16" s="78">
        <v>0.13805471114511764</v>
      </c>
      <c r="HR16" s="73" t="s">
        <v>8</v>
      </c>
      <c r="HS16" s="78">
        <v>8.9075583285938231E-2</v>
      </c>
      <c r="HT16" s="78">
        <v>2.4492638176040381E-2</v>
      </c>
      <c r="HU16" s="78">
        <v>3.6368308977460546</v>
      </c>
      <c r="HV16" s="79">
        <v>3.6285294080692438E-4</v>
      </c>
      <c r="HW16" s="78">
        <v>4.0736607355565231E-2</v>
      </c>
      <c r="HX16" s="78">
        <v>0.13741455921631124</v>
      </c>
      <c r="HZ16" s="73" t="s">
        <v>8</v>
      </c>
      <c r="IA16" s="78">
        <v>9.0876369387690281E-2</v>
      </c>
      <c r="IB16" s="78">
        <v>2.5232672812104583E-2</v>
      </c>
      <c r="IC16" s="78">
        <v>3.6015355988801629</v>
      </c>
      <c r="ID16" s="79">
        <v>4.1250890747546729E-4</v>
      </c>
      <c r="IE16" s="78">
        <v>4.1074859056273658E-2</v>
      </c>
      <c r="IF16" s="78">
        <v>0.14067787971910689</v>
      </c>
      <c r="IH16" s="73" t="s">
        <v>8</v>
      </c>
      <c r="II16" s="78">
        <v>7.5966429285219572E-2</v>
      </c>
      <c r="IJ16" s="78">
        <v>2.4856056175191238E-2</v>
      </c>
      <c r="IK16" s="78">
        <v>3.0562543289164861</v>
      </c>
      <c r="IL16" s="79">
        <v>2.5946663727467252E-3</v>
      </c>
      <c r="IM16" s="78">
        <v>2.6908243986148536E-2</v>
      </c>
      <c r="IN16" s="78">
        <v>0.12502461458429059</v>
      </c>
      <c r="IP16" s="73" t="s">
        <v>8</v>
      </c>
      <c r="IQ16" s="78">
        <v>7.3138007925719339E-2</v>
      </c>
      <c r="IR16" s="78">
        <v>2.5230389401563521E-2</v>
      </c>
      <c r="IS16" s="78">
        <v>2.8988061484769236</v>
      </c>
      <c r="IT16" s="79">
        <v>4.2313058951040476E-3</v>
      </c>
      <c r="IU16" s="78">
        <v>2.3338988506402543E-2</v>
      </c>
      <c r="IV16" s="78">
        <v>0.12293702734503614</v>
      </c>
      <c r="JG16" s="73" t="s">
        <v>10</v>
      </c>
      <c r="JH16" s="78">
        <v>7.5480862778881885E-2</v>
      </c>
      <c r="JI16" s="78">
        <v>7.7359716876494289E-2</v>
      </c>
      <c r="JJ16" s="78">
        <v>0.97571275886890829</v>
      </c>
      <c r="JK16" s="79">
        <v>0.33058510386545614</v>
      </c>
      <c r="JL16" s="78">
        <v>-7.7222109043433323E-2</v>
      </c>
      <c r="JM16" s="78">
        <v>0.22818383460119709</v>
      </c>
      <c r="JO16" s="73" t="s">
        <v>10</v>
      </c>
      <c r="JP16" s="78">
        <v>6.8616772946602733E-2</v>
      </c>
      <c r="JQ16" s="78">
        <v>7.6710142658583363E-2</v>
      </c>
      <c r="JR16" s="78">
        <v>0.89449413817411227</v>
      </c>
      <c r="JS16" s="79">
        <v>0.37230754794672205</v>
      </c>
      <c r="JT16" s="78">
        <v>-8.2797708562275085E-2</v>
      </c>
      <c r="JU16" s="78">
        <v>0.22003125445548055</v>
      </c>
      <c r="JW16" s="73" t="s">
        <v>8</v>
      </c>
      <c r="JX16" s="78">
        <v>7.7582383984653891E-2</v>
      </c>
      <c r="JY16" s="78">
        <v>2.6465561954703253E-2</v>
      </c>
      <c r="JZ16" s="78">
        <v>2.9314466897562537</v>
      </c>
      <c r="KA16" s="79">
        <v>3.8441249835143793E-3</v>
      </c>
      <c r="KB16" s="78">
        <v>2.5334463498392544E-2</v>
      </c>
      <c r="KC16" s="78">
        <v>0.12983030447091523</v>
      </c>
      <c r="KM16" s="73" t="s">
        <v>15</v>
      </c>
      <c r="KN16" s="78">
        <v>0.78537303533343739</v>
      </c>
      <c r="KO16" s="78">
        <v>0.16525778771314784</v>
      </c>
      <c r="KP16" s="78">
        <v>4.7524116485008072</v>
      </c>
      <c r="KQ16" s="79">
        <v>4.1440757679980154E-6</v>
      </c>
      <c r="KR16" s="78">
        <v>0.45924386405146589</v>
      </c>
      <c r="KS16" s="78">
        <v>1.111502206615409</v>
      </c>
      <c r="KU16" s="73" t="s">
        <v>15</v>
      </c>
      <c r="KV16" s="78">
        <v>0.71678388853324293</v>
      </c>
      <c r="KW16" s="78">
        <v>0.16387334040479218</v>
      </c>
      <c r="KX16" s="78">
        <v>4.3740115796912251</v>
      </c>
      <c r="KY16" s="79">
        <v>2.0725228748829319E-5</v>
      </c>
      <c r="KZ16" s="78">
        <v>0.39339937043577022</v>
      </c>
      <c r="LA16" s="78">
        <v>1.0401684066307157</v>
      </c>
      <c r="LC16" s="73" t="s">
        <v>12</v>
      </c>
      <c r="LD16" s="78">
        <v>0.216785205135408</v>
      </c>
      <c r="LE16" s="78">
        <v>2.5126962751283566E-2</v>
      </c>
      <c r="LF16" s="78">
        <v>8.6275928882146289</v>
      </c>
      <c r="LG16" s="79">
        <v>3.4992431333036413E-15</v>
      </c>
      <c r="LH16" s="78">
        <v>0.1671982195397082</v>
      </c>
      <c r="LI16" s="78">
        <v>0.26637219073110779</v>
      </c>
    </row>
    <row r="17" spans="1:321" ht="15" customHeight="1">
      <c r="A17" s="54" t="s">
        <v>39</v>
      </c>
      <c r="B17" s="55">
        <v>2000</v>
      </c>
      <c r="C17" s="56" t="s">
        <v>31</v>
      </c>
      <c r="D17" s="57">
        <v>77.599999999999994</v>
      </c>
      <c r="E17" s="55">
        <v>11</v>
      </c>
      <c r="F17" s="58">
        <v>10.1</v>
      </c>
      <c r="G17" s="55">
        <v>287.2084529</v>
      </c>
      <c r="H17" s="57">
        <v>58.1</v>
      </c>
      <c r="I17" s="59">
        <v>96</v>
      </c>
      <c r="J17" s="59">
        <v>95</v>
      </c>
      <c r="K17" s="60">
        <v>2327.4589999999998</v>
      </c>
      <c r="L17" s="82">
        <v>125125</v>
      </c>
      <c r="M17" s="58">
        <v>10</v>
      </c>
      <c r="N17" s="58">
        <v>37.4</v>
      </c>
      <c r="O17" s="94">
        <f t="shared" si="0"/>
        <v>0</v>
      </c>
      <c r="P17" s="94">
        <f t="shared" si="1"/>
        <v>0</v>
      </c>
      <c r="Q17" s="94">
        <f t="shared" si="2"/>
        <v>0</v>
      </c>
      <c r="R17" s="94">
        <f t="shared" si="3"/>
        <v>0</v>
      </c>
      <c r="S17" s="93">
        <f t="shared" si="4"/>
        <v>0</v>
      </c>
      <c r="T17" s="103"/>
      <c r="U17" s="103"/>
      <c r="EG17" s="73" t="s">
        <v>5</v>
      </c>
      <c r="EH17" s="78">
        <v>0.24554746937750949</v>
      </c>
      <c r="EI17" s="78">
        <v>0.10755439380120822</v>
      </c>
      <c r="EJ17" s="78">
        <v>2.2830073295875999</v>
      </c>
      <c r="EK17" s="79">
        <v>2.3618922368510025E-2</v>
      </c>
      <c r="EL17" s="78">
        <v>3.3293476367459246E-2</v>
      </c>
      <c r="EM17" s="78">
        <v>0.4578014623875597</v>
      </c>
      <c r="EO17" s="73" t="s">
        <v>5</v>
      </c>
      <c r="EP17" s="78">
        <v>0.22076147130829682</v>
      </c>
      <c r="EQ17" s="78">
        <v>0.10673412337702681</v>
      </c>
      <c r="ER17" s="78">
        <v>2.0683307673636917</v>
      </c>
      <c r="ES17" s="79">
        <v>4.0063066929832046E-2</v>
      </c>
      <c r="ET17" s="78">
        <v>1.0126246874101769E-2</v>
      </c>
      <c r="EU17" s="78">
        <v>0.43139669574249184</v>
      </c>
      <c r="FE17" s="73" t="s">
        <v>12</v>
      </c>
      <c r="FF17" s="78">
        <v>0.21521225135125732</v>
      </c>
      <c r="FG17" s="78">
        <v>2.4973386156187282E-2</v>
      </c>
      <c r="FH17" s="78">
        <v>8.6176640206213051</v>
      </c>
      <c r="FI17" s="79">
        <v>3.7196041365770623E-15</v>
      </c>
      <c r="FJ17" s="78">
        <v>0.16592834259314654</v>
      </c>
      <c r="FK17" s="78">
        <v>0.26449616010936811</v>
      </c>
      <c r="FM17" s="73" t="s">
        <v>12</v>
      </c>
      <c r="FN17" s="78">
        <v>0.21521225135125732</v>
      </c>
      <c r="FO17" s="78">
        <v>2.4973386156187282E-2</v>
      </c>
      <c r="FP17" s="78">
        <v>8.6176640206213051</v>
      </c>
      <c r="FQ17" s="79">
        <v>3.7196041365770623E-15</v>
      </c>
      <c r="FR17" s="78">
        <v>0.16592834259314654</v>
      </c>
      <c r="FS17" s="78">
        <v>0.26449616010936811</v>
      </c>
      <c r="HB17" s="73" t="s">
        <v>10</v>
      </c>
      <c r="HC17" s="78">
        <v>0.25501996815075501</v>
      </c>
      <c r="HD17" s="78">
        <v>2.3932380433178191E-2</v>
      </c>
      <c r="HE17" s="78">
        <v>10.655854684526618</v>
      </c>
      <c r="HF17" s="79">
        <v>8.4841341592486671E-21</v>
      </c>
      <c r="HG17" s="78">
        <v>0.20779043963361687</v>
      </c>
      <c r="HH17" s="78">
        <v>0.30224949666789314</v>
      </c>
      <c r="HJ17" s="73" t="s">
        <v>10</v>
      </c>
      <c r="HK17" s="78">
        <v>8.9258887970316891E-2</v>
      </c>
      <c r="HL17" s="78">
        <v>7.7029508811103042E-2</v>
      </c>
      <c r="HM17" s="78">
        <v>1.1587622632931953</v>
      </c>
      <c r="HN17" s="79">
        <v>0.2481229296258852</v>
      </c>
      <c r="HO17" s="78">
        <v>-6.2761496536505285E-2</v>
      </c>
      <c r="HP17" s="78">
        <v>0.24127927247713907</v>
      </c>
      <c r="HR17" s="73" t="s">
        <v>10</v>
      </c>
      <c r="HS17" s="78">
        <v>9.5973482534208898E-2</v>
      </c>
      <c r="HT17" s="78">
        <v>7.6454302884571418E-2</v>
      </c>
      <c r="HU17" s="78">
        <v>1.255305181176094</v>
      </c>
      <c r="HV17" s="79">
        <v>0.21104162346812039</v>
      </c>
      <c r="HW17" s="78">
        <v>-5.4917682408816282E-2</v>
      </c>
      <c r="HX17" s="78">
        <v>0.24686464747723408</v>
      </c>
      <c r="HZ17" s="73" t="s">
        <v>10</v>
      </c>
      <c r="IA17" s="78">
        <v>9.4711534023918964E-2</v>
      </c>
      <c r="IB17" s="78">
        <v>7.6760308984695089E-2</v>
      </c>
      <c r="IC17" s="78">
        <v>1.2338607709721843</v>
      </c>
      <c r="ID17" s="79">
        <v>0.21891879402693876</v>
      </c>
      <c r="IE17" s="78">
        <v>-5.6789630732204943E-2</v>
      </c>
      <c r="IF17" s="78">
        <v>0.24621269878004287</v>
      </c>
      <c r="IH17" s="73" t="s">
        <v>10</v>
      </c>
      <c r="II17" s="78">
        <v>6.7871412246772067E-2</v>
      </c>
      <c r="IJ17" s="78">
        <v>7.6507653607434473E-2</v>
      </c>
      <c r="IK17" s="78">
        <v>0.88711924946783105</v>
      </c>
      <c r="IL17" s="79">
        <v>0.37623923278155813</v>
      </c>
      <c r="IM17" s="78">
        <v>-8.3131088754044208E-2</v>
      </c>
      <c r="IN17" s="78">
        <v>0.21887391324758834</v>
      </c>
      <c r="IP17" s="73" t="s">
        <v>10</v>
      </c>
      <c r="IQ17" s="78">
        <v>7.425902809061613E-2</v>
      </c>
      <c r="IR17" s="78">
        <v>7.7183149580494645E-2</v>
      </c>
      <c r="IS17" s="78">
        <v>0.96211450937449849</v>
      </c>
      <c r="IT17" s="79">
        <v>0.33733492511022833</v>
      </c>
      <c r="IU17" s="78">
        <v>-7.8082860242066371E-2</v>
      </c>
      <c r="IV17" s="78">
        <v>0.22660091642329863</v>
      </c>
      <c r="JG17" s="73" t="s">
        <v>12</v>
      </c>
      <c r="JH17" s="78">
        <v>0.14704733932321501</v>
      </c>
      <c r="JI17" s="78">
        <v>7.4414221485456872E-2</v>
      </c>
      <c r="JJ17" s="78">
        <v>1.976065009992118</v>
      </c>
      <c r="JK17" s="79">
        <v>4.9755933005551763E-2</v>
      </c>
      <c r="JL17" s="78">
        <v>1.585808649227638E-4</v>
      </c>
      <c r="JM17" s="78">
        <v>0.29393609778150726</v>
      </c>
      <c r="JO17" s="73" t="s">
        <v>12</v>
      </c>
      <c r="JP17" s="78">
        <v>0.15569840836649396</v>
      </c>
      <c r="JQ17" s="78">
        <v>7.3408192732010616E-2</v>
      </c>
      <c r="JR17" s="78">
        <v>2.1209949812400106</v>
      </c>
      <c r="JS17" s="79">
        <v>3.5355301423246208E-2</v>
      </c>
      <c r="JT17" s="78">
        <v>1.0801487883743993E-2</v>
      </c>
      <c r="JU17" s="78">
        <v>0.30059532884924389</v>
      </c>
      <c r="JW17" s="73" t="s">
        <v>10</v>
      </c>
      <c r="JX17" s="78">
        <v>6.4015701392003521E-2</v>
      </c>
      <c r="JY17" s="78">
        <v>7.8270369910994425E-2</v>
      </c>
      <c r="JZ17" s="78">
        <v>0.81787912162417686</v>
      </c>
      <c r="KA17" s="79">
        <v>0.41458468730883236</v>
      </c>
      <c r="KB17" s="78">
        <v>-9.0504503791591751E-2</v>
      </c>
      <c r="KC17" s="78">
        <v>0.21853590657559879</v>
      </c>
      <c r="KM17" s="73" t="s">
        <v>354</v>
      </c>
      <c r="KN17" s="78">
        <v>-0.24334338289833468</v>
      </c>
      <c r="KO17" s="78">
        <v>0.11229792078505178</v>
      </c>
      <c r="KP17" s="78">
        <v>-2.1669446878194263</v>
      </c>
      <c r="KQ17" s="79">
        <v>3.1575471042228798E-2</v>
      </c>
      <c r="KR17" s="78">
        <v>-0.46495852339560551</v>
      </c>
      <c r="KS17" s="78">
        <v>-2.172824240106383E-2</v>
      </c>
      <c r="LC17" s="73" t="s">
        <v>15</v>
      </c>
      <c r="LD17" s="78">
        <v>0.57943206472553754</v>
      </c>
      <c r="LE17" s="78">
        <v>0.16672587649628387</v>
      </c>
      <c r="LF17" s="78">
        <v>3.4753577363166683</v>
      </c>
      <c r="LG17" s="79">
        <v>6.4165310570567517E-4</v>
      </c>
      <c r="LH17" s="78">
        <v>0.25040568306190719</v>
      </c>
      <c r="LI17" s="78">
        <v>0.90845844638916784</v>
      </c>
    </row>
    <row r="18" spans="1:321" ht="15" customHeight="1">
      <c r="A18" s="54" t="s">
        <v>40</v>
      </c>
      <c r="B18" s="55">
        <v>2000</v>
      </c>
      <c r="C18" s="56" t="s">
        <v>22</v>
      </c>
      <c r="D18" s="57">
        <v>68.3</v>
      </c>
      <c r="E18" s="55">
        <v>196</v>
      </c>
      <c r="F18" s="58">
        <v>6.45</v>
      </c>
      <c r="G18" s="55">
        <v>219.02398360000001</v>
      </c>
      <c r="H18" s="57">
        <v>4.8</v>
      </c>
      <c r="I18" s="59">
        <v>91</v>
      </c>
      <c r="J18" s="59">
        <v>91</v>
      </c>
      <c r="K18" s="60">
        <v>3364.424</v>
      </c>
      <c r="L18" s="82">
        <v>247315</v>
      </c>
      <c r="M18" s="58">
        <v>10.1</v>
      </c>
      <c r="N18" s="58">
        <v>0</v>
      </c>
      <c r="O18" s="94">
        <f t="shared" si="0"/>
        <v>1</v>
      </c>
      <c r="P18" s="94">
        <f t="shared" si="1"/>
        <v>91</v>
      </c>
      <c r="Q18" s="94">
        <f t="shared" si="2"/>
        <v>6.45</v>
      </c>
      <c r="R18" s="94">
        <f t="shared" si="3"/>
        <v>0</v>
      </c>
      <c r="S18" s="93">
        <f t="shared" si="4"/>
        <v>10.1</v>
      </c>
      <c r="T18" s="103"/>
      <c r="U18" s="103"/>
      <c r="HJ18" s="73" t="s">
        <v>12</v>
      </c>
      <c r="HK18" s="78">
        <v>0.1684196159690714</v>
      </c>
      <c r="HL18" s="78">
        <v>7.4481875508249987E-2</v>
      </c>
      <c r="HM18" s="78">
        <v>2.261216098813414</v>
      </c>
      <c r="HN18" s="79">
        <v>2.496993925172606E-2</v>
      </c>
      <c r="HO18" s="78">
        <v>2.1427073392695006E-2</v>
      </c>
      <c r="HP18" s="78">
        <v>0.3154121585454478</v>
      </c>
      <c r="HR18" s="73" t="s">
        <v>12</v>
      </c>
      <c r="HS18" s="78">
        <v>0.15642332225130584</v>
      </c>
      <c r="HT18" s="78">
        <v>7.4097420724546531E-2</v>
      </c>
      <c r="HU18" s="78">
        <v>2.1110494902758052</v>
      </c>
      <c r="HV18" s="79">
        <v>3.6188470464578952E-2</v>
      </c>
      <c r="HW18" s="78">
        <v>1.0183729310663719E-2</v>
      </c>
      <c r="HX18" s="78">
        <v>0.30266291519194799</v>
      </c>
      <c r="HZ18" s="73" t="s">
        <v>12</v>
      </c>
      <c r="IA18" s="78">
        <v>0.15691206651079073</v>
      </c>
      <c r="IB18" s="78">
        <v>7.4306188579650864E-2</v>
      </c>
      <c r="IC18" s="78">
        <v>2.1116958023300083</v>
      </c>
      <c r="ID18" s="79">
        <v>3.6140377702830281E-2</v>
      </c>
      <c r="IE18" s="78">
        <v>1.0254578190233316E-2</v>
      </c>
      <c r="IF18" s="78">
        <v>0.30356955483134818</v>
      </c>
      <c r="IH18" s="73" t="s">
        <v>12</v>
      </c>
      <c r="II18" s="78">
        <v>0.15594565177752448</v>
      </c>
      <c r="IJ18" s="78">
        <v>7.3201555981169536E-2</v>
      </c>
      <c r="IK18" s="78">
        <v>2.1303597947786814</v>
      </c>
      <c r="IL18" s="79">
        <v>3.4546991084389377E-2</v>
      </c>
      <c r="IM18" s="78">
        <v>1.1468367360665171E-2</v>
      </c>
      <c r="IN18" s="78">
        <v>0.30042293619438376</v>
      </c>
      <c r="IP18" s="73" t="s">
        <v>12</v>
      </c>
      <c r="IQ18" s="78">
        <v>0.14794901693907025</v>
      </c>
      <c r="IR18" s="78">
        <v>7.422673274231785E-2</v>
      </c>
      <c r="IS18" s="78">
        <v>1.9932039505589358</v>
      </c>
      <c r="IT18" s="79">
        <v>4.7811009738017815E-2</v>
      </c>
      <c r="IU18" s="78">
        <v>1.4424194214727459E-3</v>
      </c>
      <c r="IV18" s="78">
        <v>0.29445561445666779</v>
      </c>
      <c r="JG18" s="73" t="s">
        <v>13</v>
      </c>
      <c r="JH18" s="78">
        <v>1.1913372624497778E-4</v>
      </c>
      <c r="JI18" s="78">
        <v>8.6671274814845262E-5</v>
      </c>
      <c r="JJ18" s="78">
        <v>1.3745468322634189</v>
      </c>
      <c r="JK18" s="79">
        <v>0.17107061648639907</v>
      </c>
      <c r="JL18" s="78">
        <v>-5.1949645957446739E-5</v>
      </c>
      <c r="JM18" s="78">
        <v>2.9021709844740231E-4</v>
      </c>
      <c r="JO18" s="73" t="s">
        <v>13</v>
      </c>
      <c r="JP18" s="78">
        <v>1.1002183246238589E-4</v>
      </c>
      <c r="JQ18" s="78">
        <v>8.5693599103190635E-5</v>
      </c>
      <c r="JR18" s="78">
        <v>1.2838979061889984</v>
      </c>
      <c r="JS18" s="79">
        <v>0.20090451574748436</v>
      </c>
      <c r="JT18" s="78">
        <v>-5.9124664039239392E-5</v>
      </c>
      <c r="JU18" s="78">
        <v>2.7916832896401119E-4</v>
      </c>
      <c r="JW18" s="73" t="s">
        <v>12</v>
      </c>
      <c r="JX18" s="78">
        <v>0.15225453233900277</v>
      </c>
      <c r="JY18" s="78">
        <v>7.500691777498969E-2</v>
      </c>
      <c r="JZ18" s="78">
        <v>2.0298732017724705</v>
      </c>
      <c r="KA18" s="79">
        <v>4.3947038311633449E-2</v>
      </c>
      <c r="KB18" s="78">
        <v>4.1769860343131016E-3</v>
      </c>
      <c r="KC18" s="78">
        <v>0.30033207864369244</v>
      </c>
    </row>
    <row r="19" spans="1:321" ht="15" customHeight="1">
      <c r="A19" s="54" t="s">
        <v>41</v>
      </c>
      <c r="B19" s="55">
        <v>2000</v>
      </c>
      <c r="C19" s="56" t="s">
        <v>22</v>
      </c>
      <c r="D19" s="57">
        <v>55.4</v>
      </c>
      <c r="E19" s="55">
        <v>279</v>
      </c>
      <c r="F19" s="58">
        <v>1.21</v>
      </c>
      <c r="G19" s="55">
        <v>37.381820179999998</v>
      </c>
      <c r="H19" s="57">
        <v>18.399999999999999</v>
      </c>
      <c r="I19" s="59">
        <v>78</v>
      </c>
      <c r="J19" s="59">
        <v>78</v>
      </c>
      <c r="K19" s="55">
        <v>374.19200000000001</v>
      </c>
      <c r="L19" s="82">
        <v>6865951</v>
      </c>
      <c r="M19" s="58">
        <v>2.6</v>
      </c>
      <c r="N19" s="58">
        <v>9.1</v>
      </c>
      <c r="O19" s="94">
        <f t="shared" si="0"/>
        <v>1</v>
      </c>
      <c r="P19" s="94">
        <f t="shared" si="1"/>
        <v>78</v>
      </c>
      <c r="Q19" s="94">
        <f t="shared" si="2"/>
        <v>1.21</v>
      </c>
      <c r="R19" s="94">
        <f t="shared" si="3"/>
        <v>9.1</v>
      </c>
      <c r="S19" s="93">
        <f t="shared" si="4"/>
        <v>2.6</v>
      </c>
      <c r="T19" s="103"/>
      <c r="U19" s="103"/>
      <c r="HR19" s="73" t="s">
        <v>13</v>
      </c>
      <c r="HS19" s="78">
        <v>1.5864103205796495E-4</v>
      </c>
      <c r="HT19" s="78">
        <v>7.9289353346931947E-5</v>
      </c>
      <c r="HU19" s="78">
        <v>2.0007860495951877</v>
      </c>
      <c r="HV19" s="79">
        <v>4.6961316492980174E-2</v>
      </c>
      <c r="HW19" s="78">
        <v>2.1545761921554912E-6</v>
      </c>
      <c r="HX19" s="78">
        <v>3.1512748792377442E-4</v>
      </c>
      <c r="HZ19" s="73" t="s">
        <v>13</v>
      </c>
      <c r="IA19" s="78">
        <v>1.4920881450600828E-4</v>
      </c>
      <c r="IB19" s="78">
        <v>8.5109138431853492E-5</v>
      </c>
      <c r="IC19" s="78">
        <v>1.7531468095576965</v>
      </c>
      <c r="ID19" s="79">
        <v>8.1337849613484572E-2</v>
      </c>
      <c r="IE19" s="78">
        <v>-1.8770363461955613E-5</v>
      </c>
      <c r="IF19" s="78">
        <v>3.1718799247397217E-4</v>
      </c>
      <c r="IH19" s="73" t="s">
        <v>13</v>
      </c>
      <c r="II19" s="78">
        <v>1.2309357391675387E-4</v>
      </c>
      <c r="IJ19" s="78">
        <v>7.9834669508608799E-5</v>
      </c>
      <c r="IK19" s="78">
        <v>1.5418561218378981</v>
      </c>
      <c r="IL19" s="79">
        <v>0.12492524464747563</v>
      </c>
      <c r="IM19" s="78">
        <v>-3.4475429888142537E-5</v>
      </c>
      <c r="IN19" s="78">
        <v>2.8066257772165024E-4</v>
      </c>
      <c r="IP19" s="73" t="s">
        <v>13</v>
      </c>
      <c r="IQ19" s="78">
        <v>1.2753159634644202E-4</v>
      </c>
      <c r="IR19" s="78">
        <v>8.0215004610815951E-5</v>
      </c>
      <c r="IS19" s="78">
        <v>1.5898720814789562</v>
      </c>
      <c r="IT19" s="79">
        <v>0.11368941815049741</v>
      </c>
      <c r="IU19" s="78">
        <v>-3.0794480542686918E-5</v>
      </c>
      <c r="IV19" s="78">
        <v>2.8585767323557095E-4</v>
      </c>
      <c r="JG19" s="73" t="s">
        <v>14</v>
      </c>
      <c r="JH19" s="78">
        <v>6.1779900519927162E-10</v>
      </c>
      <c r="JI19" s="78">
        <v>1.2750180566941999E-8</v>
      </c>
      <c r="JJ19" s="78">
        <v>4.8454137724219255E-2</v>
      </c>
      <c r="JK19" s="79">
        <v>0.96141086042532087</v>
      </c>
      <c r="JL19" s="78">
        <v>-2.4550215336833141E-8</v>
      </c>
      <c r="JM19" s="78">
        <v>2.5785813347231684E-8</v>
      </c>
      <c r="JO19" s="73" t="s">
        <v>14</v>
      </c>
      <c r="JP19" s="78">
        <v>2.0814644413969218E-9</v>
      </c>
      <c r="JQ19" s="78">
        <v>1.2581721030379022E-8</v>
      </c>
      <c r="JR19" s="78">
        <v>0.16543558996190985</v>
      </c>
      <c r="JS19" s="79">
        <v>0.86879542809017596</v>
      </c>
      <c r="JT19" s="78">
        <v>-2.2752992910391362E-8</v>
      </c>
      <c r="JU19" s="78">
        <v>2.6915921793185206E-8</v>
      </c>
      <c r="JW19" s="73" t="s">
        <v>13</v>
      </c>
      <c r="JX19" s="78">
        <v>1.2685650026954612E-4</v>
      </c>
      <c r="JY19" s="78">
        <v>8.9605088611717268E-5</v>
      </c>
      <c r="JZ19" s="78">
        <v>1.4157287519601609</v>
      </c>
      <c r="KA19" s="79">
        <v>0.15870614730163654</v>
      </c>
      <c r="KB19" s="78">
        <v>-5.0040538718791502E-5</v>
      </c>
      <c r="KC19" s="78">
        <v>3.0375353925788371E-4</v>
      </c>
    </row>
    <row r="20" spans="1:321" ht="15" customHeight="1">
      <c r="A20" s="54" t="s">
        <v>42</v>
      </c>
      <c r="B20" s="55">
        <v>2000</v>
      </c>
      <c r="C20" s="56" t="s">
        <v>22</v>
      </c>
      <c r="D20" s="57">
        <v>62</v>
      </c>
      <c r="E20" s="55">
        <v>312</v>
      </c>
      <c r="F20" s="58">
        <v>0.22</v>
      </c>
      <c r="G20" s="55">
        <v>93.358728439999993</v>
      </c>
      <c r="H20" s="57">
        <v>13.9</v>
      </c>
      <c r="I20" s="59">
        <v>98</v>
      </c>
      <c r="J20" s="59">
        <v>92</v>
      </c>
      <c r="K20" s="55">
        <v>765.86300000000006</v>
      </c>
      <c r="L20" s="82">
        <v>573416</v>
      </c>
      <c r="M20" s="58">
        <v>0.6</v>
      </c>
      <c r="N20" s="58">
        <v>0</v>
      </c>
      <c r="O20" s="94">
        <f t="shared" si="0"/>
        <v>1</v>
      </c>
      <c r="P20" s="94">
        <f t="shared" si="1"/>
        <v>98</v>
      </c>
      <c r="Q20" s="94">
        <f t="shared" si="2"/>
        <v>0.22</v>
      </c>
      <c r="R20" s="94">
        <f t="shared" si="3"/>
        <v>0</v>
      </c>
      <c r="S20" s="93">
        <f t="shared" si="4"/>
        <v>0.6</v>
      </c>
      <c r="T20" s="103"/>
      <c r="U20" s="103"/>
      <c r="HZ20" s="73" t="s">
        <v>14</v>
      </c>
      <c r="IA20" s="78">
        <v>3.9398915328729229E-9</v>
      </c>
      <c r="IB20" s="78">
        <v>1.2698043763116015E-8</v>
      </c>
      <c r="IC20" s="78">
        <v>0.31027547285016599</v>
      </c>
      <c r="ID20" s="79">
        <v>0.75672280506167344</v>
      </c>
      <c r="IE20" s="78">
        <v>-2.1122128744037152E-8</v>
      </c>
      <c r="IF20" s="78">
        <v>2.9001911809782998E-8</v>
      </c>
      <c r="IH20" s="73" t="s">
        <v>15</v>
      </c>
      <c r="II20" s="78">
        <v>0.45511612412721547</v>
      </c>
      <c r="IJ20" s="78">
        <v>0.19748379491066478</v>
      </c>
      <c r="IK20" s="78">
        <v>2.3045745314601391</v>
      </c>
      <c r="IL20" s="79">
        <v>2.2371653175647137E-2</v>
      </c>
      <c r="IM20" s="78">
        <v>6.5344048621492345E-2</v>
      </c>
      <c r="IN20" s="78">
        <v>0.8448881996329386</v>
      </c>
      <c r="IP20" s="73" t="s">
        <v>15</v>
      </c>
      <c r="IQ20" s="78">
        <v>0.44439645211493595</v>
      </c>
      <c r="IR20" s="78">
        <v>0.19839479941362129</v>
      </c>
      <c r="IS20" s="78">
        <v>2.2399601876077444</v>
      </c>
      <c r="IT20" s="79">
        <v>2.6366844648257153E-2</v>
      </c>
      <c r="IU20" s="78">
        <v>5.2810483644780859E-2</v>
      </c>
      <c r="IV20" s="78">
        <v>0.83598242058509098</v>
      </c>
      <c r="JG20" s="73" t="s">
        <v>15</v>
      </c>
      <c r="JH20" s="78">
        <v>0.40817989984884662</v>
      </c>
      <c r="JI20" s="78">
        <v>0.20088546997150528</v>
      </c>
      <c r="JJ20" s="78">
        <v>2.0319035513456756</v>
      </c>
      <c r="JK20" s="79">
        <v>4.3710968001967498E-2</v>
      </c>
      <c r="JL20" s="78">
        <v>1.1645249786132295E-2</v>
      </c>
      <c r="JM20" s="78">
        <v>0.80471454991156088</v>
      </c>
      <c r="JO20" s="73" t="s">
        <v>15</v>
      </c>
      <c r="JP20" s="78">
        <v>0.41778853804745353</v>
      </c>
      <c r="JQ20" s="78">
        <v>0.20021204287539207</v>
      </c>
      <c r="JR20" s="78">
        <v>2.086730308763078</v>
      </c>
      <c r="JS20" s="79">
        <v>3.8387252356204493E-2</v>
      </c>
      <c r="JT20" s="78">
        <v>2.259956285893383E-2</v>
      </c>
      <c r="JU20" s="78">
        <v>0.81297751323597323</v>
      </c>
      <c r="JW20" s="73" t="s">
        <v>14</v>
      </c>
      <c r="JX20" s="78">
        <v>3.5483697181616107E-9</v>
      </c>
      <c r="JY20" s="78">
        <v>1.3180176591504555E-8</v>
      </c>
      <c r="JZ20" s="78">
        <v>0.26922019545995735</v>
      </c>
      <c r="KA20" s="79">
        <v>0.78809059823537986</v>
      </c>
      <c r="KB20" s="78">
        <v>-2.2471739725440584E-8</v>
      </c>
      <c r="KC20" s="78">
        <v>2.9568479161763806E-8</v>
      </c>
    </row>
    <row r="21" spans="1:321" ht="15" customHeight="1">
      <c r="A21" s="54" t="s">
        <v>43</v>
      </c>
      <c r="B21" s="55">
        <v>2000</v>
      </c>
      <c r="C21" s="56" t="s">
        <v>22</v>
      </c>
      <c r="D21" s="57">
        <v>62.6</v>
      </c>
      <c r="E21" s="55">
        <v>243</v>
      </c>
      <c r="F21" s="58">
        <v>3.83</v>
      </c>
      <c r="G21" s="55">
        <v>0</v>
      </c>
      <c r="H21" s="57">
        <v>42.6</v>
      </c>
      <c r="I21" s="59">
        <v>74</v>
      </c>
      <c r="J21" s="59">
        <v>75</v>
      </c>
      <c r="K21" s="60">
        <v>1007</v>
      </c>
      <c r="L21" s="82">
        <v>8339511</v>
      </c>
      <c r="M21" s="58">
        <v>7.4</v>
      </c>
      <c r="N21" s="58">
        <v>0</v>
      </c>
      <c r="O21" s="94">
        <f t="shared" si="0"/>
        <v>1</v>
      </c>
      <c r="P21" s="94">
        <f t="shared" si="1"/>
        <v>74</v>
      </c>
      <c r="Q21" s="94">
        <f t="shared" si="2"/>
        <v>3.83</v>
      </c>
      <c r="R21" s="94">
        <f t="shared" si="3"/>
        <v>0</v>
      </c>
      <c r="S21" s="93">
        <f t="shared" si="4"/>
        <v>7.4</v>
      </c>
      <c r="T21" s="103"/>
      <c r="U21" s="103"/>
      <c r="IP21" s="73" t="s">
        <v>16</v>
      </c>
      <c r="IQ21" s="78">
        <v>1.7966996618745235E-2</v>
      </c>
      <c r="IR21" s="78">
        <v>2.6095419583617014E-2</v>
      </c>
      <c r="IS21" s="78">
        <v>0.68851150529210536</v>
      </c>
      <c r="IT21" s="79">
        <v>0.49205297376034762</v>
      </c>
      <c r="IU21" s="78">
        <v>-3.3539394579451341E-2</v>
      </c>
      <c r="IV21" s="78">
        <v>6.9473387816941817E-2</v>
      </c>
      <c r="JG21" s="73" t="s">
        <v>301</v>
      </c>
      <c r="JH21" s="78">
        <v>-1.9804950808968442</v>
      </c>
      <c r="JI21" s="78">
        <v>1.6658241153110538</v>
      </c>
      <c r="JJ21" s="78">
        <v>-1.1888980731480363</v>
      </c>
      <c r="JK21" s="79">
        <v>0.23612814950695832</v>
      </c>
      <c r="JL21" s="78">
        <v>-5.2687218636731021</v>
      </c>
      <c r="JM21" s="78">
        <v>1.3077317018794137</v>
      </c>
      <c r="JO21" s="73" t="s">
        <v>301</v>
      </c>
      <c r="JP21" s="78">
        <v>-1.5087045863972435</v>
      </c>
      <c r="JQ21" s="78">
        <v>1.5388548994402103</v>
      </c>
      <c r="JR21" s="78">
        <v>-0.98040730607288928</v>
      </c>
      <c r="JS21" s="79">
        <v>0.32826210572548131</v>
      </c>
      <c r="JT21" s="78">
        <v>-4.5461766681945521</v>
      </c>
      <c r="JU21" s="78">
        <v>1.5287674954000652</v>
      </c>
      <c r="JW21" s="73" t="s">
        <v>15</v>
      </c>
      <c r="JX21" s="78">
        <v>-0.25318198207810383</v>
      </c>
      <c r="JY21" s="78">
        <v>0.76162796384240083</v>
      </c>
      <c r="JZ21" s="78">
        <v>-0.33242211958815798</v>
      </c>
      <c r="KA21" s="79">
        <v>0.73998494851930374</v>
      </c>
      <c r="KB21" s="78">
        <v>-1.7567766294564151</v>
      </c>
      <c r="KC21" s="78">
        <v>1.2504126653002074</v>
      </c>
    </row>
    <row r="22" spans="1:321" ht="15" customHeight="1">
      <c r="A22" s="54" t="s">
        <v>44</v>
      </c>
      <c r="B22" s="55">
        <v>2000</v>
      </c>
      <c r="C22" s="56" t="s">
        <v>22</v>
      </c>
      <c r="D22" s="57">
        <v>74.599999999999994</v>
      </c>
      <c r="E22" s="55">
        <v>116</v>
      </c>
      <c r="F22" s="58">
        <v>4.71</v>
      </c>
      <c r="G22" s="55">
        <v>165.61686420000001</v>
      </c>
      <c r="H22" s="57">
        <v>47.6</v>
      </c>
      <c r="I22" s="59">
        <v>87</v>
      </c>
      <c r="J22" s="59">
        <v>85</v>
      </c>
      <c r="K22" s="60">
        <v>1461.7550000000001</v>
      </c>
      <c r="L22" s="82">
        <v>376676</v>
      </c>
      <c r="M22" s="58">
        <v>7</v>
      </c>
      <c r="N22" s="58">
        <v>47.7</v>
      </c>
      <c r="O22" s="94">
        <f t="shared" si="0"/>
        <v>1</v>
      </c>
      <c r="P22" s="94">
        <f t="shared" si="1"/>
        <v>87</v>
      </c>
      <c r="Q22" s="94">
        <f t="shared" si="2"/>
        <v>4.71</v>
      </c>
      <c r="R22" s="94">
        <f t="shared" si="3"/>
        <v>47.7</v>
      </c>
      <c r="S22" s="93">
        <f t="shared" si="4"/>
        <v>7</v>
      </c>
      <c r="T22" s="103"/>
      <c r="U22" s="103"/>
      <c r="JG22" s="73" t="s">
        <v>342</v>
      </c>
      <c r="JH22" s="78">
        <v>5.0262287391483085E-2</v>
      </c>
      <c r="JI22" s="78">
        <v>0.13967487439455142</v>
      </c>
      <c r="JJ22" s="78">
        <v>0.35985203215220335</v>
      </c>
      <c r="JK22" s="79">
        <v>0.71940182597055791</v>
      </c>
      <c r="JL22" s="78">
        <v>-0.22544668971100856</v>
      </c>
      <c r="JM22" s="78">
        <v>0.32597126449397473</v>
      </c>
      <c r="JO22" s="73" t="s">
        <v>342</v>
      </c>
      <c r="JP22" s="78">
        <v>5.9279038553505359E-2</v>
      </c>
      <c r="JQ22" s="78">
        <v>0.1389699269603592</v>
      </c>
      <c r="JR22" s="78">
        <v>0.42656019075561968</v>
      </c>
      <c r="JS22" s="79">
        <v>0.67023309786336982</v>
      </c>
      <c r="JT22" s="78">
        <v>-0.21502705327169269</v>
      </c>
      <c r="JU22" s="78">
        <v>0.33358513037870341</v>
      </c>
      <c r="JW22" s="73" t="s">
        <v>16</v>
      </c>
      <c r="JX22" s="78">
        <v>-9.2662390204111489E-2</v>
      </c>
      <c r="JY22" s="78">
        <v>0.14058787917639895</v>
      </c>
      <c r="JZ22" s="78">
        <v>-0.65910653711367095</v>
      </c>
      <c r="KA22" s="79">
        <v>0.51072975753095429</v>
      </c>
      <c r="KB22" s="78">
        <v>-0.37020889932840528</v>
      </c>
      <c r="KC22" s="78">
        <v>0.18488411892018231</v>
      </c>
    </row>
    <row r="23" spans="1:321" ht="15" customHeight="1">
      <c r="A23" s="54" t="s">
        <v>45</v>
      </c>
      <c r="B23" s="55">
        <v>2000</v>
      </c>
      <c r="C23" s="56" t="s">
        <v>22</v>
      </c>
      <c r="D23" s="57">
        <v>47.8</v>
      </c>
      <c r="E23" s="55">
        <v>647</v>
      </c>
      <c r="F23" s="58">
        <v>5.3</v>
      </c>
      <c r="G23" s="55">
        <v>250.89164840000001</v>
      </c>
      <c r="H23" s="57">
        <v>29.9</v>
      </c>
      <c r="I23" s="59">
        <v>97</v>
      </c>
      <c r="J23" s="59">
        <v>97</v>
      </c>
      <c r="K23" s="60">
        <v>3349.6880000000001</v>
      </c>
      <c r="L23" s="82">
        <v>172834</v>
      </c>
      <c r="M23" s="58">
        <v>7.6</v>
      </c>
      <c r="N23" s="58">
        <v>19.5</v>
      </c>
      <c r="O23" s="94">
        <f t="shared" si="0"/>
        <v>1</v>
      </c>
      <c r="P23" s="94">
        <f t="shared" si="1"/>
        <v>97</v>
      </c>
      <c r="Q23" s="94">
        <f t="shared" si="2"/>
        <v>5.3</v>
      </c>
      <c r="R23" s="94">
        <f t="shared" si="3"/>
        <v>19.5</v>
      </c>
      <c r="S23" s="93">
        <f t="shared" si="4"/>
        <v>7.6</v>
      </c>
      <c r="T23" s="103"/>
      <c r="U23" s="103"/>
      <c r="JG23" s="73" t="s">
        <v>343</v>
      </c>
      <c r="JH23" s="78">
        <v>2.0261098990876913E-2</v>
      </c>
      <c r="JI23" s="78">
        <v>2.7186624326145121E-2</v>
      </c>
      <c r="JJ23" s="78">
        <v>0.74525982879720765</v>
      </c>
      <c r="JK23" s="79">
        <v>0.45713777549212931</v>
      </c>
      <c r="JL23" s="78">
        <v>-3.340350186394643E-2</v>
      </c>
      <c r="JM23" s="78">
        <v>7.3925699845700257E-2</v>
      </c>
      <c r="JW23" s="73" t="s">
        <v>301</v>
      </c>
      <c r="JX23" s="78">
        <v>-12.876195373588416</v>
      </c>
      <c r="JY23" s="78">
        <v>9.033281362612076</v>
      </c>
      <c r="JZ23" s="78">
        <v>-1.4254172826811096</v>
      </c>
      <c r="KA23" s="79">
        <v>0.15589189861992722</v>
      </c>
      <c r="KB23" s="78">
        <v>-30.709565667088171</v>
      </c>
      <c r="KC23" s="78">
        <v>4.9571749199113384</v>
      </c>
    </row>
    <row r="24" spans="1:321" ht="15" customHeight="1">
      <c r="A24" s="54" t="s">
        <v>46</v>
      </c>
      <c r="B24" s="55">
        <v>2000</v>
      </c>
      <c r="C24" s="56" t="s">
        <v>22</v>
      </c>
      <c r="D24" s="57">
        <v>75</v>
      </c>
      <c r="E24" s="55">
        <v>183</v>
      </c>
      <c r="F24" s="58">
        <v>7.21</v>
      </c>
      <c r="G24" s="55">
        <v>179.47772929999999</v>
      </c>
      <c r="H24" s="57">
        <v>43.7</v>
      </c>
      <c r="I24" s="59">
        <v>99</v>
      </c>
      <c r="J24" s="59">
        <v>98</v>
      </c>
      <c r="K24" s="60">
        <v>3739.1190000000001</v>
      </c>
      <c r="L24" s="82">
        <v>175287587</v>
      </c>
      <c r="M24" s="58">
        <v>5.6</v>
      </c>
      <c r="N24" s="58">
        <v>25.2</v>
      </c>
      <c r="O24" s="94">
        <f t="shared" si="0"/>
        <v>1</v>
      </c>
      <c r="P24" s="94">
        <f t="shared" si="1"/>
        <v>99</v>
      </c>
      <c r="Q24" s="94">
        <f t="shared" si="2"/>
        <v>7.21</v>
      </c>
      <c r="R24" s="94">
        <f t="shared" si="3"/>
        <v>25.2</v>
      </c>
      <c r="S24" s="93">
        <f t="shared" si="4"/>
        <v>5.6</v>
      </c>
      <c r="T24" s="103"/>
      <c r="U24" s="103"/>
      <c r="JW24" s="73" t="s">
        <v>342</v>
      </c>
      <c r="JX24" s="78">
        <v>0.10525034818874701</v>
      </c>
      <c r="JY24" s="78">
        <v>0.47784177309400711</v>
      </c>
      <c r="JZ24" s="78">
        <v>0.22026192374780265</v>
      </c>
      <c r="KA24" s="79">
        <v>0.82593460406349584</v>
      </c>
      <c r="KB24" s="78">
        <v>-0.83809780396311062</v>
      </c>
      <c r="KC24" s="78">
        <v>1.0485985003406046</v>
      </c>
    </row>
    <row r="25" spans="1:321" ht="15" customHeight="1">
      <c r="A25" s="54" t="s">
        <v>47</v>
      </c>
      <c r="B25" s="55">
        <v>2000</v>
      </c>
      <c r="C25" s="56" t="s">
        <v>22</v>
      </c>
      <c r="D25" s="57">
        <v>74.400000000000006</v>
      </c>
      <c r="E25" s="55">
        <v>16</v>
      </c>
      <c r="F25" s="58">
        <v>0.25</v>
      </c>
      <c r="G25" s="55">
        <v>11.796861079999999</v>
      </c>
      <c r="H25" s="57">
        <v>26.1</v>
      </c>
      <c r="I25" s="59">
        <v>99</v>
      </c>
      <c r="J25" s="59">
        <v>99</v>
      </c>
      <c r="K25" s="55">
        <v>188.44800000000001</v>
      </c>
      <c r="L25" s="82">
        <v>330554</v>
      </c>
      <c r="M25" s="58">
        <v>8.3000000000000007</v>
      </c>
      <c r="N25" s="58">
        <v>17</v>
      </c>
      <c r="O25" s="94">
        <f t="shared" si="0"/>
        <v>1</v>
      </c>
      <c r="P25" s="94">
        <f t="shared" si="1"/>
        <v>99</v>
      </c>
      <c r="Q25" s="94">
        <f t="shared" si="2"/>
        <v>0.25</v>
      </c>
      <c r="R25" s="94">
        <f t="shared" si="3"/>
        <v>17</v>
      </c>
      <c r="S25" s="93">
        <f t="shared" si="4"/>
        <v>8.3000000000000007</v>
      </c>
      <c r="T25" s="103"/>
      <c r="U25" s="103"/>
      <c r="IH25" s="87"/>
      <c r="JW25" s="73" t="s">
        <v>343</v>
      </c>
      <c r="JX25" s="78">
        <v>0.11126029180707775</v>
      </c>
      <c r="JY25" s="78">
        <v>0.1427771812527919</v>
      </c>
      <c r="JZ25" s="78">
        <v>0.77925821781064286</v>
      </c>
      <c r="KA25" s="79">
        <v>0.43692394485569774</v>
      </c>
      <c r="KB25" s="78">
        <v>-0.17060830505537034</v>
      </c>
      <c r="KC25" s="78">
        <v>0.39312888866952583</v>
      </c>
    </row>
    <row r="26" spans="1:321" ht="15" customHeight="1">
      <c r="A26" s="54" t="s">
        <v>48</v>
      </c>
      <c r="B26" s="55">
        <v>2000</v>
      </c>
      <c r="C26" s="56" t="s">
        <v>31</v>
      </c>
      <c r="D26" s="57">
        <v>71.099999999999994</v>
      </c>
      <c r="E26" s="55">
        <v>163</v>
      </c>
      <c r="F26" s="58">
        <v>10.96</v>
      </c>
      <c r="G26" s="55">
        <v>15.2357274</v>
      </c>
      <c r="H26" s="57">
        <v>57</v>
      </c>
      <c r="I26" s="59">
        <v>94</v>
      </c>
      <c r="J26" s="59">
        <v>93</v>
      </c>
      <c r="K26" s="55">
        <v>169.286</v>
      </c>
      <c r="L26" s="82">
        <v>817172</v>
      </c>
      <c r="M26" s="58">
        <v>9.5</v>
      </c>
      <c r="N26" s="58">
        <v>52</v>
      </c>
      <c r="O26" s="94">
        <f t="shared" si="0"/>
        <v>0</v>
      </c>
      <c r="P26" s="94">
        <f t="shared" si="1"/>
        <v>0</v>
      </c>
      <c r="Q26" s="94">
        <f t="shared" si="2"/>
        <v>0</v>
      </c>
      <c r="R26" s="94">
        <f t="shared" si="3"/>
        <v>0</v>
      </c>
      <c r="S26" s="93">
        <f t="shared" si="4"/>
        <v>0</v>
      </c>
      <c r="T26" s="103"/>
      <c r="U26" s="103"/>
      <c r="JW26" s="73" t="s">
        <v>354</v>
      </c>
      <c r="JX26" s="78">
        <v>0.71261286142407698</v>
      </c>
      <c r="JY26" s="78">
        <v>0.78706549269810577</v>
      </c>
      <c r="JZ26" s="78">
        <v>0.90540478274711178</v>
      </c>
      <c r="KA26" s="79">
        <v>0.36654761539885983</v>
      </c>
      <c r="KB26" s="78">
        <v>-0.84120017872044817</v>
      </c>
      <c r="KC26" s="78">
        <v>2.2664259015686019</v>
      </c>
    </row>
    <row r="27" spans="1:321" ht="15" customHeight="1">
      <c r="A27" s="54" t="s">
        <v>49</v>
      </c>
      <c r="B27" s="55">
        <v>2000</v>
      </c>
      <c r="C27" s="56" t="s">
        <v>22</v>
      </c>
      <c r="D27" s="57">
        <v>51</v>
      </c>
      <c r="E27" s="55">
        <v>348</v>
      </c>
      <c r="F27" s="58">
        <v>4.57</v>
      </c>
      <c r="G27" s="55">
        <v>19.839295969999998</v>
      </c>
      <c r="H27" s="57">
        <v>12.2</v>
      </c>
      <c r="I27" s="59">
        <v>45</v>
      </c>
      <c r="J27" s="59">
        <v>45</v>
      </c>
      <c r="K27" s="55">
        <v>226.476</v>
      </c>
      <c r="L27" s="82">
        <v>1167942</v>
      </c>
      <c r="M27" s="58">
        <v>1.2</v>
      </c>
      <c r="N27" s="58">
        <v>17.2</v>
      </c>
      <c r="O27" s="94">
        <f t="shared" si="0"/>
        <v>1</v>
      </c>
      <c r="P27" s="94">
        <f t="shared" si="1"/>
        <v>45</v>
      </c>
      <c r="Q27" s="94">
        <f t="shared" si="2"/>
        <v>4.57</v>
      </c>
      <c r="R27" s="94">
        <f t="shared" si="3"/>
        <v>17.2</v>
      </c>
      <c r="S27" s="93">
        <f t="shared" si="4"/>
        <v>1.2</v>
      </c>
      <c r="T27" s="103"/>
      <c r="U27" s="103"/>
    </row>
    <row r="28" spans="1:321" ht="15.75">
      <c r="A28" s="54" t="s">
        <v>50</v>
      </c>
      <c r="B28" s="55">
        <v>2000</v>
      </c>
      <c r="C28" s="56" t="s">
        <v>22</v>
      </c>
      <c r="D28" s="57">
        <v>58</v>
      </c>
      <c r="E28" s="55">
        <v>386</v>
      </c>
      <c r="F28" s="58">
        <v>4.05</v>
      </c>
      <c r="G28" s="55">
        <v>9.6966891640000004</v>
      </c>
      <c r="H28" s="57">
        <v>12.8</v>
      </c>
      <c r="I28" s="59">
        <v>71</v>
      </c>
      <c r="J28" s="59">
        <v>80</v>
      </c>
      <c r="K28" s="55">
        <v>135.99799999999999</v>
      </c>
      <c r="L28" s="82">
        <v>6476</v>
      </c>
      <c r="M28" s="58">
        <v>1.8</v>
      </c>
      <c r="N28" s="58">
        <v>0</v>
      </c>
      <c r="O28" s="94">
        <f t="shared" si="0"/>
        <v>1</v>
      </c>
      <c r="P28" s="94">
        <f t="shared" si="1"/>
        <v>71</v>
      </c>
      <c r="Q28" s="94">
        <f t="shared" si="2"/>
        <v>4.05</v>
      </c>
      <c r="R28" s="94">
        <f t="shared" si="3"/>
        <v>0</v>
      </c>
      <c r="S28" s="93">
        <f t="shared" si="4"/>
        <v>1.8</v>
      </c>
      <c r="T28" s="103"/>
      <c r="U28" s="103"/>
    </row>
    <row r="29" spans="1:321" ht="15.75">
      <c r="A29" s="54" t="s">
        <v>51</v>
      </c>
      <c r="B29" s="55">
        <v>2000</v>
      </c>
      <c r="C29" s="56" t="s">
        <v>22</v>
      </c>
      <c r="D29" s="57">
        <v>47.9</v>
      </c>
      <c r="E29" s="55">
        <v>461</v>
      </c>
      <c r="F29" s="58">
        <v>4.24</v>
      </c>
      <c r="G29" s="55">
        <v>0</v>
      </c>
      <c r="H29" s="57">
        <v>19.399999999999999</v>
      </c>
      <c r="I29" s="59">
        <v>71</v>
      </c>
      <c r="J29" s="59">
        <v>80</v>
      </c>
      <c r="K29" s="55">
        <v>642.25</v>
      </c>
      <c r="L29" s="82">
        <v>16517948</v>
      </c>
      <c r="M29" s="58">
        <v>3.3</v>
      </c>
      <c r="N29" s="58">
        <v>0</v>
      </c>
      <c r="O29" s="94">
        <f t="shared" si="0"/>
        <v>1</v>
      </c>
      <c r="P29" s="94">
        <f t="shared" si="1"/>
        <v>71</v>
      </c>
      <c r="Q29" s="94">
        <f t="shared" si="2"/>
        <v>4.24</v>
      </c>
      <c r="R29" s="94">
        <f t="shared" si="3"/>
        <v>0</v>
      </c>
      <c r="S29" s="93">
        <f t="shared" si="4"/>
        <v>3.3</v>
      </c>
      <c r="T29" s="103"/>
      <c r="U29" s="103"/>
    </row>
    <row r="30" spans="1:321" ht="15.75">
      <c r="A30" s="54" t="s">
        <v>52</v>
      </c>
      <c r="B30" s="55">
        <v>2000</v>
      </c>
      <c r="C30" s="56" t="s">
        <v>22</v>
      </c>
      <c r="D30" s="57">
        <v>69.900000000000006</v>
      </c>
      <c r="E30" s="55">
        <v>155</v>
      </c>
      <c r="F30" s="58">
        <v>4.45</v>
      </c>
      <c r="G30" s="55">
        <v>122.5744699</v>
      </c>
      <c r="H30" s="57">
        <v>21.5</v>
      </c>
      <c r="I30" s="59">
        <v>90</v>
      </c>
      <c r="J30" s="59">
        <v>90</v>
      </c>
      <c r="K30" s="60">
        <v>1239.3779999999999</v>
      </c>
      <c r="L30" s="82">
        <v>43579</v>
      </c>
      <c r="M30" s="58">
        <v>3.5</v>
      </c>
      <c r="N30" s="58">
        <v>13</v>
      </c>
      <c r="O30" s="94">
        <f t="shared" si="0"/>
        <v>1</v>
      </c>
      <c r="P30" s="94">
        <f t="shared" si="1"/>
        <v>90</v>
      </c>
      <c r="Q30" s="94">
        <f t="shared" si="2"/>
        <v>4.45</v>
      </c>
      <c r="R30" s="94">
        <f t="shared" si="3"/>
        <v>13</v>
      </c>
      <c r="S30" s="93">
        <f t="shared" si="4"/>
        <v>3.5</v>
      </c>
      <c r="T30" s="103"/>
      <c r="U30" s="103"/>
    </row>
    <row r="31" spans="1:321" ht="15.75">
      <c r="A31" s="54" t="s">
        <v>53</v>
      </c>
      <c r="B31" s="55">
        <v>2000</v>
      </c>
      <c r="C31" s="56" t="s">
        <v>22</v>
      </c>
      <c r="D31" s="57">
        <v>57.7</v>
      </c>
      <c r="E31" s="55">
        <v>274</v>
      </c>
      <c r="F31" s="58">
        <v>1.41</v>
      </c>
      <c r="G31" s="55">
        <v>0.32841805600000001</v>
      </c>
      <c r="H31" s="57">
        <v>12.1</v>
      </c>
      <c r="I31" s="59">
        <v>62</v>
      </c>
      <c r="J31" s="59">
        <v>59</v>
      </c>
      <c r="K31" s="55">
        <v>3.6859999999999999</v>
      </c>
      <c r="L31" s="82">
        <v>12152354</v>
      </c>
      <c r="M31" s="58">
        <v>3.2</v>
      </c>
      <c r="N31" s="58">
        <v>30.1</v>
      </c>
      <c r="O31" s="94">
        <f t="shared" si="0"/>
        <v>1</v>
      </c>
      <c r="P31" s="94">
        <f t="shared" si="1"/>
        <v>62</v>
      </c>
      <c r="Q31" s="94">
        <f t="shared" si="2"/>
        <v>1.41</v>
      </c>
      <c r="R31" s="94">
        <f t="shared" si="3"/>
        <v>30.1</v>
      </c>
      <c r="S31" s="93">
        <f t="shared" si="4"/>
        <v>3.2</v>
      </c>
      <c r="T31" s="103"/>
      <c r="U31" s="103"/>
    </row>
    <row r="32" spans="1:321" ht="15.75">
      <c r="A32" s="54" t="s">
        <v>54</v>
      </c>
      <c r="B32" s="55">
        <v>2000</v>
      </c>
      <c r="C32" s="56" t="s">
        <v>22</v>
      </c>
      <c r="D32" s="57">
        <v>51.4</v>
      </c>
      <c r="E32" s="55">
        <v>394</v>
      </c>
      <c r="F32" s="58">
        <v>6.08</v>
      </c>
      <c r="G32" s="55">
        <v>4.7205935309999996</v>
      </c>
      <c r="H32" s="57">
        <v>2.9</v>
      </c>
      <c r="I32" s="59">
        <v>57</v>
      </c>
      <c r="J32" s="59">
        <v>62</v>
      </c>
      <c r="K32" s="55">
        <v>68.414000000000001</v>
      </c>
      <c r="L32" s="82">
        <v>15274234</v>
      </c>
      <c r="M32" s="58">
        <v>4.8</v>
      </c>
      <c r="N32" s="58">
        <v>0</v>
      </c>
      <c r="O32" s="94">
        <f t="shared" si="0"/>
        <v>1</v>
      </c>
      <c r="P32" s="94">
        <f t="shared" si="1"/>
        <v>57</v>
      </c>
      <c r="Q32" s="94">
        <f t="shared" si="2"/>
        <v>6.08</v>
      </c>
      <c r="R32" s="94">
        <f t="shared" si="3"/>
        <v>0</v>
      </c>
      <c r="S32" s="93">
        <f t="shared" si="4"/>
        <v>4.8</v>
      </c>
      <c r="T32" s="103"/>
      <c r="U32" s="103"/>
    </row>
    <row r="33" spans="1:21" ht="15.75">
      <c r="A33" s="54" t="s">
        <v>55</v>
      </c>
      <c r="B33" s="55">
        <v>2000</v>
      </c>
      <c r="C33" s="56" t="s">
        <v>31</v>
      </c>
      <c r="D33" s="57">
        <v>79.099999999999994</v>
      </c>
      <c r="E33" s="55">
        <v>82</v>
      </c>
      <c r="F33" s="58">
        <v>8.4</v>
      </c>
      <c r="G33" s="55">
        <v>3787.4945600000001</v>
      </c>
      <c r="H33" s="57">
        <v>57.8</v>
      </c>
      <c r="I33" s="59">
        <v>88</v>
      </c>
      <c r="J33" s="59">
        <v>89</v>
      </c>
      <c r="K33" s="60">
        <v>24124.169000000002</v>
      </c>
      <c r="L33" s="82">
        <v>37697</v>
      </c>
      <c r="M33" s="58">
        <v>11</v>
      </c>
      <c r="N33" s="58">
        <v>28.2</v>
      </c>
      <c r="O33" s="94">
        <f t="shared" si="0"/>
        <v>0</v>
      </c>
      <c r="P33" s="94">
        <f t="shared" si="1"/>
        <v>0</v>
      </c>
      <c r="Q33" s="94">
        <f t="shared" si="2"/>
        <v>0</v>
      </c>
      <c r="R33" s="94">
        <f t="shared" si="3"/>
        <v>0</v>
      </c>
      <c r="S33" s="93">
        <f t="shared" si="4"/>
        <v>0</v>
      </c>
      <c r="T33" s="103"/>
      <c r="U33" s="103"/>
    </row>
    <row r="34" spans="1:21" ht="15.75">
      <c r="A34" s="54" t="s">
        <v>56</v>
      </c>
      <c r="B34" s="55">
        <v>2000</v>
      </c>
      <c r="C34" s="56" t="s">
        <v>22</v>
      </c>
      <c r="D34" s="57">
        <v>46</v>
      </c>
      <c r="E34" s="55">
        <v>49</v>
      </c>
      <c r="F34" s="58">
        <v>1.62</v>
      </c>
      <c r="G34" s="55">
        <v>30.783826569999999</v>
      </c>
      <c r="H34" s="57">
        <v>16.5</v>
      </c>
      <c r="I34" s="59">
        <v>38</v>
      </c>
      <c r="J34" s="59">
        <v>37</v>
      </c>
      <c r="K34" s="55">
        <v>243.54300000000001</v>
      </c>
      <c r="L34" s="82">
        <v>3754986</v>
      </c>
      <c r="M34" s="58">
        <v>2.9</v>
      </c>
      <c r="N34" s="58">
        <v>0</v>
      </c>
      <c r="O34" s="94">
        <f t="shared" si="0"/>
        <v>1</v>
      </c>
      <c r="P34" s="94">
        <f t="shared" si="1"/>
        <v>38</v>
      </c>
      <c r="Q34" s="94">
        <f t="shared" si="2"/>
        <v>1.62</v>
      </c>
      <c r="R34" s="94">
        <f t="shared" si="3"/>
        <v>0</v>
      </c>
      <c r="S34" s="93">
        <f t="shared" si="4"/>
        <v>2.9</v>
      </c>
      <c r="T34" s="103"/>
      <c r="U34" s="103"/>
    </row>
    <row r="35" spans="1:21" ht="15.75">
      <c r="A35" s="54" t="s">
        <v>57</v>
      </c>
      <c r="B35" s="55">
        <v>2000</v>
      </c>
      <c r="C35" s="56" t="s">
        <v>22</v>
      </c>
      <c r="D35" s="57">
        <v>47.6</v>
      </c>
      <c r="E35" s="55">
        <v>44</v>
      </c>
      <c r="F35" s="58">
        <v>0.5</v>
      </c>
      <c r="G35" s="55">
        <v>21.527016159999999</v>
      </c>
      <c r="H35" s="57">
        <v>13.9</v>
      </c>
      <c r="I35" s="59">
        <v>30</v>
      </c>
      <c r="J35" s="59">
        <v>36</v>
      </c>
      <c r="K35" s="55">
        <v>166.232</v>
      </c>
      <c r="L35" s="82">
        <v>8342559</v>
      </c>
      <c r="M35" s="58">
        <v>1.4</v>
      </c>
      <c r="N35" s="58">
        <v>0</v>
      </c>
      <c r="O35" s="94">
        <f t="shared" si="0"/>
        <v>1</v>
      </c>
      <c r="P35" s="94">
        <f t="shared" si="1"/>
        <v>30</v>
      </c>
      <c r="Q35" s="94">
        <f t="shared" si="2"/>
        <v>0.5</v>
      </c>
      <c r="R35" s="94">
        <f t="shared" si="3"/>
        <v>0</v>
      </c>
      <c r="S35" s="93">
        <f t="shared" si="4"/>
        <v>1.4</v>
      </c>
      <c r="T35" s="103"/>
      <c r="U35" s="103"/>
    </row>
    <row r="36" spans="1:21" ht="15.75">
      <c r="A36" s="54" t="s">
        <v>58</v>
      </c>
      <c r="B36" s="55">
        <v>2000</v>
      </c>
      <c r="C36" s="56" t="s">
        <v>22</v>
      </c>
      <c r="D36" s="57">
        <v>77.3</v>
      </c>
      <c r="E36" s="55">
        <v>13</v>
      </c>
      <c r="F36" s="58">
        <v>7.67</v>
      </c>
      <c r="G36" s="55">
        <v>74.148429460000003</v>
      </c>
      <c r="H36" s="57">
        <v>54</v>
      </c>
      <c r="I36" s="59">
        <v>91</v>
      </c>
      <c r="J36" s="59">
        <v>91</v>
      </c>
      <c r="K36" s="55">
        <v>511.36799999999999</v>
      </c>
      <c r="L36" s="82">
        <v>15262754</v>
      </c>
      <c r="M36" s="58">
        <v>8.8000000000000007</v>
      </c>
      <c r="N36" s="58">
        <v>56.6</v>
      </c>
      <c r="O36" s="94">
        <f t="shared" si="0"/>
        <v>1</v>
      </c>
      <c r="P36" s="94">
        <f t="shared" si="1"/>
        <v>91</v>
      </c>
      <c r="Q36" s="94">
        <f t="shared" si="2"/>
        <v>7.67</v>
      </c>
      <c r="R36" s="94">
        <f t="shared" si="3"/>
        <v>56.6</v>
      </c>
      <c r="S36" s="93">
        <f t="shared" si="4"/>
        <v>8.8000000000000007</v>
      </c>
      <c r="T36" s="103"/>
      <c r="U36" s="103"/>
    </row>
    <row r="37" spans="1:21" ht="15.75">
      <c r="A37" s="54" t="s">
        <v>59</v>
      </c>
      <c r="B37" s="55">
        <v>2000</v>
      </c>
      <c r="C37" s="56" t="s">
        <v>22</v>
      </c>
      <c r="D37" s="57">
        <v>71.7</v>
      </c>
      <c r="E37" s="55">
        <v>115</v>
      </c>
      <c r="F37" s="58">
        <v>4.88</v>
      </c>
      <c r="G37" s="55">
        <v>17.46057369</v>
      </c>
      <c r="H37" s="57">
        <v>2.5</v>
      </c>
      <c r="I37" s="59">
        <v>86</v>
      </c>
      <c r="J37" s="59">
        <v>85</v>
      </c>
      <c r="K37" s="55">
        <v>959.37199999999996</v>
      </c>
      <c r="L37" s="82">
        <v>1262645</v>
      </c>
      <c r="M37" s="58">
        <v>6.5</v>
      </c>
      <c r="N37" s="58">
        <v>30.1</v>
      </c>
      <c r="O37" s="94">
        <f t="shared" si="0"/>
        <v>1</v>
      </c>
      <c r="P37" s="94">
        <f t="shared" si="1"/>
        <v>86</v>
      </c>
      <c r="Q37" s="94">
        <f t="shared" si="2"/>
        <v>4.88</v>
      </c>
      <c r="R37" s="94">
        <f t="shared" si="3"/>
        <v>30.1</v>
      </c>
      <c r="S37" s="93">
        <f t="shared" si="4"/>
        <v>6.5</v>
      </c>
      <c r="T37" s="103"/>
      <c r="U37" s="103"/>
    </row>
    <row r="38" spans="1:21" ht="15.75">
      <c r="A38" s="54" t="s">
        <v>60</v>
      </c>
      <c r="B38" s="55">
        <v>2000</v>
      </c>
      <c r="C38" s="56" t="s">
        <v>22</v>
      </c>
      <c r="D38" s="57">
        <v>71.400000000000006</v>
      </c>
      <c r="E38" s="55">
        <v>167</v>
      </c>
      <c r="F38" s="58">
        <v>4.26</v>
      </c>
      <c r="G38" s="55">
        <v>477.13418139999999</v>
      </c>
      <c r="H38" s="57">
        <v>46.7</v>
      </c>
      <c r="I38" s="59">
        <v>82</v>
      </c>
      <c r="J38" s="59">
        <v>79</v>
      </c>
      <c r="K38" s="60">
        <v>2472.1979999999999</v>
      </c>
      <c r="L38" s="82">
        <v>443958</v>
      </c>
      <c r="M38" s="58">
        <v>6.5</v>
      </c>
      <c r="N38" s="58">
        <v>20.100000000000001</v>
      </c>
      <c r="O38" s="94">
        <f t="shared" si="0"/>
        <v>1</v>
      </c>
      <c r="P38" s="94">
        <f t="shared" si="1"/>
        <v>82</v>
      </c>
      <c r="Q38" s="94">
        <f t="shared" si="2"/>
        <v>4.26</v>
      </c>
      <c r="R38" s="94">
        <f t="shared" si="3"/>
        <v>20.100000000000001</v>
      </c>
      <c r="S38" s="93">
        <f t="shared" si="4"/>
        <v>6.5</v>
      </c>
      <c r="T38" s="103"/>
      <c r="U38" s="103"/>
    </row>
    <row r="39" spans="1:21" ht="15.75">
      <c r="A39" s="54" t="s">
        <v>61</v>
      </c>
      <c r="B39" s="55">
        <v>2000</v>
      </c>
      <c r="C39" s="56" t="s">
        <v>22</v>
      </c>
      <c r="D39" s="57">
        <v>59.5</v>
      </c>
      <c r="E39" s="55">
        <v>272</v>
      </c>
      <c r="F39" s="58">
        <v>0.17</v>
      </c>
      <c r="G39" s="55">
        <v>35.029486239999997</v>
      </c>
      <c r="H39" s="57">
        <v>17.3</v>
      </c>
      <c r="I39" s="59">
        <v>70</v>
      </c>
      <c r="J39" s="59">
        <v>70</v>
      </c>
      <c r="K39" s="55">
        <v>375.85300000000001</v>
      </c>
      <c r="L39" s="82">
        <v>542357</v>
      </c>
      <c r="M39" s="58">
        <v>0.6</v>
      </c>
      <c r="N39" s="58">
        <v>21.1</v>
      </c>
      <c r="O39" s="94">
        <f t="shared" si="0"/>
        <v>1</v>
      </c>
      <c r="P39" s="94">
        <f t="shared" si="1"/>
        <v>70</v>
      </c>
      <c r="Q39" s="94">
        <f t="shared" si="2"/>
        <v>0.17</v>
      </c>
      <c r="R39" s="94">
        <f t="shared" si="3"/>
        <v>21.1</v>
      </c>
      <c r="S39" s="93">
        <f t="shared" si="4"/>
        <v>0.6</v>
      </c>
      <c r="T39" s="103"/>
      <c r="U39" s="103"/>
    </row>
    <row r="40" spans="1:21" ht="15.75">
      <c r="A40" s="54" t="s">
        <v>62</v>
      </c>
      <c r="B40" s="55">
        <v>2000</v>
      </c>
      <c r="C40" s="56" t="s">
        <v>22</v>
      </c>
      <c r="D40" s="57">
        <v>52.9</v>
      </c>
      <c r="E40" s="55">
        <v>416</v>
      </c>
      <c r="F40" s="58">
        <v>3.5</v>
      </c>
      <c r="G40" s="55">
        <v>0</v>
      </c>
      <c r="H40" s="57">
        <v>19.3</v>
      </c>
      <c r="I40" s="59">
        <v>31</v>
      </c>
      <c r="J40" s="59">
        <v>33</v>
      </c>
      <c r="K40" s="55">
        <v>998.2</v>
      </c>
      <c r="L40" s="82">
        <v>3109269</v>
      </c>
      <c r="M40" s="58">
        <v>5.5</v>
      </c>
      <c r="N40" s="58">
        <v>5.7</v>
      </c>
      <c r="O40" s="94">
        <f t="shared" si="0"/>
        <v>1</v>
      </c>
      <c r="P40" s="94">
        <f t="shared" si="1"/>
        <v>31</v>
      </c>
      <c r="Q40" s="94">
        <f t="shared" si="2"/>
        <v>3.5</v>
      </c>
      <c r="R40" s="94">
        <f t="shared" si="3"/>
        <v>5.7</v>
      </c>
      <c r="S40" s="93">
        <f t="shared" si="4"/>
        <v>5.5</v>
      </c>
      <c r="T40" s="103"/>
      <c r="U40" s="103"/>
    </row>
    <row r="41" spans="1:21" ht="15.75">
      <c r="A41" s="54" t="s">
        <v>63</v>
      </c>
      <c r="B41" s="55">
        <v>2000</v>
      </c>
      <c r="C41" s="56" t="s">
        <v>22</v>
      </c>
      <c r="D41" s="57">
        <v>77.599999999999994</v>
      </c>
      <c r="E41" s="55">
        <v>98</v>
      </c>
      <c r="F41" s="58">
        <v>4.1500000000000004</v>
      </c>
      <c r="G41" s="55">
        <v>94.178194579999996</v>
      </c>
      <c r="H41" s="57">
        <v>45.4</v>
      </c>
      <c r="I41" s="59">
        <v>80</v>
      </c>
      <c r="J41" s="59">
        <v>88</v>
      </c>
      <c r="K41" s="55">
        <v>388.36399999999998</v>
      </c>
      <c r="L41" s="82">
        <v>3925443</v>
      </c>
      <c r="M41" s="58">
        <v>8</v>
      </c>
      <c r="N41" s="58">
        <v>18</v>
      </c>
      <c r="O41" s="94">
        <f t="shared" si="0"/>
        <v>1</v>
      </c>
      <c r="P41" s="94">
        <f t="shared" si="1"/>
        <v>80</v>
      </c>
      <c r="Q41" s="94">
        <f t="shared" si="2"/>
        <v>4.1500000000000004</v>
      </c>
      <c r="R41" s="94">
        <f t="shared" si="3"/>
        <v>18</v>
      </c>
      <c r="S41" s="93">
        <f t="shared" si="4"/>
        <v>8</v>
      </c>
      <c r="T41" s="103"/>
      <c r="U41" s="103"/>
    </row>
    <row r="42" spans="1:21" ht="15.75">
      <c r="A42" s="54" t="s">
        <v>64</v>
      </c>
      <c r="B42" s="55">
        <v>2000</v>
      </c>
      <c r="C42" s="56" t="s">
        <v>31</v>
      </c>
      <c r="D42" s="57">
        <v>74.7</v>
      </c>
      <c r="E42" s="55">
        <v>127</v>
      </c>
      <c r="F42" s="58">
        <v>12.07</v>
      </c>
      <c r="G42" s="55">
        <v>649.39098709999996</v>
      </c>
      <c r="H42" s="57">
        <v>54.7</v>
      </c>
      <c r="I42" s="59">
        <v>94</v>
      </c>
      <c r="J42" s="59">
        <v>93</v>
      </c>
      <c r="K42" s="60">
        <v>4919.6289999999999</v>
      </c>
      <c r="L42" s="82">
        <v>4426</v>
      </c>
      <c r="M42" s="58">
        <v>9.4</v>
      </c>
      <c r="N42" s="58">
        <v>33.1</v>
      </c>
      <c r="O42" s="94">
        <f t="shared" si="0"/>
        <v>0</v>
      </c>
      <c r="P42" s="94">
        <f t="shared" si="1"/>
        <v>0</v>
      </c>
      <c r="Q42" s="94">
        <f t="shared" si="2"/>
        <v>0</v>
      </c>
      <c r="R42" s="94">
        <f t="shared" si="3"/>
        <v>0</v>
      </c>
      <c r="S42" s="93">
        <f t="shared" si="4"/>
        <v>0</v>
      </c>
      <c r="T42" s="103"/>
      <c r="U42" s="103"/>
    </row>
    <row r="43" spans="1:21" ht="15.75">
      <c r="A43" s="54" t="s">
        <v>65</v>
      </c>
      <c r="B43" s="55">
        <v>2000</v>
      </c>
      <c r="C43" s="56" t="s">
        <v>22</v>
      </c>
      <c r="D43" s="57">
        <v>76.900000000000006</v>
      </c>
      <c r="E43" s="55">
        <v>115</v>
      </c>
      <c r="F43" s="58">
        <v>4.04</v>
      </c>
      <c r="G43" s="55">
        <v>49.340077559999997</v>
      </c>
      <c r="H43" s="57">
        <v>49.4</v>
      </c>
      <c r="I43" s="59">
        <v>98</v>
      </c>
      <c r="J43" s="59">
        <v>95</v>
      </c>
      <c r="K43" s="60">
        <v>2741.1149999999998</v>
      </c>
      <c r="L43" s="82">
        <v>11116787</v>
      </c>
      <c r="M43" s="58">
        <v>9.6</v>
      </c>
      <c r="N43" s="58">
        <v>45.7</v>
      </c>
      <c r="O43" s="94">
        <f t="shared" si="0"/>
        <v>1</v>
      </c>
      <c r="P43" s="94">
        <f t="shared" si="1"/>
        <v>98</v>
      </c>
      <c r="Q43" s="94">
        <f t="shared" si="2"/>
        <v>4.04</v>
      </c>
      <c r="R43" s="94">
        <f t="shared" si="3"/>
        <v>45.7</v>
      </c>
      <c r="S43" s="93">
        <f t="shared" si="4"/>
        <v>9.6</v>
      </c>
      <c r="T43" s="103"/>
      <c r="U43" s="103"/>
    </row>
    <row r="44" spans="1:21" ht="15.75">
      <c r="A44" s="54" t="s">
        <v>66</v>
      </c>
      <c r="B44" s="55">
        <v>2000</v>
      </c>
      <c r="C44" s="56" t="s">
        <v>31</v>
      </c>
      <c r="D44" s="57">
        <v>78.099999999999994</v>
      </c>
      <c r="E44" s="55">
        <v>7</v>
      </c>
      <c r="F44" s="58">
        <v>10.81</v>
      </c>
      <c r="G44" s="55">
        <v>950.80279250000001</v>
      </c>
      <c r="H44" s="57">
        <v>52.8</v>
      </c>
      <c r="I44" s="59">
        <v>97</v>
      </c>
      <c r="J44" s="59">
        <v>97</v>
      </c>
      <c r="K44" s="60">
        <v>14672.883</v>
      </c>
      <c r="L44" s="82">
        <v>943286</v>
      </c>
      <c r="M44" s="58">
        <v>9.6</v>
      </c>
      <c r="N44" s="58">
        <v>42.4</v>
      </c>
      <c r="O44" s="94">
        <f t="shared" si="0"/>
        <v>0</v>
      </c>
      <c r="P44" s="94">
        <f t="shared" si="1"/>
        <v>0</v>
      </c>
      <c r="Q44" s="94">
        <f t="shared" si="2"/>
        <v>0</v>
      </c>
      <c r="R44" s="94">
        <f t="shared" si="3"/>
        <v>0</v>
      </c>
      <c r="S44" s="93">
        <f t="shared" si="4"/>
        <v>0</v>
      </c>
      <c r="T44" s="103"/>
      <c r="U44" s="103"/>
    </row>
    <row r="45" spans="1:21" ht="15.75">
      <c r="A45" s="54" t="s">
        <v>67</v>
      </c>
      <c r="B45" s="55">
        <v>2000</v>
      </c>
      <c r="C45" s="56" t="s">
        <v>31</v>
      </c>
      <c r="D45" s="57">
        <v>74.7</v>
      </c>
      <c r="E45" s="55">
        <v>126</v>
      </c>
      <c r="F45" s="58">
        <v>13.31</v>
      </c>
      <c r="G45" s="55">
        <v>0</v>
      </c>
      <c r="H45" s="57">
        <v>59</v>
      </c>
      <c r="I45" s="59">
        <v>98</v>
      </c>
      <c r="J45" s="59">
        <v>98</v>
      </c>
      <c r="K45" s="60">
        <v>6011.62</v>
      </c>
      <c r="L45" s="82">
        <v>10263010</v>
      </c>
      <c r="M45" s="58">
        <v>10</v>
      </c>
      <c r="N45" s="58">
        <v>34.1</v>
      </c>
      <c r="O45" s="94">
        <f t="shared" si="0"/>
        <v>0</v>
      </c>
      <c r="P45" s="94">
        <f t="shared" si="1"/>
        <v>0</v>
      </c>
      <c r="Q45" s="94">
        <f t="shared" si="2"/>
        <v>0</v>
      </c>
      <c r="R45" s="94">
        <f t="shared" si="3"/>
        <v>0</v>
      </c>
      <c r="S45" s="93">
        <f t="shared" si="4"/>
        <v>0</v>
      </c>
      <c r="T45" s="103"/>
      <c r="U45" s="103"/>
    </row>
    <row r="46" spans="1:21" ht="15.75">
      <c r="A46" s="54" t="s">
        <v>68</v>
      </c>
      <c r="B46" s="55">
        <v>2000</v>
      </c>
      <c r="C46" s="56" t="s">
        <v>22</v>
      </c>
      <c r="D46" s="57">
        <v>65.400000000000006</v>
      </c>
      <c r="E46" s="55">
        <v>192</v>
      </c>
      <c r="F46" s="58">
        <v>3.35</v>
      </c>
      <c r="G46" s="55">
        <v>0</v>
      </c>
      <c r="H46" s="57">
        <v>25.2</v>
      </c>
      <c r="I46" s="59">
        <v>93</v>
      </c>
      <c r="J46" s="59">
        <v>56</v>
      </c>
      <c r="K46" s="55">
        <v>947</v>
      </c>
      <c r="L46" s="82">
        <v>22840217</v>
      </c>
      <c r="M46" s="58">
        <v>10.6</v>
      </c>
      <c r="N46" s="58">
        <v>0</v>
      </c>
      <c r="O46" s="94">
        <f t="shared" si="0"/>
        <v>1</v>
      </c>
      <c r="P46" s="94">
        <f t="shared" si="1"/>
        <v>93</v>
      </c>
      <c r="Q46" s="94">
        <f t="shared" si="2"/>
        <v>3.35</v>
      </c>
      <c r="R46" s="94">
        <f t="shared" si="3"/>
        <v>0</v>
      </c>
      <c r="S46" s="93">
        <f t="shared" si="4"/>
        <v>10.6</v>
      </c>
      <c r="T46" s="103"/>
      <c r="U46" s="103"/>
    </row>
    <row r="47" spans="1:21" ht="15.75">
      <c r="A47" s="54" t="s">
        <v>69</v>
      </c>
      <c r="B47" s="55">
        <v>2000</v>
      </c>
      <c r="C47" s="56" t="s">
        <v>22</v>
      </c>
      <c r="D47" s="57">
        <v>51.3</v>
      </c>
      <c r="E47" s="55">
        <v>346</v>
      </c>
      <c r="F47" s="58">
        <v>1.17</v>
      </c>
      <c r="G47" s="55">
        <v>0</v>
      </c>
      <c r="H47" s="57">
        <v>14.9</v>
      </c>
      <c r="I47" s="59">
        <v>42</v>
      </c>
      <c r="J47" s="59">
        <v>40</v>
      </c>
      <c r="K47" s="55">
        <v>405.47</v>
      </c>
      <c r="L47" s="82">
        <v>48048664</v>
      </c>
      <c r="M47" s="58">
        <v>3.3</v>
      </c>
      <c r="N47" s="58">
        <v>0</v>
      </c>
      <c r="O47" s="94">
        <f t="shared" si="0"/>
        <v>1</v>
      </c>
      <c r="P47" s="94">
        <f t="shared" si="1"/>
        <v>42</v>
      </c>
      <c r="Q47" s="94">
        <f t="shared" si="2"/>
        <v>1.17</v>
      </c>
      <c r="R47" s="94">
        <f t="shared" si="3"/>
        <v>0</v>
      </c>
      <c r="S47" s="93">
        <f t="shared" si="4"/>
        <v>3.3</v>
      </c>
      <c r="T47" s="103"/>
      <c r="U47" s="103"/>
    </row>
    <row r="48" spans="1:21" ht="15.75">
      <c r="A48" s="54" t="s">
        <v>70</v>
      </c>
      <c r="B48" s="55">
        <v>2000</v>
      </c>
      <c r="C48" s="56" t="s">
        <v>31</v>
      </c>
      <c r="D48" s="57">
        <v>76.900000000000006</v>
      </c>
      <c r="E48" s="55">
        <v>12</v>
      </c>
      <c r="F48" s="58">
        <v>10.09</v>
      </c>
      <c r="G48" s="55">
        <v>508.74969119999997</v>
      </c>
      <c r="H48" s="57">
        <v>52.2</v>
      </c>
      <c r="I48" s="59">
        <v>97</v>
      </c>
      <c r="J48" s="59">
        <v>97</v>
      </c>
      <c r="K48" s="60">
        <v>3743.5590000000002</v>
      </c>
      <c r="L48" s="82">
        <v>5339616</v>
      </c>
      <c r="M48" s="58">
        <v>10.7</v>
      </c>
      <c r="N48" s="58">
        <v>38.299999999999997</v>
      </c>
      <c r="O48" s="94">
        <f t="shared" si="0"/>
        <v>0</v>
      </c>
      <c r="P48" s="94">
        <f t="shared" si="1"/>
        <v>0</v>
      </c>
      <c r="Q48" s="94">
        <f t="shared" si="2"/>
        <v>0</v>
      </c>
      <c r="R48" s="94">
        <f t="shared" si="3"/>
        <v>0</v>
      </c>
      <c r="S48" s="93">
        <f t="shared" si="4"/>
        <v>0</v>
      </c>
      <c r="T48" s="103"/>
      <c r="U48" s="103"/>
    </row>
    <row r="49" spans="1:21" ht="15.75">
      <c r="A49" s="54" t="s">
        <v>71</v>
      </c>
      <c r="B49" s="55">
        <v>2000</v>
      </c>
      <c r="C49" s="56" t="s">
        <v>22</v>
      </c>
      <c r="D49" s="57">
        <v>57.4</v>
      </c>
      <c r="E49" s="55">
        <v>325</v>
      </c>
      <c r="F49" s="58">
        <v>0.49</v>
      </c>
      <c r="G49" s="55">
        <v>91.950759009999999</v>
      </c>
      <c r="H49" s="57">
        <v>28.2</v>
      </c>
      <c r="I49" s="59">
        <v>46</v>
      </c>
      <c r="J49" s="59">
        <v>46</v>
      </c>
      <c r="K49" s="55">
        <v>768.17700000000002</v>
      </c>
      <c r="L49" s="82">
        <v>717584</v>
      </c>
      <c r="M49" s="58">
        <v>3.2</v>
      </c>
      <c r="N49" s="58">
        <v>17.600000000000001</v>
      </c>
      <c r="O49" s="94">
        <f t="shared" si="0"/>
        <v>1</v>
      </c>
      <c r="P49" s="94">
        <f t="shared" si="1"/>
        <v>46</v>
      </c>
      <c r="Q49" s="94">
        <f t="shared" si="2"/>
        <v>0.49</v>
      </c>
      <c r="R49" s="94">
        <f t="shared" si="3"/>
        <v>17.600000000000001</v>
      </c>
      <c r="S49" s="93">
        <f t="shared" si="4"/>
        <v>3.2</v>
      </c>
      <c r="T49" s="103"/>
      <c r="U49" s="103"/>
    </row>
    <row r="50" spans="1:21" ht="15.75">
      <c r="A50" s="54" t="s">
        <v>72</v>
      </c>
      <c r="B50" s="55">
        <v>2000</v>
      </c>
      <c r="C50" s="56" t="s">
        <v>22</v>
      </c>
      <c r="D50" s="57">
        <v>72</v>
      </c>
      <c r="E50" s="55">
        <v>176</v>
      </c>
      <c r="F50" s="58">
        <v>6.15</v>
      </c>
      <c r="G50" s="55">
        <v>44.792478119999998</v>
      </c>
      <c r="H50" s="57">
        <v>43.1</v>
      </c>
      <c r="I50" s="59">
        <v>71</v>
      </c>
      <c r="J50" s="59">
        <v>78</v>
      </c>
      <c r="K50" s="55">
        <v>282.42399999999998</v>
      </c>
      <c r="L50" s="82">
        <v>8562622</v>
      </c>
      <c r="M50" s="58">
        <v>6.4</v>
      </c>
      <c r="N50" s="58">
        <v>18.7</v>
      </c>
      <c r="O50" s="94">
        <f t="shared" si="0"/>
        <v>1</v>
      </c>
      <c r="P50" s="94">
        <f t="shared" si="1"/>
        <v>71</v>
      </c>
      <c r="Q50" s="94">
        <f t="shared" si="2"/>
        <v>6.15</v>
      </c>
      <c r="R50" s="94">
        <f t="shared" si="3"/>
        <v>18.7</v>
      </c>
      <c r="S50" s="93">
        <f t="shared" si="4"/>
        <v>6.4</v>
      </c>
      <c r="T50" s="103"/>
      <c r="U50" s="103"/>
    </row>
    <row r="51" spans="1:21" ht="15.75">
      <c r="A51" s="54" t="s">
        <v>73</v>
      </c>
      <c r="B51" s="55">
        <v>2000</v>
      </c>
      <c r="C51" s="56" t="s">
        <v>22</v>
      </c>
      <c r="D51" s="57">
        <v>72.8</v>
      </c>
      <c r="E51" s="55">
        <v>163</v>
      </c>
      <c r="F51" s="58">
        <v>3.88</v>
      </c>
      <c r="G51" s="55">
        <v>84.175270080000004</v>
      </c>
      <c r="H51" s="57">
        <v>43.6</v>
      </c>
      <c r="I51" s="59">
        <v>83</v>
      </c>
      <c r="J51" s="59">
        <v>87</v>
      </c>
      <c r="K51" s="60">
        <v>1451.298</v>
      </c>
      <c r="L51" s="82">
        <v>12628596</v>
      </c>
      <c r="M51" s="58">
        <v>7</v>
      </c>
      <c r="N51" s="58">
        <v>13.9</v>
      </c>
      <c r="O51" s="94">
        <f t="shared" si="0"/>
        <v>1</v>
      </c>
      <c r="P51" s="94">
        <f t="shared" si="1"/>
        <v>83</v>
      </c>
      <c r="Q51" s="94">
        <f t="shared" si="2"/>
        <v>3.88</v>
      </c>
      <c r="R51" s="94">
        <f t="shared" si="3"/>
        <v>13.9</v>
      </c>
      <c r="S51" s="93">
        <f t="shared" si="4"/>
        <v>7</v>
      </c>
      <c r="T51" s="103"/>
      <c r="U51" s="103"/>
    </row>
    <row r="52" spans="1:21" ht="15.75">
      <c r="A52" s="54" t="s">
        <v>74</v>
      </c>
      <c r="B52" s="55">
        <v>2000</v>
      </c>
      <c r="C52" s="56" t="s">
        <v>22</v>
      </c>
      <c r="D52" s="57">
        <v>68.8</v>
      </c>
      <c r="E52" s="55">
        <v>171</v>
      </c>
      <c r="F52" s="58">
        <v>0.2</v>
      </c>
      <c r="G52" s="55">
        <v>0</v>
      </c>
      <c r="H52" s="57">
        <v>5.7</v>
      </c>
      <c r="I52" s="59">
        <v>98</v>
      </c>
      <c r="J52" s="59">
        <v>98</v>
      </c>
      <c r="K52" s="60">
        <v>1428.18</v>
      </c>
      <c r="L52" s="82">
        <v>68334904</v>
      </c>
      <c r="M52" s="58">
        <v>4.8</v>
      </c>
      <c r="N52" s="58">
        <v>17.600000000000001</v>
      </c>
      <c r="O52" s="94">
        <f t="shared" si="0"/>
        <v>1</v>
      </c>
      <c r="P52" s="94">
        <f t="shared" si="1"/>
        <v>98</v>
      </c>
      <c r="Q52" s="94">
        <f t="shared" si="2"/>
        <v>0.2</v>
      </c>
      <c r="R52" s="94">
        <f t="shared" si="3"/>
        <v>17.600000000000001</v>
      </c>
      <c r="S52" s="93">
        <f t="shared" si="4"/>
        <v>4.8</v>
      </c>
      <c r="T52" s="103"/>
      <c r="U52" s="103"/>
    </row>
    <row r="53" spans="1:21" ht="15.75">
      <c r="A53" s="54" t="s">
        <v>75</v>
      </c>
      <c r="B53" s="55">
        <v>2000</v>
      </c>
      <c r="C53" s="56" t="s">
        <v>22</v>
      </c>
      <c r="D53" s="57">
        <v>69</v>
      </c>
      <c r="E53" s="55">
        <v>218</v>
      </c>
      <c r="F53" s="58">
        <v>2.48</v>
      </c>
      <c r="G53" s="55">
        <v>353.66903280000002</v>
      </c>
      <c r="H53" s="57">
        <v>45.3</v>
      </c>
      <c r="I53" s="59">
        <v>98</v>
      </c>
      <c r="J53" s="59">
        <v>99</v>
      </c>
      <c r="K53" s="60">
        <v>2238.4119999999998</v>
      </c>
      <c r="L53" s="82">
        <v>5867626</v>
      </c>
      <c r="M53" s="58">
        <v>5.2</v>
      </c>
      <c r="N53" s="58">
        <v>16</v>
      </c>
      <c r="O53" s="94">
        <f t="shared" si="0"/>
        <v>1</v>
      </c>
      <c r="P53" s="94">
        <f t="shared" si="1"/>
        <v>98</v>
      </c>
      <c r="Q53" s="94">
        <f t="shared" si="2"/>
        <v>2.48</v>
      </c>
      <c r="R53" s="94">
        <f t="shared" si="3"/>
        <v>16</v>
      </c>
      <c r="S53" s="93">
        <f t="shared" si="4"/>
        <v>5.2</v>
      </c>
      <c r="T53" s="103"/>
      <c r="U53" s="103"/>
    </row>
    <row r="54" spans="1:21" ht="15.75">
      <c r="A54" s="54" t="s">
        <v>76</v>
      </c>
      <c r="B54" s="55">
        <v>2000</v>
      </c>
      <c r="C54" s="56" t="s">
        <v>22</v>
      </c>
      <c r="D54" s="57">
        <v>52.7</v>
      </c>
      <c r="E54" s="55">
        <v>336</v>
      </c>
      <c r="F54" s="58">
        <v>7.89</v>
      </c>
      <c r="G54" s="55">
        <v>14.95451321</v>
      </c>
      <c r="H54" s="57">
        <v>18.3</v>
      </c>
      <c r="I54" s="59">
        <v>41</v>
      </c>
      <c r="J54" s="59">
        <v>34</v>
      </c>
      <c r="K54" s="55">
        <v>172.685</v>
      </c>
      <c r="L54" s="82">
        <v>614323</v>
      </c>
      <c r="M54" s="58">
        <v>5.4</v>
      </c>
      <c r="N54" s="58">
        <v>0</v>
      </c>
      <c r="O54" s="94">
        <f t="shared" si="0"/>
        <v>1</v>
      </c>
      <c r="P54" s="94">
        <f t="shared" si="1"/>
        <v>41</v>
      </c>
      <c r="Q54" s="94">
        <f t="shared" si="2"/>
        <v>7.89</v>
      </c>
      <c r="R54" s="94">
        <f t="shared" si="3"/>
        <v>0</v>
      </c>
      <c r="S54" s="93">
        <f t="shared" si="4"/>
        <v>5.4</v>
      </c>
      <c r="T54" s="103"/>
      <c r="U54" s="103"/>
    </row>
    <row r="55" spans="1:21" ht="15.75">
      <c r="A55" s="54" t="s">
        <v>77</v>
      </c>
      <c r="B55" s="55">
        <v>2000</v>
      </c>
      <c r="C55" s="56" t="s">
        <v>22</v>
      </c>
      <c r="D55" s="57">
        <v>45.3</v>
      </c>
      <c r="E55" s="55">
        <v>593</v>
      </c>
      <c r="F55" s="58">
        <v>0.47</v>
      </c>
      <c r="G55" s="55">
        <v>0.73594036100000004</v>
      </c>
      <c r="H55" s="57">
        <v>12.6</v>
      </c>
      <c r="I55" s="59">
        <v>82</v>
      </c>
      <c r="J55" s="59">
        <v>81</v>
      </c>
      <c r="K55" s="55">
        <v>28.196999999999999</v>
      </c>
      <c r="L55" s="82">
        <v>339281</v>
      </c>
      <c r="M55" s="58">
        <v>2.5</v>
      </c>
      <c r="N55" s="58">
        <v>8.6999999999999993</v>
      </c>
      <c r="O55" s="94">
        <f t="shared" si="0"/>
        <v>1</v>
      </c>
      <c r="P55" s="94">
        <f t="shared" si="1"/>
        <v>82</v>
      </c>
      <c r="Q55" s="94">
        <f t="shared" si="2"/>
        <v>0.47</v>
      </c>
      <c r="R55" s="94">
        <f t="shared" si="3"/>
        <v>8.6999999999999993</v>
      </c>
      <c r="S55" s="93">
        <f t="shared" si="4"/>
        <v>2.5</v>
      </c>
      <c r="T55" s="103"/>
      <c r="U55" s="103"/>
    </row>
    <row r="56" spans="1:21" ht="15.75">
      <c r="A56" s="54" t="s">
        <v>78</v>
      </c>
      <c r="B56" s="55">
        <v>2000</v>
      </c>
      <c r="C56" s="56" t="s">
        <v>22</v>
      </c>
      <c r="D56" s="57">
        <v>78</v>
      </c>
      <c r="E56" s="55">
        <v>218</v>
      </c>
      <c r="F56" s="58">
        <v>14.32</v>
      </c>
      <c r="G56" s="55">
        <v>5.3480945100000001</v>
      </c>
      <c r="H56" s="57">
        <v>54</v>
      </c>
      <c r="I56" s="59">
        <v>93</v>
      </c>
      <c r="J56" s="59">
        <v>93</v>
      </c>
      <c r="K56" s="55">
        <v>47.328000000000003</v>
      </c>
      <c r="L56" s="82">
        <v>1396985</v>
      </c>
      <c r="M56" s="58">
        <v>11.7</v>
      </c>
      <c r="N56" s="58">
        <v>39.6</v>
      </c>
      <c r="O56" s="94">
        <f t="shared" si="0"/>
        <v>1</v>
      </c>
      <c r="P56" s="94">
        <f t="shared" si="1"/>
        <v>93</v>
      </c>
      <c r="Q56" s="94">
        <f t="shared" si="2"/>
        <v>14.32</v>
      </c>
      <c r="R56" s="94">
        <f t="shared" si="3"/>
        <v>39.6</v>
      </c>
      <c r="S56" s="93">
        <f t="shared" si="4"/>
        <v>11.7</v>
      </c>
      <c r="T56" s="103"/>
      <c r="U56" s="103"/>
    </row>
    <row r="57" spans="1:21" ht="15.75">
      <c r="A57" s="54" t="s">
        <v>79</v>
      </c>
      <c r="B57" s="55">
        <v>2000</v>
      </c>
      <c r="C57" s="56" t="s">
        <v>22</v>
      </c>
      <c r="D57" s="57">
        <v>51.2</v>
      </c>
      <c r="E57" s="55">
        <v>391</v>
      </c>
      <c r="F57" s="58">
        <v>0.77</v>
      </c>
      <c r="G57" s="55">
        <v>11.59481766</v>
      </c>
      <c r="H57" s="57">
        <v>12.3</v>
      </c>
      <c r="I57" s="59">
        <v>55</v>
      </c>
      <c r="J57" s="59">
        <v>30</v>
      </c>
      <c r="K57" s="55">
        <v>123.876</v>
      </c>
      <c r="L57" s="82">
        <v>66537331</v>
      </c>
      <c r="M57" s="58">
        <v>1.5</v>
      </c>
      <c r="N57" s="58">
        <v>4.8</v>
      </c>
      <c r="O57" s="94">
        <f t="shared" si="0"/>
        <v>1</v>
      </c>
      <c r="P57" s="94">
        <f t="shared" si="1"/>
        <v>55</v>
      </c>
      <c r="Q57" s="94">
        <f t="shared" si="2"/>
        <v>0.77</v>
      </c>
      <c r="R57" s="94">
        <f t="shared" si="3"/>
        <v>4.8</v>
      </c>
      <c r="S57" s="93">
        <f t="shared" si="4"/>
        <v>1.5</v>
      </c>
      <c r="T57" s="103"/>
      <c r="U57" s="103"/>
    </row>
    <row r="58" spans="1:21" ht="15.75">
      <c r="A58" s="54" t="s">
        <v>80</v>
      </c>
      <c r="B58" s="55">
        <v>2000</v>
      </c>
      <c r="C58" s="56" t="s">
        <v>22</v>
      </c>
      <c r="D58" s="57">
        <v>67.7</v>
      </c>
      <c r="E58" s="55">
        <v>221</v>
      </c>
      <c r="F58" s="58">
        <v>2.3199999999999998</v>
      </c>
      <c r="G58" s="55">
        <v>31.258346159999999</v>
      </c>
      <c r="H58" s="57">
        <v>5.2</v>
      </c>
      <c r="I58" s="59">
        <v>91</v>
      </c>
      <c r="J58" s="59">
        <v>90</v>
      </c>
      <c r="K58" s="55">
        <v>276.13400000000001</v>
      </c>
      <c r="L58" s="82">
        <v>811223</v>
      </c>
      <c r="M58" s="58">
        <v>9.6</v>
      </c>
      <c r="N58" s="58">
        <v>35.1</v>
      </c>
      <c r="O58" s="94">
        <f t="shared" si="0"/>
        <v>1</v>
      </c>
      <c r="P58" s="94">
        <f t="shared" si="1"/>
        <v>91</v>
      </c>
      <c r="Q58" s="94">
        <f t="shared" si="2"/>
        <v>2.3199999999999998</v>
      </c>
      <c r="R58" s="94">
        <f t="shared" si="3"/>
        <v>35.1</v>
      </c>
      <c r="S58" s="93">
        <f t="shared" si="4"/>
        <v>9.6</v>
      </c>
      <c r="T58" s="103"/>
      <c r="U58" s="103"/>
    </row>
    <row r="59" spans="1:21" ht="15.75">
      <c r="A59" s="54" t="s">
        <v>81</v>
      </c>
      <c r="B59" s="55">
        <v>2000</v>
      </c>
      <c r="C59" s="56" t="s">
        <v>22</v>
      </c>
      <c r="D59" s="57">
        <v>77.5</v>
      </c>
      <c r="E59" s="55">
        <v>15</v>
      </c>
      <c r="F59" s="58">
        <v>9.9600000000000009</v>
      </c>
      <c r="G59" s="55">
        <v>397.7533689</v>
      </c>
      <c r="H59" s="57">
        <v>55.5</v>
      </c>
      <c r="I59" s="59">
        <v>96</v>
      </c>
      <c r="J59" s="59">
        <v>99</v>
      </c>
      <c r="K59" s="60">
        <v>24253.254000000001</v>
      </c>
      <c r="L59" s="82">
        <v>517629</v>
      </c>
      <c r="M59" s="58">
        <v>9.3000000000000007</v>
      </c>
      <c r="N59" s="58">
        <v>29.7</v>
      </c>
      <c r="O59" s="94">
        <f t="shared" si="0"/>
        <v>1</v>
      </c>
      <c r="P59" s="94">
        <f t="shared" si="1"/>
        <v>96</v>
      </c>
      <c r="Q59" s="94">
        <f t="shared" si="2"/>
        <v>9.9600000000000009</v>
      </c>
      <c r="R59" s="94">
        <f t="shared" si="3"/>
        <v>29.7</v>
      </c>
      <c r="S59" s="93">
        <f t="shared" si="4"/>
        <v>9.3000000000000007</v>
      </c>
      <c r="T59" s="103"/>
      <c r="U59" s="103"/>
    </row>
    <row r="60" spans="1:21" ht="15.75">
      <c r="A60" s="54" t="s">
        <v>82</v>
      </c>
      <c r="B60" s="55">
        <v>2000</v>
      </c>
      <c r="C60" s="56" t="s">
        <v>22</v>
      </c>
      <c r="D60" s="57">
        <v>78.8</v>
      </c>
      <c r="E60" s="55">
        <v>13</v>
      </c>
      <c r="F60" s="58">
        <v>12.3</v>
      </c>
      <c r="G60" s="55">
        <v>3410.284431</v>
      </c>
      <c r="H60" s="57">
        <v>54.6</v>
      </c>
      <c r="I60" s="59">
        <v>98</v>
      </c>
      <c r="J60" s="59">
        <v>97</v>
      </c>
      <c r="K60" s="60">
        <v>22465.642</v>
      </c>
      <c r="L60" s="82">
        <v>6912498</v>
      </c>
      <c r="M60" s="58">
        <v>9.8000000000000007</v>
      </c>
      <c r="N60" s="58">
        <v>34.9</v>
      </c>
      <c r="O60" s="94">
        <f t="shared" si="0"/>
        <v>1</v>
      </c>
      <c r="P60" s="94">
        <f t="shared" si="1"/>
        <v>98</v>
      </c>
      <c r="Q60" s="94">
        <f t="shared" si="2"/>
        <v>12.3</v>
      </c>
      <c r="R60" s="94">
        <f t="shared" si="3"/>
        <v>34.9</v>
      </c>
      <c r="S60" s="93">
        <f t="shared" si="4"/>
        <v>9.8000000000000007</v>
      </c>
      <c r="T60" s="103"/>
      <c r="U60" s="103"/>
    </row>
    <row r="61" spans="1:21" ht="15.75">
      <c r="A61" s="54" t="s">
        <v>83</v>
      </c>
      <c r="B61" s="55">
        <v>2000</v>
      </c>
      <c r="C61" s="56" t="s">
        <v>22</v>
      </c>
      <c r="D61" s="57">
        <v>61</v>
      </c>
      <c r="E61" s="55">
        <v>296</v>
      </c>
      <c r="F61" s="58">
        <v>8.61</v>
      </c>
      <c r="G61" s="55">
        <v>218.1727473</v>
      </c>
      <c r="H61" s="57">
        <v>28.1</v>
      </c>
      <c r="I61" s="59">
        <v>44</v>
      </c>
      <c r="J61" s="59">
        <v>45</v>
      </c>
      <c r="K61" s="60">
        <v>4116.4669999999996</v>
      </c>
      <c r="L61" s="82">
        <v>1231122</v>
      </c>
      <c r="M61" s="58">
        <v>6.2</v>
      </c>
      <c r="N61" s="58">
        <v>0</v>
      </c>
      <c r="O61" s="94">
        <f t="shared" si="0"/>
        <v>1</v>
      </c>
      <c r="P61" s="94">
        <f t="shared" si="1"/>
        <v>44</v>
      </c>
      <c r="Q61" s="94">
        <f t="shared" si="2"/>
        <v>8.61</v>
      </c>
      <c r="R61" s="94">
        <f t="shared" si="3"/>
        <v>0</v>
      </c>
      <c r="S61" s="93">
        <f t="shared" si="4"/>
        <v>6.2</v>
      </c>
      <c r="T61" s="103"/>
      <c r="U61" s="103"/>
    </row>
    <row r="62" spans="1:21" ht="15.75">
      <c r="A62" s="54" t="s">
        <v>84</v>
      </c>
      <c r="B62" s="55">
        <v>2000</v>
      </c>
      <c r="C62" s="56" t="s">
        <v>22</v>
      </c>
      <c r="D62" s="57">
        <v>55.9</v>
      </c>
      <c r="E62" s="55">
        <v>33</v>
      </c>
      <c r="F62" s="58">
        <v>3.05</v>
      </c>
      <c r="G62" s="55">
        <v>0</v>
      </c>
      <c r="H62" s="57">
        <v>18</v>
      </c>
      <c r="I62" s="59">
        <v>84</v>
      </c>
      <c r="J62" s="59">
        <v>80</v>
      </c>
      <c r="K62" s="55">
        <v>635.55999999999995</v>
      </c>
      <c r="L62" s="82">
        <v>1228862</v>
      </c>
      <c r="M62" s="58">
        <v>2</v>
      </c>
      <c r="N62" s="58">
        <v>19.899999999999999</v>
      </c>
      <c r="O62" s="94">
        <f t="shared" si="0"/>
        <v>1</v>
      </c>
      <c r="P62" s="94">
        <f t="shared" si="1"/>
        <v>84</v>
      </c>
      <c r="Q62" s="94">
        <f t="shared" si="2"/>
        <v>3.05</v>
      </c>
      <c r="R62" s="94">
        <f t="shared" si="3"/>
        <v>19.899999999999999</v>
      </c>
      <c r="S62" s="93">
        <f t="shared" si="4"/>
        <v>2</v>
      </c>
      <c r="T62" s="103"/>
      <c r="U62" s="103"/>
    </row>
    <row r="63" spans="1:21" ht="15.75">
      <c r="A63" s="54" t="s">
        <v>85</v>
      </c>
      <c r="B63" s="55">
        <v>2000</v>
      </c>
      <c r="C63" s="56" t="s">
        <v>22</v>
      </c>
      <c r="D63" s="57">
        <v>71.8</v>
      </c>
      <c r="E63" s="55">
        <v>129</v>
      </c>
      <c r="F63" s="58">
        <v>6.88</v>
      </c>
      <c r="G63" s="55">
        <v>47.817041830000001</v>
      </c>
      <c r="H63" s="57">
        <v>46</v>
      </c>
      <c r="I63" s="59">
        <v>81</v>
      </c>
      <c r="J63" s="59">
        <v>80</v>
      </c>
      <c r="K63" s="55">
        <v>691.99800000000005</v>
      </c>
      <c r="L63" s="82">
        <v>44183</v>
      </c>
      <c r="M63" s="58">
        <v>11.7</v>
      </c>
      <c r="N63" s="58">
        <v>32.200000000000003</v>
      </c>
      <c r="O63" s="94">
        <f t="shared" si="0"/>
        <v>1</v>
      </c>
      <c r="P63" s="94">
        <f t="shared" si="1"/>
        <v>81</v>
      </c>
      <c r="Q63" s="94">
        <f t="shared" si="2"/>
        <v>6.88</v>
      </c>
      <c r="R63" s="94">
        <f t="shared" si="3"/>
        <v>32.200000000000003</v>
      </c>
      <c r="S63" s="93">
        <f t="shared" si="4"/>
        <v>11.7</v>
      </c>
      <c r="T63" s="103"/>
      <c r="U63" s="103"/>
    </row>
    <row r="64" spans="1:21" ht="15.75">
      <c r="A64" s="54" t="s">
        <v>86</v>
      </c>
      <c r="B64" s="55">
        <v>2000</v>
      </c>
      <c r="C64" s="56" t="s">
        <v>31</v>
      </c>
      <c r="D64" s="57">
        <v>78</v>
      </c>
      <c r="E64" s="55">
        <v>95</v>
      </c>
      <c r="F64" s="58">
        <v>11.61</v>
      </c>
      <c r="G64" s="55">
        <v>4238.540035</v>
      </c>
      <c r="H64" s="57">
        <v>55.1</v>
      </c>
      <c r="I64" s="59">
        <v>94</v>
      </c>
      <c r="J64" s="59">
        <v>90</v>
      </c>
      <c r="K64" s="60">
        <v>23718.746999999999</v>
      </c>
      <c r="L64" s="82">
        <v>8221158</v>
      </c>
      <c r="M64" s="58">
        <v>11.2</v>
      </c>
      <c r="N64" s="58">
        <v>35.299999999999997</v>
      </c>
      <c r="O64" s="94">
        <f t="shared" si="0"/>
        <v>0</v>
      </c>
      <c r="P64" s="94">
        <f t="shared" si="1"/>
        <v>0</v>
      </c>
      <c r="Q64" s="94">
        <f t="shared" si="2"/>
        <v>0</v>
      </c>
      <c r="R64" s="94">
        <f t="shared" si="3"/>
        <v>0</v>
      </c>
      <c r="S64" s="93">
        <f t="shared" si="4"/>
        <v>0</v>
      </c>
      <c r="T64" s="103"/>
      <c r="U64" s="103"/>
    </row>
    <row r="65" spans="1:21" ht="15.75">
      <c r="A65" s="54" t="s">
        <v>87</v>
      </c>
      <c r="B65" s="55">
        <v>2000</v>
      </c>
      <c r="C65" s="56" t="s">
        <v>22</v>
      </c>
      <c r="D65" s="57">
        <v>57.2</v>
      </c>
      <c r="E65" s="55">
        <v>38</v>
      </c>
      <c r="F65" s="58">
        <v>1.92</v>
      </c>
      <c r="G65" s="55">
        <v>20.65432873</v>
      </c>
      <c r="H65" s="57">
        <v>19.5</v>
      </c>
      <c r="I65" s="59">
        <v>88</v>
      </c>
      <c r="J65" s="59">
        <v>88</v>
      </c>
      <c r="K65" s="55">
        <v>263.11200000000002</v>
      </c>
      <c r="L65" s="82">
        <v>18938762</v>
      </c>
      <c r="M65" s="58">
        <v>6.1</v>
      </c>
      <c r="N65" s="58">
        <v>5.9</v>
      </c>
      <c r="O65" s="94">
        <f t="shared" si="0"/>
        <v>1</v>
      </c>
      <c r="P65" s="94">
        <f t="shared" si="1"/>
        <v>88</v>
      </c>
      <c r="Q65" s="94">
        <f t="shared" si="2"/>
        <v>1.92</v>
      </c>
      <c r="R65" s="94">
        <f t="shared" si="3"/>
        <v>5.9</v>
      </c>
      <c r="S65" s="93">
        <f t="shared" si="4"/>
        <v>6.1</v>
      </c>
      <c r="T65" s="103"/>
      <c r="U65" s="103"/>
    </row>
    <row r="66" spans="1:21" ht="15.75">
      <c r="A66" s="54" t="s">
        <v>88</v>
      </c>
      <c r="B66" s="55">
        <v>2000</v>
      </c>
      <c r="C66" s="56" t="s">
        <v>22</v>
      </c>
      <c r="D66" s="57">
        <v>78.2</v>
      </c>
      <c r="E66" s="55">
        <v>84</v>
      </c>
      <c r="F66" s="58">
        <v>9.07</v>
      </c>
      <c r="G66" s="55">
        <v>122.1823517</v>
      </c>
      <c r="H66" s="57">
        <v>57.4</v>
      </c>
      <c r="I66" s="59">
        <v>89</v>
      </c>
      <c r="J66" s="59">
        <v>89</v>
      </c>
      <c r="K66" s="60">
        <v>1242.954</v>
      </c>
      <c r="L66" s="82">
        <v>18588</v>
      </c>
      <c r="M66" s="58">
        <v>8.6</v>
      </c>
      <c r="N66" s="58">
        <v>53.5</v>
      </c>
      <c r="O66" s="94">
        <f t="shared" si="0"/>
        <v>1</v>
      </c>
      <c r="P66" s="94">
        <f t="shared" si="1"/>
        <v>89</v>
      </c>
      <c r="Q66" s="94">
        <f t="shared" si="2"/>
        <v>9.07</v>
      </c>
      <c r="R66" s="94">
        <f t="shared" si="3"/>
        <v>53.5</v>
      </c>
      <c r="S66" s="93">
        <f t="shared" si="4"/>
        <v>8.6</v>
      </c>
      <c r="T66" s="103"/>
      <c r="U66" s="103"/>
    </row>
    <row r="67" spans="1:21" ht="15.75">
      <c r="A67" s="54" t="s">
        <v>89</v>
      </c>
      <c r="B67" s="55">
        <v>2000</v>
      </c>
      <c r="C67" s="56" t="s">
        <v>22</v>
      </c>
      <c r="D67" s="57">
        <v>74</v>
      </c>
      <c r="E67" s="55">
        <v>182</v>
      </c>
      <c r="F67" s="58">
        <v>8.42</v>
      </c>
      <c r="G67" s="55">
        <v>676.54538779999996</v>
      </c>
      <c r="H67" s="57">
        <v>37.700000000000003</v>
      </c>
      <c r="I67" s="59">
        <v>97</v>
      </c>
      <c r="J67" s="59">
        <v>97</v>
      </c>
      <c r="K67" s="60">
        <v>5117.59</v>
      </c>
      <c r="L67" s="82">
        <v>101620</v>
      </c>
      <c r="M67" s="58">
        <v>4.5999999999999996</v>
      </c>
      <c r="N67" s="58">
        <v>0</v>
      </c>
      <c r="O67" s="94">
        <f t="shared" ref="O67:O130" si="5">IF(C67="Developing",1,0)</f>
        <v>1</v>
      </c>
      <c r="P67" s="94">
        <f t="shared" ref="P67:P130" si="6">I67*O67</f>
        <v>97</v>
      </c>
      <c r="Q67" s="94">
        <f t="shared" ref="Q67:Q130" si="7">F67*O67</f>
        <v>8.42</v>
      </c>
      <c r="R67" s="94">
        <f t="shared" ref="R67:R130" si="8">N67*O67</f>
        <v>0</v>
      </c>
      <c r="S67" s="93">
        <f t="shared" ref="S67:S130" si="9">O67*M67</f>
        <v>4.5999999999999996</v>
      </c>
      <c r="T67" s="103"/>
      <c r="U67" s="103"/>
    </row>
    <row r="68" spans="1:21" ht="15.75">
      <c r="A68" s="54" t="s">
        <v>90</v>
      </c>
      <c r="B68" s="55">
        <v>2000</v>
      </c>
      <c r="C68" s="56" t="s">
        <v>22</v>
      </c>
      <c r="D68" s="57">
        <v>67.7</v>
      </c>
      <c r="E68" s="55">
        <v>221</v>
      </c>
      <c r="F68" s="58">
        <v>2</v>
      </c>
      <c r="G68" s="55">
        <v>238.7369808</v>
      </c>
      <c r="H68" s="57">
        <v>4.4000000000000004</v>
      </c>
      <c r="I68" s="59">
        <v>80</v>
      </c>
      <c r="J68" s="59">
        <v>81</v>
      </c>
      <c r="K68" s="60">
        <v>1655.596</v>
      </c>
      <c r="L68" s="82">
        <v>1165743</v>
      </c>
      <c r="M68" s="58">
        <v>3.7</v>
      </c>
      <c r="N68" s="58">
        <v>0</v>
      </c>
      <c r="O68" s="94">
        <f t="shared" si="5"/>
        <v>1</v>
      </c>
      <c r="P68" s="94">
        <f t="shared" si="6"/>
        <v>80</v>
      </c>
      <c r="Q68" s="94">
        <f t="shared" si="7"/>
        <v>2</v>
      </c>
      <c r="R68" s="94">
        <f t="shared" si="8"/>
        <v>0</v>
      </c>
      <c r="S68" s="93">
        <f t="shared" si="9"/>
        <v>3.7</v>
      </c>
      <c r="T68" s="103"/>
      <c r="U68" s="103"/>
    </row>
    <row r="69" spans="1:21" ht="15.75">
      <c r="A69" s="54" t="s">
        <v>91</v>
      </c>
      <c r="B69" s="55">
        <v>2000</v>
      </c>
      <c r="C69" s="56" t="s">
        <v>22</v>
      </c>
      <c r="D69" s="57">
        <v>52.5</v>
      </c>
      <c r="E69" s="55">
        <v>328</v>
      </c>
      <c r="F69" s="58">
        <v>0.18</v>
      </c>
      <c r="G69" s="55">
        <v>2.2159861360000002</v>
      </c>
      <c r="H69" s="57">
        <v>16.600000000000001</v>
      </c>
      <c r="I69" s="59">
        <v>47</v>
      </c>
      <c r="J69" s="59">
        <v>46</v>
      </c>
      <c r="K69" s="55">
        <v>34.517000000000003</v>
      </c>
      <c r="L69" s="82">
        <v>888546</v>
      </c>
      <c r="M69" s="58">
        <v>1.5</v>
      </c>
      <c r="N69" s="58">
        <v>0</v>
      </c>
      <c r="O69" s="94">
        <f t="shared" si="5"/>
        <v>1</v>
      </c>
      <c r="P69" s="94">
        <f t="shared" si="6"/>
        <v>47</v>
      </c>
      <c r="Q69" s="94">
        <f t="shared" si="7"/>
        <v>0.18</v>
      </c>
      <c r="R69" s="94">
        <f t="shared" si="8"/>
        <v>0</v>
      </c>
      <c r="S69" s="93">
        <f t="shared" si="9"/>
        <v>1.5</v>
      </c>
      <c r="T69" s="103"/>
      <c r="U69" s="103"/>
    </row>
    <row r="70" spans="1:21" ht="15.75">
      <c r="A70" s="54" t="s">
        <v>92</v>
      </c>
      <c r="B70" s="55">
        <v>2000</v>
      </c>
      <c r="C70" s="56" t="s">
        <v>22</v>
      </c>
      <c r="D70" s="57">
        <v>52.1</v>
      </c>
      <c r="E70" s="55">
        <v>3</v>
      </c>
      <c r="F70" s="58">
        <v>2.73</v>
      </c>
      <c r="G70" s="55">
        <v>6.6994187470000002</v>
      </c>
      <c r="H70" s="57">
        <v>17.399999999999999</v>
      </c>
      <c r="I70" s="59">
        <v>52</v>
      </c>
      <c r="J70" s="59">
        <v>49</v>
      </c>
      <c r="K70" s="55">
        <v>297.75200000000001</v>
      </c>
      <c r="L70" s="82">
        <v>1243229</v>
      </c>
      <c r="M70" s="58">
        <v>0.7</v>
      </c>
      <c r="N70" s="58">
        <v>0</v>
      </c>
      <c r="O70" s="94">
        <f t="shared" si="5"/>
        <v>1</v>
      </c>
      <c r="P70" s="94">
        <f t="shared" si="6"/>
        <v>52</v>
      </c>
      <c r="Q70" s="94">
        <f t="shared" si="7"/>
        <v>2.73</v>
      </c>
      <c r="R70" s="94">
        <f t="shared" si="8"/>
        <v>0</v>
      </c>
      <c r="S70" s="93">
        <f t="shared" si="9"/>
        <v>0.7</v>
      </c>
      <c r="T70" s="103"/>
      <c r="U70" s="103"/>
    </row>
    <row r="71" spans="1:21" ht="15.75">
      <c r="A71" s="54" t="s">
        <v>93</v>
      </c>
      <c r="B71" s="55">
        <v>2000</v>
      </c>
      <c r="C71" s="56" t="s">
        <v>22</v>
      </c>
      <c r="D71" s="57">
        <v>65.400000000000006</v>
      </c>
      <c r="E71" s="55">
        <v>246</v>
      </c>
      <c r="F71" s="58">
        <v>5.08</v>
      </c>
      <c r="G71" s="55">
        <v>16.754808879999999</v>
      </c>
      <c r="H71" s="57">
        <v>35.700000000000003</v>
      </c>
      <c r="I71" s="59">
        <v>79</v>
      </c>
      <c r="J71" s="59">
        <v>88</v>
      </c>
      <c r="K71" s="55">
        <v>946.59900000000005</v>
      </c>
      <c r="L71" s="82">
        <v>75331</v>
      </c>
      <c r="M71" s="58">
        <v>7.7</v>
      </c>
      <c r="N71" s="58">
        <v>0</v>
      </c>
      <c r="O71" s="94">
        <f t="shared" si="5"/>
        <v>1</v>
      </c>
      <c r="P71" s="94">
        <f t="shared" si="6"/>
        <v>79</v>
      </c>
      <c r="Q71" s="94">
        <f t="shared" si="7"/>
        <v>5.08</v>
      </c>
      <c r="R71" s="94">
        <f t="shared" si="8"/>
        <v>0</v>
      </c>
      <c r="S71" s="93">
        <f t="shared" si="9"/>
        <v>7.7</v>
      </c>
      <c r="T71" s="103"/>
      <c r="U71" s="103"/>
    </row>
    <row r="72" spans="1:21" ht="15.75">
      <c r="A72" s="54" t="s">
        <v>94</v>
      </c>
      <c r="B72" s="55">
        <v>2000</v>
      </c>
      <c r="C72" s="56" t="s">
        <v>22</v>
      </c>
      <c r="D72" s="57">
        <v>58.6</v>
      </c>
      <c r="E72" s="55">
        <v>35</v>
      </c>
      <c r="F72" s="58">
        <v>5.9</v>
      </c>
      <c r="G72" s="55">
        <v>74.46033036</v>
      </c>
      <c r="H72" s="57">
        <v>34</v>
      </c>
      <c r="I72" s="59">
        <v>50</v>
      </c>
      <c r="J72" s="59">
        <v>41</v>
      </c>
      <c r="K72" s="55">
        <v>462.48700000000002</v>
      </c>
      <c r="L72" s="82">
        <v>85492</v>
      </c>
      <c r="M72" s="58">
        <v>3.8</v>
      </c>
      <c r="N72" s="58">
        <v>12.1</v>
      </c>
      <c r="O72" s="94">
        <f t="shared" si="5"/>
        <v>1</v>
      </c>
      <c r="P72" s="94">
        <f t="shared" si="6"/>
        <v>50</v>
      </c>
      <c r="Q72" s="94">
        <f t="shared" si="7"/>
        <v>5.9</v>
      </c>
      <c r="R72" s="94">
        <f t="shared" si="8"/>
        <v>12.1</v>
      </c>
      <c r="S72" s="93">
        <f t="shared" si="9"/>
        <v>3.8</v>
      </c>
      <c r="T72" s="103"/>
      <c r="U72" s="103"/>
    </row>
    <row r="73" spans="1:21" ht="15.75">
      <c r="A73" s="54" t="s">
        <v>95</v>
      </c>
      <c r="B73" s="55">
        <v>2000</v>
      </c>
      <c r="C73" s="56" t="s">
        <v>22</v>
      </c>
      <c r="D73" s="57">
        <v>71</v>
      </c>
      <c r="E73" s="55">
        <v>174</v>
      </c>
      <c r="F73" s="58">
        <v>2.97</v>
      </c>
      <c r="G73" s="55">
        <v>28.808310980000002</v>
      </c>
      <c r="H73" s="57">
        <v>38.799999999999997</v>
      </c>
      <c r="I73" s="59">
        <v>88</v>
      </c>
      <c r="J73" s="59">
        <v>94</v>
      </c>
      <c r="K73" s="55">
        <v>188.78299999999999</v>
      </c>
      <c r="L73" s="82">
        <v>6524283</v>
      </c>
      <c r="M73" s="58">
        <v>4.3</v>
      </c>
      <c r="N73" s="58">
        <v>3.9</v>
      </c>
      <c r="O73" s="94">
        <f t="shared" si="5"/>
        <v>1</v>
      </c>
      <c r="P73" s="94">
        <f t="shared" si="6"/>
        <v>88</v>
      </c>
      <c r="Q73" s="94">
        <f t="shared" si="7"/>
        <v>2.97</v>
      </c>
      <c r="R73" s="94">
        <f t="shared" si="8"/>
        <v>3.9</v>
      </c>
      <c r="S73" s="93">
        <f t="shared" si="9"/>
        <v>4.3</v>
      </c>
      <c r="T73" s="103"/>
      <c r="U73" s="103"/>
    </row>
    <row r="74" spans="1:21" ht="15.75">
      <c r="A74" s="54" t="s">
        <v>96</v>
      </c>
      <c r="B74" s="55">
        <v>2000</v>
      </c>
      <c r="C74" s="56" t="s">
        <v>31</v>
      </c>
      <c r="D74" s="57">
        <v>71.7</v>
      </c>
      <c r="E74" s="55">
        <v>193</v>
      </c>
      <c r="F74" s="58">
        <v>11.46</v>
      </c>
      <c r="G74" s="55">
        <v>75.362514059999995</v>
      </c>
      <c r="H74" s="57">
        <v>56.1</v>
      </c>
      <c r="I74" s="59">
        <v>99</v>
      </c>
      <c r="J74" s="59">
        <v>99</v>
      </c>
      <c r="K74" s="60">
        <v>4623.4669999999996</v>
      </c>
      <c r="L74" s="82">
        <v>121971</v>
      </c>
      <c r="M74" s="58">
        <v>10.199999999999999</v>
      </c>
      <c r="N74" s="58">
        <v>41.1</v>
      </c>
      <c r="O74" s="94">
        <f t="shared" si="5"/>
        <v>0</v>
      </c>
      <c r="P74" s="94">
        <f t="shared" si="6"/>
        <v>0</v>
      </c>
      <c r="Q74" s="94">
        <f t="shared" si="7"/>
        <v>0</v>
      </c>
      <c r="R74" s="94">
        <f t="shared" si="8"/>
        <v>0</v>
      </c>
      <c r="S74" s="93">
        <f t="shared" si="9"/>
        <v>0</v>
      </c>
      <c r="T74" s="103"/>
      <c r="U74" s="103"/>
    </row>
    <row r="75" spans="1:21" ht="15.75">
      <c r="A75" s="54" t="s">
        <v>97</v>
      </c>
      <c r="B75" s="55">
        <v>2000</v>
      </c>
      <c r="C75" s="56" t="s">
        <v>31</v>
      </c>
      <c r="D75" s="57">
        <v>79.7</v>
      </c>
      <c r="E75" s="55">
        <v>74</v>
      </c>
      <c r="F75" s="58">
        <v>7.24</v>
      </c>
      <c r="G75" s="55">
        <v>5809.1219899999996</v>
      </c>
      <c r="H75" s="57">
        <v>54.2</v>
      </c>
      <c r="I75" s="59">
        <v>98</v>
      </c>
      <c r="J75" s="59">
        <v>98</v>
      </c>
      <c r="K75" s="60">
        <v>31813.373</v>
      </c>
      <c r="L75" s="82">
        <v>28125</v>
      </c>
      <c r="M75" s="58">
        <v>9.4</v>
      </c>
      <c r="N75" s="58">
        <v>30.1</v>
      </c>
      <c r="O75" s="94">
        <f t="shared" si="5"/>
        <v>0</v>
      </c>
      <c r="P75" s="94">
        <f t="shared" si="6"/>
        <v>0</v>
      </c>
      <c r="Q75" s="94">
        <f t="shared" si="7"/>
        <v>0</v>
      </c>
      <c r="R75" s="94">
        <f t="shared" si="8"/>
        <v>0</v>
      </c>
      <c r="S75" s="93">
        <f t="shared" si="9"/>
        <v>0</v>
      </c>
      <c r="T75" s="103"/>
      <c r="U75" s="103"/>
    </row>
    <row r="76" spans="1:21" ht="15.75">
      <c r="A76" s="54" t="s">
        <v>98</v>
      </c>
      <c r="B76" s="55">
        <v>2000</v>
      </c>
      <c r="C76" s="56" t="s">
        <v>22</v>
      </c>
      <c r="D76" s="57">
        <v>62.5</v>
      </c>
      <c r="E76" s="55">
        <v>224</v>
      </c>
      <c r="F76" s="58">
        <v>2.4700000000000002</v>
      </c>
      <c r="G76" s="55">
        <v>19.26615743</v>
      </c>
      <c r="H76" s="57">
        <v>11.4</v>
      </c>
      <c r="I76" s="59">
        <v>57</v>
      </c>
      <c r="J76" s="59">
        <v>58</v>
      </c>
      <c r="K76" s="55">
        <v>438.86500000000001</v>
      </c>
      <c r="L76" s="82">
        <v>1535912</v>
      </c>
      <c r="M76" s="58">
        <v>4.4000000000000004</v>
      </c>
      <c r="N76" s="58">
        <v>21.2</v>
      </c>
      <c r="O76" s="94">
        <f t="shared" si="5"/>
        <v>1</v>
      </c>
      <c r="P76" s="94">
        <f t="shared" si="6"/>
        <v>57</v>
      </c>
      <c r="Q76" s="94">
        <f t="shared" si="7"/>
        <v>2.4700000000000002</v>
      </c>
      <c r="R76" s="94">
        <f t="shared" si="8"/>
        <v>21.2</v>
      </c>
      <c r="S76" s="93">
        <f t="shared" si="9"/>
        <v>4.4000000000000004</v>
      </c>
      <c r="T76" s="103"/>
      <c r="U76" s="103"/>
    </row>
    <row r="77" spans="1:21" ht="15.75">
      <c r="A77" s="54" t="s">
        <v>99</v>
      </c>
      <c r="B77" s="55">
        <v>2000</v>
      </c>
      <c r="C77" s="56" t="s">
        <v>22</v>
      </c>
      <c r="D77" s="57">
        <v>66.3</v>
      </c>
      <c r="E77" s="55">
        <v>188</v>
      </c>
      <c r="F77" s="58">
        <v>0.09</v>
      </c>
      <c r="G77" s="55">
        <v>3.4333436399999999</v>
      </c>
      <c r="H77" s="57">
        <v>15.4</v>
      </c>
      <c r="I77" s="59">
        <v>72</v>
      </c>
      <c r="J77" s="59">
        <v>75</v>
      </c>
      <c r="K77" s="55">
        <v>78.927000000000007</v>
      </c>
      <c r="L77" s="82">
        <v>21154429</v>
      </c>
      <c r="M77" s="58">
        <v>6.7</v>
      </c>
      <c r="N77" s="58">
        <v>32.9</v>
      </c>
      <c r="O77" s="94">
        <f t="shared" si="5"/>
        <v>1</v>
      </c>
      <c r="P77" s="94">
        <f t="shared" si="6"/>
        <v>72</v>
      </c>
      <c r="Q77" s="94">
        <f t="shared" si="7"/>
        <v>0.09</v>
      </c>
      <c r="R77" s="94">
        <f t="shared" si="8"/>
        <v>32.9</v>
      </c>
      <c r="S77" s="93">
        <f t="shared" si="9"/>
        <v>6.7</v>
      </c>
      <c r="T77" s="103"/>
      <c r="U77" s="103"/>
    </row>
    <row r="78" spans="1:21" ht="15.75">
      <c r="A78" s="54" t="s">
        <v>100</v>
      </c>
      <c r="B78" s="55">
        <v>2000</v>
      </c>
      <c r="C78" s="56" t="s">
        <v>22</v>
      </c>
      <c r="D78" s="57">
        <v>73</v>
      </c>
      <c r="E78" s="55">
        <v>15</v>
      </c>
      <c r="F78" s="58">
        <v>0.03</v>
      </c>
      <c r="G78" s="55">
        <v>0</v>
      </c>
      <c r="H78" s="57">
        <v>44.9</v>
      </c>
      <c r="I78" s="59">
        <v>99</v>
      </c>
      <c r="J78" s="59">
        <v>99</v>
      </c>
      <c r="K78" s="60">
        <v>1657.17</v>
      </c>
      <c r="L78" s="82">
        <v>65850062</v>
      </c>
      <c r="M78" s="58">
        <v>6.2</v>
      </c>
      <c r="N78" s="58">
        <v>17.5</v>
      </c>
      <c r="O78" s="94">
        <f t="shared" si="5"/>
        <v>1</v>
      </c>
      <c r="P78" s="94">
        <f t="shared" si="6"/>
        <v>99</v>
      </c>
      <c r="Q78" s="94">
        <f t="shared" si="7"/>
        <v>0.03</v>
      </c>
      <c r="R78" s="94">
        <f t="shared" si="8"/>
        <v>17.5</v>
      </c>
      <c r="S78" s="93">
        <f t="shared" si="9"/>
        <v>6.2</v>
      </c>
      <c r="T78" s="103"/>
      <c r="U78" s="103"/>
    </row>
    <row r="79" spans="1:21" ht="15.75">
      <c r="A79" s="54" t="s">
        <v>101</v>
      </c>
      <c r="B79" s="55">
        <v>2000</v>
      </c>
      <c r="C79" s="56" t="s">
        <v>22</v>
      </c>
      <c r="D79" s="57">
        <v>70</v>
      </c>
      <c r="E79" s="55">
        <v>144</v>
      </c>
      <c r="F79" s="58">
        <v>0.2</v>
      </c>
      <c r="G79" s="55">
        <v>0</v>
      </c>
      <c r="H79" s="57">
        <v>49.5</v>
      </c>
      <c r="I79" s="59">
        <v>83</v>
      </c>
      <c r="J79" s="59">
        <v>80</v>
      </c>
      <c r="K79" s="55">
        <v>717</v>
      </c>
      <c r="L79" s="82">
        <v>23565413</v>
      </c>
      <c r="M79" s="58">
        <v>5</v>
      </c>
      <c r="N79" s="58">
        <v>0</v>
      </c>
      <c r="O79" s="94">
        <f t="shared" si="5"/>
        <v>1</v>
      </c>
      <c r="P79" s="94">
        <f t="shared" si="6"/>
        <v>83</v>
      </c>
      <c r="Q79" s="94">
        <f t="shared" si="7"/>
        <v>0.2</v>
      </c>
      <c r="R79" s="94">
        <f t="shared" si="8"/>
        <v>0</v>
      </c>
      <c r="S79" s="93">
        <f t="shared" si="9"/>
        <v>5</v>
      </c>
      <c r="T79" s="103"/>
      <c r="U79" s="103"/>
    </row>
    <row r="80" spans="1:21" ht="15.75">
      <c r="A80" s="54" t="s">
        <v>102</v>
      </c>
      <c r="B80" s="55">
        <v>2000</v>
      </c>
      <c r="C80" s="56" t="s">
        <v>31</v>
      </c>
      <c r="D80" s="57">
        <v>76.400000000000006</v>
      </c>
      <c r="E80" s="55">
        <v>94</v>
      </c>
      <c r="F80" s="58">
        <v>11.27</v>
      </c>
      <c r="G80" s="55">
        <v>3794.581463</v>
      </c>
      <c r="H80" s="57">
        <v>51.5</v>
      </c>
      <c r="I80" s="59">
        <v>86</v>
      </c>
      <c r="J80" s="59">
        <v>86</v>
      </c>
      <c r="K80" s="60">
        <v>26241.919000000002</v>
      </c>
      <c r="L80" s="82">
        <v>385174</v>
      </c>
      <c r="M80" s="58">
        <v>10.8</v>
      </c>
      <c r="N80" s="58">
        <v>37.799999999999997</v>
      </c>
      <c r="O80" s="94">
        <f t="shared" si="5"/>
        <v>0</v>
      </c>
      <c r="P80" s="94">
        <f t="shared" si="6"/>
        <v>0</v>
      </c>
      <c r="Q80" s="94">
        <f t="shared" si="7"/>
        <v>0</v>
      </c>
      <c r="R80" s="94">
        <f t="shared" si="8"/>
        <v>0</v>
      </c>
      <c r="S80" s="93">
        <f t="shared" si="9"/>
        <v>0</v>
      </c>
      <c r="T80" s="103"/>
      <c r="U80" s="103"/>
    </row>
    <row r="81" spans="1:21" ht="15.75">
      <c r="A81" s="54" t="s">
        <v>103</v>
      </c>
      <c r="B81" s="55">
        <v>2000</v>
      </c>
      <c r="C81" s="56" t="s">
        <v>22</v>
      </c>
      <c r="D81" s="57">
        <v>78.900000000000006</v>
      </c>
      <c r="E81" s="55">
        <v>76</v>
      </c>
      <c r="F81" s="58">
        <v>2.56</v>
      </c>
      <c r="G81" s="55">
        <v>199.9341033</v>
      </c>
      <c r="H81" s="57">
        <v>58.3</v>
      </c>
      <c r="I81" s="59">
        <v>93</v>
      </c>
      <c r="J81" s="59">
        <v>93</v>
      </c>
      <c r="K81" s="60">
        <v>2152.143</v>
      </c>
      <c r="L81" s="82">
        <v>6289</v>
      </c>
      <c r="M81" s="58">
        <v>12</v>
      </c>
      <c r="N81" s="58">
        <v>31.9</v>
      </c>
      <c r="O81" s="94">
        <f t="shared" si="5"/>
        <v>1</v>
      </c>
      <c r="P81" s="94">
        <f t="shared" si="6"/>
        <v>93</v>
      </c>
      <c r="Q81" s="94">
        <f t="shared" si="7"/>
        <v>2.56</v>
      </c>
      <c r="R81" s="94">
        <f t="shared" si="8"/>
        <v>31.9</v>
      </c>
      <c r="S81" s="93">
        <f t="shared" si="9"/>
        <v>12</v>
      </c>
      <c r="T81" s="103"/>
      <c r="U81" s="103"/>
    </row>
    <row r="82" spans="1:21" ht="15.75">
      <c r="A82" s="54" t="s">
        <v>104</v>
      </c>
      <c r="B82" s="55">
        <v>2000</v>
      </c>
      <c r="C82" s="56" t="s">
        <v>31</v>
      </c>
      <c r="D82" s="57">
        <v>79.400000000000006</v>
      </c>
      <c r="E82" s="55">
        <v>77</v>
      </c>
      <c r="F82" s="58">
        <v>6.4</v>
      </c>
      <c r="G82" s="55">
        <v>31.505822040000002</v>
      </c>
      <c r="H82" s="57">
        <v>55</v>
      </c>
      <c r="I82" s="59">
        <v>97</v>
      </c>
      <c r="J82" s="59">
        <v>87</v>
      </c>
      <c r="K82" s="55">
        <v>251.24299999999999</v>
      </c>
      <c r="L82" s="82">
        <v>5694218</v>
      </c>
      <c r="M82" s="58">
        <v>8.6</v>
      </c>
      <c r="N82" s="58">
        <v>26.5</v>
      </c>
      <c r="O82" s="94">
        <f t="shared" si="5"/>
        <v>0</v>
      </c>
      <c r="P82" s="94">
        <f t="shared" si="6"/>
        <v>0</v>
      </c>
      <c r="Q82" s="94">
        <f t="shared" si="7"/>
        <v>0</v>
      </c>
      <c r="R82" s="94">
        <f t="shared" si="8"/>
        <v>0</v>
      </c>
      <c r="S82" s="93">
        <f t="shared" si="9"/>
        <v>0</v>
      </c>
      <c r="T82" s="103"/>
      <c r="U82" s="103"/>
    </row>
    <row r="83" spans="1:21" ht="15.75">
      <c r="A83" s="54" t="s">
        <v>105</v>
      </c>
      <c r="B83" s="55">
        <v>2000</v>
      </c>
      <c r="C83" s="56" t="s">
        <v>22</v>
      </c>
      <c r="D83" s="57">
        <v>72.599999999999994</v>
      </c>
      <c r="E83" s="55">
        <v>171</v>
      </c>
      <c r="F83" s="58">
        <v>2.84</v>
      </c>
      <c r="G83" s="55">
        <v>24.827628539999999</v>
      </c>
      <c r="H83" s="57">
        <v>41.6</v>
      </c>
      <c r="I83" s="59">
        <v>95</v>
      </c>
      <c r="J83" s="59">
        <v>93</v>
      </c>
      <c r="K83" s="55">
        <v>336.87400000000002</v>
      </c>
      <c r="L83" s="82">
        <v>2656864</v>
      </c>
      <c r="M83" s="58">
        <v>7.3</v>
      </c>
      <c r="N83" s="58">
        <v>18.399999999999999</v>
      </c>
      <c r="O83" s="94">
        <f t="shared" si="5"/>
        <v>1</v>
      </c>
      <c r="P83" s="94">
        <f t="shared" si="6"/>
        <v>95</v>
      </c>
      <c r="Q83" s="94">
        <f t="shared" si="7"/>
        <v>2.84</v>
      </c>
      <c r="R83" s="94">
        <f t="shared" si="8"/>
        <v>18.399999999999999</v>
      </c>
      <c r="S83" s="93">
        <f t="shared" si="9"/>
        <v>7.3</v>
      </c>
      <c r="T83" s="103"/>
      <c r="U83" s="103"/>
    </row>
    <row r="84" spans="1:21" ht="15.75">
      <c r="A84" s="54" t="s">
        <v>106</v>
      </c>
      <c r="B84" s="55">
        <v>2000</v>
      </c>
      <c r="C84" s="56" t="s">
        <v>31</v>
      </c>
      <c r="D84" s="57">
        <v>81.099999999999994</v>
      </c>
      <c r="E84" s="55">
        <v>74</v>
      </c>
      <c r="F84" s="58">
        <v>6.98</v>
      </c>
      <c r="G84" s="55">
        <v>5926.2966539999998</v>
      </c>
      <c r="H84" s="57">
        <v>22.2</v>
      </c>
      <c r="I84" s="59">
        <v>98</v>
      </c>
      <c r="J84" s="59">
        <v>85</v>
      </c>
      <c r="K84" s="60">
        <v>38532.487999999998</v>
      </c>
      <c r="L84" s="82">
        <v>126843</v>
      </c>
      <c r="M84" s="58">
        <v>10.7</v>
      </c>
      <c r="N84" s="58">
        <v>33</v>
      </c>
      <c r="O84" s="94">
        <f t="shared" si="5"/>
        <v>0</v>
      </c>
      <c r="P84" s="94">
        <f t="shared" si="6"/>
        <v>0</v>
      </c>
      <c r="Q84" s="94">
        <f t="shared" si="7"/>
        <v>0</v>
      </c>
      <c r="R84" s="94">
        <f t="shared" si="8"/>
        <v>0</v>
      </c>
      <c r="S84" s="93">
        <f t="shared" si="9"/>
        <v>0</v>
      </c>
      <c r="T84" s="103"/>
      <c r="U84" s="103"/>
    </row>
    <row r="85" spans="1:21" ht="15.75">
      <c r="A85" s="54" t="s">
        <v>107</v>
      </c>
      <c r="B85" s="55">
        <v>2000</v>
      </c>
      <c r="C85" s="56" t="s">
        <v>22</v>
      </c>
      <c r="D85" s="57">
        <v>71.7</v>
      </c>
      <c r="E85" s="55">
        <v>133</v>
      </c>
      <c r="F85" s="58">
        <v>0.59</v>
      </c>
      <c r="G85" s="55">
        <v>227.296617</v>
      </c>
      <c r="H85" s="57">
        <v>54</v>
      </c>
      <c r="I85" s="59">
        <v>94</v>
      </c>
      <c r="J85" s="59">
        <v>91</v>
      </c>
      <c r="K85" s="60">
        <v>1657.8889999999999</v>
      </c>
      <c r="L85" s="82">
        <v>51313</v>
      </c>
      <c r="M85" s="58">
        <v>9.5</v>
      </c>
      <c r="N85" s="58">
        <v>0</v>
      </c>
      <c r="O85" s="94">
        <f t="shared" si="5"/>
        <v>1</v>
      </c>
      <c r="P85" s="94">
        <f t="shared" si="6"/>
        <v>94</v>
      </c>
      <c r="Q85" s="94">
        <f t="shared" si="7"/>
        <v>0.59</v>
      </c>
      <c r="R85" s="94">
        <f t="shared" si="8"/>
        <v>0</v>
      </c>
      <c r="S85" s="93">
        <f t="shared" si="9"/>
        <v>9.5</v>
      </c>
      <c r="T85" s="103"/>
      <c r="U85" s="103"/>
    </row>
    <row r="86" spans="1:21" ht="15.75">
      <c r="A86" s="54" t="s">
        <v>108</v>
      </c>
      <c r="B86" s="55">
        <v>2000</v>
      </c>
      <c r="C86" s="56" t="s">
        <v>22</v>
      </c>
      <c r="D86" s="57">
        <v>63.9</v>
      </c>
      <c r="E86" s="55">
        <v>292</v>
      </c>
      <c r="F86" s="58">
        <v>6.44</v>
      </c>
      <c r="G86" s="55">
        <v>112.541157</v>
      </c>
      <c r="H86" s="57">
        <v>43.9</v>
      </c>
      <c r="I86" s="59">
        <v>96</v>
      </c>
      <c r="J86" s="59">
        <v>97</v>
      </c>
      <c r="K86" s="60">
        <v>1229.9580000000001</v>
      </c>
      <c r="L86" s="82">
        <v>14883626</v>
      </c>
      <c r="M86" s="58">
        <v>10.5</v>
      </c>
      <c r="N86" s="58">
        <v>31.9</v>
      </c>
      <c r="O86" s="94">
        <f t="shared" si="5"/>
        <v>1</v>
      </c>
      <c r="P86" s="94">
        <f t="shared" si="6"/>
        <v>96</v>
      </c>
      <c r="Q86" s="94">
        <f t="shared" si="7"/>
        <v>6.44</v>
      </c>
      <c r="R86" s="94">
        <f t="shared" si="8"/>
        <v>31.9</v>
      </c>
      <c r="S86" s="93">
        <f t="shared" si="9"/>
        <v>10.5</v>
      </c>
      <c r="T86" s="103"/>
      <c r="U86" s="103"/>
    </row>
    <row r="87" spans="1:21" ht="15.75">
      <c r="A87" s="54" t="s">
        <v>109</v>
      </c>
      <c r="B87" s="55">
        <v>2000</v>
      </c>
      <c r="C87" s="56" t="s">
        <v>22</v>
      </c>
      <c r="D87" s="57">
        <v>51.9</v>
      </c>
      <c r="E87" s="55">
        <v>428</v>
      </c>
      <c r="F87" s="58">
        <v>2.04</v>
      </c>
      <c r="G87" s="55">
        <v>0.68168555500000005</v>
      </c>
      <c r="H87" s="57">
        <v>14.4</v>
      </c>
      <c r="I87" s="59">
        <v>80</v>
      </c>
      <c r="J87" s="59">
        <v>82</v>
      </c>
      <c r="K87" s="55">
        <v>43.98</v>
      </c>
      <c r="L87" s="82">
        <v>3145483</v>
      </c>
      <c r="M87" s="58">
        <v>5.3</v>
      </c>
      <c r="N87" s="58">
        <v>16.600000000000001</v>
      </c>
      <c r="O87" s="94">
        <f t="shared" si="5"/>
        <v>1</v>
      </c>
      <c r="P87" s="94">
        <f t="shared" si="6"/>
        <v>80</v>
      </c>
      <c r="Q87" s="94">
        <f t="shared" si="7"/>
        <v>2.04</v>
      </c>
      <c r="R87" s="94">
        <f t="shared" si="8"/>
        <v>16.600000000000001</v>
      </c>
      <c r="S87" s="93">
        <f t="shared" si="9"/>
        <v>5.3</v>
      </c>
      <c r="T87" s="103"/>
      <c r="U87" s="103"/>
    </row>
    <row r="88" spans="1:21" ht="15.75">
      <c r="A88" s="54" t="s">
        <v>110</v>
      </c>
      <c r="B88" s="55">
        <v>2000</v>
      </c>
      <c r="C88" s="56" t="s">
        <v>22</v>
      </c>
      <c r="D88" s="57">
        <v>64.099999999999994</v>
      </c>
      <c r="E88" s="55">
        <v>222</v>
      </c>
      <c r="F88" s="58">
        <v>0.56000000000000005</v>
      </c>
      <c r="G88" s="55">
        <v>11.075433309999999</v>
      </c>
      <c r="H88" s="57">
        <v>67.900000000000006</v>
      </c>
      <c r="I88" s="59">
        <v>90</v>
      </c>
      <c r="J88" s="59">
        <v>90</v>
      </c>
      <c r="K88" s="55">
        <v>796.79399999999998</v>
      </c>
      <c r="L88" s="82">
        <v>8446</v>
      </c>
      <c r="M88" s="58">
        <v>6.8</v>
      </c>
      <c r="N88" s="58">
        <v>73.400000000000006</v>
      </c>
      <c r="O88" s="94">
        <f t="shared" si="5"/>
        <v>1</v>
      </c>
      <c r="P88" s="94">
        <f t="shared" si="6"/>
        <v>90</v>
      </c>
      <c r="Q88" s="94">
        <f t="shared" si="7"/>
        <v>0.56000000000000005</v>
      </c>
      <c r="R88" s="94">
        <f t="shared" si="8"/>
        <v>73.400000000000006</v>
      </c>
      <c r="S88" s="93">
        <f t="shared" si="9"/>
        <v>6.8</v>
      </c>
      <c r="T88" s="103"/>
      <c r="U88" s="103"/>
    </row>
    <row r="89" spans="1:21" ht="15.75">
      <c r="A89" s="54" t="s">
        <v>111</v>
      </c>
      <c r="B89" s="55">
        <v>2000</v>
      </c>
      <c r="C89" s="56" t="s">
        <v>22</v>
      </c>
      <c r="D89" s="57">
        <v>73.2</v>
      </c>
      <c r="E89" s="55">
        <v>96</v>
      </c>
      <c r="F89" s="58">
        <v>0.1</v>
      </c>
      <c r="G89" s="55">
        <v>959.92586200000005</v>
      </c>
      <c r="H89" s="57">
        <v>64</v>
      </c>
      <c r="I89" s="59">
        <v>94</v>
      </c>
      <c r="J89" s="59">
        <v>98</v>
      </c>
      <c r="K89" s="60">
        <v>18389.383999999998</v>
      </c>
      <c r="L89" s="82">
        <v>1929470</v>
      </c>
      <c r="M89" s="58">
        <v>6.2</v>
      </c>
      <c r="N89" s="58">
        <v>24.8</v>
      </c>
      <c r="O89" s="94">
        <f t="shared" si="5"/>
        <v>1</v>
      </c>
      <c r="P89" s="94">
        <f t="shared" si="6"/>
        <v>94</v>
      </c>
      <c r="Q89" s="94">
        <f t="shared" si="7"/>
        <v>0.1</v>
      </c>
      <c r="R89" s="94">
        <f t="shared" si="8"/>
        <v>24.8</v>
      </c>
      <c r="S89" s="93">
        <f t="shared" si="9"/>
        <v>6.2</v>
      </c>
      <c r="T89" s="103"/>
      <c r="U89" s="103"/>
    </row>
    <row r="90" spans="1:21" ht="15.75">
      <c r="A90" s="54" t="s">
        <v>112</v>
      </c>
      <c r="B90" s="55">
        <v>2000</v>
      </c>
      <c r="C90" s="56" t="s">
        <v>22</v>
      </c>
      <c r="D90" s="57">
        <v>66.599999999999994</v>
      </c>
      <c r="E90" s="55">
        <v>225</v>
      </c>
      <c r="F90" s="58">
        <v>5.99</v>
      </c>
      <c r="G90" s="55">
        <v>0</v>
      </c>
      <c r="H90" s="57">
        <v>35.6</v>
      </c>
      <c r="I90" s="59">
        <v>99</v>
      </c>
      <c r="J90" s="59">
        <v>99</v>
      </c>
      <c r="K90" s="55">
        <v>278</v>
      </c>
      <c r="L90" s="82">
        <v>4954850</v>
      </c>
      <c r="M90" s="58">
        <v>9.8000000000000007</v>
      </c>
      <c r="N90" s="58">
        <v>27.3</v>
      </c>
      <c r="O90" s="94">
        <f t="shared" si="5"/>
        <v>1</v>
      </c>
      <c r="P90" s="94">
        <f t="shared" si="6"/>
        <v>99</v>
      </c>
      <c r="Q90" s="94">
        <f t="shared" si="7"/>
        <v>5.99</v>
      </c>
      <c r="R90" s="94">
        <f t="shared" si="8"/>
        <v>27.3</v>
      </c>
      <c r="S90" s="93">
        <f t="shared" si="9"/>
        <v>9.8000000000000007</v>
      </c>
      <c r="T90" s="103"/>
      <c r="U90" s="103"/>
    </row>
    <row r="91" spans="1:21" ht="15.75">
      <c r="A91" s="54" t="s">
        <v>113</v>
      </c>
      <c r="B91" s="55">
        <v>2000</v>
      </c>
      <c r="C91" s="56" t="s">
        <v>22</v>
      </c>
      <c r="D91" s="57">
        <v>58.1</v>
      </c>
      <c r="E91" s="55">
        <v>278</v>
      </c>
      <c r="F91" s="58">
        <v>5.3</v>
      </c>
      <c r="G91" s="55">
        <v>0</v>
      </c>
      <c r="H91" s="57">
        <v>12.3</v>
      </c>
      <c r="I91" s="59">
        <v>57</v>
      </c>
      <c r="J91" s="59">
        <v>51</v>
      </c>
      <c r="K91" s="55">
        <v>324.85000000000002</v>
      </c>
      <c r="L91" s="82">
        <v>5342879</v>
      </c>
      <c r="M91" s="58">
        <v>3.9</v>
      </c>
      <c r="N91" s="58">
        <v>42.7</v>
      </c>
      <c r="O91" s="94">
        <f t="shared" si="5"/>
        <v>1</v>
      </c>
      <c r="P91" s="94">
        <f t="shared" si="6"/>
        <v>57</v>
      </c>
      <c r="Q91" s="94">
        <f t="shared" si="7"/>
        <v>5.3</v>
      </c>
      <c r="R91" s="94">
        <f t="shared" si="8"/>
        <v>42.7</v>
      </c>
      <c r="S91" s="93">
        <f t="shared" si="9"/>
        <v>3.9</v>
      </c>
      <c r="T91" s="103"/>
      <c r="U91" s="103"/>
    </row>
    <row r="92" spans="1:21" ht="15.75">
      <c r="A92" s="54" t="s">
        <v>114</v>
      </c>
      <c r="B92" s="55">
        <v>2000</v>
      </c>
      <c r="C92" s="56" t="s">
        <v>31</v>
      </c>
      <c r="D92" s="57">
        <v>71</v>
      </c>
      <c r="E92" s="55">
        <v>218</v>
      </c>
      <c r="F92" s="58">
        <v>9.85</v>
      </c>
      <c r="G92" s="55">
        <v>291.01707649999997</v>
      </c>
      <c r="H92" s="57">
        <v>55.4</v>
      </c>
      <c r="I92" s="59">
        <v>96</v>
      </c>
      <c r="J92" s="59">
        <v>96</v>
      </c>
      <c r="K92" s="60">
        <v>3352.7310000000002</v>
      </c>
      <c r="L92" s="82">
        <v>236755</v>
      </c>
      <c r="M92" s="58">
        <v>9.5</v>
      </c>
      <c r="N92" s="58">
        <v>38.799999999999997</v>
      </c>
      <c r="O92" s="94">
        <f t="shared" si="5"/>
        <v>0</v>
      </c>
      <c r="P92" s="94">
        <f t="shared" si="6"/>
        <v>0</v>
      </c>
      <c r="Q92" s="94">
        <f t="shared" si="7"/>
        <v>0</v>
      </c>
      <c r="R92" s="94">
        <f t="shared" si="8"/>
        <v>0</v>
      </c>
      <c r="S92" s="93">
        <f t="shared" si="9"/>
        <v>0</v>
      </c>
      <c r="T92" s="103"/>
      <c r="U92" s="103"/>
    </row>
    <row r="93" spans="1:21" ht="15.75">
      <c r="A93" s="54" t="s">
        <v>115</v>
      </c>
      <c r="B93" s="55">
        <v>2000</v>
      </c>
      <c r="C93" s="56" t="s">
        <v>22</v>
      </c>
      <c r="D93" s="57">
        <v>72.7</v>
      </c>
      <c r="E93" s="55">
        <v>112</v>
      </c>
      <c r="F93" s="58">
        <v>1.61</v>
      </c>
      <c r="G93" s="55">
        <v>404.38794339999998</v>
      </c>
      <c r="H93" s="57">
        <v>57.9</v>
      </c>
      <c r="I93" s="59">
        <v>83</v>
      </c>
      <c r="J93" s="59">
        <v>83</v>
      </c>
      <c r="K93" s="60">
        <v>5334.933</v>
      </c>
      <c r="L93" s="82">
        <v>3235366</v>
      </c>
      <c r="M93" s="58">
        <v>3.7</v>
      </c>
      <c r="N93" s="58">
        <v>37.5</v>
      </c>
      <c r="O93" s="94">
        <f t="shared" si="5"/>
        <v>1</v>
      </c>
      <c r="P93" s="94">
        <f t="shared" si="6"/>
        <v>83</v>
      </c>
      <c r="Q93" s="94">
        <f t="shared" si="7"/>
        <v>1.61</v>
      </c>
      <c r="R93" s="94">
        <f t="shared" si="8"/>
        <v>37.5</v>
      </c>
      <c r="S93" s="93">
        <f t="shared" si="9"/>
        <v>3.7</v>
      </c>
      <c r="T93" s="103"/>
      <c r="U93" s="103"/>
    </row>
    <row r="94" spans="1:21" ht="15.75">
      <c r="A94" s="54" t="s">
        <v>116</v>
      </c>
      <c r="B94" s="55">
        <v>2000</v>
      </c>
      <c r="C94" s="56" t="s">
        <v>22</v>
      </c>
      <c r="D94" s="57">
        <v>49.3</v>
      </c>
      <c r="E94" s="55">
        <v>543</v>
      </c>
      <c r="F94" s="58">
        <v>2.98</v>
      </c>
      <c r="G94" s="55">
        <v>29.866164640000001</v>
      </c>
      <c r="H94" s="57">
        <v>24.9</v>
      </c>
      <c r="I94" s="59">
        <v>82</v>
      </c>
      <c r="J94" s="59">
        <v>83</v>
      </c>
      <c r="K94" s="55">
        <v>474.82</v>
      </c>
      <c r="L94" s="82">
        <v>1868699</v>
      </c>
      <c r="M94" s="58">
        <v>4.9000000000000004</v>
      </c>
      <c r="N94" s="58">
        <v>17.600000000000001</v>
      </c>
      <c r="O94" s="94">
        <f t="shared" si="5"/>
        <v>1</v>
      </c>
      <c r="P94" s="94">
        <f t="shared" si="6"/>
        <v>82</v>
      </c>
      <c r="Q94" s="94">
        <f t="shared" si="7"/>
        <v>2.98</v>
      </c>
      <c r="R94" s="94">
        <f t="shared" si="8"/>
        <v>17.600000000000001</v>
      </c>
      <c r="S94" s="93">
        <f t="shared" si="9"/>
        <v>4.9000000000000004</v>
      </c>
      <c r="T94" s="103"/>
      <c r="U94" s="103"/>
    </row>
    <row r="95" spans="1:21" ht="15.75">
      <c r="A95" s="54" t="s">
        <v>117</v>
      </c>
      <c r="B95" s="55">
        <v>2000</v>
      </c>
      <c r="C95" s="56" t="s">
        <v>22</v>
      </c>
      <c r="D95" s="57">
        <v>51.9</v>
      </c>
      <c r="E95" s="55">
        <v>39</v>
      </c>
      <c r="F95" s="58">
        <v>3.75</v>
      </c>
      <c r="G95" s="55">
        <v>12.19709744</v>
      </c>
      <c r="H95" s="57">
        <v>2.2000000000000002</v>
      </c>
      <c r="I95" s="59">
        <v>56</v>
      </c>
      <c r="J95" s="59">
        <v>46</v>
      </c>
      <c r="K95" s="55">
        <v>183.41499999999999</v>
      </c>
      <c r="L95" s="82">
        <v>2884522</v>
      </c>
      <c r="M95" s="58">
        <v>3.5</v>
      </c>
      <c r="N95" s="58">
        <v>13.8</v>
      </c>
      <c r="O95" s="94">
        <f t="shared" si="5"/>
        <v>1</v>
      </c>
      <c r="P95" s="94">
        <f t="shared" si="6"/>
        <v>56</v>
      </c>
      <c r="Q95" s="94">
        <f t="shared" si="7"/>
        <v>3.75</v>
      </c>
      <c r="R95" s="94">
        <f t="shared" si="8"/>
        <v>13.8</v>
      </c>
      <c r="S95" s="93">
        <f t="shared" si="9"/>
        <v>3.5</v>
      </c>
      <c r="T95" s="103"/>
      <c r="U95" s="103"/>
    </row>
    <row r="96" spans="1:21" ht="15.75">
      <c r="A96" s="54" t="s">
        <v>118</v>
      </c>
      <c r="B96" s="55">
        <v>2000</v>
      </c>
      <c r="C96" s="56" t="s">
        <v>22</v>
      </c>
      <c r="D96" s="57">
        <v>78</v>
      </c>
      <c r="E96" s="55">
        <v>148</v>
      </c>
      <c r="F96" s="58">
        <v>0.01</v>
      </c>
      <c r="G96" s="55">
        <v>457.32022360000002</v>
      </c>
      <c r="H96" s="57">
        <v>52.8</v>
      </c>
      <c r="I96" s="59">
        <v>94</v>
      </c>
      <c r="J96" s="59">
        <v>94</v>
      </c>
      <c r="K96" s="60">
        <v>7145.6279999999997</v>
      </c>
      <c r="L96" s="82">
        <v>5337264</v>
      </c>
      <c r="M96" s="58">
        <v>5.6</v>
      </c>
      <c r="N96" s="58">
        <v>0</v>
      </c>
      <c r="O96" s="94">
        <f t="shared" si="5"/>
        <v>1</v>
      </c>
      <c r="P96" s="94">
        <f t="shared" si="6"/>
        <v>94</v>
      </c>
      <c r="Q96" s="94">
        <f t="shared" si="7"/>
        <v>0.01</v>
      </c>
      <c r="R96" s="94">
        <f t="shared" si="8"/>
        <v>0</v>
      </c>
      <c r="S96" s="93">
        <f t="shared" si="9"/>
        <v>5.6</v>
      </c>
      <c r="T96" s="103"/>
      <c r="U96" s="103"/>
    </row>
    <row r="97" spans="1:21" ht="15.75">
      <c r="A97" s="54" t="s">
        <v>119</v>
      </c>
      <c r="B97" s="55">
        <v>2000</v>
      </c>
      <c r="C97" s="56" t="s">
        <v>31</v>
      </c>
      <c r="D97" s="57">
        <v>71.599999999999994</v>
      </c>
      <c r="E97" s="55">
        <v>2</v>
      </c>
      <c r="F97" s="58">
        <v>12.4</v>
      </c>
      <c r="G97" s="55">
        <v>373.2605532</v>
      </c>
      <c r="H97" s="57">
        <v>56.9</v>
      </c>
      <c r="I97" s="59">
        <v>92</v>
      </c>
      <c r="J97" s="59">
        <v>94</v>
      </c>
      <c r="K97" s="60">
        <v>3297.355</v>
      </c>
      <c r="L97" s="82">
        <v>3499536</v>
      </c>
      <c r="M97" s="58">
        <v>10.7</v>
      </c>
      <c r="N97" s="58">
        <v>35.9</v>
      </c>
      <c r="O97" s="94">
        <f t="shared" si="5"/>
        <v>0</v>
      </c>
      <c r="P97" s="94">
        <f t="shared" si="6"/>
        <v>0</v>
      </c>
      <c r="Q97" s="94">
        <f t="shared" si="7"/>
        <v>0</v>
      </c>
      <c r="R97" s="94">
        <f t="shared" si="8"/>
        <v>0</v>
      </c>
      <c r="S97" s="93">
        <f t="shared" si="9"/>
        <v>0</v>
      </c>
      <c r="T97" s="103"/>
      <c r="U97" s="103"/>
    </row>
    <row r="98" spans="1:21" ht="15.75">
      <c r="A98" s="54" t="s">
        <v>120</v>
      </c>
      <c r="B98" s="55">
        <v>2000</v>
      </c>
      <c r="C98" s="56" t="s">
        <v>31</v>
      </c>
      <c r="D98" s="57">
        <v>77.8</v>
      </c>
      <c r="E98" s="55">
        <v>98</v>
      </c>
      <c r="F98" s="58">
        <v>11.6</v>
      </c>
      <c r="G98" s="55">
        <v>8246.1304369999998</v>
      </c>
      <c r="H98" s="57">
        <v>54</v>
      </c>
      <c r="I98" s="59">
        <v>99</v>
      </c>
      <c r="J98" s="59">
        <v>99</v>
      </c>
      <c r="K98" s="60">
        <v>48735.995000000003</v>
      </c>
      <c r="L98" s="82">
        <v>4363</v>
      </c>
      <c r="M98" s="58">
        <v>10.3</v>
      </c>
      <c r="N98" s="58">
        <v>34.700000000000003</v>
      </c>
      <c r="O98" s="94">
        <f t="shared" si="5"/>
        <v>0</v>
      </c>
      <c r="P98" s="94">
        <f t="shared" si="6"/>
        <v>0</v>
      </c>
      <c r="Q98" s="94">
        <f t="shared" si="7"/>
        <v>0</v>
      </c>
      <c r="R98" s="94">
        <f t="shared" si="8"/>
        <v>0</v>
      </c>
      <c r="S98" s="93">
        <f t="shared" si="9"/>
        <v>0</v>
      </c>
      <c r="T98" s="103"/>
      <c r="U98" s="103"/>
    </row>
    <row r="99" spans="1:21" ht="15.75">
      <c r="A99" s="54" t="s">
        <v>121</v>
      </c>
      <c r="B99" s="55">
        <v>2000</v>
      </c>
      <c r="C99" s="56" t="s">
        <v>22</v>
      </c>
      <c r="D99" s="57">
        <v>57.9</v>
      </c>
      <c r="E99" s="55">
        <v>283</v>
      </c>
      <c r="F99" s="58">
        <v>0.91</v>
      </c>
      <c r="G99" s="55">
        <v>35.661250559999999</v>
      </c>
      <c r="H99" s="57">
        <v>13.9</v>
      </c>
      <c r="I99" s="59">
        <v>58</v>
      </c>
      <c r="J99" s="59">
        <v>57</v>
      </c>
      <c r="K99" s="55">
        <v>245.94</v>
      </c>
      <c r="L99" s="82">
        <v>1576686</v>
      </c>
      <c r="M99" s="58">
        <v>5.2</v>
      </c>
      <c r="N99" s="58">
        <v>0</v>
      </c>
      <c r="O99" s="94">
        <f t="shared" si="5"/>
        <v>1</v>
      </c>
      <c r="P99" s="94">
        <f t="shared" si="6"/>
        <v>58</v>
      </c>
      <c r="Q99" s="94">
        <f t="shared" si="7"/>
        <v>0.91</v>
      </c>
      <c r="R99" s="94">
        <f t="shared" si="8"/>
        <v>0</v>
      </c>
      <c r="S99" s="93">
        <f t="shared" si="9"/>
        <v>5.2</v>
      </c>
      <c r="T99" s="103"/>
      <c r="U99" s="103"/>
    </row>
    <row r="100" spans="1:21" ht="15.75">
      <c r="A100" s="54" t="s">
        <v>122</v>
      </c>
      <c r="B100" s="55">
        <v>2000</v>
      </c>
      <c r="C100" s="56" t="s">
        <v>22</v>
      </c>
      <c r="D100" s="57">
        <v>43.1</v>
      </c>
      <c r="E100" s="55">
        <v>588</v>
      </c>
      <c r="F100" s="58">
        <v>1.78</v>
      </c>
      <c r="G100" s="55">
        <v>13.76270195</v>
      </c>
      <c r="H100" s="57">
        <v>14.1</v>
      </c>
      <c r="I100" s="59">
        <v>73</v>
      </c>
      <c r="J100" s="59">
        <v>75</v>
      </c>
      <c r="K100" s="55">
        <v>153.25899999999999</v>
      </c>
      <c r="L100" s="82">
        <v>11376172</v>
      </c>
      <c r="M100" s="58">
        <v>3</v>
      </c>
      <c r="N100" s="58">
        <v>21</v>
      </c>
      <c r="O100" s="94">
        <f t="shared" si="5"/>
        <v>1</v>
      </c>
      <c r="P100" s="94">
        <f t="shared" si="6"/>
        <v>73</v>
      </c>
      <c r="Q100" s="94">
        <f t="shared" si="7"/>
        <v>1.78</v>
      </c>
      <c r="R100" s="94">
        <f t="shared" si="8"/>
        <v>21</v>
      </c>
      <c r="S100" s="93">
        <f t="shared" si="9"/>
        <v>3</v>
      </c>
      <c r="T100" s="103"/>
      <c r="U100" s="103"/>
    </row>
    <row r="101" spans="1:21" ht="15.75">
      <c r="A101" s="54" t="s">
        <v>123</v>
      </c>
      <c r="B101" s="55">
        <v>2000</v>
      </c>
      <c r="C101" s="56" t="s">
        <v>22</v>
      </c>
      <c r="D101" s="57">
        <v>72.400000000000006</v>
      </c>
      <c r="E101" s="55">
        <v>149</v>
      </c>
      <c r="F101" s="58">
        <v>0.47</v>
      </c>
      <c r="G101" s="55">
        <v>23.371672279999999</v>
      </c>
      <c r="H101" s="57">
        <v>26</v>
      </c>
      <c r="I101" s="59">
        <v>98</v>
      </c>
      <c r="J101" s="59">
        <v>98</v>
      </c>
      <c r="K101" s="55">
        <v>445.17500000000001</v>
      </c>
      <c r="L101" s="82">
        <v>2318568</v>
      </c>
      <c r="M101" s="58">
        <v>8.6</v>
      </c>
      <c r="N101" s="58">
        <v>28.2</v>
      </c>
      <c r="O101" s="94">
        <f t="shared" si="5"/>
        <v>1</v>
      </c>
      <c r="P101" s="94">
        <f t="shared" si="6"/>
        <v>98</v>
      </c>
      <c r="Q101" s="94">
        <f t="shared" si="7"/>
        <v>0.47</v>
      </c>
      <c r="R101" s="94">
        <f t="shared" si="8"/>
        <v>28.2</v>
      </c>
      <c r="S101" s="93">
        <f t="shared" si="9"/>
        <v>8.6</v>
      </c>
      <c r="T101" s="103"/>
      <c r="U101" s="103"/>
    </row>
    <row r="102" spans="1:21" ht="15.75">
      <c r="A102" s="54" t="s">
        <v>124</v>
      </c>
      <c r="B102" s="55">
        <v>2000</v>
      </c>
      <c r="C102" s="56" t="s">
        <v>22</v>
      </c>
      <c r="D102" s="57">
        <v>69.599999999999994</v>
      </c>
      <c r="E102" s="55">
        <v>139</v>
      </c>
      <c r="F102" s="58">
        <v>1.62</v>
      </c>
      <c r="G102" s="55">
        <v>300.16210260000003</v>
      </c>
      <c r="H102" s="57">
        <v>15.2</v>
      </c>
      <c r="I102" s="59">
        <v>98</v>
      </c>
      <c r="J102" s="59">
        <v>98</v>
      </c>
      <c r="K102" s="60">
        <v>2182.9969999999998</v>
      </c>
      <c r="L102" s="82">
        <v>286</v>
      </c>
      <c r="M102" s="58">
        <v>3</v>
      </c>
      <c r="N102" s="58">
        <v>37.1</v>
      </c>
      <c r="O102" s="94">
        <f t="shared" si="5"/>
        <v>1</v>
      </c>
      <c r="P102" s="94">
        <f t="shared" si="6"/>
        <v>98</v>
      </c>
      <c r="Q102" s="94">
        <f t="shared" si="7"/>
        <v>1.62</v>
      </c>
      <c r="R102" s="94">
        <f t="shared" si="8"/>
        <v>37.1</v>
      </c>
      <c r="S102" s="93">
        <f t="shared" si="9"/>
        <v>3</v>
      </c>
      <c r="T102" s="103"/>
      <c r="U102" s="103"/>
    </row>
    <row r="103" spans="1:21" ht="15.75">
      <c r="A103" s="54" t="s">
        <v>125</v>
      </c>
      <c r="B103" s="55">
        <v>2000</v>
      </c>
      <c r="C103" s="56" t="s">
        <v>22</v>
      </c>
      <c r="D103" s="57">
        <v>49.8</v>
      </c>
      <c r="E103" s="55">
        <v>37</v>
      </c>
      <c r="F103" s="58">
        <v>0.56000000000000005</v>
      </c>
      <c r="G103" s="55">
        <v>23.945071240000001</v>
      </c>
      <c r="H103" s="57">
        <v>15.6</v>
      </c>
      <c r="I103" s="59">
        <v>53</v>
      </c>
      <c r="J103" s="59">
        <v>43</v>
      </c>
      <c r="K103" s="55">
        <v>269.34800000000001</v>
      </c>
      <c r="L103" s="82">
        <v>196769</v>
      </c>
      <c r="M103" s="58">
        <v>1.2</v>
      </c>
      <c r="N103" s="58">
        <v>13</v>
      </c>
      <c r="O103" s="94">
        <f t="shared" si="5"/>
        <v>1</v>
      </c>
      <c r="P103" s="94">
        <f t="shared" si="6"/>
        <v>53</v>
      </c>
      <c r="Q103" s="94">
        <f t="shared" si="7"/>
        <v>0.56000000000000005</v>
      </c>
      <c r="R103" s="94">
        <f t="shared" si="8"/>
        <v>13</v>
      </c>
      <c r="S103" s="93">
        <f t="shared" si="9"/>
        <v>1.2</v>
      </c>
      <c r="T103" s="103"/>
      <c r="U103" s="103"/>
    </row>
    <row r="104" spans="1:21" ht="15.75">
      <c r="A104" s="54" t="s">
        <v>126</v>
      </c>
      <c r="B104" s="55">
        <v>2000</v>
      </c>
      <c r="C104" s="56" t="s">
        <v>31</v>
      </c>
      <c r="D104" s="57">
        <v>77.5</v>
      </c>
      <c r="E104" s="55">
        <v>8</v>
      </c>
      <c r="F104" s="58">
        <v>7.53</v>
      </c>
      <c r="G104" s="55">
        <v>134.35472530000001</v>
      </c>
      <c r="H104" s="57">
        <v>62.3</v>
      </c>
      <c r="I104" s="59">
        <v>94</v>
      </c>
      <c r="J104" s="59">
        <v>94</v>
      </c>
      <c r="K104" s="60">
        <v>1139.5650000000001</v>
      </c>
      <c r="L104" s="82">
        <v>3987</v>
      </c>
      <c r="M104" s="58">
        <v>8.1</v>
      </c>
      <c r="N104" s="58">
        <v>35.299999999999997</v>
      </c>
      <c r="O104" s="94">
        <f t="shared" si="5"/>
        <v>0</v>
      </c>
      <c r="P104" s="94">
        <f t="shared" si="6"/>
        <v>0</v>
      </c>
      <c r="Q104" s="94">
        <f t="shared" si="7"/>
        <v>0</v>
      </c>
      <c r="R104" s="94">
        <f t="shared" si="8"/>
        <v>0</v>
      </c>
      <c r="S104" s="93">
        <f t="shared" si="9"/>
        <v>0</v>
      </c>
      <c r="T104" s="103"/>
      <c r="U104" s="103"/>
    </row>
    <row r="105" spans="1:21" ht="15.75">
      <c r="A105" s="54" t="s">
        <v>127</v>
      </c>
      <c r="B105" s="55">
        <v>2000</v>
      </c>
      <c r="C105" s="56" t="s">
        <v>22</v>
      </c>
      <c r="D105" s="57">
        <v>60</v>
      </c>
      <c r="E105" s="55">
        <v>23</v>
      </c>
      <c r="F105" s="58">
        <v>0</v>
      </c>
      <c r="G105" s="55">
        <v>8.5945702320000006</v>
      </c>
      <c r="H105" s="57">
        <v>21.1</v>
      </c>
      <c r="I105" s="59">
        <v>58</v>
      </c>
      <c r="J105" s="59">
        <v>51</v>
      </c>
      <c r="K105" s="55">
        <v>477.476</v>
      </c>
      <c r="L105" s="82">
        <v>279359</v>
      </c>
      <c r="M105" s="58">
        <v>3</v>
      </c>
      <c r="N105" s="58">
        <v>0</v>
      </c>
      <c r="O105" s="94">
        <f t="shared" si="5"/>
        <v>1</v>
      </c>
      <c r="P105" s="94">
        <f t="shared" si="6"/>
        <v>58</v>
      </c>
      <c r="Q105" s="94">
        <f t="shared" si="7"/>
        <v>0</v>
      </c>
      <c r="R105" s="94">
        <f t="shared" si="8"/>
        <v>0</v>
      </c>
      <c r="S105" s="93">
        <f t="shared" si="9"/>
        <v>3</v>
      </c>
      <c r="T105" s="103"/>
      <c r="U105" s="103"/>
    </row>
    <row r="106" spans="1:21" ht="15.75">
      <c r="A106" s="54" t="s">
        <v>128</v>
      </c>
      <c r="B106" s="55">
        <v>2000</v>
      </c>
      <c r="C106" s="56" t="s">
        <v>22</v>
      </c>
      <c r="D106" s="57">
        <v>71</v>
      </c>
      <c r="E106" s="55">
        <v>177</v>
      </c>
      <c r="F106" s="58">
        <v>2.82</v>
      </c>
      <c r="G106" s="55">
        <v>336.32133260000001</v>
      </c>
      <c r="H106" s="57">
        <v>25.3</v>
      </c>
      <c r="I106" s="59">
        <v>88</v>
      </c>
      <c r="J106" s="59">
        <v>88</v>
      </c>
      <c r="K106" s="60">
        <v>3861.3240000000001</v>
      </c>
      <c r="L106" s="82">
        <v>1186873</v>
      </c>
      <c r="M106" s="58">
        <v>6.2</v>
      </c>
      <c r="N106" s="58">
        <v>25</v>
      </c>
      <c r="O106" s="94">
        <f t="shared" si="5"/>
        <v>1</v>
      </c>
      <c r="P106" s="94">
        <f t="shared" si="6"/>
        <v>88</v>
      </c>
      <c r="Q106" s="94">
        <f t="shared" si="7"/>
        <v>2.82</v>
      </c>
      <c r="R106" s="94">
        <f t="shared" si="8"/>
        <v>25</v>
      </c>
      <c r="S106" s="93">
        <f t="shared" si="9"/>
        <v>6.2</v>
      </c>
      <c r="T106" s="103"/>
      <c r="U106" s="103"/>
    </row>
    <row r="107" spans="1:21" ht="15.75">
      <c r="A107" s="54" t="s">
        <v>129</v>
      </c>
      <c r="B107" s="55">
        <v>2000</v>
      </c>
      <c r="C107" s="56" t="s">
        <v>22</v>
      </c>
      <c r="D107" s="57">
        <v>74.8</v>
      </c>
      <c r="E107" s="55">
        <v>129</v>
      </c>
      <c r="F107" s="58">
        <v>5.23</v>
      </c>
      <c r="G107" s="55">
        <v>10.228401180000001</v>
      </c>
      <c r="H107" s="57">
        <v>52.4</v>
      </c>
      <c r="I107" s="59">
        <v>97</v>
      </c>
      <c r="J107" s="59">
        <v>97</v>
      </c>
      <c r="K107" s="55">
        <v>672.92100000000005</v>
      </c>
      <c r="L107" s="82">
        <v>11719673</v>
      </c>
      <c r="M107" s="58">
        <v>6.7</v>
      </c>
      <c r="N107" s="58">
        <v>24</v>
      </c>
      <c r="O107" s="94">
        <f t="shared" si="5"/>
        <v>1</v>
      </c>
      <c r="P107" s="94">
        <f t="shared" si="6"/>
        <v>97</v>
      </c>
      <c r="Q107" s="94">
        <f t="shared" si="7"/>
        <v>5.23</v>
      </c>
      <c r="R107" s="94">
        <f t="shared" si="8"/>
        <v>24</v>
      </c>
      <c r="S107" s="93">
        <f t="shared" si="9"/>
        <v>6.7</v>
      </c>
      <c r="T107" s="103"/>
      <c r="U107" s="103"/>
    </row>
    <row r="108" spans="1:21" ht="15.75">
      <c r="A108" s="54" t="s">
        <v>130</v>
      </c>
      <c r="B108" s="55">
        <v>2000</v>
      </c>
      <c r="C108" s="56" t="s">
        <v>22</v>
      </c>
      <c r="D108" s="57">
        <v>67</v>
      </c>
      <c r="E108" s="55">
        <v>185</v>
      </c>
      <c r="F108" s="58">
        <v>2.0499999999999998</v>
      </c>
      <c r="G108" s="55">
        <v>0</v>
      </c>
      <c r="H108" s="57">
        <v>61.5</v>
      </c>
      <c r="I108" s="59">
        <v>85</v>
      </c>
      <c r="J108" s="59">
        <v>85</v>
      </c>
      <c r="K108" s="60">
        <v>2170.92</v>
      </c>
      <c r="L108" s="82">
        <v>107429</v>
      </c>
      <c r="M108" s="58">
        <v>4.8</v>
      </c>
      <c r="N108" s="58">
        <v>0</v>
      </c>
      <c r="O108" s="94">
        <f t="shared" si="5"/>
        <v>1</v>
      </c>
      <c r="P108" s="94">
        <f t="shared" si="6"/>
        <v>85</v>
      </c>
      <c r="Q108" s="94">
        <f t="shared" si="7"/>
        <v>2.0499999999999998</v>
      </c>
      <c r="R108" s="94">
        <f t="shared" si="8"/>
        <v>0</v>
      </c>
      <c r="S108" s="93">
        <f t="shared" si="9"/>
        <v>4.8</v>
      </c>
      <c r="T108" s="103"/>
      <c r="U108" s="103"/>
    </row>
    <row r="109" spans="1:21" ht="15.75">
      <c r="A109" s="54" t="s">
        <v>131</v>
      </c>
      <c r="B109" s="55">
        <v>2000</v>
      </c>
      <c r="C109" s="56" t="s">
        <v>22</v>
      </c>
      <c r="D109" s="57">
        <v>62.8</v>
      </c>
      <c r="E109" s="55">
        <v>274</v>
      </c>
      <c r="F109" s="58">
        <v>4.6399999999999997</v>
      </c>
      <c r="G109" s="55">
        <v>56.431387000000001</v>
      </c>
      <c r="H109" s="57">
        <v>38.5</v>
      </c>
      <c r="I109" s="59">
        <v>94</v>
      </c>
      <c r="J109" s="59">
        <v>94</v>
      </c>
      <c r="K109" s="55">
        <v>474.21300000000002</v>
      </c>
      <c r="L109" s="82">
        <v>2397436</v>
      </c>
      <c r="M109" s="58">
        <v>8.1999999999999993</v>
      </c>
      <c r="N109" s="58">
        <v>32.200000000000003</v>
      </c>
      <c r="O109" s="94">
        <f t="shared" si="5"/>
        <v>1</v>
      </c>
      <c r="P109" s="94">
        <f t="shared" si="6"/>
        <v>94</v>
      </c>
      <c r="Q109" s="94">
        <f t="shared" si="7"/>
        <v>4.6399999999999997</v>
      </c>
      <c r="R109" s="94">
        <f t="shared" si="8"/>
        <v>32.200000000000003</v>
      </c>
      <c r="S109" s="93">
        <f t="shared" si="9"/>
        <v>8.1999999999999993</v>
      </c>
      <c r="T109" s="103"/>
      <c r="U109" s="103"/>
    </row>
    <row r="110" spans="1:21" ht="15.75">
      <c r="A110" s="54" t="s">
        <v>132</v>
      </c>
      <c r="B110" s="55">
        <v>2000</v>
      </c>
      <c r="C110" s="56" t="s">
        <v>22</v>
      </c>
      <c r="D110" s="57">
        <v>73</v>
      </c>
      <c r="E110" s="55">
        <v>144</v>
      </c>
      <c r="F110" s="58">
        <v>7.26</v>
      </c>
      <c r="G110" s="55">
        <v>274.54726049999999</v>
      </c>
      <c r="H110" s="57">
        <v>51.9</v>
      </c>
      <c r="I110" s="59">
        <v>90</v>
      </c>
      <c r="J110" s="59">
        <v>90</v>
      </c>
      <c r="K110" s="60">
        <v>1627.4290000000001</v>
      </c>
      <c r="L110" s="82">
        <v>6495</v>
      </c>
      <c r="M110" s="58">
        <v>6.3</v>
      </c>
      <c r="N110" s="58">
        <v>52.7</v>
      </c>
      <c r="O110" s="94">
        <f t="shared" si="5"/>
        <v>1</v>
      </c>
      <c r="P110" s="94">
        <f t="shared" si="6"/>
        <v>90</v>
      </c>
      <c r="Q110" s="94">
        <f t="shared" si="7"/>
        <v>7.26</v>
      </c>
      <c r="R110" s="94">
        <f t="shared" si="8"/>
        <v>52.7</v>
      </c>
      <c r="S110" s="93">
        <f t="shared" si="9"/>
        <v>6.3</v>
      </c>
      <c r="T110" s="103"/>
      <c r="U110" s="103"/>
    </row>
    <row r="111" spans="1:21" ht="15.75">
      <c r="A111" s="54" t="s">
        <v>133</v>
      </c>
      <c r="B111" s="55">
        <v>2000</v>
      </c>
      <c r="C111" s="56" t="s">
        <v>22</v>
      </c>
      <c r="D111" s="57">
        <v>68.599999999999994</v>
      </c>
      <c r="E111" s="55">
        <v>16</v>
      </c>
      <c r="F111" s="58">
        <v>0.62</v>
      </c>
      <c r="G111" s="55">
        <v>63.421400239999997</v>
      </c>
      <c r="H111" s="57">
        <v>44.8</v>
      </c>
      <c r="I111" s="59">
        <v>95</v>
      </c>
      <c r="J111" s="59">
        <v>95</v>
      </c>
      <c r="K111" s="60">
        <v>1332.3820000000001</v>
      </c>
      <c r="L111" s="82">
        <v>28849621</v>
      </c>
      <c r="M111" s="58">
        <v>3.4</v>
      </c>
      <c r="N111" s="58">
        <v>18.7</v>
      </c>
      <c r="O111" s="94">
        <f t="shared" si="5"/>
        <v>1</v>
      </c>
      <c r="P111" s="94">
        <f t="shared" si="6"/>
        <v>95</v>
      </c>
      <c r="Q111" s="94">
        <f t="shared" si="7"/>
        <v>0.62</v>
      </c>
      <c r="R111" s="94">
        <f t="shared" si="8"/>
        <v>18.7</v>
      </c>
      <c r="S111" s="93">
        <f t="shared" si="9"/>
        <v>3.4</v>
      </c>
      <c r="T111" s="103"/>
      <c r="U111" s="103"/>
    </row>
    <row r="112" spans="1:21" ht="15.75">
      <c r="A112" s="54" t="s">
        <v>134</v>
      </c>
      <c r="B112" s="55">
        <v>2000</v>
      </c>
      <c r="C112" s="56" t="s">
        <v>22</v>
      </c>
      <c r="D112" s="57">
        <v>49</v>
      </c>
      <c r="E112" s="55">
        <v>43</v>
      </c>
      <c r="F112" s="58">
        <v>0.74</v>
      </c>
      <c r="G112" s="55">
        <v>47.172507179999997</v>
      </c>
      <c r="H112" s="57">
        <v>16.5</v>
      </c>
      <c r="I112" s="59">
        <v>69</v>
      </c>
      <c r="J112" s="59">
        <v>70</v>
      </c>
      <c r="K112" s="55">
        <v>277.649</v>
      </c>
      <c r="L112" s="82">
        <v>1867687</v>
      </c>
      <c r="M112" s="58">
        <v>2.2000000000000002</v>
      </c>
      <c r="N112" s="58">
        <v>23.4</v>
      </c>
      <c r="O112" s="94">
        <f t="shared" si="5"/>
        <v>1</v>
      </c>
      <c r="P112" s="94">
        <f t="shared" si="6"/>
        <v>69</v>
      </c>
      <c r="Q112" s="94">
        <f t="shared" si="7"/>
        <v>0.74</v>
      </c>
      <c r="R112" s="94">
        <f t="shared" si="8"/>
        <v>23.4</v>
      </c>
      <c r="S112" s="93">
        <f t="shared" si="9"/>
        <v>2.2000000000000002</v>
      </c>
      <c r="T112" s="103"/>
      <c r="U112" s="103"/>
    </row>
    <row r="113" spans="1:21" ht="15.75">
      <c r="A113" s="54" t="s">
        <v>135</v>
      </c>
      <c r="B113" s="55">
        <v>2000</v>
      </c>
      <c r="C113" s="56" t="s">
        <v>22</v>
      </c>
      <c r="D113" s="57">
        <v>62.1</v>
      </c>
      <c r="E113" s="55">
        <v>243</v>
      </c>
      <c r="F113" s="58">
        <v>0.86</v>
      </c>
      <c r="G113" s="55">
        <v>2.5114372920000001</v>
      </c>
      <c r="H113" s="57">
        <v>13.6</v>
      </c>
      <c r="I113" s="59">
        <v>88</v>
      </c>
      <c r="J113" s="59">
        <v>82</v>
      </c>
      <c r="K113" s="55">
        <v>193.18700000000001</v>
      </c>
      <c r="L113" s="82">
        <v>4695462</v>
      </c>
      <c r="M113" s="58">
        <v>3.1</v>
      </c>
      <c r="N113" s="58">
        <v>32.5</v>
      </c>
      <c r="O113" s="94">
        <f t="shared" si="5"/>
        <v>1</v>
      </c>
      <c r="P113" s="94">
        <f t="shared" si="6"/>
        <v>88</v>
      </c>
      <c r="Q113" s="94">
        <f t="shared" si="7"/>
        <v>0.86</v>
      </c>
      <c r="R113" s="94">
        <f t="shared" si="8"/>
        <v>32.5</v>
      </c>
      <c r="S113" s="93">
        <f t="shared" si="9"/>
        <v>3.1</v>
      </c>
      <c r="T113" s="103"/>
      <c r="U113" s="103"/>
    </row>
    <row r="114" spans="1:21" ht="15.75">
      <c r="A114" s="54" t="s">
        <v>136</v>
      </c>
      <c r="B114" s="55">
        <v>2000</v>
      </c>
      <c r="C114" s="56" t="s">
        <v>22</v>
      </c>
      <c r="D114" s="57">
        <v>57.4</v>
      </c>
      <c r="E114" s="55">
        <v>41</v>
      </c>
      <c r="F114" s="58">
        <v>7.87</v>
      </c>
      <c r="G114" s="55">
        <v>35.809785120000001</v>
      </c>
      <c r="H114" s="57">
        <v>24.5</v>
      </c>
      <c r="I114" s="59">
        <v>80</v>
      </c>
      <c r="J114" s="59">
        <v>79</v>
      </c>
      <c r="K114" s="55">
        <v>257.99599999999998</v>
      </c>
      <c r="L114" s="82">
        <v>1899257</v>
      </c>
      <c r="M114" s="58">
        <v>5.6</v>
      </c>
      <c r="N114" s="58">
        <v>22.3</v>
      </c>
      <c r="O114" s="94">
        <f t="shared" si="5"/>
        <v>1</v>
      </c>
      <c r="P114" s="94">
        <f t="shared" si="6"/>
        <v>80</v>
      </c>
      <c r="Q114" s="94">
        <f t="shared" si="7"/>
        <v>7.87</v>
      </c>
      <c r="R114" s="94">
        <f t="shared" si="8"/>
        <v>22.3</v>
      </c>
      <c r="S114" s="93">
        <f t="shared" si="9"/>
        <v>5.6</v>
      </c>
      <c r="T114" s="103"/>
      <c r="U114" s="103"/>
    </row>
    <row r="115" spans="1:21" ht="15.75">
      <c r="A115" s="54" t="s">
        <v>137</v>
      </c>
      <c r="B115" s="55">
        <v>2000</v>
      </c>
      <c r="C115" s="56" t="s">
        <v>22</v>
      </c>
      <c r="D115" s="57">
        <v>62.5</v>
      </c>
      <c r="E115" s="55">
        <v>238</v>
      </c>
      <c r="F115" s="58">
        <v>0.22</v>
      </c>
      <c r="G115" s="55">
        <v>17.912336799999999</v>
      </c>
      <c r="H115" s="57">
        <v>11.4</v>
      </c>
      <c r="I115" s="59">
        <v>74</v>
      </c>
      <c r="J115" s="59">
        <v>74</v>
      </c>
      <c r="K115" s="55">
        <v>231.42599999999999</v>
      </c>
      <c r="L115" s="82">
        <v>2374911</v>
      </c>
      <c r="M115" s="58">
        <v>2.4</v>
      </c>
      <c r="N115" s="58">
        <v>38.9</v>
      </c>
      <c r="O115" s="94">
        <f t="shared" si="5"/>
        <v>1</v>
      </c>
      <c r="P115" s="94">
        <f t="shared" si="6"/>
        <v>74</v>
      </c>
      <c r="Q115" s="94">
        <f t="shared" si="7"/>
        <v>0.22</v>
      </c>
      <c r="R115" s="94">
        <f t="shared" si="8"/>
        <v>38.9</v>
      </c>
      <c r="S115" s="93">
        <f t="shared" si="9"/>
        <v>2.4</v>
      </c>
      <c r="T115" s="103"/>
      <c r="U115" s="103"/>
    </row>
    <row r="116" spans="1:21" ht="15.75">
      <c r="A116" s="54" t="s">
        <v>138</v>
      </c>
      <c r="B116" s="55">
        <v>2000</v>
      </c>
      <c r="C116" s="56" t="s">
        <v>31</v>
      </c>
      <c r="D116" s="57">
        <v>78.099999999999994</v>
      </c>
      <c r="E116" s="55">
        <v>84</v>
      </c>
      <c r="F116" s="58">
        <v>9.2200000000000006</v>
      </c>
      <c r="G116" s="55">
        <v>2944.6401340000002</v>
      </c>
      <c r="H116" s="57">
        <v>51.8</v>
      </c>
      <c r="I116" s="59">
        <v>97</v>
      </c>
      <c r="J116" s="59">
        <v>97</v>
      </c>
      <c r="K116" s="60">
        <v>25921.128000000001</v>
      </c>
      <c r="L116" s="82">
        <v>15925513</v>
      </c>
      <c r="M116" s="58">
        <v>10.8</v>
      </c>
      <c r="N116" s="58">
        <v>37.700000000000003</v>
      </c>
      <c r="O116" s="94">
        <f t="shared" si="5"/>
        <v>0</v>
      </c>
      <c r="P116" s="94">
        <f t="shared" si="6"/>
        <v>0</v>
      </c>
      <c r="Q116" s="94">
        <f t="shared" si="7"/>
        <v>0</v>
      </c>
      <c r="R116" s="94">
        <f t="shared" si="8"/>
        <v>0</v>
      </c>
      <c r="S116" s="93">
        <f t="shared" si="9"/>
        <v>0</v>
      </c>
      <c r="T116" s="103"/>
      <c r="U116" s="103"/>
    </row>
    <row r="117" spans="1:21" ht="15.75">
      <c r="A117" s="54" t="s">
        <v>139</v>
      </c>
      <c r="B117" s="55">
        <v>2000</v>
      </c>
      <c r="C117" s="56" t="s">
        <v>31</v>
      </c>
      <c r="D117" s="57">
        <v>78.599999999999994</v>
      </c>
      <c r="E117" s="55">
        <v>87</v>
      </c>
      <c r="F117" s="58">
        <v>9.23</v>
      </c>
      <c r="G117" s="55">
        <v>2143.0210830000001</v>
      </c>
      <c r="H117" s="57">
        <v>58.9</v>
      </c>
      <c r="I117" s="59">
        <v>82</v>
      </c>
      <c r="J117" s="59">
        <v>90</v>
      </c>
      <c r="K117" s="60">
        <v>13641.127</v>
      </c>
      <c r="L117" s="82">
        <v>3858234</v>
      </c>
      <c r="M117" s="58">
        <v>11.6</v>
      </c>
      <c r="N117" s="58">
        <v>29.4</v>
      </c>
      <c r="O117" s="94">
        <f t="shared" si="5"/>
        <v>0</v>
      </c>
      <c r="P117" s="94">
        <f t="shared" si="6"/>
        <v>0</v>
      </c>
      <c r="Q117" s="94">
        <f t="shared" si="7"/>
        <v>0</v>
      </c>
      <c r="R117" s="94">
        <f t="shared" si="8"/>
        <v>0</v>
      </c>
      <c r="S117" s="93">
        <f t="shared" si="9"/>
        <v>0</v>
      </c>
      <c r="T117" s="103"/>
      <c r="U117" s="103"/>
    </row>
    <row r="118" spans="1:21" ht="15.75">
      <c r="A118" s="54" t="s">
        <v>140</v>
      </c>
      <c r="B118" s="55">
        <v>2000</v>
      </c>
      <c r="C118" s="56" t="s">
        <v>22</v>
      </c>
      <c r="D118" s="57">
        <v>73</v>
      </c>
      <c r="E118" s="55">
        <v>192</v>
      </c>
      <c r="F118" s="58">
        <v>3.32</v>
      </c>
      <c r="G118" s="55">
        <v>15.255188159999999</v>
      </c>
      <c r="H118" s="57">
        <v>42.8</v>
      </c>
      <c r="I118" s="59">
        <v>85</v>
      </c>
      <c r="J118" s="59">
        <v>83</v>
      </c>
      <c r="K118" s="55">
        <v>116.274</v>
      </c>
      <c r="L118" s="82">
        <v>526796</v>
      </c>
      <c r="M118" s="58">
        <v>5.0999999999999996</v>
      </c>
      <c r="N118" s="58">
        <v>0</v>
      </c>
      <c r="O118" s="94">
        <f t="shared" si="5"/>
        <v>1</v>
      </c>
      <c r="P118" s="94">
        <f t="shared" si="6"/>
        <v>85</v>
      </c>
      <c r="Q118" s="94">
        <f t="shared" si="7"/>
        <v>3.32</v>
      </c>
      <c r="R118" s="94">
        <f t="shared" si="8"/>
        <v>0</v>
      </c>
      <c r="S118" s="93">
        <f t="shared" si="9"/>
        <v>5.0999999999999996</v>
      </c>
      <c r="T118" s="103"/>
      <c r="U118" s="103"/>
    </row>
    <row r="119" spans="1:21" ht="15.75">
      <c r="A119" s="54" t="s">
        <v>141</v>
      </c>
      <c r="B119" s="55">
        <v>2000</v>
      </c>
      <c r="C119" s="56" t="s">
        <v>22</v>
      </c>
      <c r="D119" s="57">
        <v>50</v>
      </c>
      <c r="E119" s="55">
        <v>284</v>
      </c>
      <c r="F119" s="58">
        <v>0.1</v>
      </c>
      <c r="G119" s="55">
        <v>13.35783844</v>
      </c>
      <c r="H119" s="57">
        <v>13.6</v>
      </c>
      <c r="I119" s="59">
        <v>41</v>
      </c>
      <c r="J119" s="59">
        <v>34</v>
      </c>
      <c r="K119" s="55">
        <v>158.45599999999999</v>
      </c>
      <c r="L119" s="82">
        <v>11352973</v>
      </c>
      <c r="M119" s="58">
        <v>1.1000000000000001</v>
      </c>
      <c r="N119" s="58">
        <v>6.4</v>
      </c>
      <c r="O119" s="94">
        <f t="shared" si="5"/>
        <v>1</v>
      </c>
      <c r="P119" s="94">
        <f t="shared" si="6"/>
        <v>41</v>
      </c>
      <c r="Q119" s="94">
        <f t="shared" si="7"/>
        <v>0.1</v>
      </c>
      <c r="R119" s="94">
        <f t="shared" si="8"/>
        <v>6.4</v>
      </c>
      <c r="S119" s="93">
        <f t="shared" si="9"/>
        <v>1.1000000000000001</v>
      </c>
      <c r="T119" s="103"/>
      <c r="U119" s="103"/>
    </row>
    <row r="120" spans="1:21" ht="15.75">
      <c r="A120" s="54" t="s">
        <v>142</v>
      </c>
      <c r="B120" s="55">
        <v>2000</v>
      </c>
      <c r="C120" s="56" t="s">
        <v>22</v>
      </c>
      <c r="D120" s="57">
        <v>47.1</v>
      </c>
      <c r="E120" s="55">
        <v>45</v>
      </c>
      <c r="F120" s="58">
        <v>10.49</v>
      </c>
      <c r="G120" s="55">
        <v>22.481776060000001</v>
      </c>
      <c r="H120" s="57">
        <v>16.899999999999999</v>
      </c>
      <c r="I120" s="59">
        <v>31</v>
      </c>
      <c r="J120" s="59">
        <v>29</v>
      </c>
      <c r="K120" s="55">
        <v>379.11900000000003</v>
      </c>
      <c r="L120" s="82">
        <v>1223529</v>
      </c>
      <c r="M120" s="58">
        <v>3.4</v>
      </c>
      <c r="N120" s="58">
        <v>7.7</v>
      </c>
      <c r="O120" s="94">
        <f t="shared" si="5"/>
        <v>1</v>
      </c>
      <c r="P120" s="94">
        <f t="shared" si="6"/>
        <v>31</v>
      </c>
      <c r="Q120" s="94">
        <f t="shared" si="7"/>
        <v>10.49</v>
      </c>
      <c r="R120" s="94">
        <f t="shared" si="8"/>
        <v>7.7</v>
      </c>
      <c r="S120" s="93">
        <f t="shared" si="9"/>
        <v>3.4</v>
      </c>
      <c r="T120" s="103"/>
      <c r="U120" s="103"/>
    </row>
    <row r="121" spans="1:21" ht="15.75">
      <c r="A121" s="54" t="s">
        <v>143</v>
      </c>
      <c r="B121" s="55">
        <v>2000</v>
      </c>
      <c r="C121" s="56" t="s">
        <v>31</v>
      </c>
      <c r="D121" s="57">
        <v>78.5</v>
      </c>
      <c r="E121" s="55">
        <v>85</v>
      </c>
      <c r="F121" s="58">
        <v>6.68</v>
      </c>
      <c r="G121" s="55">
        <v>6191.2119080000002</v>
      </c>
      <c r="H121" s="57">
        <v>53.3</v>
      </c>
      <c r="I121" s="59">
        <v>91</v>
      </c>
      <c r="J121" s="59">
        <v>90</v>
      </c>
      <c r="K121" s="60">
        <v>38146.714999999997</v>
      </c>
      <c r="L121" s="82">
        <v>449967</v>
      </c>
      <c r="M121" s="58">
        <v>12</v>
      </c>
      <c r="N121" s="58">
        <v>43.1</v>
      </c>
      <c r="O121" s="94">
        <f t="shared" si="5"/>
        <v>0</v>
      </c>
      <c r="P121" s="94">
        <f t="shared" si="6"/>
        <v>0</v>
      </c>
      <c r="Q121" s="94">
        <f t="shared" si="7"/>
        <v>0</v>
      </c>
      <c r="R121" s="94">
        <f t="shared" si="8"/>
        <v>0</v>
      </c>
      <c r="S121" s="93">
        <f t="shared" si="9"/>
        <v>0</v>
      </c>
      <c r="T121" s="103"/>
      <c r="U121" s="103"/>
    </row>
    <row r="122" spans="1:21" ht="15.75">
      <c r="A122" s="54" t="s">
        <v>144</v>
      </c>
      <c r="B122" s="55">
        <v>2000</v>
      </c>
      <c r="C122" s="56" t="s">
        <v>22</v>
      </c>
      <c r="D122" s="57">
        <v>72.599999999999994</v>
      </c>
      <c r="E122" s="55">
        <v>138</v>
      </c>
      <c r="F122" s="58">
        <v>0.53</v>
      </c>
      <c r="G122" s="55">
        <v>62.866575079999997</v>
      </c>
      <c r="H122" s="57">
        <v>45.9</v>
      </c>
      <c r="I122" s="59">
        <v>99</v>
      </c>
      <c r="J122" s="59">
        <v>99</v>
      </c>
      <c r="K122" s="55">
        <v>861.18600000000004</v>
      </c>
      <c r="L122" s="82">
        <v>2239403</v>
      </c>
      <c r="M122" s="58">
        <v>5.3</v>
      </c>
      <c r="N122" s="58">
        <v>8.1999999999999993</v>
      </c>
      <c r="O122" s="94">
        <f t="shared" si="5"/>
        <v>1</v>
      </c>
      <c r="P122" s="94">
        <f t="shared" si="6"/>
        <v>99</v>
      </c>
      <c r="Q122" s="94">
        <f t="shared" si="7"/>
        <v>0.53</v>
      </c>
      <c r="R122" s="94">
        <f t="shared" si="8"/>
        <v>8.1999999999999993</v>
      </c>
      <c r="S122" s="93">
        <f t="shared" si="9"/>
        <v>5.3</v>
      </c>
      <c r="T122" s="103"/>
      <c r="U122" s="103"/>
    </row>
    <row r="123" spans="1:21" ht="15.75">
      <c r="A123" s="54" t="s">
        <v>145</v>
      </c>
      <c r="B123" s="55">
        <v>2000</v>
      </c>
      <c r="C123" s="56" t="s">
        <v>22</v>
      </c>
      <c r="D123" s="57">
        <v>62.8</v>
      </c>
      <c r="E123" s="55">
        <v>19</v>
      </c>
      <c r="F123" s="58">
        <v>0.03</v>
      </c>
      <c r="G123" s="55">
        <v>18.845343119999999</v>
      </c>
      <c r="H123" s="57">
        <v>16.399999999999999</v>
      </c>
      <c r="I123" s="59">
        <v>61</v>
      </c>
      <c r="J123" s="59">
        <v>59</v>
      </c>
      <c r="K123" s="55">
        <v>533.86199999999997</v>
      </c>
      <c r="L123" s="82">
        <v>138523285</v>
      </c>
      <c r="M123" s="58">
        <v>3.3</v>
      </c>
      <c r="N123" s="58">
        <v>24.5</v>
      </c>
      <c r="O123" s="94">
        <f t="shared" si="5"/>
        <v>1</v>
      </c>
      <c r="P123" s="94">
        <f t="shared" si="6"/>
        <v>61</v>
      </c>
      <c r="Q123" s="94">
        <f t="shared" si="7"/>
        <v>0.03</v>
      </c>
      <c r="R123" s="94">
        <f t="shared" si="8"/>
        <v>24.5</v>
      </c>
      <c r="S123" s="93">
        <f t="shared" si="9"/>
        <v>3.3</v>
      </c>
      <c r="T123" s="103"/>
      <c r="U123" s="103"/>
    </row>
    <row r="124" spans="1:21" ht="15.75">
      <c r="A124" s="54" t="s">
        <v>146</v>
      </c>
      <c r="B124" s="55">
        <v>2000</v>
      </c>
      <c r="C124" s="56" t="s">
        <v>22</v>
      </c>
      <c r="D124" s="57">
        <v>75.7</v>
      </c>
      <c r="E124" s="55">
        <v>121</v>
      </c>
      <c r="F124" s="58">
        <v>6.9</v>
      </c>
      <c r="G124" s="55">
        <v>9.8710214199999999</v>
      </c>
      <c r="H124" s="57">
        <v>45.9</v>
      </c>
      <c r="I124" s="59">
        <v>99</v>
      </c>
      <c r="J124" s="59">
        <v>98</v>
      </c>
      <c r="K124" s="55">
        <v>46.298999999999999</v>
      </c>
      <c r="L124" s="82">
        <v>33347</v>
      </c>
      <c r="M124" s="58">
        <v>8.5</v>
      </c>
      <c r="N124" s="58">
        <v>15</v>
      </c>
      <c r="O124" s="94">
        <f t="shared" si="5"/>
        <v>1</v>
      </c>
      <c r="P124" s="94">
        <f t="shared" si="6"/>
        <v>99</v>
      </c>
      <c r="Q124" s="94">
        <f t="shared" si="7"/>
        <v>6.9</v>
      </c>
      <c r="R124" s="94">
        <f t="shared" si="8"/>
        <v>15</v>
      </c>
      <c r="S124" s="93">
        <f t="shared" si="9"/>
        <v>8.5</v>
      </c>
      <c r="T124" s="103"/>
      <c r="U124" s="103"/>
    </row>
    <row r="125" spans="1:21" ht="15.75">
      <c r="A125" s="54" t="s">
        <v>147</v>
      </c>
      <c r="B125" s="55">
        <v>2000</v>
      </c>
      <c r="C125" s="56" t="s">
        <v>22</v>
      </c>
      <c r="D125" s="57">
        <v>58.9</v>
      </c>
      <c r="E125" s="55">
        <v>335</v>
      </c>
      <c r="F125" s="58">
        <v>0.82</v>
      </c>
      <c r="G125" s="55">
        <v>62.562738410000001</v>
      </c>
      <c r="H125" s="57">
        <v>37.5</v>
      </c>
      <c r="I125" s="59">
        <v>51</v>
      </c>
      <c r="J125" s="59">
        <v>59</v>
      </c>
      <c r="K125" s="55">
        <v>631.947</v>
      </c>
      <c r="L125" s="82">
        <v>5572222</v>
      </c>
      <c r="M125" s="58">
        <v>3.3</v>
      </c>
      <c r="N125" s="58">
        <v>60.9</v>
      </c>
      <c r="O125" s="94">
        <f t="shared" si="5"/>
        <v>1</v>
      </c>
      <c r="P125" s="94">
        <f t="shared" si="6"/>
        <v>51</v>
      </c>
      <c r="Q125" s="94">
        <f t="shared" si="7"/>
        <v>0.82</v>
      </c>
      <c r="R125" s="94">
        <f t="shared" si="8"/>
        <v>60.9</v>
      </c>
      <c r="S125" s="93">
        <f t="shared" si="9"/>
        <v>3.3</v>
      </c>
      <c r="T125" s="103"/>
      <c r="U125" s="103"/>
    </row>
    <row r="126" spans="1:21" ht="15.75">
      <c r="A126" s="54" t="s">
        <v>148</v>
      </c>
      <c r="B126" s="55">
        <v>2000</v>
      </c>
      <c r="C126" s="56" t="s">
        <v>22</v>
      </c>
      <c r="D126" s="57">
        <v>79</v>
      </c>
      <c r="E126" s="55">
        <v>172</v>
      </c>
      <c r="F126" s="58">
        <v>6.64</v>
      </c>
      <c r="G126" s="55">
        <v>273.57587690000003</v>
      </c>
      <c r="H126" s="57">
        <v>39.1</v>
      </c>
      <c r="I126" s="59">
        <v>86</v>
      </c>
      <c r="J126" s="59">
        <v>86</v>
      </c>
      <c r="K126" s="60">
        <v>1545.626</v>
      </c>
      <c r="L126" s="82">
        <v>5327</v>
      </c>
      <c r="M126" s="58">
        <v>5.9</v>
      </c>
      <c r="N126" s="58">
        <v>30.8</v>
      </c>
      <c r="O126" s="94">
        <f t="shared" si="5"/>
        <v>1</v>
      </c>
      <c r="P126" s="94">
        <f t="shared" si="6"/>
        <v>86</v>
      </c>
      <c r="Q126" s="94">
        <f t="shared" si="7"/>
        <v>6.64</v>
      </c>
      <c r="R126" s="94">
        <f t="shared" si="8"/>
        <v>30.8</v>
      </c>
      <c r="S126" s="93">
        <f t="shared" si="9"/>
        <v>5.9</v>
      </c>
      <c r="T126" s="103"/>
      <c r="U126" s="103"/>
    </row>
    <row r="127" spans="1:21" ht="15.75">
      <c r="A127" s="54" t="s">
        <v>149</v>
      </c>
      <c r="B127" s="55">
        <v>2000</v>
      </c>
      <c r="C127" s="56" t="s">
        <v>22</v>
      </c>
      <c r="D127" s="57">
        <v>71.400000000000006</v>
      </c>
      <c r="E127" s="55">
        <v>154</v>
      </c>
      <c r="F127" s="58">
        <v>5.18</v>
      </c>
      <c r="G127" s="55">
        <v>297.51123369999999</v>
      </c>
      <c r="H127" s="57">
        <v>45.4</v>
      </c>
      <c r="I127" s="59">
        <v>93</v>
      </c>
      <c r="J127" s="59">
        <v>98</v>
      </c>
      <c r="K127" s="60">
        <v>1996.72</v>
      </c>
      <c r="L127" s="82">
        <v>25914879</v>
      </c>
      <c r="M127" s="58">
        <v>8</v>
      </c>
      <c r="N127" s="58">
        <v>12.1</v>
      </c>
      <c r="O127" s="94">
        <f t="shared" si="5"/>
        <v>1</v>
      </c>
      <c r="P127" s="94">
        <f t="shared" si="6"/>
        <v>93</v>
      </c>
      <c r="Q127" s="94">
        <f t="shared" si="7"/>
        <v>5.18</v>
      </c>
      <c r="R127" s="94">
        <f t="shared" si="8"/>
        <v>12.1</v>
      </c>
      <c r="S127" s="93">
        <f t="shared" si="9"/>
        <v>8</v>
      </c>
      <c r="T127" s="103"/>
      <c r="U127" s="103"/>
    </row>
    <row r="128" spans="1:21" ht="15.75">
      <c r="A128" s="54" t="s">
        <v>150</v>
      </c>
      <c r="B128" s="55">
        <v>2000</v>
      </c>
      <c r="C128" s="56" t="s">
        <v>22</v>
      </c>
      <c r="D128" s="57">
        <v>66.8</v>
      </c>
      <c r="E128" s="55">
        <v>219</v>
      </c>
      <c r="F128" s="58">
        <v>4.37</v>
      </c>
      <c r="G128" s="55">
        <v>11.697044630000001</v>
      </c>
      <c r="H128" s="57">
        <v>17.8</v>
      </c>
      <c r="I128" s="59">
        <v>74</v>
      </c>
      <c r="J128" s="59">
        <v>78</v>
      </c>
      <c r="K128" s="55">
        <v>138.91999999999999</v>
      </c>
      <c r="L128" s="82">
        <v>77991569</v>
      </c>
      <c r="M128" s="58">
        <v>7.6</v>
      </c>
      <c r="N128" s="58">
        <v>34.4</v>
      </c>
      <c r="O128" s="94">
        <f t="shared" si="5"/>
        <v>1</v>
      </c>
      <c r="P128" s="94">
        <f t="shared" si="6"/>
        <v>74</v>
      </c>
      <c r="Q128" s="94">
        <f t="shared" si="7"/>
        <v>4.37</v>
      </c>
      <c r="R128" s="94">
        <f t="shared" si="8"/>
        <v>34.4</v>
      </c>
      <c r="S128" s="93">
        <f t="shared" si="9"/>
        <v>7.6</v>
      </c>
      <c r="T128" s="103"/>
      <c r="U128" s="103"/>
    </row>
    <row r="129" spans="1:21" ht="15.75">
      <c r="A129" s="54" t="s">
        <v>151</v>
      </c>
      <c r="B129" s="55">
        <v>2000</v>
      </c>
      <c r="C129" s="56" t="s">
        <v>31</v>
      </c>
      <c r="D129" s="57">
        <v>73.7</v>
      </c>
      <c r="E129" s="55">
        <v>153</v>
      </c>
      <c r="F129" s="58">
        <v>10.7</v>
      </c>
      <c r="G129" s="55">
        <v>412.43239740000001</v>
      </c>
      <c r="H129" s="57">
        <v>53.1</v>
      </c>
      <c r="I129" s="59">
        <v>98</v>
      </c>
      <c r="J129" s="59">
        <v>98</v>
      </c>
      <c r="K129" s="60">
        <v>4492.7280000000001</v>
      </c>
      <c r="L129" s="82">
        <v>38258629</v>
      </c>
      <c r="M129" s="58">
        <v>11.1</v>
      </c>
      <c r="N129" s="58">
        <v>40.700000000000003</v>
      </c>
      <c r="O129" s="94">
        <f t="shared" si="5"/>
        <v>0</v>
      </c>
      <c r="P129" s="94">
        <f t="shared" si="6"/>
        <v>0</v>
      </c>
      <c r="Q129" s="94">
        <f t="shared" si="7"/>
        <v>0</v>
      </c>
      <c r="R129" s="94">
        <f t="shared" si="8"/>
        <v>0</v>
      </c>
      <c r="S129" s="93">
        <f t="shared" si="9"/>
        <v>0</v>
      </c>
      <c r="T129" s="103"/>
      <c r="U129" s="103"/>
    </row>
    <row r="130" spans="1:21" ht="15.75">
      <c r="A130" s="54" t="s">
        <v>152</v>
      </c>
      <c r="B130" s="55">
        <v>2000</v>
      </c>
      <c r="C130" s="56" t="s">
        <v>31</v>
      </c>
      <c r="D130" s="57">
        <v>76.599999999999994</v>
      </c>
      <c r="E130" s="55">
        <v>11</v>
      </c>
      <c r="F130" s="58">
        <v>12.03</v>
      </c>
      <c r="G130" s="55">
        <v>167.3280168</v>
      </c>
      <c r="H130" s="57">
        <v>5.0999999999999996</v>
      </c>
      <c r="I130" s="59">
        <v>96</v>
      </c>
      <c r="J130" s="59">
        <v>96</v>
      </c>
      <c r="K130" s="60">
        <v>1152.3969999999999</v>
      </c>
      <c r="L130" s="82">
        <v>1289898</v>
      </c>
      <c r="M130" s="58">
        <v>6.8</v>
      </c>
      <c r="N130" s="58">
        <v>25.9</v>
      </c>
      <c r="O130" s="94">
        <f t="shared" si="5"/>
        <v>0</v>
      </c>
      <c r="P130" s="94">
        <f t="shared" si="6"/>
        <v>0</v>
      </c>
      <c r="Q130" s="94">
        <f t="shared" si="7"/>
        <v>0</v>
      </c>
      <c r="R130" s="94">
        <f t="shared" si="8"/>
        <v>0</v>
      </c>
      <c r="S130" s="93">
        <f t="shared" si="9"/>
        <v>0</v>
      </c>
      <c r="T130" s="103"/>
      <c r="U130" s="103"/>
    </row>
    <row r="131" spans="1:21" ht="15.75">
      <c r="A131" s="54" t="s">
        <v>153</v>
      </c>
      <c r="B131" s="55">
        <v>2000</v>
      </c>
      <c r="C131" s="56" t="s">
        <v>22</v>
      </c>
      <c r="D131" s="57">
        <v>76.2</v>
      </c>
      <c r="E131" s="55">
        <v>88</v>
      </c>
      <c r="F131" s="58">
        <v>1.08</v>
      </c>
      <c r="G131" s="55">
        <v>1559.2871580000001</v>
      </c>
      <c r="H131" s="57">
        <v>62.4</v>
      </c>
      <c r="I131" s="59">
        <v>91</v>
      </c>
      <c r="J131" s="59">
        <v>80</v>
      </c>
      <c r="K131" s="60">
        <v>29986.292000000001</v>
      </c>
      <c r="L131" s="82">
        <v>593453</v>
      </c>
      <c r="M131" s="58">
        <v>7.9</v>
      </c>
      <c r="N131" s="58">
        <v>16.5</v>
      </c>
      <c r="O131" s="94">
        <f t="shared" ref="O131:O184" si="10">IF(C131="Developing",1,0)</f>
        <v>1</v>
      </c>
      <c r="P131" s="94">
        <f t="shared" ref="P131:P184" si="11">I131*O131</f>
        <v>91</v>
      </c>
      <c r="Q131" s="94">
        <f t="shared" ref="Q131:Q184" si="12">F131*O131</f>
        <v>1.08</v>
      </c>
      <c r="R131" s="94">
        <f t="shared" ref="R131:R184" si="13">N131*O131</f>
        <v>16.5</v>
      </c>
      <c r="S131" s="93">
        <f t="shared" ref="S131:S184" si="14">O131*M131</f>
        <v>7.9</v>
      </c>
      <c r="T131" s="103"/>
      <c r="U131" s="103"/>
    </row>
    <row r="132" spans="1:21" ht="15.75">
      <c r="A132" s="54" t="s">
        <v>154</v>
      </c>
      <c r="B132" s="55">
        <v>2000</v>
      </c>
      <c r="C132" s="56" t="s">
        <v>22</v>
      </c>
      <c r="D132" s="57">
        <v>76</v>
      </c>
      <c r="E132" s="55">
        <v>116</v>
      </c>
      <c r="F132" s="58">
        <v>8.9700000000000006</v>
      </c>
      <c r="G132" s="55">
        <v>0</v>
      </c>
      <c r="H132" s="57">
        <v>24.7</v>
      </c>
      <c r="I132" s="59">
        <v>99</v>
      </c>
      <c r="J132" s="59">
        <v>97</v>
      </c>
      <c r="K132" s="60">
        <v>11947.58</v>
      </c>
      <c r="L132" s="82">
        <v>46206271</v>
      </c>
      <c r="M132" s="58">
        <v>10.6</v>
      </c>
      <c r="N132" s="58">
        <v>34.299999999999997</v>
      </c>
      <c r="O132" s="94">
        <f t="shared" si="10"/>
        <v>1</v>
      </c>
      <c r="P132" s="94">
        <f t="shared" si="11"/>
        <v>99</v>
      </c>
      <c r="Q132" s="94">
        <f t="shared" si="12"/>
        <v>8.9700000000000006</v>
      </c>
      <c r="R132" s="94">
        <f t="shared" si="13"/>
        <v>34.299999999999997</v>
      </c>
      <c r="S132" s="93">
        <f t="shared" si="14"/>
        <v>10.6</v>
      </c>
      <c r="T132" s="103"/>
      <c r="U132" s="103"/>
    </row>
    <row r="133" spans="1:21" ht="15.75">
      <c r="A133" s="54" t="s">
        <v>155</v>
      </c>
      <c r="B133" s="55">
        <v>2000</v>
      </c>
      <c r="C133" s="56" t="s">
        <v>22</v>
      </c>
      <c r="D133" s="57">
        <v>67.099999999999994</v>
      </c>
      <c r="E133" s="55">
        <v>235</v>
      </c>
      <c r="F133" s="58">
        <v>7.77</v>
      </c>
      <c r="G133" s="55">
        <v>0</v>
      </c>
      <c r="H133" s="57">
        <v>46.5</v>
      </c>
      <c r="I133" s="59">
        <v>97</v>
      </c>
      <c r="J133" s="59">
        <v>95</v>
      </c>
      <c r="K133" s="55">
        <v>354</v>
      </c>
      <c r="L133" s="82">
        <v>4201088</v>
      </c>
      <c r="M133" s="58">
        <v>9</v>
      </c>
      <c r="N133" s="58">
        <v>23.3</v>
      </c>
      <c r="O133" s="94">
        <f t="shared" si="10"/>
        <v>1</v>
      </c>
      <c r="P133" s="94">
        <f t="shared" si="11"/>
        <v>97</v>
      </c>
      <c r="Q133" s="94">
        <f t="shared" si="12"/>
        <v>7.77</v>
      </c>
      <c r="R133" s="94">
        <f t="shared" si="13"/>
        <v>23.3</v>
      </c>
      <c r="S133" s="93">
        <f t="shared" si="14"/>
        <v>9</v>
      </c>
      <c r="T133" s="103"/>
      <c r="U133" s="103"/>
    </row>
    <row r="134" spans="1:21" ht="15.75">
      <c r="A134" s="54" t="s">
        <v>156</v>
      </c>
      <c r="B134" s="55">
        <v>2000</v>
      </c>
      <c r="C134" s="56" t="s">
        <v>31</v>
      </c>
      <c r="D134" s="57">
        <v>77</v>
      </c>
      <c r="E134" s="55">
        <v>175</v>
      </c>
      <c r="F134" s="58">
        <v>11.77</v>
      </c>
      <c r="G134" s="55">
        <v>152.6368899</v>
      </c>
      <c r="H134" s="57">
        <v>51.4</v>
      </c>
      <c r="I134" s="59">
        <v>99</v>
      </c>
      <c r="J134" s="59">
        <v>99</v>
      </c>
      <c r="K134" s="60">
        <v>1668.163</v>
      </c>
      <c r="L134" s="82">
        <v>22442971</v>
      </c>
      <c r="M134" s="58">
        <v>9.9</v>
      </c>
      <c r="N134" s="58">
        <v>39.6</v>
      </c>
      <c r="O134" s="94">
        <f t="shared" si="10"/>
        <v>0</v>
      </c>
      <c r="P134" s="94">
        <f t="shared" si="11"/>
        <v>0</v>
      </c>
      <c r="Q134" s="94">
        <f t="shared" si="12"/>
        <v>0</v>
      </c>
      <c r="R134" s="94">
        <f t="shared" si="13"/>
        <v>0</v>
      </c>
      <c r="S134" s="93">
        <f t="shared" si="14"/>
        <v>0</v>
      </c>
      <c r="T134" s="103"/>
      <c r="U134" s="103"/>
    </row>
    <row r="135" spans="1:21" ht="15.75">
      <c r="A135" s="54" t="s">
        <v>157</v>
      </c>
      <c r="B135" s="55">
        <v>2000</v>
      </c>
      <c r="C135" s="56" t="s">
        <v>22</v>
      </c>
      <c r="D135" s="57">
        <v>65</v>
      </c>
      <c r="E135" s="55">
        <v>37</v>
      </c>
      <c r="F135" s="58">
        <v>11.25</v>
      </c>
      <c r="G135" s="55">
        <v>224.46002480000001</v>
      </c>
      <c r="H135" s="57">
        <v>54</v>
      </c>
      <c r="I135" s="59">
        <v>97</v>
      </c>
      <c r="J135" s="59">
        <v>96</v>
      </c>
      <c r="K135" s="60">
        <v>1771.587</v>
      </c>
      <c r="L135" s="82">
        <v>146596557</v>
      </c>
      <c r="M135" s="58">
        <v>11.3</v>
      </c>
      <c r="N135" s="58">
        <v>42.8</v>
      </c>
      <c r="O135" s="94">
        <f t="shared" si="10"/>
        <v>1</v>
      </c>
      <c r="P135" s="94">
        <f t="shared" si="11"/>
        <v>97</v>
      </c>
      <c r="Q135" s="94">
        <f t="shared" si="12"/>
        <v>11.25</v>
      </c>
      <c r="R135" s="94">
        <f t="shared" si="13"/>
        <v>42.8</v>
      </c>
      <c r="S135" s="93">
        <f t="shared" si="14"/>
        <v>11.3</v>
      </c>
      <c r="T135" s="103"/>
      <c r="U135" s="103"/>
    </row>
    <row r="136" spans="1:21" ht="15.75">
      <c r="A136" s="54" t="s">
        <v>158</v>
      </c>
      <c r="B136" s="55">
        <v>2000</v>
      </c>
      <c r="C136" s="56" t="s">
        <v>22</v>
      </c>
      <c r="D136" s="57">
        <v>48.3</v>
      </c>
      <c r="E136" s="55">
        <v>426</v>
      </c>
      <c r="F136" s="58">
        <v>7.35</v>
      </c>
      <c r="G136" s="55">
        <v>18.41791804</v>
      </c>
      <c r="H136" s="57">
        <v>13.2</v>
      </c>
      <c r="I136" s="59">
        <v>90</v>
      </c>
      <c r="J136" s="59">
        <v>90</v>
      </c>
      <c r="K136" s="55">
        <v>216.173</v>
      </c>
      <c r="L136" s="82">
        <v>82573</v>
      </c>
      <c r="M136" s="58">
        <v>2.2999999999999998</v>
      </c>
      <c r="N136" s="58">
        <v>17.8</v>
      </c>
      <c r="O136" s="94">
        <f t="shared" si="10"/>
        <v>1</v>
      </c>
      <c r="P136" s="94">
        <f t="shared" si="11"/>
        <v>90</v>
      </c>
      <c r="Q136" s="94">
        <f t="shared" si="12"/>
        <v>7.35</v>
      </c>
      <c r="R136" s="94">
        <f t="shared" si="13"/>
        <v>17.8</v>
      </c>
      <c r="S136" s="93">
        <f t="shared" si="14"/>
        <v>2.2999999999999998</v>
      </c>
      <c r="T136" s="103"/>
      <c r="U136" s="103"/>
    </row>
    <row r="137" spans="1:21" ht="15.75">
      <c r="A137" s="54" t="s">
        <v>159</v>
      </c>
      <c r="B137" s="55">
        <v>2000</v>
      </c>
      <c r="C137" s="56" t="s">
        <v>22</v>
      </c>
      <c r="D137" s="57">
        <v>71.599999999999994</v>
      </c>
      <c r="E137" s="55">
        <v>183</v>
      </c>
      <c r="F137" s="58">
        <v>10.83</v>
      </c>
      <c r="G137" s="55">
        <v>0</v>
      </c>
      <c r="H137" s="57">
        <v>36.799999999999997</v>
      </c>
      <c r="I137" s="59">
        <v>70</v>
      </c>
      <c r="J137" s="59">
        <v>70</v>
      </c>
      <c r="K137" s="60">
        <v>4996.2700000000004</v>
      </c>
      <c r="L137" s="82">
        <v>156948</v>
      </c>
      <c r="M137" s="58">
        <v>7</v>
      </c>
      <c r="N137" s="58">
        <v>0</v>
      </c>
      <c r="O137" s="94">
        <f t="shared" si="10"/>
        <v>1</v>
      </c>
      <c r="P137" s="94">
        <f t="shared" si="11"/>
        <v>70</v>
      </c>
      <c r="Q137" s="94">
        <f t="shared" si="12"/>
        <v>10.83</v>
      </c>
      <c r="R137" s="94">
        <f t="shared" si="13"/>
        <v>0</v>
      </c>
      <c r="S137" s="93">
        <f t="shared" si="14"/>
        <v>7</v>
      </c>
      <c r="T137" s="103"/>
      <c r="U137" s="103"/>
    </row>
    <row r="138" spans="1:21" ht="15.75">
      <c r="A138" s="54" t="s">
        <v>160</v>
      </c>
      <c r="B138" s="55">
        <v>2000</v>
      </c>
      <c r="C138" s="56" t="s">
        <v>22</v>
      </c>
      <c r="D138" s="57">
        <v>79</v>
      </c>
      <c r="E138" s="55">
        <v>186</v>
      </c>
      <c r="F138" s="58">
        <v>6.84</v>
      </c>
      <c r="G138" s="55">
        <v>0</v>
      </c>
      <c r="H138" s="57">
        <v>4.0999999999999996</v>
      </c>
      <c r="I138" s="59">
        <v>99</v>
      </c>
      <c r="J138" s="59">
        <v>98</v>
      </c>
      <c r="K138" s="60">
        <v>3672.64</v>
      </c>
      <c r="L138" s="82">
        <v>107896</v>
      </c>
      <c r="M138" s="58">
        <v>7.6</v>
      </c>
      <c r="N138" s="58">
        <v>0</v>
      </c>
      <c r="O138" s="94">
        <f t="shared" si="10"/>
        <v>1</v>
      </c>
      <c r="P138" s="94">
        <f t="shared" si="11"/>
        <v>99</v>
      </c>
      <c r="Q138" s="94">
        <f t="shared" si="12"/>
        <v>6.84</v>
      </c>
      <c r="R138" s="94">
        <f t="shared" si="13"/>
        <v>0</v>
      </c>
      <c r="S138" s="93">
        <f t="shared" si="14"/>
        <v>7.6</v>
      </c>
      <c r="T138" s="103"/>
      <c r="U138" s="103"/>
    </row>
    <row r="139" spans="1:21" ht="15.75">
      <c r="A139" s="54" t="s">
        <v>161</v>
      </c>
      <c r="B139" s="55">
        <v>2000</v>
      </c>
      <c r="C139" s="56" t="s">
        <v>22</v>
      </c>
      <c r="D139" s="57">
        <v>72</v>
      </c>
      <c r="E139" s="55">
        <v>18</v>
      </c>
      <c r="F139" s="58">
        <v>2.88</v>
      </c>
      <c r="G139" s="55">
        <v>21.254300199999999</v>
      </c>
      <c r="H139" s="57">
        <v>65.599999999999994</v>
      </c>
      <c r="I139" s="59">
        <v>98</v>
      </c>
      <c r="J139" s="59">
        <v>98</v>
      </c>
      <c r="K139" s="55">
        <v>154.68899999999999</v>
      </c>
      <c r="L139" s="82">
        <v>17461</v>
      </c>
      <c r="M139" s="58">
        <v>8.8000000000000007</v>
      </c>
      <c r="N139" s="58">
        <v>45.1</v>
      </c>
      <c r="O139" s="94">
        <f t="shared" si="10"/>
        <v>1</v>
      </c>
      <c r="P139" s="94">
        <f t="shared" si="11"/>
        <v>98</v>
      </c>
      <c r="Q139" s="94">
        <f t="shared" si="12"/>
        <v>2.88</v>
      </c>
      <c r="R139" s="94">
        <f t="shared" si="13"/>
        <v>45.1</v>
      </c>
      <c r="S139" s="93">
        <f t="shared" si="14"/>
        <v>8.8000000000000007</v>
      </c>
      <c r="T139" s="103"/>
      <c r="U139" s="103"/>
    </row>
    <row r="140" spans="1:21" ht="15.75">
      <c r="A140" s="54" t="s">
        <v>162</v>
      </c>
      <c r="B140" s="55">
        <v>2000</v>
      </c>
      <c r="C140" s="56" t="s">
        <v>22</v>
      </c>
      <c r="D140" s="57">
        <v>62.6</v>
      </c>
      <c r="E140" s="55">
        <v>224</v>
      </c>
      <c r="F140" s="58">
        <v>4.3099999999999996</v>
      </c>
      <c r="G140" s="55">
        <v>0</v>
      </c>
      <c r="H140" s="57">
        <v>2.7</v>
      </c>
      <c r="I140" s="59">
        <v>87</v>
      </c>
      <c r="J140" s="59">
        <v>82</v>
      </c>
      <c r="K140" s="61">
        <v>1800.64</v>
      </c>
      <c r="L140" s="82">
        <v>13866</v>
      </c>
      <c r="M140" s="58">
        <v>4.2</v>
      </c>
      <c r="N140" s="58">
        <v>0</v>
      </c>
      <c r="O140" s="94">
        <f t="shared" si="10"/>
        <v>1</v>
      </c>
      <c r="P140" s="94">
        <f t="shared" si="11"/>
        <v>87</v>
      </c>
      <c r="Q140" s="94">
        <f t="shared" si="12"/>
        <v>4.3099999999999996</v>
      </c>
      <c r="R140" s="94">
        <f t="shared" si="13"/>
        <v>0</v>
      </c>
      <c r="S140" s="93">
        <f t="shared" si="14"/>
        <v>4.2</v>
      </c>
      <c r="T140" s="103"/>
      <c r="U140" s="103"/>
    </row>
    <row r="141" spans="1:21" ht="15.75">
      <c r="A141" s="54" t="s">
        <v>163</v>
      </c>
      <c r="B141" s="55">
        <v>2000</v>
      </c>
      <c r="C141" s="56" t="s">
        <v>22</v>
      </c>
      <c r="D141" s="57">
        <v>72.599999999999994</v>
      </c>
      <c r="E141" s="55">
        <v>11</v>
      </c>
      <c r="F141" s="58">
        <v>0.08</v>
      </c>
      <c r="G141" s="55">
        <v>782.17998150000005</v>
      </c>
      <c r="H141" s="57">
        <v>56.2</v>
      </c>
      <c r="I141" s="59">
        <v>95</v>
      </c>
      <c r="J141" s="59">
        <v>95</v>
      </c>
      <c r="K141" s="60">
        <v>9126.9539999999997</v>
      </c>
      <c r="L141" s="82">
        <v>21392273</v>
      </c>
      <c r="M141" s="58">
        <v>6.7</v>
      </c>
      <c r="N141" s="58">
        <v>14.5</v>
      </c>
      <c r="O141" s="94">
        <f t="shared" si="10"/>
        <v>1</v>
      </c>
      <c r="P141" s="94">
        <f t="shared" si="11"/>
        <v>95</v>
      </c>
      <c r="Q141" s="94">
        <f t="shared" si="12"/>
        <v>0.08</v>
      </c>
      <c r="R141" s="94">
        <f t="shared" si="13"/>
        <v>14.5</v>
      </c>
      <c r="S141" s="93">
        <f t="shared" si="14"/>
        <v>6.7</v>
      </c>
      <c r="T141" s="103"/>
      <c r="U141" s="103"/>
    </row>
    <row r="142" spans="1:21" ht="15.75">
      <c r="A142" s="54" t="s">
        <v>164</v>
      </c>
      <c r="B142" s="55">
        <v>2000</v>
      </c>
      <c r="C142" s="56" t="s">
        <v>22</v>
      </c>
      <c r="D142" s="57">
        <v>57.5</v>
      </c>
      <c r="E142" s="55">
        <v>25</v>
      </c>
      <c r="F142" s="58">
        <v>0.3</v>
      </c>
      <c r="G142" s="55">
        <v>5.3973685319999998</v>
      </c>
      <c r="H142" s="57">
        <v>17.5</v>
      </c>
      <c r="I142" s="59">
        <v>49</v>
      </c>
      <c r="J142" s="59">
        <v>52</v>
      </c>
      <c r="K142" s="55">
        <v>473.45299999999997</v>
      </c>
      <c r="L142" s="82">
        <v>988452</v>
      </c>
      <c r="M142" s="58">
        <v>1.9</v>
      </c>
      <c r="N142" s="58">
        <v>10.9</v>
      </c>
      <c r="O142" s="94">
        <f t="shared" si="10"/>
        <v>1</v>
      </c>
      <c r="P142" s="94">
        <f t="shared" si="11"/>
        <v>49</v>
      </c>
      <c r="Q142" s="94">
        <f t="shared" si="12"/>
        <v>0.3</v>
      </c>
      <c r="R142" s="94">
        <f t="shared" si="13"/>
        <v>10.9</v>
      </c>
      <c r="S142" s="93">
        <f t="shared" si="14"/>
        <v>1.9</v>
      </c>
      <c r="T142" s="103"/>
      <c r="U142" s="103"/>
    </row>
    <row r="143" spans="1:21" ht="15.75">
      <c r="A143" s="54" t="s">
        <v>165</v>
      </c>
      <c r="B143" s="55">
        <v>2000</v>
      </c>
      <c r="C143" s="56" t="s">
        <v>22</v>
      </c>
      <c r="D143" s="57">
        <v>72.599999999999994</v>
      </c>
      <c r="E143" s="55">
        <v>141</v>
      </c>
      <c r="F143" s="58">
        <v>8.6</v>
      </c>
      <c r="G143" s="55">
        <v>11.859281080000001</v>
      </c>
      <c r="H143" s="57">
        <v>51.2</v>
      </c>
      <c r="I143" s="59">
        <v>98</v>
      </c>
      <c r="J143" s="59">
        <v>95</v>
      </c>
      <c r="K143" s="55">
        <v>87.137</v>
      </c>
      <c r="L143" s="82">
        <v>7516346</v>
      </c>
      <c r="M143" s="58">
        <v>9.4</v>
      </c>
      <c r="N143" s="58">
        <v>48.7</v>
      </c>
      <c r="O143" s="94">
        <f t="shared" si="10"/>
        <v>1</v>
      </c>
      <c r="P143" s="94">
        <f t="shared" si="11"/>
        <v>98</v>
      </c>
      <c r="Q143" s="94">
        <f t="shared" si="12"/>
        <v>8.6</v>
      </c>
      <c r="R143" s="94">
        <f t="shared" si="13"/>
        <v>48.7</v>
      </c>
      <c r="S143" s="93">
        <f t="shared" si="14"/>
        <v>9.4</v>
      </c>
      <c r="T143" s="103"/>
      <c r="U143" s="103"/>
    </row>
    <row r="144" spans="1:21" ht="15.75">
      <c r="A144" s="54" t="s">
        <v>166</v>
      </c>
      <c r="B144" s="55">
        <v>2000</v>
      </c>
      <c r="C144" s="56" t="s">
        <v>22</v>
      </c>
      <c r="D144" s="57">
        <v>71.8</v>
      </c>
      <c r="E144" s="55">
        <v>188</v>
      </c>
      <c r="F144" s="58">
        <v>5.53</v>
      </c>
      <c r="G144" s="55">
        <v>601.76081150000005</v>
      </c>
      <c r="H144" s="57">
        <v>27.1</v>
      </c>
      <c r="I144" s="59">
        <v>98</v>
      </c>
      <c r="J144" s="59">
        <v>98</v>
      </c>
      <c r="K144" s="60">
        <v>7578.8519999999999</v>
      </c>
      <c r="L144" s="82">
        <v>81131</v>
      </c>
      <c r="M144" s="58">
        <v>7.4</v>
      </c>
      <c r="N144" s="58">
        <v>25.1</v>
      </c>
      <c r="O144" s="94">
        <f t="shared" si="10"/>
        <v>1</v>
      </c>
      <c r="P144" s="94">
        <f t="shared" si="11"/>
        <v>98</v>
      </c>
      <c r="Q144" s="94">
        <f t="shared" si="12"/>
        <v>5.53</v>
      </c>
      <c r="R144" s="94">
        <f t="shared" si="13"/>
        <v>25.1</v>
      </c>
      <c r="S144" s="93">
        <f t="shared" si="14"/>
        <v>7.4</v>
      </c>
      <c r="T144" s="103"/>
      <c r="U144" s="103"/>
    </row>
    <row r="145" spans="1:21" ht="15.75">
      <c r="A145" s="54" t="s">
        <v>167</v>
      </c>
      <c r="B145" s="55">
        <v>2000</v>
      </c>
      <c r="C145" s="56" t="s">
        <v>22</v>
      </c>
      <c r="D145" s="57">
        <v>39</v>
      </c>
      <c r="E145" s="55">
        <v>533</v>
      </c>
      <c r="F145" s="58">
        <v>4.0599999999999996</v>
      </c>
      <c r="G145" s="55">
        <v>20.395682829999998</v>
      </c>
      <c r="H145" s="57">
        <v>17.2</v>
      </c>
      <c r="I145" s="59">
        <v>46</v>
      </c>
      <c r="J145" s="59">
        <v>44</v>
      </c>
      <c r="K145" s="55">
        <v>139.315</v>
      </c>
      <c r="L145" s="82">
        <v>4564297</v>
      </c>
      <c r="M145" s="58">
        <v>2.2999999999999998</v>
      </c>
      <c r="N145" s="58">
        <v>42.2</v>
      </c>
      <c r="O145" s="94">
        <f t="shared" si="10"/>
        <v>1</v>
      </c>
      <c r="P145" s="94">
        <f t="shared" si="11"/>
        <v>46</v>
      </c>
      <c r="Q145" s="94">
        <f t="shared" si="12"/>
        <v>4.0599999999999996</v>
      </c>
      <c r="R145" s="94">
        <f t="shared" si="13"/>
        <v>42.2</v>
      </c>
      <c r="S145" s="93">
        <f t="shared" si="14"/>
        <v>2.2999999999999998</v>
      </c>
      <c r="T145" s="103"/>
      <c r="U145" s="103"/>
    </row>
    <row r="146" spans="1:21" ht="15.75">
      <c r="A146" s="54" t="s">
        <v>168</v>
      </c>
      <c r="B146" s="55">
        <v>2000</v>
      </c>
      <c r="C146" s="56" t="s">
        <v>31</v>
      </c>
      <c r="D146" s="57">
        <v>78.3</v>
      </c>
      <c r="E146" s="55">
        <v>78</v>
      </c>
      <c r="F146" s="58">
        <v>1.72</v>
      </c>
      <c r="G146" s="55">
        <v>1855.828806</v>
      </c>
      <c r="H146" s="57">
        <v>28.5</v>
      </c>
      <c r="I146" s="59">
        <v>98</v>
      </c>
      <c r="J146" s="59">
        <v>98</v>
      </c>
      <c r="K146" s="60">
        <v>23792.677</v>
      </c>
      <c r="L146" s="82">
        <v>3918183</v>
      </c>
      <c r="M146" s="58">
        <v>8.9</v>
      </c>
      <c r="N146" s="58">
        <v>16.3</v>
      </c>
      <c r="O146" s="94">
        <f t="shared" si="10"/>
        <v>0</v>
      </c>
      <c r="P146" s="94">
        <f t="shared" si="11"/>
        <v>0</v>
      </c>
      <c r="Q146" s="94">
        <f t="shared" si="12"/>
        <v>0</v>
      </c>
      <c r="R146" s="94">
        <f t="shared" si="13"/>
        <v>0</v>
      </c>
      <c r="S146" s="93">
        <f t="shared" si="14"/>
        <v>0</v>
      </c>
      <c r="T146" s="103"/>
      <c r="U146" s="103"/>
    </row>
    <row r="147" spans="1:21" ht="15.75">
      <c r="A147" s="54" t="s">
        <v>169</v>
      </c>
      <c r="B147" s="55">
        <v>2000</v>
      </c>
      <c r="C147" s="56" t="s">
        <v>31</v>
      </c>
      <c r="D147" s="57">
        <v>73</v>
      </c>
      <c r="E147" s="55">
        <v>147</v>
      </c>
      <c r="F147" s="58">
        <v>10.69</v>
      </c>
      <c r="G147" s="55">
        <v>0</v>
      </c>
      <c r="H147" s="57">
        <v>5.7</v>
      </c>
      <c r="I147" s="59">
        <v>98</v>
      </c>
      <c r="J147" s="59">
        <v>99</v>
      </c>
      <c r="K147" s="60">
        <v>5402.93</v>
      </c>
      <c r="L147" s="82">
        <v>5386064</v>
      </c>
      <c r="M147" s="58">
        <v>10.3</v>
      </c>
      <c r="N147" s="58">
        <v>32.1</v>
      </c>
      <c r="O147" s="94">
        <f t="shared" si="10"/>
        <v>0</v>
      </c>
      <c r="P147" s="94">
        <f t="shared" si="11"/>
        <v>0</v>
      </c>
      <c r="Q147" s="94">
        <f t="shared" si="12"/>
        <v>0</v>
      </c>
      <c r="R147" s="94">
        <f t="shared" si="13"/>
        <v>0</v>
      </c>
      <c r="S147" s="93">
        <f t="shared" si="14"/>
        <v>0</v>
      </c>
      <c r="T147" s="103"/>
      <c r="U147" s="103"/>
    </row>
    <row r="148" spans="1:21" ht="15.75">
      <c r="A148" s="54" t="s">
        <v>170</v>
      </c>
      <c r="B148" s="55">
        <v>2000</v>
      </c>
      <c r="C148" s="56" t="s">
        <v>31</v>
      </c>
      <c r="D148" s="57">
        <v>76</v>
      </c>
      <c r="E148" s="55">
        <v>122</v>
      </c>
      <c r="F148" s="58">
        <v>10.52</v>
      </c>
      <c r="G148" s="55">
        <v>161.44738530000001</v>
      </c>
      <c r="H148" s="57">
        <v>51.2</v>
      </c>
      <c r="I148" s="59">
        <v>93</v>
      </c>
      <c r="J148" s="59">
        <v>91</v>
      </c>
      <c r="K148" s="60">
        <v>1227.7370000000001</v>
      </c>
      <c r="L148" s="82">
        <v>1988925</v>
      </c>
      <c r="M148" s="58">
        <v>11.6</v>
      </c>
      <c r="N148" s="58">
        <v>26.8</v>
      </c>
      <c r="O148" s="94">
        <f t="shared" si="10"/>
        <v>0</v>
      </c>
      <c r="P148" s="94">
        <f t="shared" si="11"/>
        <v>0</v>
      </c>
      <c r="Q148" s="94">
        <f t="shared" si="12"/>
        <v>0</v>
      </c>
      <c r="R148" s="94">
        <f t="shared" si="13"/>
        <v>0</v>
      </c>
      <c r="S148" s="93">
        <f t="shared" si="14"/>
        <v>0</v>
      </c>
      <c r="T148" s="103"/>
      <c r="U148" s="103"/>
    </row>
    <row r="149" spans="1:21" ht="15.75">
      <c r="A149" s="54" t="s">
        <v>171</v>
      </c>
      <c r="B149" s="55">
        <v>2000</v>
      </c>
      <c r="C149" s="56" t="s">
        <v>22</v>
      </c>
      <c r="D149" s="57">
        <v>65.8</v>
      </c>
      <c r="E149" s="55">
        <v>235</v>
      </c>
      <c r="F149" s="58">
        <v>1.2</v>
      </c>
      <c r="G149" s="55">
        <v>4.2492607299999996</v>
      </c>
      <c r="H149" s="57">
        <v>37.9</v>
      </c>
      <c r="I149" s="59">
        <v>88</v>
      </c>
      <c r="J149" s="59">
        <v>86</v>
      </c>
      <c r="K149" s="55">
        <v>154.51900000000001</v>
      </c>
      <c r="L149" s="82">
        <v>41269</v>
      </c>
      <c r="M149" s="58">
        <v>4.5999999999999996</v>
      </c>
      <c r="N149" s="58">
        <v>0</v>
      </c>
      <c r="O149" s="94">
        <f t="shared" si="10"/>
        <v>1</v>
      </c>
      <c r="P149" s="94">
        <f t="shared" si="11"/>
        <v>88</v>
      </c>
      <c r="Q149" s="94">
        <f t="shared" si="12"/>
        <v>1.2</v>
      </c>
      <c r="R149" s="94">
        <f t="shared" si="13"/>
        <v>0</v>
      </c>
      <c r="S149" s="93">
        <f t="shared" si="14"/>
        <v>4.5999999999999996</v>
      </c>
      <c r="T149" s="103"/>
      <c r="U149" s="103"/>
    </row>
    <row r="150" spans="1:21" ht="15.75">
      <c r="A150" s="54" t="s">
        <v>172</v>
      </c>
      <c r="B150" s="55">
        <v>2000</v>
      </c>
      <c r="C150" s="56" t="s">
        <v>22</v>
      </c>
      <c r="D150" s="57">
        <v>55</v>
      </c>
      <c r="E150" s="55">
        <v>355</v>
      </c>
      <c r="F150" s="58">
        <v>0</v>
      </c>
      <c r="G150" s="55">
        <v>0</v>
      </c>
      <c r="H150" s="57">
        <v>17.8</v>
      </c>
      <c r="I150" s="59">
        <v>37</v>
      </c>
      <c r="J150" s="59">
        <v>33</v>
      </c>
      <c r="K150" s="55">
        <v>228</v>
      </c>
      <c r="L150" s="82">
        <v>7385416</v>
      </c>
      <c r="M150" s="62">
        <v>0</v>
      </c>
      <c r="N150" s="58">
        <v>0</v>
      </c>
      <c r="O150" s="94">
        <f t="shared" si="10"/>
        <v>1</v>
      </c>
      <c r="P150" s="94">
        <f t="shared" si="11"/>
        <v>37</v>
      </c>
      <c r="Q150" s="94">
        <f t="shared" si="12"/>
        <v>0</v>
      </c>
      <c r="R150" s="94">
        <f t="shared" si="13"/>
        <v>0</v>
      </c>
      <c r="S150" s="93">
        <f t="shared" si="14"/>
        <v>0</v>
      </c>
      <c r="T150" s="103"/>
      <c r="U150" s="103"/>
    </row>
    <row r="151" spans="1:21" ht="15.75">
      <c r="A151" s="54" t="s">
        <v>173</v>
      </c>
      <c r="B151" s="55">
        <v>2000</v>
      </c>
      <c r="C151" s="56" t="s">
        <v>22</v>
      </c>
      <c r="D151" s="57">
        <v>57.3</v>
      </c>
      <c r="E151" s="55">
        <v>397</v>
      </c>
      <c r="F151" s="58">
        <v>8.0299999999999994</v>
      </c>
      <c r="G151" s="55">
        <v>45.963808389999997</v>
      </c>
      <c r="H151" s="57">
        <v>4.0999999999999996</v>
      </c>
      <c r="I151" s="59">
        <v>71</v>
      </c>
      <c r="J151" s="59">
        <v>73</v>
      </c>
      <c r="K151" s="55">
        <v>337.22500000000002</v>
      </c>
      <c r="L151" s="82">
        <v>44896856</v>
      </c>
      <c r="M151" s="58">
        <v>8.8000000000000007</v>
      </c>
      <c r="N151" s="58">
        <v>22.7</v>
      </c>
      <c r="O151" s="94">
        <f t="shared" si="10"/>
        <v>1</v>
      </c>
      <c r="P151" s="94">
        <f t="shared" si="11"/>
        <v>71</v>
      </c>
      <c r="Q151" s="94">
        <f t="shared" si="12"/>
        <v>8.0299999999999994</v>
      </c>
      <c r="R151" s="94">
        <f t="shared" si="13"/>
        <v>22.7</v>
      </c>
      <c r="S151" s="93">
        <f t="shared" si="14"/>
        <v>8.8000000000000007</v>
      </c>
      <c r="T151" s="103"/>
      <c r="U151" s="103"/>
    </row>
    <row r="152" spans="1:21" ht="15.75">
      <c r="A152" s="54" t="s">
        <v>174</v>
      </c>
      <c r="B152" s="55">
        <v>2000</v>
      </c>
      <c r="C152" s="56" t="s">
        <v>22</v>
      </c>
      <c r="D152" s="57">
        <v>48.9</v>
      </c>
      <c r="E152" s="55">
        <v>38</v>
      </c>
      <c r="F152" s="58">
        <v>0</v>
      </c>
      <c r="G152" s="55">
        <v>0</v>
      </c>
      <c r="H152" s="57">
        <v>23.9</v>
      </c>
      <c r="I152" s="59">
        <v>66</v>
      </c>
      <c r="J152" s="59">
        <v>61</v>
      </c>
      <c r="K152" s="61">
        <v>1506.47</v>
      </c>
      <c r="L152" s="82">
        <v>67656</v>
      </c>
      <c r="M152" s="58">
        <v>4.8</v>
      </c>
      <c r="N152" s="58">
        <v>0</v>
      </c>
      <c r="O152" s="94">
        <f t="shared" si="10"/>
        <v>1</v>
      </c>
      <c r="P152" s="94">
        <f t="shared" si="11"/>
        <v>66</v>
      </c>
      <c r="Q152" s="94">
        <f t="shared" si="12"/>
        <v>0</v>
      </c>
      <c r="R152" s="94">
        <f t="shared" si="13"/>
        <v>0</v>
      </c>
      <c r="S152" s="93">
        <f t="shared" si="14"/>
        <v>4.8</v>
      </c>
      <c r="T152" s="103"/>
      <c r="U152" s="103"/>
    </row>
    <row r="153" spans="1:21" ht="15.75">
      <c r="A153" s="54" t="s">
        <v>175</v>
      </c>
      <c r="B153" s="55">
        <v>2000</v>
      </c>
      <c r="C153" s="56" t="s">
        <v>31</v>
      </c>
      <c r="D153" s="57">
        <v>79.099999999999994</v>
      </c>
      <c r="E153" s="55">
        <v>86</v>
      </c>
      <c r="F153" s="58">
        <v>9.99</v>
      </c>
      <c r="G153" s="55">
        <v>1934.398154</v>
      </c>
      <c r="H153" s="57">
        <v>57.6</v>
      </c>
      <c r="I153" s="59">
        <v>95</v>
      </c>
      <c r="J153" s="59">
        <v>95</v>
      </c>
      <c r="K153" s="60">
        <v>14676.769</v>
      </c>
      <c r="L153" s="82">
        <v>4567864</v>
      </c>
      <c r="M153" s="58">
        <v>8.4</v>
      </c>
      <c r="N153" s="58">
        <v>39.5</v>
      </c>
      <c r="O153" s="94">
        <f t="shared" si="10"/>
        <v>0</v>
      </c>
      <c r="P153" s="94">
        <f t="shared" si="11"/>
        <v>0</v>
      </c>
      <c r="Q153" s="94">
        <f t="shared" si="12"/>
        <v>0</v>
      </c>
      <c r="R153" s="94">
        <f t="shared" si="13"/>
        <v>0</v>
      </c>
      <c r="S153" s="93">
        <f t="shared" si="14"/>
        <v>0</v>
      </c>
      <c r="T153" s="103"/>
      <c r="U153" s="103"/>
    </row>
    <row r="154" spans="1:21" ht="15.75">
      <c r="A154" s="54" t="s">
        <v>176</v>
      </c>
      <c r="B154" s="55">
        <v>2000</v>
      </c>
      <c r="C154" s="56" t="s">
        <v>22</v>
      </c>
      <c r="D154" s="57">
        <v>71.5</v>
      </c>
      <c r="E154" s="55">
        <v>175</v>
      </c>
      <c r="F154" s="58">
        <v>2.0499999999999998</v>
      </c>
      <c r="G154" s="55">
        <v>60.490981499999997</v>
      </c>
      <c r="H154" s="57">
        <v>14.1</v>
      </c>
      <c r="I154" s="59">
        <v>99</v>
      </c>
      <c r="J154" s="59">
        <v>99</v>
      </c>
      <c r="K154" s="55">
        <v>875.41200000000003</v>
      </c>
      <c r="L154" s="82">
        <v>18655</v>
      </c>
      <c r="M154" s="58">
        <v>10</v>
      </c>
      <c r="N154" s="58">
        <v>16.5</v>
      </c>
      <c r="O154" s="94">
        <f t="shared" si="10"/>
        <v>1</v>
      </c>
      <c r="P154" s="94">
        <f t="shared" si="11"/>
        <v>99</v>
      </c>
      <c r="Q154" s="94">
        <f t="shared" si="12"/>
        <v>2.0499999999999998</v>
      </c>
      <c r="R154" s="94">
        <f t="shared" si="13"/>
        <v>16.5</v>
      </c>
      <c r="S154" s="93">
        <f t="shared" si="14"/>
        <v>10</v>
      </c>
      <c r="T154" s="103"/>
      <c r="U154" s="103"/>
    </row>
    <row r="155" spans="1:21" ht="15.75">
      <c r="A155" s="54" t="s">
        <v>177</v>
      </c>
      <c r="B155" s="55">
        <v>2000</v>
      </c>
      <c r="C155" s="56" t="s">
        <v>22</v>
      </c>
      <c r="D155" s="57">
        <v>58.6</v>
      </c>
      <c r="E155" s="55">
        <v>284</v>
      </c>
      <c r="F155" s="58">
        <v>1.99</v>
      </c>
      <c r="G155" s="55">
        <v>30.86000992</v>
      </c>
      <c r="H155" s="57">
        <v>23.9</v>
      </c>
      <c r="I155" s="59">
        <v>62</v>
      </c>
      <c r="J155" s="59">
        <v>62</v>
      </c>
      <c r="K155" s="55">
        <v>361.358</v>
      </c>
      <c r="L155" s="82">
        <v>2725535</v>
      </c>
      <c r="M155" s="58">
        <v>2.4</v>
      </c>
      <c r="N155" s="58">
        <v>0</v>
      </c>
      <c r="O155" s="94">
        <f t="shared" si="10"/>
        <v>1</v>
      </c>
      <c r="P155" s="94">
        <f t="shared" si="11"/>
        <v>62</v>
      </c>
      <c r="Q155" s="94">
        <f t="shared" si="12"/>
        <v>1.99</v>
      </c>
      <c r="R155" s="94">
        <f t="shared" si="13"/>
        <v>0</v>
      </c>
      <c r="S155" s="93">
        <f t="shared" si="14"/>
        <v>2.4</v>
      </c>
      <c r="T155" s="103"/>
      <c r="U155" s="103"/>
    </row>
    <row r="156" spans="1:21" ht="15.75">
      <c r="A156" s="54" t="s">
        <v>178</v>
      </c>
      <c r="B156" s="55">
        <v>2000</v>
      </c>
      <c r="C156" s="56" t="s">
        <v>22</v>
      </c>
      <c r="D156" s="57">
        <v>67.400000000000006</v>
      </c>
      <c r="E156" s="55">
        <v>224</v>
      </c>
      <c r="F156" s="58">
        <v>5.14</v>
      </c>
      <c r="G156" s="55">
        <v>268.18379720000001</v>
      </c>
      <c r="H156" s="57">
        <v>47.6</v>
      </c>
      <c r="I156" s="59">
        <v>70</v>
      </c>
      <c r="J156" s="59">
        <v>71</v>
      </c>
      <c r="K156" s="60">
        <v>1888.6179999999999</v>
      </c>
      <c r="L156" s="82">
        <v>47239</v>
      </c>
      <c r="M156" s="58">
        <v>5.3</v>
      </c>
      <c r="N156" s="58">
        <v>50</v>
      </c>
      <c r="O156" s="94">
        <f t="shared" si="10"/>
        <v>1</v>
      </c>
      <c r="P156" s="94">
        <f t="shared" si="11"/>
        <v>70</v>
      </c>
      <c r="Q156" s="94">
        <f t="shared" si="12"/>
        <v>5.14</v>
      </c>
      <c r="R156" s="94">
        <f t="shared" si="13"/>
        <v>50</v>
      </c>
      <c r="S156" s="93">
        <f t="shared" si="14"/>
        <v>5.3</v>
      </c>
      <c r="T156" s="103"/>
      <c r="U156" s="103"/>
    </row>
    <row r="157" spans="1:21" ht="15.75">
      <c r="A157" s="54" t="s">
        <v>179</v>
      </c>
      <c r="B157" s="55">
        <v>2000</v>
      </c>
      <c r="C157" s="56" t="s">
        <v>22</v>
      </c>
      <c r="D157" s="57">
        <v>48.4</v>
      </c>
      <c r="E157" s="55">
        <v>536</v>
      </c>
      <c r="F157" s="58">
        <v>0</v>
      </c>
      <c r="G157" s="55">
        <v>25.216833179999998</v>
      </c>
      <c r="H157" s="57">
        <v>25.9</v>
      </c>
      <c r="I157" s="59">
        <v>70</v>
      </c>
      <c r="J157" s="59">
        <v>71</v>
      </c>
      <c r="K157" s="60">
        <v>1637.4570000000001</v>
      </c>
      <c r="L157" s="82">
        <v>161468</v>
      </c>
      <c r="M157" s="58">
        <v>3.9</v>
      </c>
      <c r="N157" s="58">
        <v>9.3000000000000007</v>
      </c>
      <c r="O157" s="94">
        <f t="shared" si="10"/>
        <v>1</v>
      </c>
      <c r="P157" s="94">
        <f t="shared" si="11"/>
        <v>70</v>
      </c>
      <c r="Q157" s="94">
        <f t="shared" si="12"/>
        <v>0</v>
      </c>
      <c r="R157" s="94">
        <f t="shared" si="13"/>
        <v>9.3000000000000007</v>
      </c>
      <c r="S157" s="93">
        <f t="shared" si="14"/>
        <v>3.9</v>
      </c>
      <c r="T157" s="103"/>
      <c r="U157" s="103"/>
    </row>
    <row r="158" spans="1:21" ht="15.75">
      <c r="A158" s="54" t="s">
        <v>181</v>
      </c>
      <c r="B158" s="55">
        <v>2000</v>
      </c>
      <c r="C158" s="56" t="s">
        <v>31</v>
      </c>
      <c r="D158" s="57">
        <v>79.599999999999994</v>
      </c>
      <c r="E158" s="55">
        <v>73</v>
      </c>
      <c r="F158" s="58">
        <v>7.3</v>
      </c>
      <c r="G158" s="55">
        <v>3689.7273</v>
      </c>
      <c r="H158" s="57">
        <v>52.8</v>
      </c>
      <c r="I158" s="59">
        <v>99</v>
      </c>
      <c r="J158" s="59">
        <v>99</v>
      </c>
      <c r="K158" s="60">
        <v>29283.55</v>
      </c>
      <c r="L158" s="82">
        <v>887219</v>
      </c>
      <c r="M158" s="58">
        <v>11.4</v>
      </c>
      <c r="N158" s="58">
        <v>32.299999999999997</v>
      </c>
      <c r="O158" s="94">
        <f t="shared" si="10"/>
        <v>0</v>
      </c>
      <c r="P158" s="94">
        <f t="shared" si="11"/>
        <v>0</v>
      </c>
      <c r="Q158" s="94">
        <f t="shared" si="12"/>
        <v>0</v>
      </c>
      <c r="R158" s="94">
        <f t="shared" si="13"/>
        <v>0</v>
      </c>
      <c r="S158" s="93">
        <f t="shared" si="14"/>
        <v>0</v>
      </c>
      <c r="T158" s="103"/>
      <c r="U158" s="103"/>
    </row>
    <row r="159" spans="1:21" ht="15.75">
      <c r="A159" s="54" t="s">
        <v>182</v>
      </c>
      <c r="B159" s="55">
        <v>2000</v>
      </c>
      <c r="C159" s="56" t="s">
        <v>31</v>
      </c>
      <c r="D159" s="57">
        <v>79.7</v>
      </c>
      <c r="E159" s="55">
        <v>78</v>
      </c>
      <c r="F159" s="58">
        <v>10.15</v>
      </c>
      <c r="G159" s="55">
        <v>5834.5820460000004</v>
      </c>
      <c r="H159" s="57">
        <v>5.8</v>
      </c>
      <c r="I159" s="59">
        <v>95</v>
      </c>
      <c r="J159" s="59">
        <v>93</v>
      </c>
      <c r="K159" s="60">
        <v>37813.233999999997</v>
      </c>
      <c r="L159" s="82">
        <v>718425</v>
      </c>
      <c r="M159" s="58">
        <v>11.4</v>
      </c>
      <c r="N159" s="58">
        <v>31.2</v>
      </c>
      <c r="O159" s="94">
        <f t="shared" si="10"/>
        <v>0</v>
      </c>
      <c r="P159" s="94">
        <f t="shared" si="11"/>
        <v>0</v>
      </c>
      <c r="Q159" s="94">
        <f t="shared" si="12"/>
        <v>0</v>
      </c>
      <c r="R159" s="94">
        <f t="shared" si="13"/>
        <v>0</v>
      </c>
      <c r="S159" s="93">
        <f t="shared" si="14"/>
        <v>0</v>
      </c>
      <c r="T159" s="103"/>
      <c r="U159" s="103"/>
    </row>
    <row r="160" spans="1:21" ht="15.75">
      <c r="A160" s="54" t="s">
        <v>183</v>
      </c>
      <c r="B160" s="55">
        <v>2000</v>
      </c>
      <c r="C160" s="56" t="s">
        <v>22</v>
      </c>
      <c r="D160" s="57">
        <v>72.599999999999994</v>
      </c>
      <c r="E160" s="55">
        <v>136</v>
      </c>
      <c r="F160" s="58">
        <v>0.75</v>
      </c>
      <c r="G160" s="55">
        <v>81.727471199999997</v>
      </c>
      <c r="H160" s="57">
        <v>43.9</v>
      </c>
      <c r="I160" s="59">
        <v>86</v>
      </c>
      <c r="J160" s="59">
        <v>84</v>
      </c>
      <c r="K160" s="60">
        <v>1177.6289999999999</v>
      </c>
      <c r="L160" s="82">
        <v>1641848</v>
      </c>
      <c r="M160" s="58">
        <v>4.5999999999999996</v>
      </c>
      <c r="N160" s="58">
        <v>0</v>
      </c>
      <c r="O160" s="94">
        <f t="shared" si="10"/>
        <v>1</v>
      </c>
      <c r="P160" s="94">
        <f t="shared" si="11"/>
        <v>86</v>
      </c>
      <c r="Q160" s="94">
        <f t="shared" si="12"/>
        <v>0.75</v>
      </c>
      <c r="R160" s="94">
        <f t="shared" si="13"/>
        <v>0</v>
      </c>
      <c r="S160" s="93">
        <f t="shared" si="14"/>
        <v>4.5999999999999996</v>
      </c>
      <c r="T160" s="103"/>
      <c r="U160" s="103"/>
    </row>
    <row r="161" spans="1:21" ht="15.75">
      <c r="A161" s="54" t="s">
        <v>184</v>
      </c>
      <c r="B161" s="55">
        <v>2000</v>
      </c>
      <c r="C161" s="56" t="s">
        <v>22</v>
      </c>
      <c r="D161" s="57">
        <v>63.7</v>
      </c>
      <c r="E161" s="55">
        <v>198</v>
      </c>
      <c r="F161" s="58">
        <v>0.68</v>
      </c>
      <c r="G161" s="55">
        <v>8.9430064920000003</v>
      </c>
      <c r="H161" s="57">
        <v>31.3</v>
      </c>
      <c r="I161" s="59">
        <v>86</v>
      </c>
      <c r="J161" s="59">
        <v>83</v>
      </c>
      <c r="K161" s="55">
        <v>138.43700000000001</v>
      </c>
      <c r="L161" s="82">
        <v>621625</v>
      </c>
      <c r="M161" s="58">
        <v>10.6</v>
      </c>
      <c r="N161" s="58">
        <v>0</v>
      </c>
      <c r="O161" s="94">
        <f t="shared" si="10"/>
        <v>1</v>
      </c>
      <c r="P161" s="94">
        <f t="shared" si="11"/>
        <v>86</v>
      </c>
      <c r="Q161" s="94">
        <f t="shared" si="12"/>
        <v>0.68</v>
      </c>
      <c r="R161" s="94">
        <f t="shared" si="13"/>
        <v>0</v>
      </c>
      <c r="S161" s="93">
        <f t="shared" si="14"/>
        <v>10.6</v>
      </c>
      <c r="T161" s="103"/>
      <c r="U161" s="103"/>
    </row>
    <row r="162" spans="1:21" ht="15.75">
      <c r="A162" s="54" t="s">
        <v>185</v>
      </c>
      <c r="B162" s="55">
        <v>2000</v>
      </c>
      <c r="C162" s="56" t="s">
        <v>22</v>
      </c>
      <c r="D162" s="57">
        <v>71.099999999999994</v>
      </c>
      <c r="E162" s="55">
        <v>194</v>
      </c>
      <c r="F162" s="58">
        <v>6.74</v>
      </c>
      <c r="G162" s="55">
        <v>0.27564825999999998</v>
      </c>
      <c r="H162" s="57">
        <v>18.7</v>
      </c>
      <c r="I162" s="59">
        <v>97</v>
      </c>
      <c r="J162" s="59">
        <v>97</v>
      </c>
      <c r="K162" s="55">
        <v>27.565000000000001</v>
      </c>
      <c r="L162" s="82">
        <v>6295821</v>
      </c>
      <c r="M162" s="58">
        <v>6.1</v>
      </c>
      <c r="N162" s="58">
        <v>24.9</v>
      </c>
      <c r="O162" s="94">
        <f t="shared" si="10"/>
        <v>1</v>
      </c>
      <c r="P162" s="94">
        <f t="shared" si="11"/>
        <v>97</v>
      </c>
      <c r="Q162" s="94">
        <f t="shared" si="12"/>
        <v>6.74</v>
      </c>
      <c r="R162" s="94">
        <f t="shared" si="13"/>
        <v>24.9</v>
      </c>
      <c r="S162" s="93">
        <f t="shared" si="14"/>
        <v>6.1</v>
      </c>
      <c r="T162" s="103"/>
      <c r="U162" s="103"/>
    </row>
    <row r="163" spans="1:21" ht="15.75">
      <c r="A163" s="54" t="s">
        <v>186</v>
      </c>
      <c r="B163" s="55">
        <v>2000</v>
      </c>
      <c r="C163" s="56" t="s">
        <v>22</v>
      </c>
      <c r="D163" s="57">
        <v>72.599999999999994</v>
      </c>
      <c r="E163" s="55">
        <v>125</v>
      </c>
      <c r="F163" s="58">
        <v>3.9</v>
      </c>
      <c r="G163" s="55">
        <v>0</v>
      </c>
      <c r="H163" s="57">
        <v>52.7</v>
      </c>
      <c r="I163" s="59">
        <v>96</v>
      </c>
      <c r="J163" s="59">
        <v>95</v>
      </c>
      <c r="K163" s="60">
        <v>1854.15</v>
      </c>
      <c r="L163" s="82">
        <v>2012051</v>
      </c>
      <c r="M163" s="58">
        <v>6.5</v>
      </c>
      <c r="N163" s="58">
        <v>0</v>
      </c>
      <c r="O163" s="94">
        <f t="shared" si="10"/>
        <v>1</v>
      </c>
      <c r="P163" s="94">
        <f t="shared" si="11"/>
        <v>96</v>
      </c>
      <c r="Q163" s="94">
        <f t="shared" si="12"/>
        <v>3.9</v>
      </c>
      <c r="R163" s="94">
        <f t="shared" si="13"/>
        <v>0</v>
      </c>
      <c r="S163" s="93">
        <f t="shared" si="14"/>
        <v>6.5</v>
      </c>
      <c r="T163" s="103"/>
      <c r="U163" s="103"/>
    </row>
    <row r="164" spans="1:21" ht="15.75">
      <c r="A164" s="54" t="s">
        <v>187</v>
      </c>
      <c r="B164" s="55">
        <v>2000</v>
      </c>
      <c r="C164" s="56" t="s">
        <v>22</v>
      </c>
      <c r="D164" s="57">
        <v>58.7</v>
      </c>
      <c r="E164" s="55">
        <v>276</v>
      </c>
      <c r="F164" s="58">
        <v>0.09</v>
      </c>
      <c r="G164" s="55">
        <v>49.069671550000002</v>
      </c>
      <c r="H164" s="57">
        <v>11.9</v>
      </c>
      <c r="I164" s="59">
        <v>38</v>
      </c>
      <c r="J164" s="59">
        <v>54</v>
      </c>
      <c r="K164" s="55">
        <v>422.286</v>
      </c>
      <c r="L164" s="82">
        <v>87167</v>
      </c>
      <c r="M164" s="58">
        <v>2.8</v>
      </c>
      <c r="N164" s="58">
        <v>51.8</v>
      </c>
      <c r="O164" s="94">
        <f t="shared" si="10"/>
        <v>1</v>
      </c>
      <c r="P164" s="94">
        <f t="shared" si="11"/>
        <v>38</v>
      </c>
      <c r="Q164" s="94">
        <f t="shared" si="12"/>
        <v>0.09</v>
      </c>
      <c r="R164" s="94">
        <f t="shared" si="13"/>
        <v>51.8</v>
      </c>
      <c r="S164" s="93">
        <f t="shared" si="14"/>
        <v>2.8</v>
      </c>
      <c r="T164" s="103"/>
      <c r="U164" s="103"/>
    </row>
    <row r="165" spans="1:21" ht="15.75">
      <c r="A165" s="54" t="s">
        <v>188</v>
      </c>
      <c r="B165" s="55">
        <v>2000</v>
      </c>
      <c r="C165" s="56" t="s">
        <v>22</v>
      </c>
      <c r="D165" s="57">
        <v>54.6</v>
      </c>
      <c r="E165" s="55">
        <v>339</v>
      </c>
      <c r="F165" s="58">
        <v>1.31</v>
      </c>
      <c r="G165" s="55">
        <v>2.0296442699999999</v>
      </c>
      <c r="H165" s="57">
        <v>16.600000000000001</v>
      </c>
      <c r="I165" s="59">
        <v>63</v>
      </c>
      <c r="J165" s="59">
        <v>64</v>
      </c>
      <c r="K165" s="55">
        <v>26.393000000000001</v>
      </c>
      <c r="L165" s="82">
        <v>497367</v>
      </c>
      <c r="M165" s="58">
        <v>4</v>
      </c>
      <c r="N165" s="58">
        <v>10</v>
      </c>
      <c r="O165" s="94">
        <f t="shared" si="10"/>
        <v>1</v>
      </c>
      <c r="P165" s="94">
        <f t="shared" si="11"/>
        <v>63</v>
      </c>
      <c r="Q165" s="94">
        <f t="shared" si="12"/>
        <v>1.31</v>
      </c>
      <c r="R165" s="94">
        <f t="shared" si="13"/>
        <v>10</v>
      </c>
      <c r="S165" s="93">
        <f t="shared" si="14"/>
        <v>4</v>
      </c>
      <c r="T165" s="103"/>
      <c r="U165" s="103"/>
    </row>
    <row r="166" spans="1:21" ht="15.75">
      <c r="A166" s="54" t="s">
        <v>189</v>
      </c>
      <c r="B166" s="55">
        <v>2000</v>
      </c>
      <c r="C166" s="56" t="s">
        <v>22</v>
      </c>
      <c r="D166" s="57">
        <v>71.599999999999994</v>
      </c>
      <c r="E166" s="55">
        <v>158</v>
      </c>
      <c r="F166" s="58">
        <v>1.08</v>
      </c>
      <c r="G166" s="55">
        <v>40.491288969999999</v>
      </c>
      <c r="H166" s="57">
        <v>65.5</v>
      </c>
      <c r="I166" s="59">
        <v>91</v>
      </c>
      <c r="J166" s="59">
        <v>91</v>
      </c>
      <c r="K166" s="55">
        <v>263.27199999999999</v>
      </c>
      <c r="L166" s="82">
        <v>9882</v>
      </c>
      <c r="M166" s="58">
        <v>9.1</v>
      </c>
      <c r="N166" s="58">
        <v>36.299999999999997</v>
      </c>
      <c r="O166" s="94">
        <f t="shared" si="10"/>
        <v>1</v>
      </c>
      <c r="P166" s="94">
        <f t="shared" si="11"/>
        <v>91</v>
      </c>
      <c r="Q166" s="94">
        <f t="shared" si="12"/>
        <v>1.08</v>
      </c>
      <c r="R166" s="94">
        <f t="shared" si="13"/>
        <v>36.299999999999997</v>
      </c>
      <c r="S166" s="93">
        <f t="shared" si="14"/>
        <v>9.1</v>
      </c>
      <c r="T166" s="103"/>
      <c r="U166" s="103"/>
    </row>
    <row r="167" spans="1:21" ht="15.75">
      <c r="A167" s="54" t="s">
        <v>190</v>
      </c>
      <c r="B167" s="55">
        <v>2000</v>
      </c>
      <c r="C167" s="56" t="s">
        <v>22</v>
      </c>
      <c r="D167" s="57">
        <v>69.099999999999994</v>
      </c>
      <c r="E167" s="55">
        <v>197</v>
      </c>
      <c r="F167" s="58">
        <v>6.37</v>
      </c>
      <c r="G167" s="55">
        <v>43.595229639999999</v>
      </c>
      <c r="H167" s="57">
        <v>33.6</v>
      </c>
      <c r="I167" s="59">
        <v>90</v>
      </c>
      <c r="J167" s="59">
        <v>90</v>
      </c>
      <c r="K167" s="55">
        <v>643.947</v>
      </c>
      <c r="L167" s="82">
        <v>1267984</v>
      </c>
      <c r="M167" s="58">
        <v>9.1999999999999993</v>
      </c>
      <c r="N167" s="58">
        <v>0</v>
      </c>
      <c r="O167" s="94">
        <f t="shared" si="10"/>
        <v>1</v>
      </c>
      <c r="P167" s="94">
        <f t="shared" si="11"/>
        <v>90</v>
      </c>
      <c r="Q167" s="94">
        <f t="shared" si="12"/>
        <v>6.37</v>
      </c>
      <c r="R167" s="94">
        <f t="shared" si="13"/>
        <v>0</v>
      </c>
      <c r="S167" s="93">
        <f t="shared" si="14"/>
        <v>9.1999999999999993</v>
      </c>
      <c r="T167" s="103"/>
      <c r="U167" s="103"/>
    </row>
    <row r="168" spans="1:21" ht="15.75">
      <c r="A168" s="54" t="s">
        <v>191</v>
      </c>
      <c r="B168" s="55">
        <v>2000</v>
      </c>
      <c r="C168" s="56" t="s">
        <v>22</v>
      </c>
      <c r="D168" s="57">
        <v>72.900000000000006</v>
      </c>
      <c r="E168" s="55">
        <v>112</v>
      </c>
      <c r="F168" s="58">
        <v>1.39</v>
      </c>
      <c r="G168" s="55">
        <v>264.78421959999997</v>
      </c>
      <c r="H168" s="57">
        <v>48.1</v>
      </c>
      <c r="I168" s="59">
        <v>97</v>
      </c>
      <c r="J168" s="59">
        <v>97</v>
      </c>
      <c r="K168" s="60">
        <v>2213.915</v>
      </c>
      <c r="L168" s="82">
        <v>9699197</v>
      </c>
      <c r="M168" s="58">
        <v>4.9000000000000004</v>
      </c>
      <c r="N168" s="58">
        <v>31.8</v>
      </c>
      <c r="O168" s="94">
        <f t="shared" si="10"/>
        <v>1</v>
      </c>
      <c r="P168" s="94">
        <f t="shared" si="11"/>
        <v>97</v>
      </c>
      <c r="Q168" s="94">
        <f t="shared" si="12"/>
        <v>1.39</v>
      </c>
      <c r="R168" s="94">
        <f t="shared" si="13"/>
        <v>31.8</v>
      </c>
      <c r="S168" s="93">
        <f t="shared" si="14"/>
        <v>4.9000000000000004</v>
      </c>
      <c r="T168" s="103"/>
      <c r="U168" s="103"/>
    </row>
    <row r="169" spans="1:21" ht="15.75">
      <c r="A169" s="54" t="s">
        <v>192</v>
      </c>
      <c r="B169" s="55">
        <v>2000</v>
      </c>
      <c r="C169" s="56" t="s">
        <v>22</v>
      </c>
      <c r="D169" s="57">
        <v>74</v>
      </c>
      <c r="E169" s="55">
        <v>143</v>
      </c>
      <c r="F169" s="58">
        <v>1.4</v>
      </c>
      <c r="G169" s="55">
        <v>421.29566019999999</v>
      </c>
      <c r="H169" s="57">
        <v>53.5</v>
      </c>
      <c r="I169" s="59">
        <v>85</v>
      </c>
      <c r="J169" s="59">
        <v>85</v>
      </c>
      <c r="K169" s="60">
        <v>4316.5540000000001</v>
      </c>
      <c r="L169" s="82">
        <v>6324121</v>
      </c>
      <c r="M169" s="58">
        <v>5.5</v>
      </c>
      <c r="N169" s="58">
        <v>38.4</v>
      </c>
      <c r="O169" s="94">
        <f t="shared" si="10"/>
        <v>1</v>
      </c>
      <c r="P169" s="94">
        <f t="shared" si="11"/>
        <v>85</v>
      </c>
      <c r="Q169" s="94">
        <f t="shared" si="12"/>
        <v>1.4</v>
      </c>
      <c r="R169" s="94">
        <f t="shared" si="13"/>
        <v>38.4</v>
      </c>
      <c r="S169" s="93">
        <f t="shared" si="14"/>
        <v>5.5</v>
      </c>
      <c r="T169" s="103"/>
      <c r="U169" s="103"/>
    </row>
    <row r="170" spans="1:21" ht="15.75">
      <c r="A170" s="54" t="s">
        <v>193</v>
      </c>
      <c r="B170" s="55">
        <v>2000</v>
      </c>
      <c r="C170" s="56" t="s">
        <v>22</v>
      </c>
      <c r="D170" s="57">
        <v>63.8</v>
      </c>
      <c r="E170" s="55">
        <v>224</v>
      </c>
      <c r="F170" s="58">
        <v>2.35</v>
      </c>
      <c r="G170" s="55">
        <v>88.243634700000001</v>
      </c>
      <c r="H170" s="57">
        <v>37.5</v>
      </c>
      <c r="I170" s="59">
        <v>98</v>
      </c>
      <c r="J170" s="59">
        <v>97</v>
      </c>
      <c r="K170" s="55">
        <v>643.17499999999995</v>
      </c>
      <c r="L170" s="82">
        <v>4516131</v>
      </c>
      <c r="M170" s="58">
        <v>11</v>
      </c>
      <c r="N170" s="58">
        <v>0</v>
      </c>
      <c r="O170" s="94">
        <f t="shared" si="10"/>
        <v>1</v>
      </c>
      <c r="P170" s="94">
        <f t="shared" si="11"/>
        <v>98</v>
      </c>
      <c r="Q170" s="94">
        <f t="shared" si="12"/>
        <v>2.35</v>
      </c>
      <c r="R170" s="94">
        <f t="shared" si="13"/>
        <v>0</v>
      </c>
      <c r="S170" s="93">
        <f t="shared" si="14"/>
        <v>11</v>
      </c>
      <c r="T170" s="103"/>
      <c r="U170" s="103"/>
    </row>
    <row r="171" spans="1:21" ht="15.75">
      <c r="A171" s="54" t="s">
        <v>194</v>
      </c>
      <c r="B171" s="55">
        <v>2000</v>
      </c>
      <c r="C171" s="56" t="s">
        <v>22</v>
      </c>
      <c r="D171" s="57">
        <v>46.6</v>
      </c>
      <c r="E171" s="55">
        <v>554</v>
      </c>
      <c r="F171" s="58">
        <v>10.88</v>
      </c>
      <c r="G171" s="55">
        <v>22.594474609999999</v>
      </c>
      <c r="H171" s="57">
        <v>13</v>
      </c>
      <c r="I171" s="59">
        <v>55</v>
      </c>
      <c r="J171" s="59">
        <v>52</v>
      </c>
      <c r="K171" s="55">
        <v>257.63400000000001</v>
      </c>
      <c r="L171" s="82">
        <v>2439274</v>
      </c>
      <c r="M171" s="58">
        <v>3.9</v>
      </c>
      <c r="N171" s="58">
        <v>17.100000000000001</v>
      </c>
      <c r="O171" s="94">
        <f t="shared" si="10"/>
        <v>1</v>
      </c>
      <c r="P171" s="94">
        <f t="shared" si="11"/>
        <v>55</v>
      </c>
      <c r="Q171" s="94">
        <f t="shared" si="12"/>
        <v>10.88</v>
      </c>
      <c r="R171" s="94">
        <f t="shared" si="13"/>
        <v>17.100000000000001</v>
      </c>
      <c r="S171" s="93">
        <f t="shared" si="14"/>
        <v>3.9</v>
      </c>
      <c r="T171" s="103"/>
      <c r="U171" s="103"/>
    </row>
    <row r="172" spans="1:21" ht="15.75">
      <c r="A172" s="54" t="s">
        <v>195</v>
      </c>
      <c r="B172" s="55">
        <v>2000</v>
      </c>
      <c r="C172" s="56" t="s">
        <v>22</v>
      </c>
      <c r="D172" s="57">
        <v>67.5</v>
      </c>
      <c r="E172" s="55">
        <v>257</v>
      </c>
      <c r="F172" s="58">
        <v>9.41</v>
      </c>
      <c r="G172" s="55">
        <v>7.8837914739999997</v>
      </c>
      <c r="H172" s="57">
        <v>54.8</v>
      </c>
      <c r="I172" s="59">
        <v>99</v>
      </c>
      <c r="J172" s="59">
        <v>99</v>
      </c>
      <c r="K172" s="55">
        <v>635.79</v>
      </c>
      <c r="L172" s="82">
        <v>49175848</v>
      </c>
      <c r="M172" s="58">
        <v>10.7</v>
      </c>
      <c r="N172" s="58">
        <v>36</v>
      </c>
      <c r="O172" s="94">
        <f t="shared" si="10"/>
        <v>1</v>
      </c>
      <c r="P172" s="94">
        <f t="shared" si="11"/>
        <v>99</v>
      </c>
      <c r="Q172" s="94">
        <f t="shared" si="12"/>
        <v>9.41</v>
      </c>
      <c r="R172" s="94">
        <f t="shared" si="13"/>
        <v>36</v>
      </c>
      <c r="S172" s="93">
        <f t="shared" si="14"/>
        <v>10.7</v>
      </c>
      <c r="T172" s="103"/>
      <c r="U172" s="103"/>
    </row>
    <row r="173" spans="1:21" ht="15.75">
      <c r="A173" s="54" t="s">
        <v>196</v>
      </c>
      <c r="B173" s="55">
        <v>2000</v>
      </c>
      <c r="C173" s="56" t="s">
        <v>22</v>
      </c>
      <c r="D173" s="57">
        <v>74.2</v>
      </c>
      <c r="E173" s="55">
        <v>17</v>
      </c>
      <c r="F173" s="58">
        <v>1.72</v>
      </c>
      <c r="G173" s="55">
        <v>262.95895780000001</v>
      </c>
      <c r="H173" s="57">
        <v>54.1</v>
      </c>
      <c r="I173" s="59">
        <v>94</v>
      </c>
      <c r="J173" s="59">
        <v>94</v>
      </c>
      <c r="K173" s="60">
        <v>3371.2689999999998</v>
      </c>
      <c r="L173" s="82">
        <v>3050127</v>
      </c>
      <c r="M173" s="58">
        <v>8.3000000000000007</v>
      </c>
      <c r="N173" s="58">
        <v>25.2</v>
      </c>
      <c r="O173" s="94">
        <f t="shared" si="10"/>
        <v>1</v>
      </c>
      <c r="P173" s="94">
        <f t="shared" si="11"/>
        <v>94</v>
      </c>
      <c r="Q173" s="94">
        <f t="shared" si="12"/>
        <v>1.72</v>
      </c>
      <c r="R173" s="94">
        <f t="shared" si="13"/>
        <v>25.2</v>
      </c>
      <c r="S173" s="93">
        <f t="shared" si="14"/>
        <v>8.3000000000000007</v>
      </c>
      <c r="T173" s="103"/>
      <c r="U173" s="103"/>
    </row>
    <row r="174" spans="1:21" ht="15.75">
      <c r="A174" s="54" t="s">
        <v>197</v>
      </c>
      <c r="B174" s="55">
        <v>2000</v>
      </c>
      <c r="C174" s="56" t="s">
        <v>31</v>
      </c>
      <c r="D174" s="57">
        <v>77.8</v>
      </c>
      <c r="E174" s="55">
        <v>89</v>
      </c>
      <c r="F174" s="58">
        <v>10.14</v>
      </c>
      <c r="G174" s="55">
        <v>0</v>
      </c>
      <c r="H174" s="57">
        <v>57.5</v>
      </c>
      <c r="I174" s="59">
        <v>91</v>
      </c>
      <c r="J174" s="59">
        <v>91</v>
      </c>
      <c r="K174" s="60">
        <v>27982.36</v>
      </c>
      <c r="L174" s="82">
        <v>58867004</v>
      </c>
      <c r="M174" s="58">
        <v>11.7</v>
      </c>
      <c r="N174" s="58">
        <v>38.200000000000003</v>
      </c>
      <c r="O174" s="94">
        <f t="shared" si="10"/>
        <v>0</v>
      </c>
      <c r="P174" s="94">
        <f t="shared" si="11"/>
        <v>0</v>
      </c>
      <c r="Q174" s="94">
        <f t="shared" si="12"/>
        <v>0</v>
      </c>
      <c r="R174" s="94">
        <f t="shared" si="13"/>
        <v>0</v>
      </c>
      <c r="S174" s="93">
        <f t="shared" si="14"/>
        <v>0</v>
      </c>
      <c r="T174" s="103"/>
      <c r="U174" s="103"/>
    </row>
    <row r="175" spans="1:21" ht="15.75">
      <c r="A175" s="54" t="s">
        <v>198</v>
      </c>
      <c r="B175" s="55">
        <v>2000</v>
      </c>
      <c r="C175" s="56" t="s">
        <v>22</v>
      </c>
      <c r="D175" s="57">
        <v>49.2</v>
      </c>
      <c r="E175" s="55">
        <v>457</v>
      </c>
      <c r="F175" s="58">
        <v>6.28</v>
      </c>
      <c r="G175" s="55">
        <v>0</v>
      </c>
      <c r="H175" s="57">
        <v>16</v>
      </c>
      <c r="I175" s="59">
        <v>64</v>
      </c>
      <c r="J175" s="59">
        <v>79</v>
      </c>
      <c r="K175" s="55">
        <v>306.72000000000003</v>
      </c>
      <c r="L175" s="82">
        <v>33991590</v>
      </c>
      <c r="M175" s="58">
        <v>4.2</v>
      </c>
      <c r="N175" s="58">
        <v>22.3</v>
      </c>
      <c r="O175" s="94">
        <f t="shared" si="10"/>
        <v>1</v>
      </c>
      <c r="P175" s="94">
        <f t="shared" si="11"/>
        <v>64</v>
      </c>
      <c r="Q175" s="94">
        <f t="shared" si="12"/>
        <v>6.28</v>
      </c>
      <c r="R175" s="94">
        <f t="shared" si="13"/>
        <v>22.3</v>
      </c>
      <c r="S175" s="93">
        <f t="shared" si="14"/>
        <v>4.2</v>
      </c>
      <c r="T175" s="103"/>
      <c r="U175" s="103"/>
    </row>
    <row r="176" spans="1:21" ht="15.75">
      <c r="A176" s="54" t="s">
        <v>199</v>
      </c>
      <c r="B176" s="55">
        <v>2000</v>
      </c>
      <c r="C176" s="56" t="s">
        <v>31</v>
      </c>
      <c r="D176" s="57">
        <v>76.8</v>
      </c>
      <c r="E176" s="55">
        <v>114</v>
      </c>
      <c r="F176" s="58">
        <v>8.7100000000000009</v>
      </c>
      <c r="G176" s="55">
        <v>0</v>
      </c>
      <c r="H176" s="57">
        <v>6.1</v>
      </c>
      <c r="I176" s="59">
        <v>90</v>
      </c>
      <c r="J176" s="59">
        <v>94</v>
      </c>
      <c r="K176" s="60">
        <v>36449.86</v>
      </c>
      <c r="L176" s="82">
        <v>282895741</v>
      </c>
      <c r="M176" s="58">
        <v>12.7</v>
      </c>
      <c r="N176" s="58">
        <v>31.4</v>
      </c>
      <c r="O176" s="94">
        <f t="shared" si="10"/>
        <v>0</v>
      </c>
      <c r="P176" s="94">
        <f t="shared" si="11"/>
        <v>0</v>
      </c>
      <c r="Q176" s="94">
        <f t="shared" si="12"/>
        <v>0</v>
      </c>
      <c r="R176" s="94">
        <f t="shared" si="13"/>
        <v>0</v>
      </c>
      <c r="S176" s="93">
        <f t="shared" si="14"/>
        <v>0</v>
      </c>
      <c r="T176" s="103"/>
      <c r="U176" s="103"/>
    </row>
    <row r="177" spans="1:21" ht="15.75">
      <c r="A177" s="54" t="s">
        <v>200</v>
      </c>
      <c r="B177" s="55">
        <v>2000</v>
      </c>
      <c r="C177" s="56" t="s">
        <v>22</v>
      </c>
      <c r="D177" s="57">
        <v>75.099999999999994</v>
      </c>
      <c r="E177" s="55">
        <v>131</v>
      </c>
      <c r="F177" s="58">
        <v>6.67</v>
      </c>
      <c r="G177" s="55">
        <v>645.95838160000005</v>
      </c>
      <c r="H177" s="57">
        <v>55</v>
      </c>
      <c r="I177" s="59">
        <v>92</v>
      </c>
      <c r="J177" s="59">
        <v>90</v>
      </c>
      <c r="K177" s="60">
        <v>6871.8980000000001</v>
      </c>
      <c r="L177" s="82">
        <v>3321245</v>
      </c>
      <c r="M177" s="58">
        <v>8</v>
      </c>
      <c r="N177" s="58">
        <v>52.7</v>
      </c>
      <c r="O177" s="94">
        <f t="shared" si="10"/>
        <v>1</v>
      </c>
      <c r="P177" s="94">
        <f t="shared" si="11"/>
        <v>92</v>
      </c>
      <c r="Q177" s="94">
        <f t="shared" si="12"/>
        <v>6.67</v>
      </c>
      <c r="R177" s="94">
        <f t="shared" si="13"/>
        <v>52.7</v>
      </c>
      <c r="S177" s="93">
        <f t="shared" si="14"/>
        <v>8</v>
      </c>
      <c r="T177" s="103"/>
      <c r="U177" s="103"/>
    </row>
    <row r="178" spans="1:21" ht="15.75">
      <c r="A178" s="54" t="s">
        <v>201</v>
      </c>
      <c r="B178" s="55">
        <v>2000</v>
      </c>
      <c r="C178" s="56" t="s">
        <v>22</v>
      </c>
      <c r="D178" s="57">
        <v>67.099999999999994</v>
      </c>
      <c r="E178" s="55">
        <v>189</v>
      </c>
      <c r="F178" s="58">
        <v>1.78</v>
      </c>
      <c r="G178" s="55">
        <v>48.509417409999998</v>
      </c>
      <c r="H178" s="57">
        <v>34.799999999999997</v>
      </c>
      <c r="I178" s="59">
        <v>99</v>
      </c>
      <c r="J178" s="59">
        <v>99</v>
      </c>
      <c r="K178" s="55">
        <v>558.221</v>
      </c>
      <c r="L178" s="82">
        <v>24654</v>
      </c>
      <c r="M178" s="58">
        <v>9.1</v>
      </c>
      <c r="N178" s="58">
        <v>15.8</v>
      </c>
      <c r="O178" s="94">
        <f t="shared" si="10"/>
        <v>1</v>
      </c>
      <c r="P178" s="94">
        <f t="shared" si="11"/>
        <v>99</v>
      </c>
      <c r="Q178" s="94">
        <f t="shared" si="12"/>
        <v>1.78</v>
      </c>
      <c r="R178" s="94">
        <f t="shared" si="13"/>
        <v>15.8</v>
      </c>
      <c r="S178" s="93">
        <f t="shared" si="14"/>
        <v>9.1</v>
      </c>
      <c r="T178" s="103"/>
      <c r="U178" s="103"/>
    </row>
    <row r="179" spans="1:21" ht="15.75">
      <c r="A179" s="54" t="s">
        <v>202</v>
      </c>
      <c r="B179" s="55">
        <v>2000</v>
      </c>
      <c r="C179" s="56" t="s">
        <v>22</v>
      </c>
      <c r="D179" s="57">
        <v>69</v>
      </c>
      <c r="E179" s="55">
        <v>18</v>
      </c>
      <c r="F179" s="58">
        <v>0.83</v>
      </c>
      <c r="G179" s="55">
        <v>21.900752319999999</v>
      </c>
      <c r="H179" s="57">
        <v>41.1</v>
      </c>
      <c r="I179" s="59">
        <v>67</v>
      </c>
      <c r="J179" s="59">
        <v>71</v>
      </c>
      <c r="K179" s="60">
        <v>1469.8489999999999</v>
      </c>
      <c r="L179" s="82">
        <v>18563</v>
      </c>
      <c r="M179" s="58">
        <v>5.2</v>
      </c>
      <c r="N179" s="58">
        <v>31.9</v>
      </c>
      <c r="O179" s="94">
        <f t="shared" si="10"/>
        <v>1</v>
      </c>
      <c r="P179" s="94">
        <f t="shared" si="11"/>
        <v>67</v>
      </c>
      <c r="Q179" s="94">
        <f t="shared" si="12"/>
        <v>0.83</v>
      </c>
      <c r="R179" s="94">
        <f t="shared" si="13"/>
        <v>31.9</v>
      </c>
      <c r="S179" s="93">
        <f t="shared" si="14"/>
        <v>5.2</v>
      </c>
      <c r="T179" s="103"/>
      <c r="U179" s="103"/>
    </row>
    <row r="180" spans="1:21" ht="15.75">
      <c r="A180" s="54" t="s">
        <v>203</v>
      </c>
      <c r="B180" s="55">
        <v>2000</v>
      </c>
      <c r="C180" s="56" t="s">
        <v>22</v>
      </c>
      <c r="D180" s="57">
        <v>72.5</v>
      </c>
      <c r="E180" s="55">
        <v>168</v>
      </c>
      <c r="F180" s="58">
        <v>7.56</v>
      </c>
      <c r="G180" s="55">
        <v>0</v>
      </c>
      <c r="H180" s="57">
        <v>53.4</v>
      </c>
      <c r="I180" s="59">
        <v>86</v>
      </c>
      <c r="J180" s="59">
        <v>77</v>
      </c>
      <c r="K180" s="60">
        <v>4783.53</v>
      </c>
      <c r="L180" s="82">
        <v>24481477</v>
      </c>
      <c r="M180" s="58">
        <v>6.4</v>
      </c>
      <c r="N180" s="58">
        <v>0</v>
      </c>
      <c r="O180" s="94">
        <f t="shared" si="10"/>
        <v>1</v>
      </c>
      <c r="P180" s="94">
        <f t="shared" si="11"/>
        <v>86</v>
      </c>
      <c r="Q180" s="94">
        <f t="shared" si="12"/>
        <v>7.56</v>
      </c>
      <c r="R180" s="94">
        <f t="shared" si="13"/>
        <v>0</v>
      </c>
      <c r="S180" s="93">
        <f t="shared" si="14"/>
        <v>6.4</v>
      </c>
      <c r="T180" s="103"/>
      <c r="U180" s="103"/>
    </row>
    <row r="181" spans="1:21" ht="15.75">
      <c r="A181" s="54" t="s">
        <v>204</v>
      </c>
      <c r="B181" s="55">
        <v>2000</v>
      </c>
      <c r="C181" s="56" t="s">
        <v>22</v>
      </c>
      <c r="D181" s="57">
        <v>73.400000000000006</v>
      </c>
      <c r="E181" s="55">
        <v>139</v>
      </c>
      <c r="F181" s="58">
        <v>1.91</v>
      </c>
      <c r="G181" s="55">
        <v>0</v>
      </c>
      <c r="H181" s="57">
        <v>9.1999999999999993</v>
      </c>
      <c r="I181" s="59">
        <v>96</v>
      </c>
      <c r="J181" s="59">
        <v>96</v>
      </c>
      <c r="K181" s="55">
        <v>388.27</v>
      </c>
      <c r="L181" s="82">
        <v>80285563</v>
      </c>
      <c r="M181" s="58">
        <v>5.4</v>
      </c>
      <c r="N181" s="58">
        <v>25.1</v>
      </c>
      <c r="O181" s="94">
        <f t="shared" si="10"/>
        <v>1</v>
      </c>
      <c r="P181" s="94">
        <f t="shared" si="11"/>
        <v>96</v>
      </c>
      <c r="Q181" s="94">
        <f t="shared" si="12"/>
        <v>1.91</v>
      </c>
      <c r="R181" s="94">
        <f t="shared" si="13"/>
        <v>25.1</v>
      </c>
      <c r="S181" s="93">
        <f t="shared" si="14"/>
        <v>5.4</v>
      </c>
      <c r="T181" s="103"/>
      <c r="U181" s="103"/>
    </row>
    <row r="182" spans="1:21" ht="15.75">
      <c r="A182" s="54" t="s">
        <v>205</v>
      </c>
      <c r="B182" s="55">
        <v>2000</v>
      </c>
      <c r="C182" s="56" t="s">
        <v>22</v>
      </c>
      <c r="D182" s="57">
        <v>68</v>
      </c>
      <c r="E182" s="55">
        <v>252</v>
      </c>
      <c r="F182" s="58">
        <v>0.03</v>
      </c>
      <c r="G182" s="55">
        <v>0</v>
      </c>
      <c r="H182" s="57">
        <v>31.2</v>
      </c>
      <c r="I182" s="59">
        <v>74</v>
      </c>
      <c r="J182" s="59">
        <v>74</v>
      </c>
      <c r="K182" s="55">
        <v>539.1</v>
      </c>
      <c r="L182" s="82">
        <v>17795219</v>
      </c>
      <c r="M182" s="58">
        <v>1.2</v>
      </c>
      <c r="N182" s="58">
        <v>23.3</v>
      </c>
      <c r="O182" s="94">
        <f t="shared" si="10"/>
        <v>1</v>
      </c>
      <c r="P182" s="94">
        <f t="shared" si="11"/>
        <v>74</v>
      </c>
      <c r="Q182" s="94">
        <f t="shared" si="12"/>
        <v>0.03</v>
      </c>
      <c r="R182" s="94">
        <f t="shared" si="13"/>
        <v>23.3</v>
      </c>
      <c r="S182" s="93">
        <f t="shared" si="14"/>
        <v>1.2</v>
      </c>
      <c r="T182" s="103"/>
      <c r="U182" s="103"/>
    </row>
    <row r="183" spans="1:21" ht="15.75">
      <c r="A183" s="54" t="s">
        <v>206</v>
      </c>
      <c r="B183" s="55">
        <v>2000</v>
      </c>
      <c r="C183" s="56" t="s">
        <v>22</v>
      </c>
      <c r="D183" s="57">
        <v>43.8</v>
      </c>
      <c r="E183" s="55">
        <v>614</v>
      </c>
      <c r="F183" s="58">
        <v>2.5</v>
      </c>
      <c r="G183" s="55">
        <v>45.616880379999998</v>
      </c>
      <c r="H183" s="57">
        <v>16.8</v>
      </c>
      <c r="I183" s="59">
        <v>85</v>
      </c>
      <c r="J183" s="59">
        <v>85</v>
      </c>
      <c r="K183" s="55">
        <v>341.95600000000002</v>
      </c>
      <c r="L183" s="82">
        <v>1531221</v>
      </c>
      <c r="M183" s="58">
        <v>5.9</v>
      </c>
      <c r="N183" s="58">
        <v>18</v>
      </c>
      <c r="O183" s="94">
        <f t="shared" si="10"/>
        <v>1</v>
      </c>
      <c r="P183" s="94">
        <f t="shared" si="11"/>
        <v>85</v>
      </c>
      <c r="Q183" s="94">
        <f t="shared" si="12"/>
        <v>2.5</v>
      </c>
      <c r="R183" s="94">
        <f t="shared" si="13"/>
        <v>18</v>
      </c>
      <c r="S183" s="93">
        <f t="shared" si="14"/>
        <v>5.9</v>
      </c>
      <c r="T183" s="103"/>
      <c r="U183" s="103"/>
    </row>
    <row r="184" spans="1:21" ht="16.5" thickBot="1">
      <c r="A184" s="63" t="s">
        <v>207</v>
      </c>
      <c r="B184" s="64">
        <v>2000</v>
      </c>
      <c r="C184" s="65" t="s">
        <v>22</v>
      </c>
      <c r="D184" s="66">
        <v>46</v>
      </c>
      <c r="E184" s="64">
        <v>665</v>
      </c>
      <c r="F184" s="67">
        <v>2.48</v>
      </c>
      <c r="G184" s="64">
        <v>0</v>
      </c>
      <c r="H184" s="66">
        <v>25.5</v>
      </c>
      <c r="I184" s="68">
        <v>78</v>
      </c>
      <c r="J184" s="68">
        <v>78</v>
      </c>
      <c r="K184" s="64">
        <v>547.35900000000004</v>
      </c>
      <c r="L184" s="83">
        <v>12222251</v>
      </c>
      <c r="M184" s="67">
        <v>6.5</v>
      </c>
      <c r="N184" s="67">
        <v>18</v>
      </c>
      <c r="O184" s="95">
        <f t="shared" si="10"/>
        <v>1</v>
      </c>
      <c r="P184" s="95">
        <f t="shared" si="11"/>
        <v>78</v>
      </c>
      <c r="Q184" s="95">
        <f t="shared" si="12"/>
        <v>2.48</v>
      </c>
      <c r="R184" s="95">
        <f t="shared" si="13"/>
        <v>18</v>
      </c>
      <c r="S184" s="93">
        <f t="shared" si="14"/>
        <v>6.5</v>
      </c>
      <c r="T184" s="103"/>
      <c r="U184" s="103"/>
    </row>
    <row r="185" spans="1:21" ht="13.5" thickTop="1"/>
  </sheetData>
  <mergeCells count="432">
    <mergeCell ref="LD10:LD11"/>
    <mergeCell ref="LE10:LE11"/>
    <mergeCell ref="LF10:LF11"/>
    <mergeCell ref="LG10:LG11"/>
    <mergeCell ref="LH10:LI10"/>
    <mergeCell ref="LD1:LD2"/>
    <mergeCell ref="LE1:LE2"/>
    <mergeCell ref="LF1:LF2"/>
    <mergeCell ref="LG1:LG2"/>
    <mergeCell ref="LH1:LH2"/>
    <mergeCell ref="LI1:LI2"/>
    <mergeCell ref="LD5:LD6"/>
    <mergeCell ref="LE5:LE6"/>
    <mergeCell ref="LF5:LF6"/>
    <mergeCell ref="LG5:LG6"/>
    <mergeCell ref="LH5:LH6"/>
    <mergeCell ref="KZ1:KZ2"/>
    <mergeCell ref="LA1:LA2"/>
    <mergeCell ref="KV5:KV6"/>
    <mergeCell ref="KW5:KW6"/>
    <mergeCell ref="KX5:KX6"/>
    <mergeCell ref="KY5:KY6"/>
    <mergeCell ref="KZ5:KZ6"/>
    <mergeCell ref="KV10:KV11"/>
    <mergeCell ref="KW10:KW11"/>
    <mergeCell ref="KX10:KX11"/>
    <mergeCell ref="KY10:KY11"/>
    <mergeCell ref="KZ10:LA10"/>
    <mergeCell ref="KN10:KN11"/>
    <mergeCell ref="KO10:KO11"/>
    <mergeCell ref="KP10:KP11"/>
    <mergeCell ref="KQ10:KQ11"/>
    <mergeCell ref="KR10:KS10"/>
    <mergeCell ref="KV1:KV2"/>
    <mergeCell ref="KW1:KW2"/>
    <mergeCell ref="KX1:KX2"/>
    <mergeCell ref="KY1:KY2"/>
    <mergeCell ref="KN1:KN2"/>
    <mergeCell ref="KO1:KO2"/>
    <mergeCell ref="KP1:KP2"/>
    <mergeCell ref="KQ1:KQ2"/>
    <mergeCell ref="KR1:KR2"/>
    <mergeCell ref="KS1:KS2"/>
    <mergeCell ref="KN5:KN6"/>
    <mergeCell ref="KO5:KO6"/>
    <mergeCell ref="KP5:KP6"/>
    <mergeCell ref="KQ5:KQ6"/>
    <mergeCell ref="KR5:KR6"/>
    <mergeCell ref="KJ1:KJ2"/>
    <mergeCell ref="KK1:KK2"/>
    <mergeCell ref="KF5:KF6"/>
    <mergeCell ref="KG5:KG6"/>
    <mergeCell ref="KH5:KH6"/>
    <mergeCell ref="KI5:KI6"/>
    <mergeCell ref="KJ5:KJ6"/>
    <mergeCell ref="KF10:KF11"/>
    <mergeCell ref="KG10:KG11"/>
    <mergeCell ref="KH10:KH11"/>
    <mergeCell ref="KI10:KI11"/>
    <mergeCell ref="KJ10:KK10"/>
    <mergeCell ref="JX10:JX11"/>
    <mergeCell ref="JY10:JY11"/>
    <mergeCell ref="JZ10:JZ11"/>
    <mergeCell ref="KA10:KA11"/>
    <mergeCell ref="KB10:KC10"/>
    <mergeCell ref="KF1:KF2"/>
    <mergeCell ref="KG1:KG2"/>
    <mergeCell ref="KH1:KH2"/>
    <mergeCell ref="KI1:KI2"/>
    <mergeCell ref="JX1:JX2"/>
    <mergeCell ref="JY1:JY2"/>
    <mergeCell ref="JZ1:JZ2"/>
    <mergeCell ref="KA1:KA2"/>
    <mergeCell ref="KB1:KB2"/>
    <mergeCell ref="KC1:KC2"/>
    <mergeCell ref="JX5:JX6"/>
    <mergeCell ref="JY5:JY6"/>
    <mergeCell ref="JZ5:JZ6"/>
    <mergeCell ref="KA5:KA6"/>
    <mergeCell ref="KB5:KB6"/>
    <mergeCell ref="JT1:JT2"/>
    <mergeCell ref="JU1:JU2"/>
    <mergeCell ref="JP5:JP6"/>
    <mergeCell ref="JQ5:JQ6"/>
    <mergeCell ref="JR5:JR6"/>
    <mergeCell ref="JS5:JS6"/>
    <mergeCell ref="JT5:JT6"/>
    <mergeCell ref="JP10:JP11"/>
    <mergeCell ref="JQ10:JQ11"/>
    <mergeCell ref="JR10:JR11"/>
    <mergeCell ref="JS10:JS11"/>
    <mergeCell ref="JT10:JU10"/>
    <mergeCell ref="JH10:JH11"/>
    <mergeCell ref="JI10:JI11"/>
    <mergeCell ref="JJ10:JJ11"/>
    <mergeCell ref="JK10:JK11"/>
    <mergeCell ref="JL10:JM10"/>
    <mergeCell ref="JP1:JP2"/>
    <mergeCell ref="JQ1:JQ2"/>
    <mergeCell ref="JR1:JR2"/>
    <mergeCell ref="JS1:JS2"/>
    <mergeCell ref="JH1:JH2"/>
    <mergeCell ref="JI1:JI2"/>
    <mergeCell ref="JJ1:JJ2"/>
    <mergeCell ref="JK1:JK2"/>
    <mergeCell ref="JL1:JL2"/>
    <mergeCell ref="JM1:JM2"/>
    <mergeCell ref="JH5:JH6"/>
    <mergeCell ref="JI5:JI6"/>
    <mergeCell ref="JJ5:JJ6"/>
    <mergeCell ref="JK5:JK6"/>
    <mergeCell ref="JL5:JL6"/>
    <mergeCell ref="DB10:DB11"/>
    <mergeCell ref="DC10:DC11"/>
    <mergeCell ref="DD10:DD11"/>
    <mergeCell ref="DE10:DE11"/>
    <mergeCell ref="DF10:DG10"/>
    <mergeCell ref="DB1:DB2"/>
    <mergeCell ref="DC1:DC2"/>
    <mergeCell ref="DD1:DD2"/>
    <mergeCell ref="DE1:DE2"/>
    <mergeCell ref="DF1:DF2"/>
    <mergeCell ref="DG1:DG2"/>
    <mergeCell ref="DJ1:DJ2"/>
    <mergeCell ref="DK1:DK2"/>
    <mergeCell ref="DL1:DL2"/>
    <mergeCell ref="DM1:DM2"/>
    <mergeCell ref="DN1:DN2"/>
    <mergeCell ref="DO1:DO2"/>
    <mergeCell ref="DB5:DB6"/>
    <mergeCell ref="DC5:DC6"/>
    <mergeCell ref="DD5:DD6"/>
    <mergeCell ref="DE5:DE6"/>
    <mergeCell ref="DF5:DF6"/>
    <mergeCell ref="DJ5:DJ6"/>
    <mergeCell ref="DK5:DK6"/>
    <mergeCell ref="DL5:DL6"/>
    <mergeCell ref="DM5:DM6"/>
    <mergeCell ref="DN5:DN6"/>
    <mergeCell ref="DJ10:DJ11"/>
    <mergeCell ref="DK10:DK11"/>
    <mergeCell ref="DL10:DL11"/>
    <mergeCell ref="DM10:DM11"/>
    <mergeCell ref="DN10:DO10"/>
    <mergeCell ref="DR10:DR11"/>
    <mergeCell ref="DS10:DS11"/>
    <mergeCell ref="DT10:DT11"/>
    <mergeCell ref="DU10:DU11"/>
    <mergeCell ref="DV10:DW10"/>
    <mergeCell ref="DR1:DR2"/>
    <mergeCell ref="DS1:DS2"/>
    <mergeCell ref="DT1:DT2"/>
    <mergeCell ref="DU1:DU2"/>
    <mergeCell ref="DV1:DV2"/>
    <mergeCell ref="DW1:DW2"/>
    <mergeCell ref="DZ1:DZ2"/>
    <mergeCell ref="EA1:EA2"/>
    <mergeCell ref="EB1:EB2"/>
    <mergeCell ref="EC1:EC2"/>
    <mergeCell ref="ED1:ED2"/>
    <mergeCell ref="EE1:EE2"/>
    <mergeCell ref="DR5:DR6"/>
    <mergeCell ref="DS5:DS6"/>
    <mergeCell ref="DT5:DT6"/>
    <mergeCell ref="DU5:DU6"/>
    <mergeCell ref="DV5:DV6"/>
    <mergeCell ref="DZ5:DZ6"/>
    <mergeCell ref="EA5:EA6"/>
    <mergeCell ref="EB5:EB6"/>
    <mergeCell ref="EC5:EC6"/>
    <mergeCell ref="ED5:ED6"/>
    <mergeCell ref="DZ10:DZ11"/>
    <mergeCell ref="EA10:EA11"/>
    <mergeCell ref="EB10:EB11"/>
    <mergeCell ref="EC10:EC11"/>
    <mergeCell ref="ED10:EE10"/>
    <mergeCell ref="EH10:EH11"/>
    <mergeCell ref="EI10:EI11"/>
    <mergeCell ref="EJ10:EJ11"/>
    <mergeCell ref="EK10:EK11"/>
    <mergeCell ref="EL10:EM10"/>
    <mergeCell ref="EH1:EH2"/>
    <mergeCell ref="EI1:EI2"/>
    <mergeCell ref="EJ1:EJ2"/>
    <mergeCell ref="EK1:EK2"/>
    <mergeCell ref="EL1:EL2"/>
    <mergeCell ref="EM1:EM2"/>
    <mergeCell ref="FA1:FA2"/>
    <mergeCell ref="FB1:FB2"/>
    <mergeCell ref="ER1:ER2"/>
    <mergeCell ref="ES1:ES2"/>
    <mergeCell ref="ET1:ET2"/>
    <mergeCell ref="EH5:EH6"/>
    <mergeCell ref="EI5:EI6"/>
    <mergeCell ref="EJ5:EJ6"/>
    <mergeCell ref="EK5:EK6"/>
    <mergeCell ref="EL5:EL6"/>
    <mergeCell ref="EP5:EP6"/>
    <mergeCell ref="EQ5:EQ6"/>
    <mergeCell ref="ER5:ER6"/>
    <mergeCell ref="ES5:ES6"/>
    <mergeCell ref="ET5:ET6"/>
    <mergeCell ref="EP1:EP2"/>
    <mergeCell ref="EQ1:EQ2"/>
    <mergeCell ref="EP10:EP11"/>
    <mergeCell ref="EQ10:EQ11"/>
    <mergeCell ref="FF1:FF2"/>
    <mergeCell ref="FG1:FG2"/>
    <mergeCell ref="FH1:FH2"/>
    <mergeCell ref="FI1:FI2"/>
    <mergeCell ref="FJ1:FJ2"/>
    <mergeCell ref="FK1:FK2"/>
    <mergeCell ref="ER10:ER11"/>
    <mergeCell ref="ES10:ES11"/>
    <mergeCell ref="ET10:EU10"/>
    <mergeCell ref="FC1:FC2"/>
    <mergeCell ref="FB5:FB6"/>
    <mergeCell ref="FA10:FA11"/>
    <mergeCell ref="FB10:FC10"/>
    <mergeCell ref="EU1:EU2"/>
    <mergeCell ref="EX5:EX6"/>
    <mergeCell ref="EY5:EY6"/>
    <mergeCell ref="EZ5:EZ6"/>
    <mergeCell ref="FA5:FA6"/>
    <mergeCell ref="EX10:EX11"/>
    <mergeCell ref="EY10:EY11"/>
    <mergeCell ref="EZ10:EZ11"/>
    <mergeCell ref="EX1:EX2"/>
    <mergeCell ref="EY1:EY2"/>
    <mergeCell ref="EZ1:EZ2"/>
    <mergeCell ref="FF5:FF6"/>
    <mergeCell ref="FG5:FG6"/>
    <mergeCell ref="FH5:FH6"/>
    <mergeCell ref="FI5:FI6"/>
    <mergeCell ref="FJ5:FJ6"/>
    <mergeCell ref="FF10:FF11"/>
    <mergeCell ref="FG10:FG11"/>
    <mergeCell ref="FH10:FH11"/>
    <mergeCell ref="FI10:FI11"/>
    <mergeCell ref="FJ10:FK10"/>
    <mergeCell ref="FN10:FN11"/>
    <mergeCell ref="FO10:FO11"/>
    <mergeCell ref="FP10:FP11"/>
    <mergeCell ref="FQ10:FQ11"/>
    <mergeCell ref="FR10:FS10"/>
    <mergeCell ref="FN1:FN2"/>
    <mergeCell ref="FO1:FO2"/>
    <mergeCell ref="FP1:FP2"/>
    <mergeCell ref="FQ1:FQ2"/>
    <mergeCell ref="FR1:FR2"/>
    <mergeCell ref="FS1:FS2"/>
    <mergeCell ref="FW1:FW2"/>
    <mergeCell ref="FX1:FX2"/>
    <mergeCell ref="FY1:FY2"/>
    <mergeCell ref="FZ1:FZ2"/>
    <mergeCell ref="GA1:GA2"/>
    <mergeCell ref="GB1:GB2"/>
    <mergeCell ref="FN5:FN6"/>
    <mergeCell ref="FO5:FO6"/>
    <mergeCell ref="FP5:FP6"/>
    <mergeCell ref="FQ5:FQ6"/>
    <mergeCell ref="FR5:FR6"/>
    <mergeCell ref="FW5:FW6"/>
    <mergeCell ref="FX5:FX6"/>
    <mergeCell ref="FY5:FY6"/>
    <mergeCell ref="FZ5:FZ6"/>
    <mergeCell ref="GA5:GA6"/>
    <mergeCell ref="FW10:FW11"/>
    <mergeCell ref="FX10:FX11"/>
    <mergeCell ref="FY10:FY11"/>
    <mergeCell ref="FZ10:FZ11"/>
    <mergeCell ref="GA10:GB10"/>
    <mergeCell ref="GE10:GE11"/>
    <mergeCell ref="GF10:GF11"/>
    <mergeCell ref="GG10:GG11"/>
    <mergeCell ref="GH10:GH11"/>
    <mergeCell ref="GI10:GJ10"/>
    <mergeCell ref="GE1:GE2"/>
    <mergeCell ref="GF1:GF2"/>
    <mergeCell ref="GG1:GG2"/>
    <mergeCell ref="GH1:GH2"/>
    <mergeCell ref="GI1:GI2"/>
    <mergeCell ref="GJ1:GJ2"/>
    <mergeCell ref="GM1:GM2"/>
    <mergeCell ref="GN1:GN2"/>
    <mergeCell ref="GO1:GO2"/>
    <mergeCell ref="GP1:GP2"/>
    <mergeCell ref="GQ1:GQ2"/>
    <mergeCell ref="GR1:GR2"/>
    <mergeCell ref="GE5:GE6"/>
    <mergeCell ref="GF5:GF6"/>
    <mergeCell ref="GG5:GG6"/>
    <mergeCell ref="GH5:GH6"/>
    <mergeCell ref="GI5:GI6"/>
    <mergeCell ref="GM5:GM6"/>
    <mergeCell ref="GN5:GN6"/>
    <mergeCell ref="GO5:GO6"/>
    <mergeCell ref="GP5:GP6"/>
    <mergeCell ref="GQ5:GQ6"/>
    <mergeCell ref="GM10:GM11"/>
    <mergeCell ref="GN10:GN11"/>
    <mergeCell ref="GO10:GO11"/>
    <mergeCell ref="GP10:GP11"/>
    <mergeCell ref="GQ10:GR10"/>
    <mergeCell ref="GU10:GU11"/>
    <mergeCell ref="GV10:GV11"/>
    <mergeCell ref="GW10:GW11"/>
    <mergeCell ref="GX10:GX11"/>
    <mergeCell ref="GY10:GZ10"/>
    <mergeCell ref="GU1:GU2"/>
    <mergeCell ref="GV1:GV2"/>
    <mergeCell ref="GW1:GW2"/>
    <mergeCell ref="GX1:GX2"/>
    <mergeCell ref="GY1:GY2"/>
    <mergeCell ref="GZ1:GZ2"/>
    <mergeCell ref="HC1:HC2"/>
    <mergeCell ref="HD1:HD2"/>
    <mergeCell ref="HE1:HE2"/>
    <mergeCell ref="HF1:HF2"/>
    <mergeCell ref="HG1:HG2"/>
    <mergeCell ref="HH1:HH2"/>
    <mergeCell ref="GU5:GU6"/>
    <mergeCell ref="GV5:GV6"/>
    <mergeCell ref="GW5:GW6"/>
    <mergeCell ref="GX5:GX6"/>
    <mergeCell ref="GY5:GY6"/>
    <mergeCell ref="HC5:HC6"/>
    <mergeCell ref="HD5:HD6"/>
    <mergeCell ref="HE5:HE6"/>
    <mergeCell ref="HF5:HF6"/>
    <mergeCell ref="HG5:HG6"/>
    <mergeCell ref="HC10:HC11"/>
    <mergeCell ref="HD10:HD11"/>
    <mergeCell ref="HE10:HE11"/>
    <mergeCell ref="HF10:HF11"/>
    <mergeCell ref="HG10:HH10"/>
    <mergeCell ref="HK10:HK11"/>
    <mergeCell ref="HL10:HL11"/>
    <mergeCell ref="HM10:HM11"/>
    <mergeCell ref="HN10:HN11"/>
    <mergeCell ref="HO10:HP10"/>
    <mergeCell ref="HK1:HK2"/>
    <mergeCell ref="HL1:HL2"/>
    <mergeCell ref="HM1:HM2"/>
    <mergeCell ref="HN1:HN2"/>
    <mergeCell ref="HO1:HO2"/>
    <mergeCell ref="HP1:HP2"/>
    <mergeCell ref="HS1:HS2"/>
    <mergeCell ref="HT1:HT2"/>
    <mergeCell ref="HU1:HU2"/>
    <mergeCell ref="HV1:HV2"/>
    <mergeCell ref="HW1:HW2"/>
    <mergeCell ref="HX1:HX2"/>
    <mergeCell ref="HK5:HK6"/>
    <mergeCell ref="HL5:HL6"/>
    <mergeCell ref="HM5:HM6"/>
    <mergeCell ref="HN5:HN6"/>
    <mergeCell ref="HO5:HO6"/>
    <mergeCell ref="HS5:HS6"/>
    <mergeCell ref="HT5:HT6"/>
    <mergeCell ref="HU5:HU6"/>
    <mergeCell ref="HV5:HV6"/>
    <mergeCell ref="HW5:HW6"/>
    <mergeCell ref="HS10:HS11"/>
    <mergeCell ref="HT10:HT11"/>
    <mergeCell ref="HU10:HU11"/>
    <mergeCell ref="HV10:HV11"/>
    <mergeCell ref="HW10:HX10"/>
    <mergeCell ref="IA10:IA11"/>
    <mergeCell ref="IB10:IB11"/>
    <mergeCell ref="IC10:IC11"/>
    <mergeCell ref="ID10:ID11"/>
    <mergeCell ref="IE10:IF10"/>
    <mergeCell ref="IA1:IA2"/>
    <mergeCell ref="IB1:IB2"/>
    <mergeCell ref="IC1:IC2"/>
    <mergeCell ref="ID1:ID2"/>
    <mergeCell ref="IE1:IE2"/>
    <mergeCell ref="IF1:IF2"/>
    <mergeCell ref="II1:II2"/>
    <mergeCell ref="IJ1:IJ2"/>
    <mergeCell ref="IK1:IK2"/>
    <mergeCell ref="IL1:IL2"/>
    <mergeCell ref="IM1:IM2"/>
    <mergeCell ref="IN1:IN2"/>
    <mergeCell ref="IA5:IA6"/>
    <mergeCell ref="IB5:IB6"/>
    <mergeCell ref="IC5:IC6"/>
    <mergeCell ref="ID5:ID6"/>
    <mergeCell ref="IE5:IE6"/>
    <mergeCell ref="II5:II6"/>
    <mergeCell ref="IJ5:IJ6"/>
    <mergeCell ref="IK5:IK6"/>
    <mergeCell ref="IL5:IL6"/>
    <mergeCell ref="IM5:IM6"/>
    <mergeCell ref="II10:II11"/>
    <mergeCell ref="IJ10:IJ11"/>
    <mergeCell ref="IK10:IK11"/>
    <mergeCell ref="IL10:IL11"/>
    <mergeCell ref="IM10:IN10"/>
    <mergeCell ref="IQ10:IQ11"/>
    <mergeCell ref="IR10:IR11"/>
    <mergeCell ref="IS10:IS11"/>
    <mergeCell ref="IT10:IT11"/>
    <mergeCell ref="IU10:IV10"/>
    <mergeCell ref="IQ1:IQ2"/>
    <mergeCell ref="IR1:IR2"/>
    <mergeCell ref="IS1:IS2"/>
    <mergeCell ref="IT1:IT2"/>
    <mergeCell ref="IU1:IU2"/>
    <mergeCell ref="IV1:IV2"/>
    <mergeCell ref="IZ1:IZ2"/>
    <mergeCell ref="JA1:JA2"/>
    <mergeCell ref="JB1:JB2"/>
    <mergeCell ref="JC1:JC2"/>
    <mergeCell ref="JD1:JD2"/>
    <mergeCell ref="JE1:JE2"/>
    <mergeCell ref="IQ5:IQ6"/>
    <mergeCell ref="IR5:IR6"/>
    <mergeCell ref="IS5:IS6"/>
    <mergeCell ref="IT5:IT6"/>
    <mergeCell ref="IU5:IU6"/>
    <mergeCell ref="IZ5:IZ6"/>
    <mergeCell ref="JA5:JA6"/>
    <mergeCell ref="JB5:JB6"/>
    <mergeCell ref="JC5:JC6"/>
    <mergeCell ref="JD5:JD6"/>
    <mergeCell ref="IZ10:IZ11"/>
    <mergeCell ref="JA10:JA11"/>
    <mergeCell ref="JB10:JB11"/>
    <mergeCell ref="JC10:JC11"/>
    <mergeCell ref="JD10:JE10"/>
  </mergeCells>
  <conditionalFormatting sqref="V1:AG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A12:KA26">
    <cfRule type="cellIs" dxfId="2" priority="3" operator="greaterThan">
      <formula>0.05</formula>
    </cfRule>
  </conditionalFormatting>
  <conditionalFormatting sqref="JK12:JK23">
    <cfRule type="cellIs" dxfId="1" priority="2" operator="greaterThan">
      <formula>0.05</formula>
    </cfRule>
  </conditionalFormatting>
  <conditionalFormatting sqref="IL12:IL20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workbookViewId="0">
      <selection activeCell="R16" sqref="R16"/>
    </sheetView>
  </sheetViews>
  <sheetFormatPr defaultRowHeight="12.75"/>
  <sheetData>
    <row r="1" spans="1:14" ht="15.75">
      <c r="A1" s="5" t="s">
        <v>0</v>
      </c>
      <c r="B1" s="5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7</v>
      </c>
      <c r="H1" s="4" t="s">
        <v>8</v>
      </c>
      <c r="I1" s="8" t="s">
        <v>10</v>
      </c>
      <c r="J1" s="8" t="s">
        <v>12</v>
      </c>
      <c r="K1" s="10" t="s">
        <v>13</v>
      </c>
      <c r="L1" s="10" t="s">
        <v>14</v>
      </c>
      <c r="M1" s="6" t="s">
        <v>15</v>
      </c>
      <c r="N1" s="6" t="s">
        <v>16</v>
      </c>
    </row>
    <row r="2" spans="1:14" ht="15.75">
      <c r="A2" s="21" t="s">
        <v>20</v>
      </c>
      <c r="B2" s="25">
        <v>2000</v>
      </c>
      <c r="C2" s="21" t="s">
        <v>22</v>
      </c>
      <c r="D2" s="14">
        <v>54.8</v>
      </c>
      <c r="E2" s="25">
        <v>321</v>
      </c>
      <c r="F2" s="16">
        <v>0.03</v>
      </c>
      <c r="G2" s="25">
        <v>10.42496</v>
      </c>
      <c r="H2" s="14">
        <v>12.2</v>
      </c>
      <c r="I2" s="17">
        <v>24</v>
      </c>
      <c r="J2" s="17">
        <v>24</v>
      </c>
      <c r="K2" s="25">
        <v>114.56</v>
      </c>
      <c r="L2" s="18">
        <v>293756</v>
      </c>
      <c r="M2" s="16">
        <v>2.2000000000000002</v>
      </c>
      <c r="N2" s="16">
        <v>0</v>
      </c>
    </row>
    <row r="3" spans="1:14" ht="15.75">
      <c r="A3" s="21" t="s">
        <v>24</v>
      </c>
      <c r="B3" s="25">
        <v>2000</v>
      </c>
      <c r="C3" s="21" t="s">
        <v>22</v>
      </c>
      <c r="D3" s="14">
        <v>72.599999999999994</v>
      </c>
      <c r="E3" s="25">
        <v>11</v>
      </c>
      <c r="F3" s="16">
        <v>6.04</v>
      </c>
      <c r="G3" s="25">
        <v>91.71154052</v>
      </c>
      <c r="H3" s="14">
        <v>45</v>
      </c>
      <c r="I3" s="17">
        <v>97</v>
      </c>
      <c r="J3" s="17">
        <v>97</v>
      </c>
      <c r="K3" s="24">
        <v>1175.789</v>
      </c>
      <c r="L3" s="18">
        <v>38927</v>
      </c>
      <c r="M3" s="16">
        <v>8.8000000000000007</v>
      </c>
      <c r="N3" s="16">
        <v>34.799999999999997</v>
      </c>
    </row>
    <row r="4" spans="1:14" ht="15.75">
      <c r="A4" s="21" t="s">
        <v>25</v>
      </c>
      <c r="B4" s="25">
        <v>2000</v>
      </c>
      <c r="C4" s="21" t="s">
        <v>22</v>
      </c>
      <c r="D4" s="14">
        <v>71.3</v>
      </c>
      <c r="E4" s="25">
        <v>145</v>
      </c>
      <c r="F4" s="16">
        <v>0.48</v>
      </c>
      <c r="G4" s="25">
        <v>154.45594360000001</v>
      </c>
      <c r="H4" s="14">
        <v>44.4</v>
      </c>
      <c r="I4" s="17">
        <v>86</v>
      </c>
      <c r="J4" s="17">
        <v>86</v>
      </c>
      <c r="K4" s="24">
        <v>1757.1780000000001</v>
      </c>
      <c r="L4" s="18">
        <v>3118366</v>
      </c>
      <c r="M4" s="16">
        <v>5.9</v>
      </c>
      <c r="N4" s="16">
        <v>16.600000000000001</v>
      </c>
    </row>
    <row r="5" spans="1:14" ht="15.75">
      <c r="A5" s="21" t="s">
        <v>26</v>
      </c>
      <c r="B5" s="25">
        <v>2000</v>
      </c>
      <c r="C5" s="21" t="s">
        <v>22</v>
      </c>
      <c r="D5" s="14">
        <v>45.3</v>
      </c>
      <c r="E5" s="25">
        <v>48</v>
      </c>
      <c r="F5" s="16">
        <v>6.89</v>
      </c>
      <c r="G5" s="25">
        <v>15.88149254</v>
      </c>
      <c r="H5" s="14">
        <v>15.4</v>
      </c>
      <c r="I5" s="17">
        <v>27</v>
      </c>
      <c r="J5" s="17">
        <v>23</v>
      </c>
      <c r="K5" s="25">
        <v>555.29700000000003</v>
      </c>
      <c r="L5" s="18">
        <v>1644924</v>
      </c>
      <c r="M5" s="16">
        <v>4.4000000000000004</v>
      </c>
      <c r="N5" s="16">
        <v>0</v>
      </c>
    </row>
    <row r="6" spans="1:14" ht="15.75">
      <c r="A6" s="21" t="s">
        <v>27</v>
      </c>
      <c r="B6" s="25">
        <v>2000</v>
      </c>
      <c r="C6" s="21" t="s">
        <v>22</v>
      </c>
      <c r="D6" s="14">
        <v>73.599999999999994</v>
      </c>
      <c r="E6" s="25">
        <v>156</v>
      </c>
      <c r="F6" s="16">
        <v>7.9</v>
      </c>
      <c r="G6" s="25">
        <v>1127.7434699999999</v>
      </c>
      <c r="H6" s="14">
        <v>38.200000000000003</v>
      </c>
      <c r="I6" s="17">
        <v>96</v>
      </c>
      <c r="J6" s="17">
        <v>95</v>
      </c>
      <c r="K6" s="24">
        <v>9875.1620000000003</v>
      </c>
      <c r="L6" s="18">
        <v>77648</v>
      </c>
      <c r="M6" s="16">
        <v>7</v>
      </c>
      <c r="N6" s="16">
        <v>0</v>
      </c>
    </row>
    <row r="7" spans="1:14" ht="15.75">
      <c r="A7" s="21" t="s">
        <v>28</v>
      </c>
      <c r="B7" s="25">
        <v>2000</v>
      </c>
      <c r="C7" s="21" t="s">
        <v>22</v>
      </c>
      <c r="D7" s="14">
        <v>74.099999999999994</v>
      </c>
      <c r="E7" s="25">
        <v>137</v>
      </c>
      <c r="F7" s="16">
        <v>8.33</v>
      </c>
      <c r="G7" s="25">
        <v>1349.0252820000001</v>
      </c>
      <c r="H7" s="14">
        <v>54</v>
      </c>
      <c r="I7" s="17">
        <v>88</v>
      </c>
      <c r="J7" s="17">
        <v>83</v>
      </c>
      <c r="K7" s="24">
        <v>7669.2740000000003</v>
      </c>
      <c r="L7" s="18">
        <v>3757452</v>
      </c>
      <c r="M7" s="16">
        <v>9.1</v>
      </c>
      <c r="N7" s="16">
        <v>41.4</v>
      </c>
    </row>
    <row r="8" spans="1:14" ht="15.75">
      <c r="A8" s="21" t="s">
        <v>29</v>
      </c>
      <c r="B8" s="25">
        <v>2000</v>
      </c>
      <c r="C8" s="21" t="s">
        <v>22</v>
      </c>
      <c r="D8" s="14">
        <v>72</v>
      </c>
      <c r="E8" s="25">
        <v>142</v>
      </c>
      <c r="F8" s="16">
        <v>3.97</v>
      </c>
      <c r="G8" s="25">
        <v>32.75626853</v>
      </c>
      <c r="H8" s="14">
        <v>47.1</v>
      </c>
      <c r="I8" s="17">
        <v>96</v>
      </c>
      <c r="J8" s="17">
        <v>93</v>
      </c>
      <c r="K8" s="25">
        <v>622.74300000000005</v>
      </c>
      <c r="L8" s="18">
        <v>369588</v>
      </c>
      <c r="M8" s="16">
        <v>10.8</v>
      </c>
      <c r="N8" s="16">
        <v>31.8</v>
      </c>
    </row>
    <row r="9" spans="1:14" ht="15.75">
      <c r="A9" s="21" t="s">
        <v>30</v>
      </c>
      <c r="B9" s="25">
        <v>2000</v>
      </c>
      <c r="C9" s="21" t="s">
        <v>31</v>
      </c>
      <c r="D9" s="14">
        <v>79.5</v>
      </c>
      <c r="E9" s="25">
        <v>78</v>
      </c>
      <c r="F9" s="16">
        <v>10.62</v>
      </c>
      <c r="G9" s="25">
        <v>347.18736000000001</v>
      </c>
      <c r="H9" s="14">
        <v>58.2</v>
      </c>
      <c r="I9" s="17">
        <v>90</v>
      </c>
      <c r="J9" s="17">
        <v>90</v>
      </c>
      <c r="K9" s="24">
        <v>2169.9209999999998</v>
      </c>
      <c r="L9" s="18">
        <v>19153</v>
      </c>
      <c r="M9" s="16">
        <v>11.9</v>
      </c>
      <c r="N9" s="16">
        <v>24.5</v>
      </c>
    </row>
    <row r="10" spans="1:14" ht="15.75">
      <c r="A10" s="21" t="s">
        <v>32</v>
      </c>
      <c r="B10" s="25">
        <v>2000</v>
      </c>
      <c r="C10" s="21" t="s">
        <v>31</v>
      </c>
      <c r="D10" s="14">
        <v>78.099999999999994</v>
      </c>
      <c r="E10" s="25">
        <v>96</v>
      </c>
      <c r="F10" s="16">
        <v>11.3</v>
      </c>
      <c r="G10" s="25">
        <v>3557.4555070000001</v>
      </c>
      <c r="H10" s="14">
        <v>5.0999999999999996</v>
      </c>
      <c r="I10" s="17">
        <v>71</v>
      </c>
      <c r="J10" s="17">
        <v>81</v>
      </c>
      <c r="K10" s="24">
        <v>24517.267</v>
      </c>
      <c r="L10" s="18">
        <v>811566</v>
      </c>
      <c r="M10" s="16">
        <v>9</v>
      </c>
      <c r="N10" s="16">
        <v>49.1</v>
      </c>
    </row>
    <row r="11" spans="1:14" ht="15.75">
      <c r="A11" s="21" t="s">
        <v>33</v>
      </c>
      <c r="B11" s="25">
        <v>2000</v>
      </c>
      <c r="C11" s="21" t="s">
        <v>22</v>
      </c>
      <c r="D11" s="14">
        <v>66.599999999999994</v>
      </c>
      <c r="E11" s="25">
        <v>16</v>
      </c>
      <c r="F11" s="16">
        <v>1.9</v>
      </c>
      <c r="G11" s="25">
        <v>35.094626439999999</v>
      </c>
      <c r="H11" s="14">
        <v>42.1</v>
      </c>
      <c r="I11" s="17">
        <v>75</v>
      </c>
      <c r="J11" s="17">
        <v>76</v>
      </c>
      <c r="K11" s="25">
        <v>655.97400000000005</v>
      </c>
      <c r="L11" s="18">
        <v>8486</v>
      </c>
      <c r="M11" s="16">
        <v>10.6</v>
      </c>
      <c r="N11" s="16">
        <v>26.7</v>
      </c>
    </row>
    <row r="12" spans="1:14" ht="15.75">
      <c r="A12" s="21" t="s">
        <v>34</v>
      </c>
      <c r="B12" s="25">
        <v>2000</v>
      </c>
      <c r="C12" s="21" t="s">
        <v>22</v>
      </c>
      <c r="D12" s="14">
        <v>72.599999999999994</v>
      </c>
      <c r="E12" s="25">
        <v>192</v>
      </c>
      <c r="F12" s="16">
        <v>8.6300000000000008</v>
      </c>
      <c r="G12" s="25">
        <v>0</v>
      </c>
      <c r="H12" s="14">
        <v>54.4</v>
      </c>
      <c r="I12" s="17">
        <v>91</v>
      </c>
      <c r="J12" s="17">
        <v>99</v>
      </c>
      <c r="K12" s="24">
        <v>27112.26</v>
      </c>
      <c r="L12" s="18">
        <v>297890</v>
      </c>
      <c r="M12" s="16">
        <v>10.9</v>
      </c>
      <c r="N12" s="16">
        <v>10.6</v>
      </c>
    </row>
    <row r="13" spans="1:14" ht="15.75">
      <c r="A13" s="21" t="s">
        <v>35</v>
      </c>
      <c r="B13" s="25">
        <v>2000</v>
      </c>
      <c r="C13" s="21" t="s">
        <v>22</v>
      </c>
      <c r="D13" s="14">
        <v>74.5</v>
      </c>
      <c r="E13" s="25">
        <v>92</v>
      </c>
      <c r="F13" s="16">
        <v>2.1</v>
      </c>
      <c r="G13" s="25">
        <v>167.7270642</v>
      </c>
      <c r="H13" s="14">
        <v>54.5</v>
      </c>
      <c r="I13" s="17">
        <v>97</v>
      </c>
      <c r="J13" s="17">
        <v>97</v>
      </c>
      <c r="K13" s="24">
        <v>13636.347</v>
      </c>
      <c r="L13" s="18">
        <v>666854</v>
      </c>
      <c r="M13" s="16">
        <v>8.3000000000000007</v>
      </c>
      <c r="N13" s="16">
        <v>22.4</v>
      </c>
    </row>
    <row r="14" spans="1:14" ht="15.75">
      <c r="A14" s="21" t="s">
        <v>36</v>
      </c>
      <c r="B14" s="25">
        <v>2000</v>
      </c>
      <c r="C14" s="21" t="s">
        <v>22</v>
      </c>
      <c r="D14" s="14">
        <v>65.3</v>
      </c>
      <c r="E14" s="25">
        <v>173</v>
      </c>
      <c r="F14" s="16">
        <v>0.01</v>
      </c>
      <c r="G14" s="25">
        <v>3.6963305100000001</v>
      </c>
      <c r="H14" s="14">
        <v>1.4</v>
      </c>
      <c r="I14" s="17">
        <v>83</v>
      </c>
      <c r="J14" s="17">
        <v>82</v>
      </c>
      <c r="K14" s="25">
        <v>45.634</v>
      </c>
      <c r="L14" s="18">
        <v>131581243</v>
      </c>
      <c r="M14" s="16">
        <v>4.0999999999999996</v>
      </c>
      <c r="N14" s="16">
        <v>31.4</v>
      </c>
    </row>
    <row r="15" spans="1:14" ht="15.75">
      <c r="A15" s="21" t="s">
        <v>37</v>
      </c>
      <c r="B15" s="25">
        <v>2000</v>
      </c>
      <c r="C15" s="21" t="s">
        <v>22</v>
      </c>
      <c r="D15" s="14">
        <v>73.3</v>
      </c>
      <c r="E15" s="25">
        <v>127</v>
      </c>
      <c r="F15" s="16">
        <v>8.5500000000000007</v>
      </c>
      <c r="G15" s="25">
        <v>1140.6157539999999</v>
      </c>
      <c r="H15" s="14">
        <v>43</v>
      </c>
      <c r="I15" s="17">
        <v>86</v>
      </c>
      <c r="J15" s="17">
        <v>93</v>
      </c>
      <c r="K15" s="24">
        <v>11568.111000000001</v>
      </c>
      <c r="L15" s="18">
        <v>269837</v>
      </c>
      <c r="M15" s="16">
        <v>9</v>
      </c>
      <c r="N15" s="16">
        <v>8.3000000000000007</v>
      </c>
    </row>
    <row r="16" spans="1:14" ht="15.75">
      <c r="A16" s="21" t="s">
        <v>38</v>
      </c>
      <c r="B16" s="25">
        <v>2000</v>
      </c>
      <c r="C16" s="21" t="s">
        <v>22</v>
      </c>
      <c r="D16" s="14">
        <v>68</v>
      </c>
      <c r="E16" s="25">
        <v>247</v>
      </c>
      <c r="F16" s="16">
        <v>13.97</v>
      </c>
      <c r="G16" s="25">
        <v>24.249478459999999</v>
      </c>
      <c r="H16" s="14">
        <v>54.4</v>
      </c>
      <c r="I16" s="17">
        <v>99</v>
      </c>
      <c r="J16" s="17">
        <v>99</v>
      </c>
      <c r="K16" s="24">
        <v>1276.288</v>
      </c>
      <c r="L16" s="18">
        <v>997961</v>
      </c>
      <c r="M16" s="16">
        <v>8.9</v>
      </c>
      <c r="N16" s="16">
        <v>36.700000000000003</v>
      </c>
    </row>
    <row r="17" spans="1:14" ht="15.75">
      <c r="A17" s="21" t="s">
        <v>39</v>
      </c>
      <c r="B17" s="25">
        <v>2000</v>
      </c>
      <c r="C17" s="21" t="s">
        <v>31</v>
      </c>
      <c r="D17" s="14">
        <v>77.599999999999994</v>
      </c>
      <c r="E17" s="25">
        <v>11</v>
      </c>
      <c r="F17" s="16">
        <v>10.1</v>
      </c>
      <c r="G17" s="25">
        <v>287.2084529</v>
      </c>
      <c r="H17" s="14">
        <v>58.1</v>
      </c>
      <c r="I17" s="17">
        <v>96</v>
      </c>
      <c r="J17" s="17">
        <v>95</v>
      </c>
      <c r="K17" s="24">
        <v>2327.4589999999998</v>
      </c>
      <c r="L17" s="18">
        <v>125125</v>
      </c>
      <c r="M17" s="16">
        <v>10</v>
      </c>
      <c r="N17" s="16">
        <v>37.4</v>
      </c>
    </row>
    <row r="18" spans="1:14" ht="15.75">
      <c r="A18" s="21" t="s">
        <v>40</v>
      </c>
      <c r="B18" s="25">
        <v>2000</v>
      </c>
      <c r="C18" s="21" t="s">
        <v>22</v>
      </c>
      <c r="D18" s="14">
        <v>68.3</v>
      </c>
      <c r="E18" s="25">
        <v>196</v>
      </c>
      <c r="F18" s="16">
        <v>6.45</v>
      </c>
      <c r="G18" s="25">
        <v>219.02398360000001</v>
      </c>
      <c r="H18" s="14">
        <v>4.8</v>
      </c>
      <c r="I18" s="17">
        <v>91</v>
      </c>
      <c r="J18" s="17">
        <v>91</v>
      </c>
      <c r="K18" s="24">
        <v>3364.424</v>
      </c>
      <c r="L18" s="18">
        <v>247315</v>
      </c>
      <c r="M18" s="16">
        <v>10.1</v>
      </c>
      <c r="N18" s="16">
        <v>0</v>
      </c>
    </row>
    <row r="19" spans="1:14" ht="15.75">
      <c r="A19" s="21" t="s">
        <v>41</v>
      </c>
      <c r="B19" s="25">
        <v>2000</v>
      </c>
      <c r="C19" s="21" t="s">
        <v>22</v>
      </c>
      <c r="D19" s="14">
        <v>55.4</v>
      </c>
      <c r="E19" s="25">
        <v>279</v>
      </c>
      <c r="F19" s="16">
        <v>1.21</v>
      </c>
      <c r="G19" s="25">
        <v>37.381820179999998</v>
      </c>
      <c r="H19" s="14">
        <v>18.399999999999999</v>
      </c>
      <c r="I19" s="17">
        <v>78</v>
      </c>
      <c r="J19" s="17">
        <v>78</v>
      </c>
      <c r="K19" s="25">
        <v>374.19200000000001</v>
      </c>
      <c r="L19" s="18">
        <v>6865951</v>
      </c>
      <c r="M19" s="16">
        <v>2.6</v>
      </c>
      <c r="N19" s="16">
        <v>9.1</v>
      </c>
    </row>
    <row r="20" spans="1:14" ht="15.75">
      <c r="A20" s="21" t="s">
        <v>42</v>
      </c>
      <c r="B20" s="25">
        <v>2000</v>
      </c>
      <c r="C20" s="21" t="s">
        <v>22</v>
      </c>
      <c r="D20" s="14">
        <v>62</v>
      </c>
      <c r="E20" s="25">
        <v>312</v>
      </c>
      <c r="F20" s="16">
        <v>0.22</v>
      </c>
      <c r="G20" s="25">
        <v>93.358728439999993</v>
      </c>
      <c r="H20" s="14">
        <v>13.9</v>
      </c>
      <c r="I20" s="17">
        <v>98</v>
      </c>
      <c r="J20" s="17">
        <v>92</v>
      </c>
      <c r="K20" s="25">
        <v>765.86300000000006</v>
      </c>
      <c r="L20" s="18">
        <v>573416</v>
      </c>
      <c r="M20" s="16">
        <v>0.6</v>
      </c>
      <c r="N20" s="16">
        <v>0</v>
      </c>
    </row>
    <row r="21" spans="1:14" ht="15.75">
      <c r="A21" s="21" t="s">
        <v>43</v>
      </c>
      <c r="B21" s="25">
        <v>2000</v>
      </c>
      <c r="C21" s="21" t="s">
        <v>22</v>
      </c>
      <c r="D21" s="14">
        <v>62.6</v>
      </c>
      <c r="E21" s="25">
        <v>243</v>
      </c>
      <c r="F21" s="16">
        <v>3.83</v>
      </c>
      <c r="G21" s="25">
        <v>0</v>
      </c>
      <c r="H21" s="14">
        <v>42.6</v>
      </c>
      <c r="I21" s="17">
        <v>74</v>
      </c>
      <c r="J21" s="17">
        <v>75</v>
      </c>
      <c r="K21" s="24">
        <v>1007</v>
      </c>
      <c r="L21" s="18">
        <v>8339511</v>
      </c>
      <c r="M21" s="16">
        <v>7.4</v>
      </c>
      <c r="N21" s="16">
        <v>0</v>
      </c>
    </row>
    <row r="22" spans="1:14" ht="15.75">
      <c r="A22" s="21" t="s">
        <v>44</v>
      </c>
      <c r="B22" s="25">
        <v>2000</v>
      </c>
      <c r="C22" s="21" t="s">
        <v>22</v>
      </c>
      <c r="D22" s="14">
        <v>74.599999999999994</v>
      </c>
      <c r="E22" s="25">
        <v>116</v>
      </c>
      <c r="F22" s="16">
        <v>4.71</v>
      </c>
      <c r="G22" s="25">
        <v>165.61686420000001</v>
      </c>
      <c r="H22" s="14">
        <v>47.6</v>
      </c>
      <c r="I22" s="17">
        <v>87</v>
      </c>
      <c r="J22" s="17">
        <v>85</v>
      </c>
      <c r="K22" s="24">
        <v>1461.7550000000001</v>
      </c>
      <c r="L22" s="18">
        <v>376676</v>
      </c>
      <c r="M22" s="16">
        <v>7</v>
      </c>
      <c r="N22" s="16">
        <v>47.7</v>
      </c>
    </row>
    <row r="23" spans="1:14" ht="15.75">
      <c r="A23" s="21" t="s">
        <v>45</v>
      </c>
      <c r="B23" s="25">
        <v>2000</v>
      </c>
      <c r="C23" s="21" t="s">
        <v>22</v>
      </c>
      <c r="D23" s="14">
        <v>47.8</v>
      </c>
      <c r="E23" s="25">
        <v>647</v>
      </c>
      <c r="F23" s="16">
        <v>5.3</v>
      </c>
      <c r="G23" s="25">
        <v>250.89164840000001</v>
      </c>
      <c r="H23" s="14">
        <v>29.9</v>
      </c>
      <c r="I23" s="17">
        <v>97</v>
      </c>
      <c r="J23" s="17">
        <v>97</v>
      </c>
      <c r="K23" s="24">
        <v>3349.6880000000001</v>
      </c>
      <c r="L23" s="18">
        <v>172834</v>
      </c>
      <c r="M23" s="16">
        <v>7.6</v>
      </c>
      <c r="N23" s="16">
        <v>19.5</v>
      </c>
    </row>
    <row r="24" spans="1:14" ht="15.75">
      <c r="A24" s="21" t="s">
        <v>46</v>
      </c>
      <c r="B24" s="25">
        <v>2000</v>
      </c>
      <c r="C24" s="21" t="s">
        <v>22</v>
      </c>
      <c r="D24" s="14">
        <v>75</v>
      </c>
      <c r="E24" s="25">
        <v>183</v>
      </c>
      <c r="F24" s="16">
        <v>7.21</v>
      </c>
      <c r="G24" s="25">
        <v>179.47772929999999</v>
      </c>
      <c r="H24" s="14">
        <v>43.7</v>
      </c>
      <c r="I24" s="17">
        <v>99</v>
      </c>
      <c r="J24" s="17">
        <v>98</v>
      </c>
      <c r="K24" s="24">
        <v>3739.1190000000001</v>
      </c>
      <c r="L24" s="18">
        <v>175287587</v>
      </c>
      <c r="M24" s="16">
        <v>5.6</v>
      </c>
      <c r="N24" s="16">
        <v>25.2</v>
      </c>
    </row>
    <row r="25" spans="1:14" ht="15.75">
      <c r="A25" s="21" t="s">
        <v>47</v>
      </c>
      <c r="B25" s="25">
        <v>2000</v>
      </c>
      <c r="C25" s="21" t="s">
        <v>22</v>
      </c>
      <c r="D25" s="14">
        <v>74.400000000000006</v>
      </c>
      <c r="E25" s="25">
        <v>16</v>
      </c>
      <c r="F25" s="16">
        <v>0.25</v>
      </c>
      <c r="G25" s="25">
        <v>11.796861079999999</v>
      </c>
      <c r="H25" s="14">
        <v>26.1</v>
      </c>
      <c r="I25" s="17">
        <v>99</v>
      </c>
      <c r="J25" s="17">
        <v>99</v>
      </c>
      <c r="K25" s="25">
        <v>188.44800000000001</v>
      </c>
      <c r="L25" s="18">
        <v>330554</v>
      </c>
      <c r="M25" s="16">
        <v>8.3000000000000007</v>
      </c>
      <c r="N25" s="16">
        <v>17</v>
      </c>
    </row>
    <row r="26" spans="1:14" ht="15.75">
      <c r="A26" s="21" t="s">
        <v>48</v>
      </c>
      <c r="B26" s="25">
        <v>2000</v>
      </c>
      <c r="C26" s="21" t="s">
        <v>31</v>
      </c>
      <c r="D26" s="14">
        <v>71.099999999999994</v>
      </c>
      <c r="E26" s="25">
        <v>163</v>
      </c>
      <c r="F26" s="16">
        <v>10.96</v>
      </c>
      <c r="G26" s="25">
        <v>15.2357274</v>
      </c>
      <c r="H26" s="14">
        <v>57</v>
      </c>
      <c r="I26" s="17">
        <v>94</v>
      </c>
      <c r="J26" s="17">
        <v>93</v>
      </c>
      <c r="K26" s="25">
        <v>169.286</v>
      </c>
      <c r="L26" s="18">
        <v>817172</v>
      </c>
      <c r="M26" s="16">
        <v>9.5</v>
      </c>
      <c r="N26" s="16">
        <v>52</v>
      </c>
    </row>
    <row r="27" spans="1:14" ht="15.75">
      <c r="A27" s="21" t="s">
        <v>49</v>
      </c>
      <c r="B27" s="25">
        <v>2000</v>
      </c>
      <c r="C27" s="21" t="s">
        <v>22</v>
      </c>
      <c r="D27" s="14">
        <v>51</v>
      </c>
      <c r="E27" s="25">
        <v>348</v>
      </c>
      <c r="F27" s="16">
        <v>4.57</v>
      </c>
      <c r="G27" s="25">
        <v>19.839295969999998</v>
      </c>
      <c r="H27" s="14">
        <v>12.2</v>
      </c>
      <c r="I27" s="17">
        <v>45</v>
      </c>
      <c r="J27" s="17">
        <v>45</v>
      </c>
      <c r="K27" s="25">
        <v>226.476</v>
      </c>
      <c r="L27" s="18">
        <v>1167942</v>
      </c>
      <c r="M27" s="16">
        <v>1.2</v>
      </c>
      <c r="N27" s="16">
        <v>17.2</v>
      </c>
    </row>
    <row r="28" spans="1:14" ht="15.75">
      <c r="A28" s="21" t="s">
        <v>50</v>
      </c>
      <c r="B28" s="25">
        <v>2000</v>
      </c>
      <c r="C28" s="21" t="s">
        <v>22</v>
      </c>
      <c r="D28" s="14">
        <v>58</v>
      </c>
      <c r="E28" s="25">
        <v>386</v>
      </c>
      <c r="F28" s="16">
        <v>4.05</v>
      </c>
      <c r="G28" s="25">
        <v>9.6966891640000004</v>
      </c>
      <c r="H28" s="14">
        <v>12.8</v>
      </c>
      <c r="I28" s="17">
        <v>71</v>
      </c>
      <c r="J28" s="17">
        <v>80</v>
      </c>
      <c r="K28" s="25">
        <v>135.99799999999999</v>
      </c>
      <c r="L28" s="18">
        <v>6476</v>
      </c>
      <c r="M28" s="16">
        <v>1.8</v>
      </c>
      <c r="N28" s="16">
        <v>0</v>
      </c>
    </row>
    <row r="29" spans="1:14" ht="15.75">
      <c r="A29" s="21" t="s">
        <v>51</v>
      </c>
      <c r="B29" s="25">
        <v>2000</v>
      </c>
      <c r="C29" s="21" t="s">
        <v>22</v>
      </c>
      <c r="D29" s="14">
        <v>47.9</v>
      </c>
      <c r="E29" s="25">
        <v>461</v>
      </c>
      <c r="F29" s="16">
        <v>4.24</v>
      </c>
      <c r="G29" s="25">
        <v>0</v>
      </c>
      <c r="H29" s="14">
        <v>19.399999999999999</v>
      </c>
      <c r="I29" s="17">
        <v>71</v>
      </c>
      <c r="J29" s="17">
        <v>80</v>
      </c>
      <c r="K29" s="25">
        <v>642.25</v>
      </c>
      <c r="L29" s="18">
        <v>16517948</v>
      </c>
      <c r="M29" s="16">
        <v>3.3</v>
      </c>
      <c r="N29" s="16">
        <v>0</v>
      </c>
    </row>
    <row r="30" spans="1:14" ht="15.75">
      <c r="A30" s="21" t="s">
        <v>52</v>
      </c>
      <c r="B30" s="25">
        <v>2000</v>
      </c>
      <c r="C30" s="21" t="s">
        <v>22</v>
      </c>
      <c r="D30" s="14">
        <v>69.900000000000006</v>
      </c>
      <c r="E30" s="25">
        <v>155</v>
      </c>
      <c r="F30" s="16">
        <v>4.45</v>
      </c>
      <c r="G30" s="25">
        <v>122.5744699</v>
      </c>
      <c r="H30" s="14">
        <v>21.5</v>
      </c>
      <c r="I30" s="17">
        <v>90</v>
      </c>
      <c r="J30" s="17">
        <v>90</v>
      </c>
      <c r="K30" s="24">
        <v>1239.3779999999999</v>
      </c>
      <c r="L30" s="18">
        <v>43579</v>
      </c>
      <c r="M30" s="16">
        <v>3.5</v>
      </c>
      <c r="N30" s="16">
        <v>13</v>
      </c>
    </row>
    <row r="31" spans="1:14" ht="15.75">
      <c r="A31" s="21" t="s">
        <v>53</v>
      </c>
      <c r="B31" s="25">
        <v>2000</v>
      </c>
      <c r="C31" s="21" t="s">
        <v>22</v>
      </c>
      <c r="D31" s="14">
        <v>57.7</v>
      </c>
      <c r="E31" s="25">
        <v>274</v>
      </c>
      <c r="F31" s="16">
        <v>1.41</v>
      </c>
      <c r="G31" s="25">
        <v>0.32841805600000001</v>
      </c>
      <c r="H31" s="14">
        <v>12.1</v>
      </c>
      <c r="I31" s="17">
        <v>62</v>
      </c>
      <c r="J31" s="17">
        <v>59</v>
      </c>
      <c r="K31" s="25">
        <v>3.6859999999999999</v>
      </c>
      <c r="L31" s="18">
        <v>12152354</v>
      </c>
      <c r="M31" s="16">
        <v>3.2</v>
      </c>
      <c r="N31" s="16">
        <v>30.1</v>
      </c>
    </row>
    <row r="32" spans="1:14" ht="15.75">
      <c r="A32" s="21" t="s">
        <v>54</v>
      </c>
      <c r="B32" s="25">
        <v>2000</v>
      </c>
      <c r="C32" s="21" t="s">
        <v>22</v>
      </c>
      <c r="D32" s="14">
        <v>51.4</v>
      </c>
      <c r="E32" s="25">
        <v>394</v>
      </c>
      <c r="F32" s="16">
        <v>6.08</v>
      </c>
      <c r="G32" s="25">
        <v>4.7205935309999996</v>
      </c>
      <c r="H32" s="14">
        <v>2.9</v>
      </c>
      <c r="I32" s="17">
        <v>57</v>
      </c>
      <c r="J32" s="17">
        <v>62</v>
      </c>
      <c r="K32" s="25">
        <v>68.414000000000001</v>
      </c>
      <c r="L32" s="18">
        <v>15274234</v>
      </c>
      <c r="M32" s="16">
        <v>4.8</v>
      </c>
      <c r="N32" s="16">
        <v>0</v>
      </c>
    </row>
    <row r="33" spans="1:14" ht="15.75">
      <c r="A33" s="21" t="s">
        <v>55</v>
      </c>
      <c r="B33" s="25">
        <v>2000</v>
      </c>
      <c r="C33" s="21" t="s">
        <v>31</v>
      </c>
      <c r="D33" s="14">
        <v>79.099999999999994</v>
      </c>
      <c r="E33" s="25">
        <v>82</v>
      </c>
      <c r="F33" s="16">
        <v>8.4</v>
      </c>
      <c r="G33" s="25">
        <v>3787.4945600000001</v>
      </c>
      <c r="H33" s="14">
        <v>57.8</v>
      </c>
      <c r="I33" s="17">
        <v>88</v>
      </c>
      <c r="J33" s="17">
        <v>89</v>
      </c>
      <c r="K33" s="24">
        <v>24124.169000000002</v>
      </c>
      <c r="L33" s="18">
        <v>37697</v>
      </c>
      <c r="M33" s="16">
        <v>11</v>
      </c>
      <c r="N33" s="16">
        <v>28.2</v>
      </c>
    </row>
    <row r="34" spans="1:14" ht="15.75">
      <c r="A34" s="21" t="s">
        <v>56</v>
      </c>
      <c r="B34" s="25">
        <v>2000</v>
      </c>
      <c r="C34" s="21" t="s">
        <v>22</v>
      </c>
      <c r="D34" s="14">
        <v>46</v>
      </c>
      <c r="E34" s="25">
        <v>49</v>
      </c>
      <c r="F34" s="16">
        <v>1.62</v>
      </c>
      <c r="G34" s="25">
        <v>30.783826569999999</v>
      </c>
      <c r="H34" s="14">
        <v>16.5</v>
      </c>
      <c r="I34" s="17">
        <v>38</v>
      </c>
      <c r="J34" s="17">
        <v>37</v>
      </c>
      <c r="K34" s="25">
        <v>243.54300000000001</v>
      </c>
      <c r="L34" s="18">
        <v>3754986</v>
      </c>
      <c r="M34" s="16">
        <v>2.9</v>
      </c>
      <c r="N34" s="16">
        <v>0</v>
      </c>
    </row>
    <row r="35" spans="1:14" ht="15.75">
      <c r="A35" s="21" t="s">
        <v>57</v>
      </c>
      <c r="B35" s="25">
        <v>2000</v>
      </c>
      <c r="C35" s="21" t="s">
        <v>22</v>
      </c>
      <c r="D35" s="14">
        <v>47.6</v>
      </c>
      <c r="E35" s="25">
        <v>44</v>
      </c>
      <c r="F35" s="16">
        <v>0.5</v>
      </c>
      <c r="G35" s="25">
        <v>21.527016159999999</v>
      </c>
      <c r="H35" s="14">
        <v>13.9</v>
      </c>
      <c r="I35" s="17">
        <v>30</v>
      </c>
      <c r="J35" s="17">
        <v>36</v>
      </c>
      <c r="K35" s="25">
        <v>166.232</v>
      </c>
      <c r="L35" s="18">
        <v>8342559</v>
      </c>
      <c r="M35" s="16">
        <v>1.4</v>
      </c>
      <c r="N35" s="16">
        <v>0</v>
      </c>
    </row>
    <row r="36" spans="1:14" ht="15.75">
      <c r="A36" s="21" t="s">
        <v>58</v>
      </c>
      <c r="B36" s="25">
        <v>2000</v>
      </c>
      <c r="C36" s="21" t="s">
        <v>22</v>
      </c>
      <c r="D36" s="14">
        <v>77.3</v>
      </c>
      <c r="E36" s="25">
        <v>13</v>
      </c>
      <c r="F36" s="16">
        <v>7.67</v>
      </c>
      <c r="G36" s="25">
        <v>74.148429460000003</v>
      </c>
      <c r="H36" s="14">
        <v>54</v>
      </c>
      <c r="I36" s="17">
        <v>91</v>
      </c>
      <c r="J36" s="17">
        <v>91</v>
      </c>
      <c r="K36" s="25">
        <v>511.36799999999999</v>
      </c>
      <c r="L36" s="18">
        <v>15262754</v>
      </c>
      <c r="M36" s="16">
        <v>8.8000000000000007</v>
      </c>
      <c r="N36" s="16">
        <v>56.6</v>
      </c>
    </row>
    <row r="37" spans="1:14" ht="15.75">
      <c r="A37" s="21" t="s">
        <v>59</v>
      </c>
      <c r="B37" s="25">
        <v>2000</v>
      </c>
      <c r="C37" s="21" t="s">
        <v>22</v>
      </c>
      <c r="D37" s="14">
        <v>71.7</v>
      </c>
      <c r="E37" s="25">
        <v>115</v>
      </c>
      <c r="F37" s="16">
        <v>4.88</v>
      </c>
      <c r="G37" s="25">
        <v>17.46057369</v>
      </c>
      <c r="H37" s="14">
        <v>2.5</v>
      </c>
      <c r="I37" s="17">
        <v>86</v>
      </c>
      <c r="J37" s="17">
        <v>85</v>
      </c>
      <c r="K37" s="25">
        <v>959.37199999999996</v>
      </c>
      <c r="L37" s="18">
        <v>1262645</v>
      </c>
      <c r="M37" s="16">
        <v>6.5</v>
      </c>
      <c r="N37" s="16">
        <v>30.1</v>
      </c>
    </row>
    <row r="38" spans="1:14" ht="15.75">
      <c r="A38" s="21" t="s">
        <v>60</v>
      </c>
      <c r="B38" s="25">
        <v>2000</v>
      </c>
      <c r="C38" s="21" t="s">
        <v>22</v>
      </c>
      <c r="D38" s="14">
        <v>71.400000000000006</v>
      </c>
      <c r="E38" s="25">
        <v>167</v>
      </c>
      <c r="F38" s="16">
        <v>4.26</v>
      </c>
      <c r="G38" s="25">
        <v>477.13418139999999</v>
      </c>
      <c r="H38" s="14">
        <v>46.7</v>
      </c>
      <c r="I38" s="17">
        <v>82</v>
      </c>
      <c r="J38" s="17">
        <v>79</v>
      </c>
      <c r="K38" s="24">
        <v>2472.1979999999999</v>
      </c>
      <c r="L38" s="18">
        <v>443958</v>
      </c>
      <c r="M38" s="16">
        <v>6.5</v>
      </c>
      <c r="N38" s="16">
        <v>20.100000000000001</v>
      </c>
    </row>
    <row r="39" spans="1:14" ht="15.75">
      <c r="A39" s="21" t="s">
        <v>61</v>
      </c>
      <c r="B39" s="25">
        <v>2000</v>
      </c>
      <c r="C39" s="21" t="s">
        <v>22</v>
      </c>
      <c r="D39" s="14">
        <v>59.5</v>
      </c>
      <c r="E39" s="25">
        <v>272</v>
      </c>
      <c r="F39" s="16">
        <v>0.17</v>
      </c>
      <c r="G39" s="25">
        <v>35.029486239999997</v>
      </c>
      <c r="H39" s="14">
        <v>17.3</v>
      </c>
      <c r="I39" s="17">
        <v>70</v>
      </c>
      <c r="J39" s="17">
        <v>70</v>
      </c>
      <c r="K39" s="25">
        <v>375.85300000000001</v>
      </c>
      <c r="L39" s="18">
        <v>542357</v>
      </c>
      <c r="M39" s="16">
        <v>0.6</v>
      </c>
      <c r="N39" s="16">
        <v>21.1</v>
      </c>
    </row>
    <row r="40" spans="1:14" ht="15.75">
      <c r="A40" s="21" t="s">
        <v>62</v>
      </c>
      <c r="B40" s="25">
        <v>2000</v>
      </c>
      <c r="C40" s="21" t="s">
        <v>22</v>
      </c>
      <c r="D40" s="14">
        <v>52.9</v>
      </c>
      <c r="E40" s="25">
        <v>416</v>
      </c>
      <c r="F40" s="16">
        <v>3.5</v>
      </c>
      <c r="G40" s="25">
        <v>0</v>
      </c>
      <c r="H40" s="14">
        <v>19.3</v>
      </c>
      <c r="I40" s="17">
        <v>31</v>
      </c>
      <c r="J40" s="17">
        <v>33</v>
      </c>
      <c r="K40" s="25">
        <v>998.2</v>
      </c>
      <c r="L40" s="18">
        <v>3109269</v>
      </c>
      <c r="M40" s="16">
        <v>5.5</v>
      </c>
      <c r="N40" s="16">
        <v>5.7</v>
      </c>
    </row>
    <row r="41" spans="1:14" ht="15.75">
      <c r="A41" s="21" t="s">
        <v>63</v>
      </c>
      <c r="B41" s="25">
        <v>2000</v>
      </c>
      <c r="C41" s="21" t="s">
        <v>22</v>
      </c>
      <c r="D41" s="14">
        <v>77.599999999999994</v>
      </c>
      <c r="E41" s="25">
        <v>98</v>
      </c>
      <c r="F41" s="16">
        <v>4.1500000000000004</v>
      </c>
      <c r="G41" s="25">
        <v>94.178194579999996</v>
      </c>
      <c r="H41" s="14">
        <v>45.4</v>
      </c>
      <c r="I41" s="17">
        <v>80</v>
      </c>
      <c r="J41" s="17">
        <v>88</v>
      </c>
      <c r="K41" s="25">
        <v>388.36399999999998</v>
      </c>
      <c r="L41" s="18">
        <v>3925443</v>
      </c>
      <c r="M41" s="16">
        <v>8</v>
      </c>
      <c r="N41" s="16">
        <v>18</v>
      </c>
    </row>
    <row r="42" spans="1:14" ht="15.75">
      <c r="A42" s="21" t="s">
        <v>64</v>
      </c>
      <c r="B42" s="25">
        <v>2000</v>
      </c>
      <c r="C42" s="21" t="s">
        <v>31</v>
      </c>
      <c r="D42" s="14">
        <v>74.7</v>
      </c>
      <c r="E42" s="25">
        <v>127</v>
      </c>
      <c r="F42" s="16">
        <v>12.07</v>
      </c>
      <c r="G42" s="25">
        <v>649.39098709999996</v>
      </c>
      <c r="H42" s="14">
        <v>54.7</v>
      </c>
      <c r="I42" s="17">
        <v>94</v>
      </c>
      <c r="J42" s="17">
        <v>93</v>
      </c>
      <c r="K42" s="24">
        <v>4919.6289999999999</v>
      </c>
      <c r="L42" s="18">
        <v>4426</v>
      </c>
      <c r="M42" s="16">
        <v>9.4</v>
      </c>
      <c r="N42" s="16">
        <v>33.1</v>
      </c>
    </row>
    <row r="43" spans="1:14" ht="15.75">
      <c r="A43" s="21" t="s">
        <v>65</v>
      </c>
      <c r="B43" s="25">
        <v>2000</v>
      </c>
      <c r="C43" s="21" t="s">
        <v>22</v>
      </c>
      <c r="D43" s="14">
        <v>76.900000000000006</v>
      </c>
      <c r="E43" s="25">
        <v>115</v>
      </c>
      <c r="F43" s="16">
        <v>4.04</v>
      </c>
      <c r="G43" s="25">
        <v>49.340077559999997</v>
      </c>
      <c r="H43" s="14">
        <v>49.4</v>
      </c>
      <c r="I43" s="17">
        <v>98</v>
      </c>
      <c r="J43" s="17">
        <v>95</v>
      </c>
      <c r="K43" s="24">
        <v>2741.1149999999998</v>
      </c>
      <c r="L43" s="18">
        <v>11116787</v>
      </c>
      <c r="M43" s="16">
        <v>9.6</v>
      </c>
      <c r="N43" s="16">
        <v>45.7</v>
      </c>
    </row>
    <row r="44" spans="1:14" ht="15.75">
      <c r="A44" s="21" t="s">
        <v>66</v>
      </c>
      <c r="B44" s="25">
        <v>2000</v>
      </c>
      <c r="C44" s="21" t="s">
        <v>31</v>
      </c>
      <c r="D44" s="14">
        <v>78.099999999999994</v>
      </c>
      <c r="E44" s="25">
        <v>7</v>
      </c>
      <c r="F44" s="16">
        <v>10.81</v>
      </c>
      <c r="G44" s="25">
        <v>950.80279250000001</v>
      </c>
      <c r="H44" s="14">
        <v>52.8</v>
      </c>
      <c r="I44" s="17">
        <v>97</v>
      </c>
      <c r="J44" s="17">
        <v>97</v>
      </c>
      <c r="K44" s="24">
        <v>14672.883</v>
      </c>
      <c r="L44" s="18">
        <v>943286</v>
      </c>
      <c r="M44" s="16">
        <v>9.6</v>
      </c>
      <c r="N44" s="16">
        <v>42.4</v>
      </c>
    </row>
    <row r="45" spans="1:14" ht="15.75">
      <c r="A45" s="21" t="s">
        <v>67</v>
      </c>
      <c r="B45" s="25">
        <v>2000</v>
      </c>
      <c r="C45" s="21" t="s">
        <v>31</v>
      </c>
      <c r="D45" s="14">
        <v>74.7</v>
      </c>
      <c r="E45" s="25">
        <v>126</v>
      </c>
      <c r="F45" s="16">
        <v>13.31</v>
      </c>
      <c r="G45" s="25">
        <v>0</v>
      </c>
      <c r="H45" s="14">
        <v>59</v>
      </c>
      <c r="I45" s="17">
        <v>98</v>
      </c>
      <c r="J45" s="17">
        <v>98</v>
      </c>
      <c r="K45" s="24">
        <v>6011.62</v>
      </c>
      <c r="L45" s="18">
        <v>10263010</v>
      </c>
      <c r="M45" s="16">
        <v>10</v>
      </c>
      <c r="N45" s="16">
        <v>34.1</v>
      </c>
    </row>
    <row r="46" spans="1:14" ht="15.75">
      <c r="A46" s="21" t="s">
        <v>68</v>
      </c>
      <c r="B46" s="25">
        <v>2000</v>
      </c>
      <c r="C46" s="21" t="s">
        <v>22</v>
      </c>
      <c r="D46" s="14">
        <v>65.400000000000006</v>
      </c>
      <c r="E46" s="25">
        <v>192</v>
      </c>
      <c r="F46" s="16">
        <v>3.35</v>
      </c>
      <c r="G46" s="22">
        <v>0</v>
      </c>
      <c r="H46" s="14">
        <v>25.2</v>
      </c>
      <c r="I46" s="17">
        <v>93</v>
      </c>
      <c r="J46" s="17">
        <v>56</v>
      </c>
      <c r="K46" s="25">
        <v>947</v>
      </c>
      <c r="L46" s="18">
        <v>22840217</v>
      </c>
      <c r="M46" s="16">
        <v>10.6</v>
      </c>
      <c r="N46" s="16">
        <v>0</v>
      </c>
    </row>
    <row r="47" spans="1:14" ht="15.75">
      <c r="A47" s="21" t="s">
        <v>69</v>
      </c>
      <c r="B47" s="25">
        <v>2000</v>
      </c>
      <c r="C47" s="21" t="s">
        <v>22</v>
      </c>
      <c r="D47" s="14">
        <v>51.3</v>
      </c>
      <c r="E47" s="25">
        <v>346</v>
      </c>
      <c r="F47" s="16">
        <v>1.17</v>
      </c>
      <c r="G47" s="25">
        <v>0</v>
      </c>
      <c r="H47" s="14">
        <v>14.9</v>
      </c>
      <c r="I47" s="17">
        <v>42</v>
      </c>
      <c r="J47" s="17">
        <v>40</v>
      </c>
      <c r="K47" s="25">
        <v>405.47</v>
      </c>
      <c r="L47" s="18">
        <v>48048664</v>
      </c>
      <c r="M47" s="16">
        <v>3.3</v>
      </c>
      <c r="N47" s="16">
        <v>0</v>
      </c>
    </row>
    <row r="48" spans="1:14" ht="15.75">
      <c r="A48" s="21" t="s">
        <v>70</v>
      </c>
      <c r="B48" s="25">
        <v>2000</v>
      </c>
      <c r="C48" s="21" t="s">
        <v>31</v>
      </c>
      <c r="D48" s="14">
        <v>76.900000000000006</v>
      </c>
      <c r="E48" s="25">
        <v>12</v>
      </c>
      <c r="F48" s="16">
        <v>10.09</v>
      </c>
      <c r="G48" s="25">
        <v>508.74969119999997</v>
      </c>
      <c r="H48" s="14">
        <v>52.2</v>
      </c>
      <c r="I48" s="17">
        <v>97</v>
      </c>
      <c r="J48" s="17">
        <v>97</v>
      </c>
      <c r="K48" s="24">
        <v>3743.5590000000002</v>
      </c>
      <c r="L48" s="18">
        <v>5339616</v>
      </c>
      <c r="M48" s="16">
        <v>10.7</v>
      </c>
      <c r="N48" s="16">
        <v>38.299999999999997</v>
      </c>
    </row>
    <row r="49" spans="1:14" ht="15.75">
      <c r="A49" s="21" t="s">
        <v>71</v>
      </c>
      <c r="B49" s="25">
        <v>2000</v>
      </c>
      <c r="C49" s="21" t="s">
        <v>22</v>
      </c>
      <c r="D49" s="14">
        <v>57.4</v>
      </c>
      <c r="E49" s="25">
        <v>325</v>
      </c>
      <c r="F49" s="16">
        <v>0.49</v>
      </c>
      <c r="G49" s="25">
        <v>91.950759009999999</v>
      </c>
      <c r="H49" s="14">
        <v>28.2</v>
      </c>
      <c r="I49" s="17">
        <v>46</v>
      </c>
      <c r="J49" s="17">
        <v>46</v>
      </c>
      <c r="K49" s="25">
        <v>768.17700000000002</v>
      </c>
      <c r="L49" s="18">
        <v>717584</v>
      </c>
      <c r="M49" s="16">
        <v>3.2</v>
      </c>
      <c r="N49" s="16">
        <v>17.600000000000001</v>
      </c>
    </row>
    <row r="50" spans="1:14" ht="15.75">
      <c r="A50" s="21" t="s">
        <v>72</v>
      </c>
      <c r="B50" s="25">
        <v>2000</v>
      </c>
      <c r="C50" s="21" t="s">
        <v>22</v>
      </c>
      <c r="D50" s="14">
        <v>72</v>
      </c>
      <c r="E50" s="25">
        <v>176</v>
      </c>
      <c r="F50" s="16">
        <v>6.15</v>
      </c>
      <c r="G50" s="25">
        <v>44.792478119999998</v>
      </c>
      <c r="H50" s="14">
        <v>43.1</v>
      </c>
      <c r="I50" s="17">
        <v>71</v>
      </c>
      <c r="J50" s="17">
        <v>78</v>
      </c>
      <c r="K50" s="25">
        <v>282.42399999999998</v>
      </c>
      <c r="L50" s="18">
        <v>8562622</v>
      </c>
      <c r="M50" s="16">
        <v>6.4</v>
      </c>
      <c r="N50" s="16">
        <v>18.7</v>
      </c>
    </row>
    <row r="51" spans="1:14" ht="15.75">
      <c r="A51" s="21" t="s">
        <v>73</v>
      </c>
      <c r="B51" s="25">
        <v>2000</v>
      </c>
      <c r="C51" s="21" t="s">
        <v>22</v>
      </c>
      <c r="D51" s="14">
        <v>72.8</v>
      </c>
      <c r="E51" s="25">
        <v>163</v>
      </c>
      <c r="F51" s="16">
        <v>3.88</v>
      </c>
      <c r="G51" s="25">
        <v>84.175270080000004</v>
      </c>
      <c r="H51" s="14">
        <v>43.6</v>
      </c>
      <c r="I51" s="17">
        <v>83</v>
      </c>
      <c r="J51" s="17">
        <v>87</v>
      </c>
      <c r="K51" s="24">
        <v>1451.298</v>
      </c>
      <c r="L51" s="18">
        <v>12628596</v>
      </c>
      <c r="M51" s="16">
        <v>7</v>
      </c>
      <c r="N51" s="16">
        <v>13.9</v>
      </c>
    </row>
    <row r="52" spans="1:14" ht="15.75">
      <c r="A52" s="21" t="s">
        <v>74</v>
      </c>
      <c r="B52" s="25">
        <v>2000</v>
      </c>
      <c r="C52" s="21" t="s">
        <v>22</v>
      </c>
      <c r="D52" s="14">
        <v>68.8</v>
      </c>
      <c r="E52" s="25">
        <v>171</v>
      </c>
      <c r="F52" s="16">
        <v>0.2</v>
      </c>
      <c r="G52" s="25">
        <v>0</v>
      </c>
      <c r="H52" s="14">
        <v>5.7</v>
      </c>
      <c r="I52" s="17">
        <v>98</v>
      </c>
      <c r="J52" s="17">
        <v>98</v>
      </c>
      <c r="K52" s="24">
        <v>1428.18</v>
      </c>
      <c r="L52" s="18">
        <v>68334904</v>
      </c>
      <c r="M52" s="16">
        <v>4.8</v>
      </c>
      <c r="N52" s="16">
        <v>17.600000000000001</v>
      </c>
    </row>
    <row r="53" spans="1:14" ht="15.75">
      <c r="A53" s="21" t="s">
        <v>75</v>
      </c>
      <c r="B53" s="25">
        <v>2000</v>
      </c>
      <c r="C53" s="21" t="s">
        <v>22</v>
      </c>
      <c r="D53" s="14">
        <v>69</v>
      </c>
      <c r="E53" s="25">
        <v>218</v>
      </c>
      <c r="F53" s="16">
        <v>2.48</v>
      </c>
      <c r="G53" s="25">
        <v>353.66903280000002</v>
      </c>
      <c r="H53" s="14">
        <v>45.3</v>
      </c>
      <c r="I53" s="17">
        <v>98</v>
      </c>
      <c r="J53" s="17">
        <v>99</v>
      </c>
      <c r="K53" s="24">
        <v>2238.4119999999998</v>
      </c>
      <c r="L53" s="18">
        <v>5867626</v>
      </c>
      <c r="M53" s="16">
        <v>5.2</v>
      </c>
      <c r="N53" s="16">
        <v>16</v>
      </c>
    </row>
    <row r="54" spans="1:14" ht="15.75">
      <c r="A54" s="21" t="s">
        <v>76</v>
      </c>
      <c r="B54" s="25">
        <v>2000</v>
      </c>
      <c r="C54" s="21" t="s">
        <v>22</v>
      </c>
      <c r="D54" s="14">
        <v>52.7</v>
      </c>
      <c r="E54" s="25">
        <v>336</v>
      </c>
      <c r="F54" s="16">
        <v>7.89</v>
      </c>
      <c r="G54" s="25">
        <v>14.95451321</v>
      </c>
      <c r="H54" s="14">
        <v>18.3</v>
      </c>
      <c r="I54" s="17">
        <v>41</v>
      </c>
      <c r="J54" s="17">
        <v>34</v>
      </c>
      <c r="K54" s="25">
        <v>172.685</v>
      </c>
      <c r="L54" s="18">
        <v>614323</v>
      </c>
      <c r="M54" s="16">
        <v>5.4</v>
      </c>
      <c r="N54" s="16">
        <v>0</v>
      </c>
    </row>
    <row r="55" spans="1:14" ht="15.75">
      <c r="A55" s="21" t="s">
        <v>77</v>
      </c>
      <c r="B55" s="25">
        <v>2000</v>
      </c>
      <c r="C55" s="21" t="s">
        <v>22</v>
      </c>
      <c r="D55" s="14">
        <v>45.3</v>
      </c>
      <c r="E55" s="25">
        <v>593</v>
      </c>
      <c r="F55" s="16">
        <v>0.47</v>
      </c>
      <c r="G55" s="25">
        <v>0.73594036100000004</v>
      </c>
      <c r="H55" s="14">
        <v>12.6</v>
      </c>
      <c r="I55" s="17">
        <v>82</v>
      </c>
      <c r="J55" s="17">
        <v>81</v>
      </c>
      <c r="K55" s="25">
        <v>28.196999999999999</v>
      </c>
      <c r="L55" s="18">
        <v>339281</v>
      </c>
      <c r="M55" s="16">
        <v>2.5</v>
      </c>
      <c r="N55" s="16">
        <v>8.6999999999999993</v>
      </c>
    </row>
    <row r="56" spans="1:14" ht="15.75">
      <c r="A56" s="21" t="s">
        <v>78</v>
      </c>
      <c r="B56" s="25">
        <v>2000</v>
      </c>
      <c r="C56" s="21" t="s">
        <v>22</v>
      </c>
      <c r="D56" s="14">
        <v>78</v>
      </c>
      <c r="E56" s="25">
        <v>218</v>
      </c>
      <c r="F56" s="16">
        <v>14.32</v>
      </c>
      <c r="G56" s="25">
        <v>5.3480945100000001</v>
      </c>
      <c r="H56" s="14">
        <v>54</v>
      </c>
      <c r="I56" s="17">
        <v>93</v>
      </c>
      <c r="J56" s="17">
        <v>93</v>
      </c>
      <c r="K56" s="25">
        <v>47.328000000000003</v>
      </c>
      <c r="L56" s="18">
        <v>1396985</v>
      </c>
      <c r="M56" s="16">
        <v>11.7</v>
      </c>
      <c r="N56" s="16">
        <v>39.6</v>
      </c>
    </row>
    <row r="57" spans="1:14" ht="15.75">
      <c r="A57" s="21" t="s">
        <v>79</v>
      </c>
      <c r="B57" s="25">
        <v>2000</v>
      </c>
      <c r="C57" s="21" t="s">
        <v>22</v>
      </c>
      <c r="D57" s="14">
        <v>51.2</v>
      </c>
      <c r="E57" s="25">
        <v>391</v>
      </c>
      <c r="F57" s="16">
        <v>0.77</v>
      </c>
      <c r="G57" s="25">
        <v>11.59481766</v>
      </c>
      <c r="H57" s="14">
        <v>12.3</v>
      </c>
      <c r="I57" s="17">
        <v>55</v>
      </c>
      <c r="J57" s="17">
        <v>30</v>
      </c>
      <c r="K57" s="25">
        <v>123.876</v>
      </c>
      <c r="L57" s="18">
        <v>66537331</v>
      </c>
      <c r="M57" s="16">
        <v>1.5</v>
      </c>
      <c r="N57" s="16">
        <v>4.8</v>
      </c>
    </row>
    <row r="58" spans="1:14" ht="15.75">
      <c r="A58" s="21" t="s">
        <v>80</v>
      </c>
      <c r="B58" s="25">
        <v>2000</v>
      </c>
      <c r="C58" s="21" t="s">
        <v>22</v>
      </c>
      <c r="D58" s="14">
        <v>67.7</v>
      </c>
      <c r="E58" s="25">
        <v>221</v>
      </c>
      <c r="F58" s="16">
        <v>2.3199999999999998</v>
      </c>
      <c r="G58" s="25">
        <v>31.258346159999999</v>
      </c>
      <c r="H58" s="14">
        <v>5.2</v>
      </c>
      <c r="I58" s="17">
        <v>91</v>
      </c>
      <c r="J58" s="17">
        <v>90</v>
      </c>
      <c r="K58" s="25">
        <v>276.13400000000001</v>
      </c>
      <c r="L58" s="18">
        <v>811223</v>
      </c>
      <c r="M58" s="16">
        <v>9.6</v>
      </c>
      <c r="N58" s="16">
        <v>35.1</v>
      </c>
    </row>
    <row r="59" spans="1:14" ht="15.75">
      <c r="A59" s="21" t="s">
        <v>81</v>
      </c>
      <c r="B59" s="25">
        <v>2000</v>
      </c>
      <c r="C59" s="21" t="s">
        <v>22</v>
      </c>
      <c r="D59" s="14">
        <v>77.5</v>
      </c>
      <c r="E59" s="25">
        <v>15</v>
      </c>
      <c r="F59" s="16">
        <v>9.9600000000000009</v>
      </c>
      <c r="G59" s="25">
        <v>397.7533689</v>
      </c>
      <c r="H59" s="14">
        <v>55.5</v>
      </c>
      <c r="I59" s="17">
        <v>96</v>
      </c>
      <c r="J59" s="17">
        <v>99</v>
      </c>
      <c r="K59" s="24">
        <v>24253.254000000001</v>
      </c>
      <c r="L59" s="18">
        <v>517629</v>
      </c>
      <c r="M59" s="16">
        <v>9.3000000000000007</v>
      </c>
      <c r="N59" s="16">
        <v>29.7</v>
      </c>
    </row>
    <row r="60" spans="1:14" ht="15.75">
      <c r="A60" s="21" t="s">
        <v>82</v>
      </c>
      <c r="B60" s="25">
        <v>2000</v>
      </c>
      <c r="C60" s="21" t="s">
        <v>22</v>
      </c>
      <c r="D60" s="14">
        <v>78.8</v>
      </c>
      <c r="E60" s="25">
        <v>13</v>
      </c>
      <c r="F60" s="16">
        <v>12.3</v>
      </c>
      <c r="G60" s="25">
        <v>3410.284431</v>
      </c>
      <c r="H60" s="14">
        <v>54.6</v>
      </c>
      <c r="I60" s="17">
        <v>98</v>
      </c>
      <c r="J60" s="17">
        <v>97</v>
      </c>
      <c r="K60" s="24">
        <v>22465.642</v>
      </c>
      <c r="L60" s="18">
        <v>6912498</v>
      </c>
      <c r="M60" s="16">
        <v>9.8000000000000007</v>
      </c>
      <c r="N60" s="16">
        <v>34.9</v>
      </c>
    </row>
    <row r="61" spans="1:14" ht="15.75">
      <c r="A61" s="21" t="s">
        <v>83</v>
      </c>
      <c r="B61" s="25">
        <v>2000</v>
      </c>
      <c r="C61" s="21" t="s">
        <v>22</v>
      </c>
      <c r="D61" s="14">
        <v>61</v>
      </c>
      <c r="E61" s="25">
        <v>296</v>
      </c>
      <c r="F61" s="16">
        <v>8.61</v>
      </c>
      <c r="G61" s="25">
        <v>218.1727473</v>
      </c>
      <c r="H61" s="14">
        <v>28.1</v>
      </c>
      <c r="I61" s="17">
        <v>44</v>
      </c>
      <c r="J61" s="17">
        <v>45</v>
      </c>
      <c r="K61" s="24">
        <v>4116.4669999999996</v>
      </c>
      <c r="L61" s="18">
        <v>1231122</v>
      </c>
      <c r="M61" s="16">
        <v>6.2</v>
      </c>
      <c r="N61" s="16">
        <v>0</v>
      </c>
    </row>
    <row r="62" spans="1:14" ht="15.75">
      <c r="A62" s="21" t="s">
        <v>84</v>
      </c>
      <c r="B62" s="25">
        <v>2000</v>
      </c>
      <c r="C62" s="21" t="s">
        <v>22</v>
      </c>
      <c r="D62" s="14">
        <v>55.9</v>
      </c>
      <c r="E62" s="25">
        <v>33</v>
      </c>
      <c r="F62" s="16">
        <v>3.05</v>
      </c>
      <c r="G62" s="25">
        <v>0</v>
      </c>
      <c r="H62" s="14">
        <v>18</v>
      </c>
      <c r="I62" s="17">
        <v>84</v>
      </c>
      <c r="J62" s="17">
        <v>80</v>
      </c>
      <c r="K62" s="25">
        <v>635.55999999999995</v>
      </c>
      <c r="L62" s="18">
        <v>1228862</v>
      </c>
      <c r="M62" s="16">
        <v>2</v>
      </c>
      <c r="N62" s="16">
        <v>19.899999999999999</v>
      </c>
    </row>
    <row r="63" spans="1:14" ht="15.75">
      <c r="A63" s="21" t="s">
        <v>85</v>
      </c>
      <c r="B63" s="25">
        <v>2000</v>
      </c>
      <c r="C63" s="21" t="s">
        <v>22</v>
      </c>
      <c r="D63" s="14">
        <v>71.8</v>
      </c>
      <c r="E63" s="25">
        <v>129</v>
      </c>
      <c r="F63" s="16">
        <v>6.88</v>
      </c>
      <c r="G63" s="25">
        <v>47.817041830000001</v>
      </c>
      <c r="H63" s="14">
        <v>46</v>
      </c>
      <c r="I63" s="17">
        <v>81</v>
      </c>
      <c r="J63" s="17">
        <v>80</v>
      </c>
      <c r="K63" s="25">
        <v>691.99800000000005</v>
      </c>
      <c r="L63" s="18">
        <v>44183</v>
      </c>
      <c r="M63" s="16">
        <v>11.7</v>
      </c>
      <c r="N63" s="16">
        <v>32.200000000000003</v>
      </c>
    </row>
    <row r="64" spans="1:14" ht="15.75">
      <c r="A64" s="21" t="s">
        <v>86</v>
      </c>
      <c r="B64" s="25">
        <v>2000</v>
      </c>
      <c r="C64" s="21" t="s">
        <v>31</v>
      </c>
      <c r="D64" s="14">
        <v>78</v>
      </c>
      <c r="E64" s="25">
        <v>95</v>
      </c>
      <c r="F64" s="16">
        <v>11.61</v>
      </c>
      <c r="G64" s="25">
        <v>4238.540035</v>
      </c>
      <c r="H64" s="14">
        <v>55.1</v>
      </c>
      <c r="I64" s="17">
        <v>94</v>
      </c>
      <c r="J64" s="17">
        <v>90</v>
      </c>
      <c r="K64" s="24">
        <v>23718.746999999999</v>
      </c>
      <c r="L64" s="18">
        <v>8221158</v>
      </c>
      <c r="M64" s="16">
        <v>11.2</v>
      </c>
      <c r="N64" s="16">
        <v>35.299999999999997</v>
      </c>
    </row>
    <row r="65" spans="1:14" ht="15.75">
      <c r="A65" s="21" t="s">
        <v>87</v>
      </c>
      <c r="B65" s="25">
        <v>2000</v>
      </c>
      <c r="C65" s="21" t="s">
        <v>22</v>
      </c>
      <c r="D65" s="14">
        <v>57.2</v>
      </c>
      <c r="E65" s="25">
        <v>38</v>
      </c>
      <c r="F65" s="16">
        <v>1.92</v>
      </c>
      <c r="G65" s="25">
        <v>20.65432873</v>
      </c>
      <c r="H65" s="14">
        <v>19.5</v>
      </c>
      <c r="I65" s="17">
        <v>88</v>
      </c>
      <c r="J65" s="17">
        <v>88</v>
      </c>
      <c r="K65" s="25">
        <v>263.11200000000002</v>
      </c>
      <c r="L65" s="18">
        <v>18938762</v>
      </c>
      <c r="M65" s="16">
        <v>6.1</v>
      </c>
      <c r="N65" s="16">
        <v>5.9</v>
      </c>
    </row>
    <row r="66" spans="1:14" ht="15.75">
      <c r="A66" s="21" t="s">
        <v>88</v>
      </c>
      <c r="B66" s="25">
        <v>2000</v>
      </c>
      <c r="C66" s="21" t="s">
        <v>22</v>
      </c>
      <c r="D66" s="14">
        <v>78.2</v>
      </c>
      <c r="E66" s="25">
        <v>84</v>
      </c>
      <c r="F66" s="16">
        <v>9.07</v>
      </c>
      <c r="G66" s="25">
        <v>122.1823517</v>
      </c>
      <c r="H66" s="14">
        <v>57.4</v>
      </c>
      <c r="I66" s="17">
        <v>89</v>
      </c>
      <c r="J66" s="17">
        <v>89</v>
      </c>
      <c r="K66" s="24">
        <v>1242.954</v>
      </c>
      <c r="L66" s="18">
        <v>18588</v>
      </c>
      <c r="M66" s="16">
        <v>8.6</v>
      </c>
      <c r="N66" s="16">
        <v>53.5</v>
      </c>
    </row>
    <row r="67" spans="1:14" ht="15.75">
      <c r="A67" s="21" t="s">
        <v>89</v>
      </c>
      <c r="B67" s="25">
        <v>2000</v>
      </c>
      <c r="C67" s="21" t="s">
        <v>22</v>
      </c>
      <c r="D67" s="14">
        <v>74</v>
      </c>
      <c r="E67" s="25">
        <v>182</v>
      </c>
      <c r="F67" s="16">
        <v>8.42</v>
      </c>
      <c r="G67" s="25">
        <v>676.54538779999996</v>
      </c>
      <c r="H67" s="14">
        <v>37.700000000000003</v>
      </c>
      <c r="I67" s="17">
        <v>97</v>
      </c>
      <c r="J67" s="17">
        <v>97</v>
      </c>
      <c r="K67" s="24">
        <v>5117.59</v>
      </c>
      <c r="L67" s="18">
        <v>101620</v>
      </c>
      <c r="M67" s="16">
        <v>4.5999999999999996</v>
      </c>
      <c r="N67" s="16">
        <v>0</v>
      </c>
    </row>
    <row r="68" spans="1:14" ht="15.75">
      <c r="A68" s="21" t="s">
        <v>90</v>
      </c>
      <c r="B68" s="25">
        <v>2000</v>
      </c>
      <c r="C68" s="21" t="s">
        <v>22</v>
      </c>
      <c r="D68" s="14">
        <v>67.7</v>
      </c>
      <c r="E68" s="25">
        <v>221</v>
      </c>
      <c r="F68" s="16">
        <v>2</v>
      </c>
      <c r="G68" s="25">
        <v>238.7369808</v>
      </c>
      <c r="H68" s="14">
        <v>4.4000000000000004</v>
      </c>
      <c r="I68" s="17">
        <v>80</v>
      </c>
      <c r="J68" s="17">
        <v>81</v>
      </c>
      <c r="K68" s="24">
        <v>1655.596</v>
      </c>
      <c r="L68" s="18">
        <v>1165743</v>
      </c>
      <c r="M68" s="16">
        <v>3.7</v>
      </c>
      <c r="N68" s="16">
        <v>0</v>
      </c>
    </row>
    <row r="69" spans="1:14" ht="15.75">
      <c r="A69" s="21" t="s">
        <v>91</v>
      </c>
      <c r="B69" s="25">
        <v>2000</v>
      </c>
      <c r="C69" s="21" t="s">
        <v>22</v>
      </c>
      <c r="D69" s="14">
        <v>52.5</v>
      </c>
      <c r="E69" s="25">
        <v>328</v>
      </c>
      <c r="F69" s="16">
        <v>0.18</v>
      </c>
      <c r="G69" s="25">
        <v>2.2159861360000002</v>
      </c>
      <c r="H69" s="14">
        <v>16.600000000000001</v>
      </c>
      <c r="I69" s="17">
        <v>47</v>
      </c>
      <c r="J69" s="17">
        <v>46</v>
      </c>
      <c r="K69" s="25">
        <v>34.517000000000003</v>
      </c>
      <c r="L69" s="18">
        <v>888546</v>
      </c>
      <c r="M69" s="16">
        <v>1.5</v>
      </c>
      <c r="N69" s="16">
        <v>0</v>
      </c>
    </row>
    <row r="70" spans="1:14" ht="15.75">
      <c r="A70" s="21" t="s">
        <v>92</v>
      </c>
      <c r="B70" s="25">
        <v>2000</v>
      </c>
      <c r="C70" s="21" t="s">
        <v>22</v>
      </c>
      <c r="D70" s="14">
        <v>52.1</v>
      </c>
      <c r="E70" s="25">
        <v>3</v>
      </c>
      <c r="F70" s="16">
        <v>2.73</v>
      </c>
      <c r="G70" s="25">
        <v>6.6994187470000002</v>
      </c>
      <c r="H70" s="14">
        <v>17.399999999999999</v>
      </c>
      <c r="I70" s="17">
        <v>52</v>
      </c>
      <c r="J70" s="17">
        <v>49</v>
      </c>
      <c r="K70" s="25">
        <v>297.75200000000001</v>
      </c>
      <c r="L70" s="18">
        <v>1243229</v>
      </c>
      <c r="M70" s="16">
        <v>0.7</v>
      </c>
      <c r="N70" s="16">
        <v>0</v>
      </c>
    </row>
    <row r="71" spans="1:14" ht="15.75">
      <c r="A71" s="21" t="s">
        <v>93</v>
      </c>
      <c r="B71" s="25">
        <v>2000</v>
      </c>
      <c r="C71" s="21" t="s">
        <v>22</v>
      </c>
      <c r="D71" s="14">
        <v>65.400000000000006</v>
      </c>
      <c r="E71" s="25">
        <v>246</v>
      </c>
      <c r="F71" s="16">
        <v>5.08</v>
      </c>
      <c r="G71" s="25">
        <v>16.754808879999999</v>
      </c>
      <c r="H71" s="14">
        <v>35.700000000000003</v>
      </c>
      <c r="I71" s="17">
        <v>79</v>
      </c>
      <c r="J71" s="17">
        <v>88</v>
      </c>
      <c r="K71" s="25">
        <v>946.59900000000005</v>
      </c>
      <c r="L71" s="18">
        <v>75331</v>
      </c>
      <c r="M71" s="16">
        <v>7.7</v>
      </c>
      <c r="N71" s="16">
        <v>0</v>
      </c>
    </row>
    <row r="72" spans="1:14" ht="15.75">
      <c r="A72" s="21" t="s">
        <v>94</v>
      </c>
      <c r="B72" s="25">
        <v>2000</v>
      </c>
      <c r="C72" s="21" t="s">
        <v>22</v>
      </c>
      <c r="D72" s="14">
        <v>58.6</v>
      </c>
      <c r="E72" s="25">
        <v>35</v>
      </c>
      <c r="F72" s="16">
        <v>5.9</v>
      </c>
      <c r="G72" s="25">
        <v>74.46033036</v>
      </c>
      <c r="H72" s="14">
        <v>34</v>
      </c>
      <c r="I72" s="17">
        <v>50</v>
      </c>
      <c r="J72" s="17">
        <v>41</v>
      </c>
      <c r="K72" s="25">
        <v>462.48700000000002</v>
      </c>
      <c r="L72" s="18">
        <v>85492</v>
      </c>
      <c r="M72" s="16">
        <v>3.8</v>
      </c>
      <c r="N72" s="16">
        <v>12.1</v>
      </c>
    </row>
    <row r="73" spans="1:14" ht="15.75">
      <c r="A73" s="21" t="s">
        <v>95</v>
      </c>
      <c r="B73" s="25">
        <v>2000</v>
      </c>
      <c r="C73" s="21" t="s">
        <v>22</v>
      </c>
      <c r="D73" s="14">
        <v>71</v>
      </c>
      <c r="E73" s="25">
        <v>174</v>
      </c>
      <c r="F73" s="16">
        <v>2.97</v>
      </c>
      <c r="G73" s="25">
        <v>28.808310980000002</v>
      </c>
      <c r="H73" s="14">
        <v>38.799999999999997</v>
      </c>
      <c r="I73" s="17">
        <v>88</v>
      </c>
      <c r="J73" s="17">
        <v>94</v>
      </c>
      <c r="K73" s="25">
        <v>188.78299999999999</v>
      </c>
      <c r="L73" s="18">
        <v>6524283</v>
      </c>
      <c r="M73" s="16">
        <v>4.3</v>
      </c>
      <c r="N73" s="16">
        <v>3.9</v>
      </c>
    </row>
    <row r="74" spans="1:14" ht="15.75">
      <c r="A74" s="21" t="s">
        <v>96</v>
      </c>
      <c r="B74" s="25">
        <v>2000</v>
      </c>
      <c r="C74" s="21" t="s">
        <v>31</v>
      </c>
      <c r="D74" s="14">
        <v>71.7</v>
      </c>
      <c r="E74" s="25">
        <v>193</v>
      </c>
      <c r="F74" s="16">
        <v>11.46</v>
      </c>
      <c r="G74" s="25">
        <v>75.362514059999995</v>
      </c>
      <c r="H74" s="14">
        <v>56.1</v>
      </c>
      <c r="I74" s="17">
        <v>99</v>
      </c>
      <c r="J74" s="17">
        <v>99</v>
      </c>
      <c r="K74" s="24">
        <v>4623.4669999999996</v>
      </c>
      <c r="L74" s="18">
        <v>121971</v>
      </c>
      <c r="M74" s="16">
        <v>10.199999999999999</v>
      </c>
      <c r="N74" s="16">
        <v>41.1</v>
      </c>
    </row>
    <row r="75" spans="1:14" ht="15.75">
      <c r="A75" s="21" t="s">
        <v>97</v>
      </c>
      <c r="B75" s="25">
        <v>2000</v>
      </c>
      <c r="C75" s="21" t="s">
        <v>31</v>
      </c>
      <c r="D75" s="14">
        <v>79.7</v>
      </c>
      <c r="E75" s="25">
        <v>74</v>
      </c>
      <c r="F75" s="16">
        <v>7.24</v>
      </c>
      <c r="G75" s="25">
        <v>5809.1219899999996</v>
      </c>
      <c r="H75" s="14">
        <v>54.2</v>
      </c>
      <c r="I75" s="17">
        <v>98</v>
      </c>
      <c r="J75" s="17">
        <v>98</v>
      </c>
      <c r="K75" s="24">
        <v>31813.373</v>
      </c>
      <c r="L75" s="18">
        <v>28125</v>
      </c>
      <c r="M75" s="16">
        <v>9.4</v>
      </c>
      <c r="N75" s="16">
        <v>30.1</v>
      </c>
    </row>
    <row r="76" spans="1:14" ht="15.75">
      <c r="A76" s="21" t="s">
        <v>98</v>
      </c>
      <c r="B76" s="25">
        <v>2000</v>
      </c>
      <c r="C76" s="21" t="s">
        <v>22</v>
      </c>
      <c r="D76" s="14">
        <v>62.5</v>
      </c>
      <c r="E76" s="25">
        <v>224</v>
      </c>
      <c r="F76" s="16">
        <v>2.4700000000000002</v>
      </c>
      <c r="G76" s="25">
        <v>19.26615743</v>
      </c>
      <c r="H76" s="14">
        <v>11.4</v>
      </c>
      <c r="I76" s="17">
        <v>57</v>
      </c>
      <c r="J76" s="17">
        <v>58</v>
      </c>
      <c r="K76" s="25">
        <v>438.86500000000001</v>
      </c>
      <c r="L76" s="18">
        <v>1535912</v>
      </c>
      <c r="M76" s="16">
        <v>4.4000000000000004</v>
      </c>
      <c r="N76" s="16">
        <v>21.2</v>
      </c>
    </row>
    <row r="77" spans="1:14" ht="15.75">
      <c r="A77" s="21" t="s">
        <v>99</v>
      </c>
      <c r="B77" s="25">
        <v>2000</v>
      </c>
      <c r="C77" s="21" t="s">
        <v>22</v>
      </c>
      <c r="D77" s="14">
        <v>66.3</v>
      </c>
      <c r="E77" s="25">
        <v>188</v>
      </c>
      <c r="F77" s="16">
        <v>0.09</v>
      </c>
      <c r="G77" s="25">
        <v>3.4333436399999999</v>
      </c>
      <c r="H77" s="14">
        <v>15.4</v>
      </c>
      <c r="I77" s="17">
        <v>72</v>
      </c>
      <c r="J77" s="17">
        <v>75</v>
      </c>
      <c r="K77" s="25">
        <v>78.927000000000007</v>
      </c>
      <c r="L77" s="18">
        <v>21154429</v>
      </c>
      <c r="M77" s="16">
        <v>6.7</v>
      </c>
      <c r="N77" s="16">
        <v>32.9</v>
      </c>
    </row>
    <row r="78" spans="1:14" ht="15.75">
      <c r="A78" s="21" t="s">
        <v>100</v>
      </c>
      <c r="B78" s="25">
        <v>2000</v>
      </c>
      <c r="C78" s="21" t="s">
        <v>22</v>
      </c>
      <c r="D78" s="14">
        <v>73</v>
      </c>
      <c r="E78" s="25">
        <v>15</v>
      </c>
      <c r="F78" s="16">
        <v>0.03</v>
      </c>
      <c r="G78" s="25">
        <v>0</v>
      </c>
      <c r="H78" s="14">
        <v>44.9</v>
      </c>
      <c r="I78" s="17">
        <v>99</v>
      </c>
      <c r="J78" s="17">
        <v>99</v>
      </c>
      <c r="K78" s="24">
        <v>1657.17</v>
      </c>
      <c r="L78" s="18">
        <v>65850062</v>
      </c>
      <c r="M78" s="16">
        <v>6.2</v>
      </c>
      <c r="N78" s="16">
        <v>17.5</v>
      </c>
    </row>
    <row r="79" spans="1:14" ht="15.75">
      <c r="A79" s="21" t="s">
        <v>101</v>
      </c>
      <c r="B79" s="25">
        <v>2000</v>
      </c>
      <c r="C79" s="21" t="s">
        <v>22</v>
      </c>
      <c r="D79" s="14">
        <v>70</v>
      </c>
      <c r="E79" s="25">
        <v>144</v>
      </c>
      <c r="F79" s="16">
        <v>0.2</v>
      </c>
      <c r="G79" s="22">
        <v>0</v>
      </c>
      <c r="H79" s="14">
        <v>49.5</v>
      </c>
      <c r="I79" s="17">
        <v>83</v>
      </c>
      <c r="J79" s="17">
        <v>80</v>
      </c>
      <c r="K79" s="25">
        <v>717</v>
      </c>
      <c r="L79" s="18">
        <v>23565413</v>
      </c>
      <c r="M79" s="16">
        <v>5</v>
      </c>
      <c r="N79" s="16">
        <v>0</v>
      </c>
    </row>
    <row r="80" spans="1:14" ht="15.75">
      <c r="A80" s="21" t="s">
        <v>102</v>
      </c>
      <c r="B80" s="25">
        <v>2000</v>
      </c>
      <c r="C80" s="21" t="s">
        <v>31</v>
      </c>
      <c r="D80" s="14">
        <v>76.400000000000006</v>
      </c>
      <c r="E80" s="25">
        <v>94</v>
      </c>
      <c r="F80" s="16">
        <v>11.27</v>
      </c>
      <c r="G80" s="25">
        <v>3794.581463</v>
      </c>
      <c r="H80" s="14">
        <v>51.5</v>
      </c>
      <c r="I80" s="17">
        <v>86</v>
      </c>
      <c r="J80" s="17">
        <v>86</v>
      </c>
      <c r="K80" s="24">
        <v>26241.919000000002</v>
      </c>
      <c r="L80" s="18">
        <v>385174</v>
      </c>
      <c r="M80" s="16">
        <v>10.8</v>
      </c>
      <c r="N80" s="16">
        <v>37.799999999999997</v>
      </c>
    </row>
    <row r="81" spans="1:14" ht="15.75">
      <c r="A81" s="21" t="s">
        <v>103</v>
      </c>
      <c r="B81" s="25">
        <v>2000</v>
      </c>
      <c r="C81" s="21" t="s">
        <v>22</v>
      </c>
      <c r="D81" s="14">
        <v>78.900000000000006</v>
      </c>
      <c r="E81" s="25">
        <v>76</v>
      </c>
      <c r="F81" s="16">
        <v>2.56</v>
      </c>
      <c r="G81" s="25">
        <v>199.9341033</v>
      </c>
      <c r="H81" s="14">
        <v>58.3</v>
      </c>
      <c r="I81" s="17">
        <v>93</v>
      </c>
      <c r="J81" s="17">
        <v>93</v>
      </c>
      <c r="K81" s="24">
        <v>2152.143</v>
      </c>
      <c r="L81" s="18">
        <v>6289</v>
      </c>
      <c r="M81" s="16">
        <v>12</v>
      </c>
      <c r="N81" s="16">
        <v>31.9</v>
      </c>
    </row>
    <row r="82" spans="1:14" ht="15.75">
      <c r="A82" s="21" t="s">
        <v>104</v>
      </c>
      <c r="B82" s="25">
        <v>2000</v>
      </c>
      <c r="C82" s="21" t="s">
        <v>31</v>
      </c>
      <c r="D82" s="14">
        <v>79.400000000000006</v>
      </c>
      <c r="E82" s="25">
        <v>77</v>
      </c>
      <c r="F82" s="16">
        <v>6.4</v>
      </c>
      <c r="G82" s="25">
        <v>31.505822040000002</v>
      </c>
      <c r="H82" s="14">
        <v>55</v>
      </c>
      <c r="I82" s="17">
        <v>97</v>
      </c>
      <c r="J82" s="17">
        <v>87</v>
      </c>
      <c r="K82" s="25">
        <v>251.24299999999999</v>
      </c>
      <c r="L82" s="18">
        <v>5694218</v>
      </c>
      <c r="M82" s="16">
        <v>8.6</v>
      </c>
      <c r="N82" s="16">
        <v>26.5</v>
      </c>
    </row>
    <row r="83" spans="1:14" ht="15.75">
      <c r="A83" s="21" t="s">
        <v>105</v>
      </c>
      <c r="B83" s="25">
        <v>2000</v>
      </c>
      <c r="C83" s="21" t="s">
        <v>22</v>
      </c>
      <c r="D83" s="14">
        <v>72.599999999999994</v>
      </c>
      <c r="E83" s="25">
        <v>171</v>
      </c>
      <c r="F83" s="16">
        <v>2.84</v>
      </c>
      <c r="G83" s="25">
        <v>24.827628539999999</v>
      </c>
      <c r="H83" s="14">
        <v>41.6</v>
      </c>
      <c r="I83" s="17">
        <v>95</v>
      </c>
      <c r="J83" s="17">
        <v>93</v>
      </c>
      <c r="K83" s="25">
        <v>336.87400000000002</v>
      </c>
      <c r="L83" s="18">
        <v>2656864</v>
      </c>
      <c r="M83" s="16">
        <v>7.3</v>
      </c>
      <c r="N83" s="16">
        <v>18.399999999999999</v>
      </c>
    </row>
    <row r="84" spans="1:14" ht="15.75">
      <c r="A84" s="21" t="s">
        <v>106</v>
      </c>
      <c r="B84" s="25">
        <v>2000</v>
      </c>
      <c r="C84" s="21" t="s">
        <v>31</v>
      </c>
      <c r="D84" s="14">
        <v>81.099999999999994</v>
      </c>
      <c r="E84" s="25">
        <v>74</v>
      </c>
      <c r="F84" s="16">
        <v>6.98</v>
      </c>
      <c r="G84" s="25">
        <v>5926.2966539999998</v>
      </c>
      <c r="H84" s="14">
        <v>22.2</v>
      </c>
      <c r="I84" s="17">
        <v>98</v>
      </c>
      <c r="J84" s="17">
        <v>85</v>
      </c>
      <c r="K84" s="24">
        <v>38532.487999999998</v>
      </c>
      <c r="L84" s="18">
        <v>126843</v>
      </c>
      <c r="M84" s="16">
        <v>10.7</v>
      </c>
      <c r="N84" s="16">
        <v>33</v>
      </c>
    </row>
    <row r="85" spans="1:14" ht="15.75">
      <c r="A85" s="21" t="s">
        <v>107</v>
      </c>
      <c r="B85" s="25">
        <v>2000</v>
      </c>
      <c r="C85" s="21" t="s">
        <v>22</v>
      </c>
      <c r="D85" s="14">
        <v>71.7</v>
      </c>
      <c r="E85" s="25">
        <v>133</v>
      </c>
      <c r="F85" s="16">
        <v>0.59</v>
      </c>
      <c r="G85" s="25">
        <v>227.296617</v>
      </c>
      <c r="H85" s="14">
        <v>54</v>
      </c>
      <c r="I85" s="17">
        <v>94</v>
      </c>
      <c r="J85" s="17">
        <v>91</v>
      </c>
      <c r="K85" s="24">
        <v>1657.8889999999999</v>
      </c>
      <c r="L85" s="18">
        <v>51313</v>
      </c>
      <c r="M85" s="16">
        <v>9.5</v>
      </c>
      <c r="N85" s="16">
        <v>0</v>
      </c>
    </row>
    <row r="86" spans="1:14" ht="15.75">
      <c r="A86" s="21" t="s">
        <v>108</v>
      </c>
      <c r="B86" s="25">
        <v>2000</v>
      </c>
      <c r="C86" s="21" t="s">
        <v>22</v>
      </c>
      <c r="D86" s="14">
        <v>63.9</v>
      </c>
      <c r="E86" s="25">
        <v>292</v>
      </c>
      <c r="F86" s="16">
        <v>6.44</v>
      </c>
      <c r="G86" s="25">
        <v>112.541157</v>
      </c>
      <c r="H86" s="14">
        <v>43.9</v>
      </c>
      <c r="I86" s="17">
        <v>96</v>
      </c>
      <c r="J86" s="17">
        <v>97</v>
      </c>
      <c r="K86" s="24">
        <v>1229.9580000000001</v>
      </c>
      <c r="L86" s="18">
        <v>14883626</v>
      </c>
      <c r="M86" s="16">
        <v>10.5</v>
      </c>
      <c r="N86" s="16">
        <v>31.9</v>
      </c>
    </row>
    <row r="87" spans="1:14" ht="15.75">
      <c r="A87" s="21" t="s">
        <v>109</v>
      </c>
      <c r="B87" s="25">
        <v>2000</v>
      </c>
      <c r="C87" s="21" t="s">
        <v>22</v>
      </c>
      <c r="D87" s="14">
        <v>51.9</v>
      </c>
      <c r="E87" s="25">
        <v>428</v>
      </c>
      <c r="F87" s="16">
        <v>2.04</v>
      </c>
      <c r="G87" s="25">
        <v>0.68168555500000005</v>
      </c>
      <c r="H87" s="14">
        <v>14.4</v>
      </c>
      <c r="I87" s="17">
        <v>80</v>
      </c>
      <c r="J87" s="17">
        <v>82</v>
      </c>
      <c r="K87" s="25">
        <v>43.98</v>
      </c>
      <c r="L87" s="18">
        <v>3145483</v>
      </c>
      <c r="M87" s="16">
        <v>5.3</v>
      </c>
      <c r="N87" s="16">
        <v>16.600000000000001</v>
      </c>
    </row>
    <row r="88" spans="1:14" ht="15.75">
      <c r="A88" s="21" t="s">
        <v>110</v>
      </c>
      <c r="B88" s="25">
        <v>2000</v>
      </c>
      <c r="C88" s="21" t="s">
        <v>22</v>
      </c>
      <c r="D88" s="14">
        <v>64.099999999999994</v>
      </c>
      <c r="E88" s="25">
        <v>222</v>
      </c>
      <c r="F88" s="16">
        <v>0.56000000000000005</v>
      </c>
      <c r="G88" s="25">
        <v>11.075433309999999</v>
      </c>
      <c r="H88" s="14">
        <v>67.900000000000006</v>
      </c>
      <c r="I88" s="17">
        <v>90</v>
      </c>
      <c r="J88" s="17">
        <v>90</v>
      </c>
      <c r="K88" s="25">
        <v>796.79399999999998</v>
      </c>
      <c r="L88" s="18">
        <v>8446</v>
      </c>
      <c r="M88" s="16">
        <v>6.8</v>
      </c>
      <c r="N88" s="16">
        <v>73.400000000000006</v>
      </c>
    </row>
    <row r="89" spans="1:14" ht="15.75">
      <c r="A89" s="21" t="s">
        <v>111</v>
      </c>
      <c r="B89" s="25">
        <v>2000</v>
      </c>
      <c r="C89" s="21" t="s">
        <v>22</v>
      </c>
      <c r="D89" s="14">
        <v>73.2</v>
      </c>
      <c r="E89" s="25">
        <v>96</v>
      </c>
      <c r="F89" s="16">
        <v>0.1</v>
      </c>
      <c r="G89" s="25">
        <v>959.92586200000005</v>
      </c>
      <c r="H89" s="14">
        <v>64</v>
      </c>
      <c r="I89" s="17">
        <v>94</v>
      </c>
      <c r="J89" s="17">
        <v>98</v>
      </c>
      <c r="K89" s="24">
        <v>18389.383999999998</v>
      </c>
      <c r="L89" s="18">
        <v>1929470</v>
      </c>
      <c r="M89" s="16">
        <v>6.2</v>
      </c>
      <c r="N89" s="16">
        <v>24.8</v>
      </c>
    </row>
    <row r="90" spans="1:14" ht="15.75">
      <c r="A90" s="21" t="s">
        <v>112</v>
      </c>
      <c r="B90" s="25">
        <v>2000</v>
      </c>
      <c r="C90" s="21" t="s">
        <v>22</v>
      </c>
      <c r="D90" s="14">
        <v>66.599999999999994</v>
      </c>
      <c r="E90" s="25">
        <v>225</v>
      </c>
      <c r="F90" s="16">
        <v>5.99</v>
      </c>
      <c r="G90" s="22">
        <v>0</v>
      </c>
      <c r="H90" s="14">
        <v>35.6</v>
      </c>
      <c r="I90" s="17">
        <v>99</v>
      </c>
      <c r="J90" s="17">
        <v>99</v>
      </c>
      <c r="K90" s="25">
        <v>278</v>
      </c>
      <c r="L90" s="18">
        <v>4954850</v>
      </c>
      <c r="M90" s="16">
        <v>9.8000000000000007</v>
      </c>
      <c r="N90" s="16">
        <v>27.3</v>
      </c>
    </row>
    <row r="91" spans="1:14" ht="15.75">
      <c r="A91" s="21" t="s">
        <v>113</v>
      </c>
      <c r="B91" s="25">
        <v>2000</v>
      </c>
      <c r="C91" s="21" t="s">
        <v>22</v>
      </c>
      <c r="D91" s="14">
        <v>58.1</v>
      </c>
      <c r="E91" s="25">
        <v>278</v>
      </c>
      <c r="F91" s="16">
        <v>5.3</v>
      </c>
      <c r="G91" s="25">
        <v>0</v>
      </c>
      <c r="H91" s="14">
        <v>12.3</v>
      </c>
      <c r="I91" s="17">
        <v>57</v>
      </c>
      <c r="J91" s="17">
        <v>51</v>
      </c>
      <c r="K91" s="25">
        <v>324.85000000000002</v>
      </c>
      <c r="L91" s="18">
        <v>5342879</v>
      </c>
      <c r="M91" s="16">
        <v>3.9</v>
      </c>
      <c r="N91" s="16">
        <v>42.7</v>
      </c>
    </row>
    <row r="92" spans="1:14" ht="15.75">
      <c r="A92" s="21" t="s">
        <v>114</v>
      </c>
      <c r="B92" s="25">
        <v>2000</v>
      </c>
      <c r="C92" s="21" t="s">
        <v>31</v>
      </c>
      <c r="D92" s="14">
        <v>71</v>
      </c>
      <c r="E92" s="25">
        <v>218</v>
      </c>
      <c r="F92" s="16">
        <v>9.85</v>
      </c>
      <c r="G92" s="25">
        <v>291.01707649999997</v>
      </c>
      <c r="H92" s="14">
        <v>55.4</v>
      </c>
      <c r="I92" s="17">
        <v>96</v>
      </c>
      <c r="J92" s="17">
        <v>96</v>
      </c>
      <c r="K92" s="24">
        <v>3352.7310000000002</v>
      </c>
      <c r="L92" s="18">
        <v>236755</v>
      </c>
      <c r="M92" s="16">
        <v>9.5</v>
      </c>
      <c r="N92" s="16">
        <v>38.799999999999997</v>
      </c>
    </row>
    <row r="93" spans="1:14" ht="15.75">
      <c r="A93" s="21" t="s">
        <v>115</v>
      </c>
      <c r="B93" s="25">
        <v>2000</v>
      </c>
      <c r="C93" s="21" t="s">
        <v>22</v>
      </c>
      <c r="D93" s="14">
        <v>72.7</v>
      </c>
      <c r="E93" s="25">
        <v>112</v>
      </c>
      <c r="F93" s="16">
        <v>1.61</v>
      </c>
      <c r="G93" s="25">
        <v>404.38794339999998</v>
      </c>
      <c r="H93" s="14">
        <v>57.9</v>
      </c>
      <c r="I93" s="17">
        <v>83</v>
      </c>
      <c r="J93" s="17">
        <v>83</v>
      </c>
      <c r="K93" s="24">
        <v>5334.933</v>
      </c>
      <c r="L93" s="18">
        <v>3235366</v>
      </c>
      <c r="M93" s="16">
        <v>3.7</v>
      </c>
      <c r="N93" s="16">
        <v>37.5</v>
      </c>
    </row>
    <row r="94" spans="1:14" ht="15.75">
      <c r="A94" s="21" t="s">
        <v>116</v>
      </c>
      <c r="B94" s="25">
        <v>2000</v>
      </c>
      <c r="C94" s="21" t="s">
        <v>22</v>
      </c>
      <c r="D94" s="14">
        <v>49.3</v>
      </c>
      <c r="E94" s="25">
        <v>543</v>
      </c>
      <c r="F94" s="16">
        <v>2.98</v>
      </c>
      <c r="G94" s="25">
        <v>29.866164640000001</v>
      </c>
      <c r="H94" s="14">
        <v>24.9</v>
      </c>
      <c r="I94" s="17">
        <v>82</v>
      </c>
      <c r="J94" s="17">
        <v>83</v>
      </c>
      <c r="K94" s="25">
        <v>474.82</v>
      </c>
      <c r="L94" s="18">
        <v>1868699</v>
      </c>
      <c r="M94" s="16">
        <v>4.9000000000000004</v>
      </c>
      <c r="N94" s="16">
        <v>17.600000000000001</v>
      </c>
    </row>
    <row r="95" spans="1:14" ht="15.75">
      <c r="A95" s="21" t="s">
        <v>117</v>
      </c>
      <c r="B95" s="25">
        <v>2000</v>
      </c>
      <c r="C95" s="21" t="s">
        <v>22</v>
      </c>
      <c r="D95" s="14">
        <v>51.9</v>
      </c>
      <c r="E95" s="25">
        <v>39</v>
      </c>
      <c r="F95" s="16">
        <v>3.75</v>
      </c>
      <c r="G95" s="25">
        <v>12.19709744</v>
      </c>
      <c r="H95" s="14">
        <v>2.2000000000000002</v>
      </c>
      <c r="I95" s="17">
        <v>56</v>
      </c>
      <c r="J95" s="17">
        <v>46</v>
      </c>
      <c r="K95" s="25">
        <v>183.41499999999999</v>
      </c>
      <c r="L95" s="18">
        <v>2884522</v>
      </c>
      <c r="M95" s="16">
        <v>3.5</v>
      </c>
      <c r="N95" s="16">
        <v>13.8</v>
      </c>
    </row>
    <row r="96" spans="1:14" ht="15.75">
      <c r="A96" s="21" t="s">
        <v>118</v>
      </c>
      <c r="B96" s="25">
        <v>2000</v>
      </c>
      <c r="C96" s="21" t="s">
        <v>22</v>
      </c>
      <c r="D96" s="14">
        <v>78</v>
      </c>
      <c r="E96" s="25">
        <v>148</v>
      </c>
      <c r="F96" s="16">
        <v>0.01</v>
      </c>
      <c r="G96" s="25">
        <v>457.32022360000002</v>
      </c>
      <c r="H96" s="14">
        <v>52.8</v>
      </c>
      <c r="I96" s="17">
        <v>94</v>
      </c>
      <c r="J96" s="17">
        <v>94</v>
      </c>
      <c r="K96" s="24">
        <v>7145.6279999999997</v>
      </c>
      <c r="L96" s="18">
        <v>5337264</v>
      </c>
      <c r="M96" s="16">
        <v>5.6</v>
      </c>
      <c r="N96" s="16">
        <v>0</v>
      </c>
    </row>
    <row r="97" spans="1:14" ht="15.75">
      <c r="A97" s="21" t="s">
        <v>119</v>
      </c>
      <c r="B97" s="25">
        <v>2000</v>
      </c>
      <c r="C97" s="21" t="s">
        <v>31</v>
      </c>
      <c r="D97" s="14">
        <v>71.599999999999994</v>
      </c>
      <c r="E97" s="25">
        <v>2</v>
      </c>
      <c r="F97" s="16">
        <v>12.4</v>
      </c>
      <c r="G97" s="25">
        <v>373.2605532</v>
      </c>
      <c r="H97" s="14">
        <v>56.9</v>
      </c>
      <c r="I97" s="17">
        <v>92</v>
      </c>
      <c r="J97" s="17">
        <v>94</v>
      </c>
      <c r="K97" s="24">
        <v>3297.355</v>
      </c>
      <c r="L97" s="18">
        <v>3499536</v>
      </c>
      <c r="M97" s="16">
        <v>10.7</v>
      </c>
      <c r="N97" s="16">
        <v>35.9</v>
      </c>
    </row>
    <row r="98" spans="1:14" ht="15.75">
      <c r="A98" s="21" t="s">
        <v>120</v>
      </c>
      <c r="B98" s="25">
        <v>2000</v>
      </c>
      <c r="C98" s="21" t="s">
        <v>31</v>
      </c>
      <c r="D98" s="14">
        <v>77.8</v>
      </c>
      <c r="E98" s="25">
        <v>98</v>
      </c>
      <c r="F98" s="16">
        <v>11.6</v>
      </c>
      <c r="G98" s="25">
        <v>8246.1304369999998</v>
      </c>
      <c r="H98" s="14">
        <v>54</v>
      </c>
      <c r="I98" s="17">
        <v>99</v>
      </c>
      <c r="J98" s="17">
        <v>99</v>
      </c>
      <c r="K98" s="24">
        <v>48735.995000000003</v>
      </c>
      <c r="L98" s="18">
        <v>4363</v>
      </c>
      <c r="M98" s="16">
        <v>10.3</v>
      </c>
      <c r="N98" s="16">
        <v>34.700000000000003</v>
      </c>
    </row>
    <row r="99" spans="1:14" ht="15.75">
      <c r="A99" s="21" t="s">
        <v>121</v>
      </c>
      <c r="B99" s="25">
        <v>2000</v>
      </c>
      <c r="C99" s="21" t="s">
        <v>22</v>
      </c>
      <c r="D99" s="14">
        <v>57.9</v>
      </c>
      <c r="E99" s="25">
        <v>283</v>
      </c>
      <c r="F99" s="16">
        <v>0.91</v>
      </c>
      <c r="G99" s="25">
        <v>35.661250559999999</v>
      </c>
      <c r="H99" s="14">
        <v>13.9</v>
      </c>
      <c r="I99" s="17">
        <v>58</v>
      </c>
      <c r="J99" s="17">
        <v>57</v>
      </c>
      <c r="K99" s="25">
        <v>245.94</v>
      </c>
      <c r="L99" s="18">
        <v>1576686</v>
      </c>
      <c r="M99" s="16">
        <v>5.2</v>
      </c>
      <c r="N99" s="16">
        <v>0</v>
      </c>
    </row>
    <row r="100" spans="1:14" ht="15.75">
      <c r="A100" s="21" t="s">
        <v>122</v>
      </c>
      <c r="B100" s="25">
        <v>2000</v>
      </c>
      <c r="C100" s="21" t="s">
        <v>22</v>
      </c>
      <c r="D100" s="14">
        <v>43.1</v>
      </c>
      <c r="E100" s="25">
        <v>588</v>
      </c>
      <c r="F100" s="16">
        <v>1.78</v>
      </c>
      <c r="G100" s="25">
        <v>13.76270195</v>
      </c>
      <c r="H100" s="14">
        <v>14.1</v>
      </c>
      <c r="I100" s="17">
        <v>73</v>
      </c>
      <c r="J100" s="17">
        <v>75</v>
      </c>
      <c r="K100" s="25">
        <v>153.25899999999999</v>
      </c>
      <c r="L100" s="18">
        <v>11376172</v>
      </c>
      <c r="M100" s="16">
        <v>3</v>
      </c>
      <c r="N100" s="16">
        <v>21</v>
      </c>
    </row>
    <row r="101" spans="1:14" ht="15.75">
      <c r="A101" s="21" t="s">
        <v>123</v>
      </c>
      <c r="B101" s="25">
        <v>2000</v>
      </c>
      <c r="C101" s="21" t="s">
        <v>22</v>
      </c>
      <c r="D101" s="14">
        <v>72.400000000000006</v>
      </c>
      <c r="E101" s="25">
        <v>149</v>
      </c>
      <c r="F101" s="16">
        <v>0.47</v>
      </c>
      <c r="G101" s="25">
        <v>23.371672279999999</v>
      </c>
      <c r="H101" s="14">
        <v>26</v>
      </c>
      <c r="I101" s="17">
        <v>98</v>
      </c>
      <c r="J101" s="17">
        <v>98</v>
      </c>
      <c r="K101" s="25">
        <v>445.17500000000001</v>
      </c>
      <c r="L101" s="18">
        <v>2318568</v>
      </c>
      <c r="M101" s="16">
        <v>8.6</v>
      </c>
      <c r="N101" s="16">
        <v>28.2</v>
      </c>
    </row>
    <row r="102" spans="1:14" ht="15.75">
      <c r="A102" s="21" t="s">
        <v>124</v>
      </c>
      <c r="B102" s="25">
        <v>2000</v>
      </c>
      <c r="C102" s="21" t="s">
        <v>22</v>
      </c>
      <c r="D102" s="14">
        <v>69.599999999999994</v>
      </c>
      <c r="E102" s="25">
        <v>139</v>
      </c>
      <c r="F102" s="16">
        <v>1.62</v>
      </c>
      <c r="G102" s="25">
        <v>300.16210260000003</v>
      </c>
      <c r="H102" s="14">
        <v>15.2</v>
      </c>
      <c r="I102" s="17">
        <v>98</v>
      </c>
      <c r="J102" s="17">
        <v>98</v>
      </c>
      <c r="K102" s="24">
        <v>2182.9969999999998</v>
      </c>
      <c r="L102" s="25">
        <v>286</v>
      </c>
      <c r="M102" s="16">
        <v>3</v>
      </c>
      <c r="N102" s="16">
        <v>37.1</v>
      </c>
    </row>
    <row r="103" spans="1:14" ht="15.75">
      <c r="A103" s="21" t="s">
        <v>125</v>
      </c>
      <c r="B103" s="25">
        <v>2000</v>
      </c>
      <c r="C103" s="21" t="s">
        <v>22</v>
      </c>
      <c r="D103" s="14">
        <v>49.8</v>
      </c>
      <c r="E103" s="25">
        <v>37</v>
      </c>
      <c r="F103" s="16">
        <v>0.56000000000000005</v>
      </c>
      <c r="G103" s="25">
        <v>23.945071240000001</v>
      </c>
      <c r="H103" s="14">
        <v>15.6</v>
      </c>
      <c r="I103" s="17">
        <v>53</v>
      </c>
      <c r="J103" s="17">
        <v>43</v>
      </c>
      <c r="K103" s="25">
        <v>269.34800000000001</v>
      </c>
      <c r="L103" s="18">
        <v>196769</v>
      </c>
      <c r="M103" s="16">
        <v>1.2</v>
      </c>
      <c r="N103" s="16">
        <v>13</v>
      </c>
    </row>
    <row r="104" spans="1:14" ht="15.75">
      <c r="A104" s="21" t="s">
        <v>126</v>
      </c>
      <c r="B104" s="25">
        <v>2000</v>
      </c>
      <c r="C104" s="21" t="s">
        <v>31</v>
      </c>
      <c r="D104" s="14">
        <v>77.5</v>
      </c>
      <c r="E104" s="25">
        <v>8</v>
      </c>
      <c r="F104" s="16">
        <v>7.53</v>
      </c>
      <c r="G104" s="25">
        <v>134.35472530000001</v>
      </c>
      <c r="H104" s="14">
        <v>62.3</v>
      </c>
      <c r="I104" s="17">
        <v>94</v>
      </c>
      <c r="J104" s="17">
        <v>94</v>
      </c>
      <c r="K104" s="24">
        <v>1139.5650000000001</v>
      </c>
      <c r="L104" s="18">
        <v>3987</v>
      </c>
      <c r="M104" s="16">
        <v>8.1</v>
      </c>
      <c r="N104" s="16">
        <v>35.299999999999997</v>
      </c>
    </row>
    <row r="105" spans="1:14" ht="15.75">
      <c r="A105" s="21" t="s">
        <v>127</v>
      </c>
      <c r="B105" s="25">
        <v>2000</v>
      </c>
      <c r="C105" s="21" t="s">
        <v>22</v>
      </c>
      <c r="D105" s="14">
        <v>60</v>
      </c>
      <c r="E105" s="25">
        <v>23</v>
      </c>
      <c r="F105" s="16">
        <v>0</v>
      </c>
      <c r="G105" s="25">
        <v>8.5945702320000006</v>
      </c>
      <c r="H105" s="14">
        <v>21.1</v>
      </c>
      <c r="I105" s="17">
        <v>58</v>
      </c>
      <c r="J105" s="17">
        <v>51</v>
      </c>
      <c r="K105" s="25">
        <v>477.476</v>
      </c>
      <c r="L105" s="18">
        <v>279359</v>
      </c>
      <c r="M105" s="16">
        <v>3</v>
      </c>
      <c r="N105" s="16">
        <v>0</v>
      </c>
    </row>
    <row r="106" spans="1:14" ht="15.75">
      <c r="A106" s="21" t="s">
        <v>128</v>
      </c>
      <c r="B106" s="25">
        <v>2000</v>
      </c>
      <c r="C106" s="21" t="s">
        <v>22</v>
      </c>
      <c r="D106" s="14">
        <v>71</v>
      </c>
      <c r="E106" s="25">
        <v>177</v>
      </c>
      <c r="F106" s="16">
        <v>2.82</v>
      </c>
      <c r="G106" s="25">
        <v>336.32133260000001</v>
      </c>
      <c r="H106" s="14">
        <v>25.3</v>
      </c>
      <c r="I106" s="17">
        <v>88</v>
      </c>
      <c r="J106" s="17">
        <v>88</v>
      </c>
      <c r="K106" s="24">
        <v>3861.3240000000001</v>
      </c>
      <c r="L106" s="18">
        <v>1186873</v>
      </c>
      <c r="M106" s="16">
        <v>6.2</v>
      </c>
      <c r="N106" s="16">
        <v>25</v>
      </c>
    </row>
    <row r="107" spans="1:14" ht="15.75">
      <c r="A107" s="21" t="s">
        <v>129</v>
      </c>
      <c r="B107" s="25">
        <v>2000</v>
      </c>
      <c r="C107" s="21" t="s">
        <v>22</v>
      </c>
      <c r="D107" s="14">
        <v>74.8</v>
      </c>
      <c r="E107" s="25">
        <v>129</v>
      </c>
      <c r="F107" s="16">
        <v>5.23</v>
      </c>
      <c r="G107" s="25">
        <v>10.228401180000001</v>
      </c>
      <c r="H107" s="14">
        <v>52.4</v>
      </c>
      <c r="I107" s="17">
        <v>97</v>
      </c>
      <c r="J107" s="17">
        <v>97</v>
      </c>
      <c r="K107" s="25">
        <v>672.92100000000005</v>
      </c>
      <c r="L107" s="18">
        <v>11719673</v>
      </c>
      <c r="M107" s="16">
        <v>6.7</v>
      </c>
      <c r="N107" s="16">
        <v>24</v>
      </c>
    </row>
    <row r="108" spans="1:14" ht="15.75">
      <c r="A108" s="21" t="s">
        <v>130</v>
      </c>
      <c r="B108" s="25">
        <v>2000</v>
      </c>
      <c r="C108" s="21" t="s">
        <v>22</v>
      </c>
      <c r="D108" s="14">
        <v>67</v>
      </c>
      <c r="E108" s="25">
        <v>185</v>
      </c>
      <c r="F108" s="16">
        <v>2.0499999999999998</v>
      </c>
      <c r="G108" s="25">
        <v>0</v>
      </c>
      <c r="H108" s="14">
        <v>61.5</v>
      </c>
      <c r="I108" s="17">
        <v>85</v>
      </c>
      <c r="J108" s="17">
        <v>85</v>
      </c>
      <c r="K108" s="24">
        <v>2170.92</v>
      </c>
      <c r="L108" s="18">
        <v>107429</v>
      </c>
      <c r="M108" s="16">
        <v>4.8</v>
      </c>
      <c r="N108" s="16">
        <v>0</v>
      </c>
    </row>
    <row r="109" spans="1:14" ht="15.75">
      <c r="A109" s="21" t="s">
        <v>131</v>
      </c>
      <c r="B109" s="25">
        <v>2000</v>
      </c>
      <c r="C109" s="21" t="s">
        <v>22</v>
      </c>
      <c r="D109" s="14">
        <v>62.8</v>
      </c>
      <c r="E109" s="25">
        <v>274</v>
      </c>
      <c r="F109" s="16">
        <v>4.6399999999999997</v>
      </c>
      <c r="G109" s="25">
        <v>56.431387000000001</v>
      </c>
      <c r="H109" s="14">
        <v>38.5</v>
      </c>
      <c r="I109" s="17">
        <v>94</v>
      </c>
      <c r="J109" s="17">
        <v>94</v>
      </c>
      <c r="K109" s="25">
        <v>474.21300000000002</v>
      </c>
      <c r="L109" s="18">
        <v>2397436</v>
      </c>
      <c r="M109" s="16">
        <v>8.1999999999999993</v>
      </c>
      <c r="N109" s="16">
        <v>32.200000000000003</v>
      </c>
    </row>
    <row r="110" spans="1:14" ht="15.75">
      <c r="A110" s="21" t="s">
        <v>132</v>
      </c>
      <c r="B110" s="25">
        <v>2000</v>
      </c>
      <c r="C110" s="21" t="s">
        <v>22</v>
      </c>
      <c r="D110" s="14">
        <v>73</v>
      </c>
      <c r="E110" s="25">
        <v>144</v>
      </c>
      <c r="F110" s="16">
        <v>7.26</v>
      </c>
      <c r="G110" s="25">
        <v>274.54726049999999</v>
      </c>
      <c r="H110" s="14">
        <v>51.9</v>
      </c>
      <c r="I110" s="17">
        <v>90</v>
      </c>
      <c r="J110" s="17">
        <v>90</v>
      </c>
      <c r="K110" s="24">
        <v>1627.4290000000001</v>
      </c>
      <c r="L110" s="18">
        <v>6495</v>
      </c>
      <c r="M110" s="16">
        <v>6.3</v>
      </c>
      <c r="N110" s="16">
        <v>52.7</v>
      </c>
    </row>
    <row r="111" spans="1:14" ht="15.75">
      <c r="A111" s="21" t="s">
        <v>133</v>
      </c>
      <c r="B111" s="25">
        <v>2000</v>
      </c>
      <c r="C111" s="21" t="s">
        <v>22</v>
      </c>
      <c r="D111" s="14">
        <v>68.599999999999994</v>
      </c>
      <c r="E111" s="25">
        <v>16</v>
      </c>
      <c r="F111" s="16">
        <v>0.62</v>
      </c>
      <c r="G111" s="25">
        <v>63.421400239999997</v>
      </c>
      <c r="H111" s="14">
        <v>44.8</v>
      </c>
      <c r="I111" s="17">
        <v>95</v>
      </c>
      <c r="J111" s="17">
        <v>95</v>
      </c>
      <c r="K111" s="24">
        <v>1332.3820000000001</v>
      </c>
      <c r="L111" s="18">
        <v>28849621</v>
      </c>
      <c r="M111" s="16">
        <v>3.4</v>
      </c>
      <c r="N111" s="16">
        <v>18.7</v>
      </c>
    </row>
    <row r="112" spans="1:14" ht="15.75">
      <c r="A112" s="21" t="s">
        <v>134</v>
      </c>
      <c r="B112" s="25">
        <v>2000</v>
      </c>
      <c r="C112" s="21" t="s">
        <v>22</v>
      </c>
      <c r="D112" s="14">
        <v>49</v>
      </c>
      <c r="E112" s="25">
        <v>43</v>
      </c>
      <c r="F112" s="16">
        <v>0.74</v>
      </c>
      <c r="G112" s="25">
        <v>47.172507179999997</v>
      </c>
      <c r="H112" s="14">
        <v>16.5</v>
      </c>
      <c r="I112" s="17">
        <v>69</v>
      </c>
      <c r="J112" s="17">
        <v>70</v>
      </c>
      <c r="K112" s="25">
        <v>277.649</v>
      </c>
      <c r="L112" s="18">
        <v>1867687</v>
      </c>
      <c r="M112" s="16">
        <v>2.2000000000000002</v>
      </c>
      <c r="N112" s="16">
        <v>23.4</v>
      </c>
    </row>
    <row r="113" spans="1:14" ht="15.75">
      <c r="A113" s="21" t="s">
        <v>135</v>
      </c>
      <c r="B113" s="25">
        <v>2000</v>
      </c>
      <c r="C113" s="21" t="s">
        <v>22</v>
      </c>
      <c r="D113" s="14">
        <v>62.1</v>
      </c>
      <c r="E113" s="25">
        <v>243</v>
      </c>
      <c r="F113" s="16">
        <v>0.86</v>
      </c>
      <c r="G113" s="25">
        <v>2.5114372920000001</v>
      </c>
      <c r="H113" s="14">
        <v>13.6</v>
      </c>
      <c r="I113" s="17">
        <v>88</v>
      </c>
      <c r="J113" s="17">
        <v>82</v>
      </c>
      <c r="K113" s="25">
        <v>193.18700000000001</v>
      </c>
      <c r="L113" s="18">
        <v>4695462</v>
      </c>
      <c r="M113" s="16">
        <v>3.1</v>
      </c>
      <c r="N113" s="16">
        <v>32.5</v>
      </c>
    </row>
    <row r="114" spans="1:14" ht="15.75">
      <c r="A114" s="21" t="s">
        <v>136</v>
      </c>
      <c r="B114" s="25">
        <v>2000</v>
      </c>
      <c r="C114" s="21" t="s">
        <v>22</v>
      </c>
      <c r="D114" s="14">
        <v>57.4</v>
      </c>
      <c r="E114" s="25">
        <v>41</v>
      </c>
      <c r="F114" s="16">
        <v>7.87</v>
      </c>
      <c r="G114" s="25">
        <v>35.809785120000001</v>
      </c>
      <c r="H114" s="14">
        <v>24.5</v>
      </c>
      <c r="I114" s="17">
        <v>80</v>
      </c>
      <c r="J114" s="17">
        <v>79</v>
      </c>
      <c r="K114" s="25">
        <v>257.99599999999998</v>
      </c>
      <c r="L114" s="18">
        <v>1899257</v>
      </c>
      <c r="M114" s="16">
        <v>5.6</v>
      </c>
      <c r="N114" s="16">
        <v>22.3</v>
      </c>
    </row>
    <row r="115" spans="1:14" ht="15.75">
      <c r="A115" s="21" t="s">
        <v>137</v>
      </c>
      <c r="B115" s="25">
        <v>2000</v>
      </c>
      <c r="C115" s="21" t="s">
        <v>22</v>
      </c>
      <c r="D115" s="14">
        <v>62.5</v>
      </c>
      <c r="E115" s="25">
        <v>238</v>
      </c>
      <c r="F115" s="16">
        <v>0.22</v>
      </c>
      <c r="G115" s="25">
        <v>17.912336799999999</v>
      </c>
      <c r="H115" s="14">
        <v>11.4</v>
      </c>
      <c r="I115" s="17">
        <v>74</v>
      </c>
      <c r="J115" s="17">
        <v>74</v>
      </c>
      <c r="K115" s="25">
        <v>231.42599999999999</v>
      </c>
      <c r="L115" s="18">
        <v>2374911</v>
      </c>
      <c r="M115" s="16">
        <v>2.4</v>
      </c>
      <c r="N115" s="16">
        <v>38.9</v>
      </c>
    </row>
    <row r="116" spans="1:14" ht="15.75">
      <c r="A116" s="21" t="s">
        <v>138</v>
      </c>
      <c r="B116" s="25">
        <v>2000</v>
      </c>
      <c r="C116" s="21" t="s">
        <v>31</v>
      </c>
      <c r="D116" s="14">
        <v>78.099999999999994</v>
      </c>
      <c r="E116" s="25">
        <v>84</v>
      </c>
      <c r="F116" s="16">
        <v>9.2200000000000006</v>
      </c>
      <c r="G116" s="25">
        <v>2944.6401340000002</v>
      </c>
      <c r="H116" s="14">
        <v>51.8</v>
      </c>
      <c r="I116" s="17">
        <v>97</v>
      </c>
      <c r="J116" s="17">
        <v>97</v>
      </c>
      <c r="K116" s="24">
        <v>25921.128000000001</v>
      </c>
      <c r="L116" s="18">
        <v>15925513</v>
      </c>
      <c r="M116" s="16">
        <v>10.8</v>
      </c>
      <c r="N116" s="16">
        <v>37.700000000000003</v>
      </c>
    </row>
    <row r="117" spans="1:14" ht="15.75">
      <c r="A117" s="21" t="s">
        <v>139</v>
      </c>
      <c r="B117" s="25">
        <v>2000</v>
      </c>
      <c r="C117" s="21" t="s">
        <v>31</v>
      </c>
      <c r="D117" s="14">
        <v>78.599999999999994</v>
      </c>
      <c r="E117" s="25">
        <v>87</v>
      </c>
      <c r="F117" s="16">
        <v>9.23</v>
      </c>
      <c r="G117" s="25">
        <v>2143.0210830000001</v>
      </c>
      <c r="H117" s="14">
        <v>58.9</v>
      </c>
      <c r="I117" s="17">
        <v>82</v>
      </c>
      <c r="J117" s="17">
        <v>90</v>
      </c>
      <c r="K117" s="24">
        <v>13641.127</v>
      </c>
      <c r="L117" s="18">
        <v>3858234</v>
      </c>
      <c r="M117" s="16">
        <v>11.6</v>
      </c>
      <c r="N117" s="16">
        <v>29.4</v>
      </c>
    </row>
    <row r="118" spans="1:14" ht="15.75">
      <c r="A118" s="21" t="s">
        <v>140</v>
      </c>
      <c r="B118" s="25">
        <v>2000</v>
      </c>
      <c r="C118" s="21" t="s">
        <v>22</v>
      </c>
      <c r="D118" s="14">
        <v>73</v>
      </c>
      <c r="E118" s="25">
        <v>192</v>
      </c>
      <c r="F118" s="16">
        <v>3.32</v>
      </c>
      <c r="G118" s="25">
        <v>15.255188159999999</v>
      </c>
      <c r="H118" s="14">
        <v>42.8</v>
      </c>
      <c r="I118" s="17">
        <v>85</v>
      </c>
      <c r="J118" s="17">
        <v>83</v>
      </c>
      <c r="K118" s="25">
        <v>116.274</v>
      </c>
      <c r="L118" s="18">
        <v>526796</v>
      </c>
      <c r="M118" s="16">
        <v>5.0999999999999996</v>
      </c>
      <c r="N118" s="16">
        <v>0</v>
      </c>
    </row>
    <row r="119" spans="1:14" ht="15.75">
      <c r="A119" s="21" t="s">
        <v>141</v>
      </c>
      <c r="B119" s="25">
        <v>2000</v>
      </c>
      <c r="C119" s="21" t="s">
        <v>22</v>
      </c>
      <c r="D119" s="14">
        <v>50</v>
      </c>
      <c r="E119" s="25">
        <v>284</v>
      </c>
      <c r="F119" s="16">
        <v>0.1</v>
      </c>
      <c r="G119" s="25">
        <v>13.35783844</v>
      </c>
      <c r="H119" s="14">
        <v>13.6</v>
      </c>
      <c r="I119" s="17">
        <v>41</v>
      </c>
      <c r="J119" s="17">
        <v>34</v>
      </c>
      <c r="K119" s="25">
        <v>158.45599999999999</v>
      </c>
      <c r="L119" s="18">
        <v>11352973</v>
      </c>
      <c r="M119" s="16">
        <v>1.1000000000000001</v>
      </c>
      <c r="N119" s="16">
        <v>6.4</v>
      </c>
    </row>
    <row r="120" spans="1:14" ht="15.75">
      <c r="A120" s="21" t="s">
        <v>142</v>
      </c>
      <c r="B120" s="25">
        <v>2000</v>
      </c>
      <c r="C120" s="21" t="s">
        <v>22</v>
      </c>
      <c r="D120" s="14">
        <v>47.1</v>
      </c>
      <c r="E120" s="25">
        <v>45</v>
      </c>
      <c r="F120" s="16">
        <v>10.49</v>
      </c>
      <c r="G120" s="25">
        <v>22.481776060000001</v>
      </c>
      <c r="H120" s="14">
        <v>16.899999999999999</v>
      </c>
      <c r="I120" s="17">
        <v>31</v>
      </c>
      <c r="J120" s="17">
        <v>29</v>
      </c>
      <c r="K120" s="25">
        <v>379.11900000000003</v>
      </c>
      <c r="L120" s="18">
        <v>1223529</v>
      </c>
      <c r="M120" s="16">
        <v>3.4</v>
      </c>
      <c r="N120" s="16">
        <v>7.7</v>
      </c>
    </row>
    <row r="121" spans="1:14" ht="15.75">
      <c r="A121" s="21" t="s">
        <v>143</v>
      </c>
      <c r="B121" s="25">
        <v>2000</v>
      </c>
      <c r="C121" s="21" t="s">
        <v>31</v>
      </c>
      <c r="D121" s="14">
        <v>78.5</v>
      </c>
      <c r="E121" s="25">
        <v>85</v>
      </c>
      <c r="F121" s="16">
        <v>6.68</v>
      </c>
      <c r="G121" s="25">
        <v>6191.2119080000002</v>
      </c>
      <c r="H121" s="14">
        <v>53.3</v>
      </c>
      <c r="I121" s="17">
        <v>91</v>
      </c>
      <c r="J121" s="17">
        <v>90</v>
      </c>
      <c r="K121" s="24">
        <v>38146.714999999997</v>
      </c>
      <c r="L121" s="18">
        <v>449967</v>
      </c>
      <c r="M121" s="16">
        <v>12</v>
      </c>
      <c r="N121" s="16">
        <v>43.1</v>
      </c>
    </row>
    <row r="122" spans="1:14" ht="15.75">
      <c r="A122" s="21" t="s">
        <v>144</v>
      </c>
      <c r="B122" s="25">
        <v>2000</v>
      </c>
      <c r="C122" s="21" t="s">
        <v>22</v>
      </c>
      <c r="D122" s="14">
        <v>72.599999999999994</v>
      </c>
      <c r="E122" s="25">
        <v>138</v>
      </c>
      <c r="F122" s="16">
        <v>0.53</v>
      </c>
      <c r="G122" s="25">
        <v>62.866575079999997</v>
      </c>
      <c r="H122" s="14">
        <v>45.9</v>
      </c>
      <c r="I122" s="17">
        <v>99</v>
      </c>
      <c r="J122" s="17">
        <v>99</v>
      </c>
      <c r="K122" s="25">
        <v>861.18600000000004</v>
      </c>
      <c r="L122" s="18">
        <v>2239403</v>
      </c>
      <c r="M122" s="16">
        <v>5.3</v>
      </c>
      <c r="N122" s="16">
        <v>8.1999999999999993</v>
      </c>
    </row>
    <row r="123" spans="1:14" ht="15.75">
      <c r="A123" s="21" t="s">
        <v>145</v>
      </c>
      <c r="B123" s="25">
        <v>2000</v>
      </c>
      <c r="C123" s="21" t="s">
        <v>22</v>
      </c>
      <c r="D123" s="14">
        <v>62.8</v>
      </c>
      <c r="E123" s="25">
        <v>19</v>
      </c>
      <c r="F123" s="16">
        <v>0.03</v>
      </c>
      <c r="G123" s="25">
        <v>18.845343119999999</v>
      </c>
      <c r="H123" s="14">
        <v>16.399999999999999</v>
      </c>
      <c r="I123" s="17">
        <v>61</v>
      </c>
      <c r="J123" s="17">
        <v>59</v>
      </c>
      <c r="K123" s="25">
        <v>533.86199999999997</v>
      </c>
      <c r="L123" s="18">
        <v>138523285</v>
      </c>
      <c r="M123" s="16">
        <v>3.3</v>
      </c>
      <c r="N123" s="16">
        <v>24.5</v>
      </c>
    </row>
    <row r="124" spans="1:14" ht="15.75">
      <c r="A124" s="21" t="s">
        <v>146</v>
      </c>
      <c r="B124" s="25">
        <v>2000</v>
      </c>
      <c r="C124" s="21" t="s">
        <v>22</v>
      </c>
      <c r="D124" s="14">
        <v>75.7</v>
      </c>
      <c r="E124" s="25">
        <v>121</v>
      </c>
      <c r="F124" s="16">
        <v>6.9</v>
      </c>
      <c r="G124" s="25">
        <v>9.8710214199999999</v>
      </c>
      <c r="H124" s="14">
        <v>45.9</v>
      </c>
      <c r="I124" s="17">
        <v>99</v>
      </c>
      <c r="J124" s="17">
        <v>98</v>
      </c>
      <c r="K124" s="25">
        <v>46.298999999999999</v>
      </c>
      <c r="L124" s="18">
        <v>33347</v>
      </c>
      <c r="M124" s="16">
        <v>8.5</v>
      </c>
      <c r="N124" s="16">
        <v>15</v>
      </c>
    </row>
    <row r="125" spans="1:14" ht="15.75">
      <c r="A125" s="21" t="s">
        <v>147</v>
      </c>
      <c r="B125" s="25">
        <v>2000</v>
      </c>
      <c r="C125" s="21" t="s">
        <v>22</v>
      </c>
      <c r="D125" s="14">
        <v>58.9</v>
      </c>
      <c r="E125" s="25">
        <v>335</v>
      </c>
      <c r="F125" s="16">
        <v>0.82</v>
      </c>
      <c r="G125" s="25">
        <v>62.562738410000001</v>
      </c>
      <c r="H125" s="14">
        <v>37.5</v>
      </c>
      <c r="I125" s="17">
        <v>51</v>
      </c>
      <c r="J125" s="17">
        <v>59</v>
      </c>
      <c r="K125" s="25">
        <v>631.947</v>
      </c>
      <c r="L125" s="18">
        <v>5572222</v>
      </c>
      <c r="M125" s="16">
        <v>3.3</v>
      </c>
      <c r="N125" s="16">
        <v>60.9</v>
      </c>
    </row>
    <row r="126" spans="1:14" ht="15.75">
      <c r="A126" s="21" t="s">
        <v>148</v>
      </c>
      <c r="B126" s="25">
        <v>2000</v>
      </c>
      <c r="C126" s="21" t="s">
        <v>22</v>
      </c>
      <c r="D126" s="14">
        <v>79</v>
      </c>
      <c r="E126" s="25">
        <v>172</v>
      </c>
      <c r="F126" s="16">
        <v>6.64</v>
      </c>
      <c r="G126" s="25">
        <v>273.57587690000003</v>
      </c>
      <c r="H126" s="14">
        <v>39.1</v>
      </c>
      <c r="I126" s="17">
        <v>86</v>
      </c>
      <c r="J126" s="17">
        <v>86</v>
      </c>
      <c r="K126" s="24">
        <v>1545.626</v>
      </c>
      <c r="L126" s="18">
        <v>5327</v>
      </c>
      <c r="M126" s="16">
        <v>5.9</v>
      </c>
      <c r="N126" s="16">
        <v>30.8</v>
      </c>
    </row>
    <row r="127" spans="1:14" ht="15.75">
      <c r="A127" s="21" t="s">
        <v>149</v>
      </c>
      <c r="B127" s="25">
        <v>2000</v>
      </c>
      <c r="C127" s="21" t="s">
        <v>22</v>
      </c>
      <c r="D127" s="14">
        <v>71.400000000000006</v>
      </c>
      <c r="E127" s="25">
        <v>154</v>
      </c>
      <c r="F127" s="16">
        <v>5.18</v>
      </c>
      <c r="G127" s="25">
        <v>297.51123369999999</v>
      </c>
      <c r="H127" s="14">
        <v>45.4</v>
      </c>
      <c r="I127" s="17">
        <v>93</v>
      </c>
      <c r="J127" s="17">
        <v>98</v>
      </c>
      <c r="K127" s="24">
        <v>1996.72</v>
      </c>
      <c r="L127" s="18">
        <v>25914879</v>
      </c>
      <c r="M127" s="16">
        <v>8</v>
      </c>
      <c r="N127" s="16">
        <v>12.1</v>
      </c>
    </row>
    <row r="128" spans="1:14" ht="15.75">
      <c r="A128" s="21" t="s">
        <v>150</v>
      </c>
      <c r="B128" s="25">
        <v>2000</v>
      </c>
      <c r="C128" s="21" t="s">
        <v>22</v>
      </c>
      <c r="D128" s="14">
        <v>66.8</v>
      </c>
      <c r="E128" s="25">
        <v>219</v>
      </c>
      <c r="F128" s="16">
        <v>4.37</v>
      </c>
      <c r="G128" s="25">
        <v>11.697044630000001</v>
      </c>
      <c r="H128" s="14">
        <v>17.8</v>
      </c>
      <c r="I128" s="17">
        <v>74</v>
      </c>
      <c r="J128" s="17">
        <v>78</v>
      </c>
      <c r="K128" s="25">
        <v>138.91999999999999</v>
      </c>
      <c r="L128" s="18">
        <v>77991569</v>
      </c>
      <c r="M128" s="16">
        <v>7.6</v>
      </c>
      <c r="N128" s="16">
        <v>34.4</v>
      </c>
    </row>
    <row r="129" spans="1:14" ht="15.75">
      <c r="A129" s="21" t="s">
        <v>151</v>
      </c>
      <c r="B129" s="25">
        <v>2000</v>
      </c>
      <c r="C129" s="21" t="s">
        <v>31</v>
      </c>
      <c r="D129" s="14">
        <v>73.7</v>
      </c>
      <c r="E129" s="25">
        <v>153</v>
      </c>
      <c r="F129" s="16">
        <v>10.7</v>
      </c>
      <c r="G129" s="25">
        <v>412.43239740000001</v>
      </c>
      <c r="H129" s="14">
        <v>53.1</v>
      </c>
      <c r="I129" s="17">
        <v>98</v>
      </c>
      <c r="J129" s="17">
        <v>98</v>
      </c>
      <c r="K129" s="24">
        <v>4492.7280000000001</v>
      </c>
      <c r="L129" s="18">
        <v>38258629</v>
      </c>
      <c r="M129" s="16">
        <v>11.1</v>
      </c>
      <c r="N129" s="16">
        <v>40.700000000000003</v>
      </c>
    </row>
    <row r="130" spans="1:14" ht="15.75">
      <c r="A130" s="21" t="s">
        <v>152</v>
      </c>
      <c r="B130" s="25">
        <v>2000</v>
      </c>
      <c r="C130" s="21" t="s">
        <v>31</v>
      </c>
      <c r="D130" s="14">
        <v>76.599999999999994</v>
      </c>
      <c r="E130" s="25">
        <v>11</v>
      </c>
      <c r="F130" s="16">
        <v>12.03</v>
      </c>
      <c r="G130" s="25">
        <v>167.3280168</v>
      </c>
      <c r="H130" s="14">
        <v>5.0999999999999996</v>
      </c>
      <c r="I130" s="17">
        <v>96</v>
      </c>
      <c r="J130" s="17">
        <v>96</v>
      </c>
      <c r="K130" s="24">
        <v>1152.3969999999999</v>
      </c>
      <c r="L130" s="18">
        <v>1289898</v>
      </c>
      <c r="M130" s="16">
        <v>6.8</v>
      </c>
      <c r="N130" s="16">
        <v>25.9</v>
      </c>
    </row>
    <row r="131" spans="1:14" ht="15.75">
      <c r="A131" s="21" t="s">
        <v>153</v>
      </c>
      <c r="B131" s="25">
        <v>2000</v>
      </c>
      <c r="C131" s="21" t="s">
        <v>22</v>
      </c>
      <c r="D131" s="14">
        <v>76.2</v>
      </c>
      <c r="E131" s="25">
        <v>88</v>
      </c>
      <c r="F131" s="16">
        <v>1.08</v>
      </c>
      <c r="G131" s="25">
        <v>1559.2871580000001</v>
      </c>
      <c r="H131" s="14">
        <v>62.4</v>
      </c>
      <c r="I131" s="17">
        <v>91</v>
      </c>
      <c r="J131" s="17">
        <v>80</v>
      </c>
      <c r="K131" s="24">
        <v>29986.292000000001</v>
      </c>
      <c r="L131" s="18">
        <v>593453</v>
      </c>
      <c r="M131" s="16">
        <v>7.9</v>
      </c>
      <c r="N131" s="16">
        <v>16.5</v>
      </c>
    </row>
    <row r="132" spans="1:14" ht="15.75">
      <c r="A132" s="21" t="s">
        <v>154</v>
      </c>
      <c r="B132" s="25">
        <v>2000</v>
      </c>
      <c r="C132" s="21" t="s">
        <v>22</v>
      </c>
      <c r="D132" s="14">
        <v>76</v>
      </c>
      <c r="E132" s="25">
        <v>116</v>
      </c>
      <c r="F132" s="16">
        <v>8.9700000000000006</v>
      </c>
      <c r="G132" s="25">
        <v>0</v>
      </c>
      <c r="H132" s="14">
        <v>24.7</v>
      </c>
      <c r="I132" s="17">
        <v>99</v>
      </c>
      <c r="J132" s="17">
        <v>97</v>
      </c>
      <c r="K132" s="24">
        <v>11947.58</v>
      </c>
      <c r="L132" s="18">
        <v>46206271</v>
      </c>
      <c r="M132" s="16">
        <v>10.6</v>
      </c>
      <c r="N132" s="16">
        <v>34.299999999999997</v>
      </c>
    </row>
    <row r="133" spans="1:14" ht="15.75">
      <c r="A133" s="21" t="s">
        <v>155</v>
      </c>
      <c r="B133" s="25">
        <v>2000</v>
      </c>
      <c r="C133" s="21" t="s">
        <v>22</v>
      </c>
      <c r="D133" s="14">
        <v>67.099999999999994</v>
      </c>
      <c r="E133" s="25">
        <v>235</v>
      </c>
      <c r="F133" s="16">
        <v>7.77</v>
      </c>
      <c r="G133" s="25">
        <v>0</v>
      </c>
      <c r="H133" s="14">
        <v>46.5</v>
      </c>
      <c r="I133" s="17">
        <v>97</v>
      </c>
      <c r="J133" s="17">
        <v>95</v>
      </c>
      <c r="K133" s="25">
        <v>354</v>
      </c>
      <c r="L133" s="18">
        <v>4201088</v>
      </c>
      <c r="M133" s="16">
        <v>9</v>
      </c>
      <c r="N133" s="16">
        <v>23.3</v>
      </c>
    </row>
    <row r="134" spans="1:14" ht="15.75">
      <c r="A134" s="21" t="s">
        <v>156</v>
      </c>
      <c r="B134" s="25">
        <v>2000</v>
      </c>
      <c r="C134" s="21" t="s">
        <v>31</v>
      </c>
      <c r="D134" s="14">
        <v>77</v>
      </c>
      <c r="E134" s="25">
        <v>175</v>
      </c>
      <c r="F134" s="16">
        <v>11.77</v>
      </c>
      <c r="G134" s="25">
        <v>152.6368899</v>
      </c>
      <c r="H134" s="14">
        <v>51.4</v>
      </c>
      <c r="I134" s="17">
        <v>99</v>
      </c>
      <c r="J134" s="17">
        <v>99</v>
      </c>
      <c r="K134" s="24">
        <v>1668.163</v>
      </c>
      <c r="L134" s="18">
        <v>22442971</v>
      </c>
      <c r="M134" s="16">
        <v>9.9</v>
      </c>
      <c r="N134" s="16">
        <v>39.6</v>
      </c>
    </row>
    <row r="135" spans="1:14" ht="15.75">
      <c r="A135" s="21" t="s">
        <v>157</v>
      </c>
      <c r="B135" s="25">
        <v>2000</v>
      </c>
      <c r="C135" s="21" t="s">
        <v>22</v>
      </c>
      <c r="D135" s="14">
        <v>65</v>
      </c>
      <c r="E135" s="25">
        <v>37</v>
      </c>
      <c r="F135" s="16">
        <v>11.25</v>
      </c>
      <c r="G135" s="25">
        <v>224.46002480000001</v>
      </c>
      <c r="H135" s="14">
        <v>54</v>
      </c>
      <c r="I135" s="17">
        <v>97</v>
      </c>
      <c r="J135" s="17">
        <v>96</v>
      </c>
      <c r="K135" s="24">
        <v>1771.587</v>
      </c>
      <c r="L135" s="18">
        <v>146596557</v>
      </c>
      <c r="M135" s="16">
        <v>11.3</v>
      </c>
      <c r="N135" s="16">
        <v>42.8</v>
      </c>
    </row>
    <row r="136" spans="1:14" ht="15.75">
      <c r="A136" s="21" t="s">
        <v>158</v>
      </c>
      <c r="B136" s="25">
        <v>2000</v>
      </c>
      <c r="C136" s="21" t="s">
        <v>22</v>
      </c>
      <c r="D136" s="14">
        <v>48.3</v>
      </c>
      <c r="E136" s="25">
        <v>426</v>
      </c>
      <c r="F136" s="16">
        <v>7.35</v>
      </c>
      <c r="G136" s="25">
        <v>18.41791804</v>
      </c>
      <c r="H136" s="14">
        <v>13.2</v>
      </c>
      <c r="I136" s="17">
        <v>90</v>
      </c>
      <c r="J136" s="17">
        <v>90</v>
      </c>
      <c r="K136" s="25">
        <v>216.173</v>
      </c>
      <c r="L136" s="18">
        <v>82573</v>
      </c>
      <c r="M136" s="16">
        <v>2.2999999999999998</v>
      </c>
      <c r="N136" s="16">
        <v>17.8</v>
      </c>
    </row>
    <row r="137" spans="1:14" ht="15.75">
      <c r="A137" s="21" t="s">
        <v>159</v>
      </c>
      <c r="B137" s="25">
        <v>2000</v>
      </c>
      <c r="C137" s="21" t="s">
        <v>22</v>
      </c>
      <c r="D137" s="14">
        <v>71.599999999999994</v>
      </c>
      <c r="E137" s="25">
        <v>183</v>
      </c>
      <c r="F137" s="16">
        <v>10.83</v>
      </c>
      <c r="G137" s="25">
        <v>0</v>
      </c>
      <c r="H137" s="14">
        <v>36.799999999999997</v>
      </c>
      <c r="I137" s="17">
        <v>70</v>
      </c>
      <c r="J137" s="17">
        <v>70</v>
      </c>
      <c r="K137" s="24">
        <v>4996.2700000000004</v>
      </c>
      <c r="L137" s="18">
        <v>156948</v>
      </c>
      <c r="M137" s="16">
        <v>7</v>
      </c>
      <c r="N137" s="16">
        <v>0</v>
      </c>
    </row>
    <row r="138" spans="1:14" ht="15.75">
      <c r="A138" s="21" t="s">
        <v>160</v>
      </c>
      <c r="B138" s="25">
        <v>2000</v>
      </c>
      <c r="C138" s="21" t="s">
        <v>22</v>
      </c>
      <c r="D138" s="14">
        <v>79</v>
      </c>
      <c r="E138" s="25">
        <v>186</v>
      </c>
      <c r="F138" s="16">
        <v>6.84</v>
      </c>
      <c r="G138" s="25">
        <v>0</v>
      </c>
      <c r="H138" s="14">
        <v>4.0999999999999996</v>
      </c>
      <c r="I138" s="17">
        <v>99</v>
      </c>
      <c r="J138" s="17">
        <v>98</v>
      </c>
      <c r="K138" s="24">
        <v>3672.64</v>
      </c>
      <c r="L138" s="18">
        <v>107896</v>
      </c>
      <c r="M138" s="16">
        <v>7.6</v>
      </c>
      <c r="N138" s="16">
        <v>0</v>
      </c>
    </row>
    <row r="139" spans="1:14" ht="15.75">
      <c r="A139" s="21" t="s">
        <v>161</v>
      </c>
      <c r="B139" s="25">
        <v>2000</v>
      </c>
      <c r="C139" s="21" t="s">
        <v>22</v>
      </c>
      <c r="D139" s="14">
        <v>72</v>
      </c>
      <c r="E139" s="25">
        <v>18</v>
      </c>
      <c r="F139" s="16">
        <v>2.88</v>
      </c>
      <c r="G139" s="25">
        <v>21.254300199999999</v>
      </c>
      <c r="H139" s="14">
        <v>65.599999999999994</v>
      </c>
      <c r="I139" s="17">
        <v>98</v>
      </c>
      <c r="J139" s="17">
        <v>98</v>
      </c>
      <c r="K139" s="25">
        <v>154.68899999999999</v>
      </c>
      <c r="L139" s="18">
        <v>17461</v>
      </c>
      <c r="M139" s="16">
        <v>8.8000000000000007</v>
      </c>
      <c r="N139" s="16">
        <v>45.1</v>
      </c>
    </row>
    <row r="140" spans="1:14" ht="15.75">
      <c r="A140" s="21" t="s">
        <v>162</v>
      </c>
      <c r="B140" s="25">
        <v>2000</v>
      </c>
      <c r="C140" s="21" t="s">
        <v>22</v>
      </c>
      <c r="D140" s="14">
        <v>62.6</v>
      </c>
      <c r="E140" s="25">
        <v>224</v>
      </c>
      <c r="F140" s="16">
        <v>4.3099999999999996</v>
      </c>
      <c r="G140" s="22">
        <v>0</v>
      </c>
      <c r="H140" s="14">
        <v>2.7</v>
      </c>
      <c r="I140" s="17">
        <v>87</v>
      </c>
      <c r="J140" s="17">
        <v>82</v>
      </c>
      <c r="K140" s="27">
        <v>1800.64</v>
      </c>
      <c r="L140" s="18">
        <v>13866</v>
      </c>
      <c r="M140" s="16">
        <v>4.2</v>
      </c>
      <c r="N140" s="16">
        <v>0</v>
      </c>
    </row>
    <row r="141" spans="1:14" ht="15.75">
      <c r="A141" s="21" t="s">
        <v>163</v>
      </c>
      <c r="B141" s="25">
        <v>2000</v>
      </c>
      <c r="C141" s="21" t="s">
        <v>22</v>
      </c>
      <c r="D141" s="14">
        <v>72.599999999999994</v>
      </c>
      <c r="E141" s="25">
        <v>11</v>
      </c>
      <c r="F141" s="16">
        <v>0.08</v>
      </c>
      <c r="G141" s="25">
        <v>782.17998150000005</v>
      </c>
      <c r="H141" s="14">
        <v>56.2</v>
      </c>
      <c r="I141" s="17">
        <v>95</v>
      </c>
      <c r="J141" s="17">
        <v>95</v>
      </c>
      <c r="K141" s="24">
        <v>9126.9539999999997</v>
      </c>
      <c r="L141" s="18">
        <v>21392273</v>
      </c>
      <c r="M141" s="16">
        <v>6.7</v>
      </c>
      <c r="N141" s="16">
        <v>14.5</v>
      </c>
    </row>
    <row r="142" spans="1:14" ht="15.75">
      <c r="A142" s="21" t="s">
        <v>164</v>
      </c>
      <c r="B142" s="25">
        <v>2000</v>
      </c>
      <c r="C142" s="21" t="s">
        <v>22</v>
      </c>
      <c r="D142" s="14">
        <v>57.5</v>
      </c>
      <c r="E142" s="25">
        <v>25</v>
      </c>
      <c r="F142" s="16">
        <v>0.3</v>
      </c>
      <c r="G142" s="25">
        <v>5.3973685319999998</v>
      </c>
      <c r="H142" s="14">
        <v>17.5</v>
      </c>
      <c r="I142" s="17">
        <v>49</v>
      </c>
      <c r="J142" s="17">
        <v>52</v>
      </c>
      <c r="K142" s="25">
        <v>473.45299999999997</v>
      </c>
      <c r="L142" s="18">
        <v>988452</v>
      </c>
      <c r="M142" s="16">
        <v>1.9</v>
      </c>
      <c r="N142" s="16">
        <v>10.9</v>
      </c>
    </row>
    <row r="143" spans="1:14" ht="15.75">
      <c r="A143" s="21" t="s">
        <v>165</v>
      </c>
      <c r="B143" s="25">
        <v>2000</v>
      </c>
      <c r="C143" s="21" t="s">
        <v>22</v>
      </c>
      <c r="D143" s="14">
        <v>72.599999999999994</v>
      </c>
      <c r="E143" s="25">
        <v>141</v>
      </c>
      <c r="F143" s="16">
        <v>8.6</v>
      </c>
      <c r="G143" s="25">
        <v>11.859281080000001</v>
      </c>
      <c r="H143" s="14">
        <v>51.2</v>
      </c>
      <c r="I143" s="17">
        <v>98</v>
      </c>
      <c r="J143" s="17">
        <v>95</v>
      </c>
      <c r="K143" s="25">
        <v>87.137</v>
      </c>
      <c r="L143" s="18">
        <v>7516346</v>
      </c>
      <c r="M143" s="16">
        <v>9.4</v>
      </c>
      <c r="N143" s="16">
        <v>48.7</v>
      </c>
    </row>
    <row r="144" spans="1:14" ht="15.75">
      <c r="A144" s="21" t="s">
        <v>166</v>
      </c>
      <c r="B144" s="25">
        <v>2000</v>
      </c>
      <c r="C144" s="21" t="s">
        <v>22</v>
      </c>
      <c r="D144" s="14">
        <v>71.8</v>
      </c>
      <c r="E144" s="25">
        <v>188</v>
      </c>
      <c r="F144" s="16">
        <v>5.53</v>
      </c>
      <c r="G144" s="25">
        <v>601.76081150000005</v>
      </c>
      <c r="H144" s="14">
        <v>27.1</v>
      </c>
      <c r="I144" s="17">
        <v>98</v>
      </c>
      <c r="J144" s="17">
        <v>98</v>
      </c>
      <c r="K144" s="24">
        <v>7578.8519999999999</v>
      </c>
      <c r="L144" s="18">
        <v>81131</v>
      </c>
      <c r="M144" s="16">
        <v>7.4</v>
      </c>
      <c r="N144" s="16">
        <v>25.1</v>
      </c>
    </row>
    <row r="145" spans="1:14" ht="15.75">
      <c r="A145" s="21" t="s">
        <v>167</v>
      </c>
      <c r="B145" s="25">
        <v>2000</v>
      </c>
      <c r="C145" s="21" t="s">
        <v>22</v>
      </c>
      <c r="D145" s="14">
        <v>39</v>
      </c>
      <c r="E145" s="25">
        <v>533</v>
      </c>
      <c r="F145" s="16">
        <v>4.0599999999999996</v>
      </c>
      <c r="G145" s="25">
        <v>20.395682829999998</v>
      </c>
      <c r="H145" s="14">
        <v>17.2</v>
      </c>
      <c r="I145" s="17">
        <v>46</v>
      </c>
      <c r="J145" s="17">
        <v>44</v>
      </c>
      <c r="K145" s="25">
        <v>139.315</v>
      </c>
      <c r="L145" s="18">
        <v>4564297</v>
      </c>
      <c r="M145" s="16">
        <v>2.2999999999999998</v>
      </c>
      <c r="N145" s="16">
        <v>42.2</v>
      </c>
    </row>
    <row r="146" spans="1:14" ht="15.75">
      <c r="A146" s="21" t="s">
        <v>168</v>
      </c>
      <c r="B146" s="25">
        <v>2000</v>
      </c>
      <c r="C146" s="21" t="s">
        <v>31</v>
      </c>
      <c r="D146" s="14">
        <v>78.3</v>
      </c>
      <c r="E146" s="25">
        <v>78</v>
      </c>
      <c r="F146" s="16">
        <v>1.72</v>
      </c>
      <c r="G146" s="25">
        <v>1855.828806</v>
      </c>
      <c r="H146" s="14">
        <v>28.5</v>
      </c>
      <c r="I146" s="17">
        <v>98</v>
      </c>
      <c r="J146" s="17">
        <v>98</v>
      </c>
      <c r="K146" s="24">
        <v>23792.677</v>
      </c>
      <c r="L146" s="18">
        <v>3918183</v>
      </c>
      <c r="M146" s="16">
        <v>8.9</v>
      </c>
      <c r="N146" s="16">
        <v>16.3</v>
      </c>
    </row>
    <row r="147" spans="1:14" ht="15.75">
      <c r="A147" s="21" t="s">
        <v>169</v>
      </c>
      <c r="B147" s="25">
        <v>2000</v>
      </c>
      <c r="C147" s="21" t="s">
        <v>31</v>
      </c>
      <c r="D147" s="14">
        <v>73</v>
      </c>
      <c r="E147" s="25">
        <v>147</v>
      </c>
      <c r="F147" s="16">
        <v>10.69</v>
      </c>
      <c r="G147" s="25">
        <v>0</v>
      </c>
      <c r="H147" s="14">
        <v>5.7</v>
      </c>
      <c r="I147" s="17">
        <v>98</v>
      </c>
      <c r="J147" s="17">
        <v>99</v>
      </c>
      <c r="K147" s="24">
        <v>5402.93</v>
      </c>
      <c r="L147" s="18">
        <v>5386064</v>
      </c>
      <c r="M147" s="16">
        <v>10.3</v>
      </c>
      <c r="N147" s="16">
        <v>32.1</v>
      </c>
    </row>
    <row r="148" spans="1:14" ht="15.75">
      <c r="A148" s="21" t="s">
        <v>170</v>
      </c>
      <c r="B148" s="25">
        <v>2000</v>
      </c>
      <c r="C148" s="21" t="s">
        <v>31</v>
      </c>
      <c r="D148" s="14">
        <v>76</v>
      </c>
      <c r="E148" s="25">
        <v>122</v>
      </c>
      <c r="F148" s="16">
        <v>10.52</v>
      </c>
      <c r="G148" s="25">
        <v>161.44738530000001</v>
      </c>
      <c r="H148" s="14">
        <v>51.2</v>
      </c>
      <c r="I148" s="17">
        <v>93</v>
      </c>
      <c r="J148" s="17">
        <v>91</v>
      </c>
      <c r="K148" s="24">
        <v>1227.7370000000001</v>
      </c>
      <c r="L148" s="18">
        <v>1988925</v>
      </c>
      <c r="M148" s="16">
        <v>11.6</v>
      </c>
      <c r="N148" s="16">
        <v>26.8</v>
      </c>
    </row>
    <row r="149" spans="1:14" ht="15.75">
      <c r="A149" s="21" t="s">
        <v>171</v>
      </c>
      <c r="B149" s="25">
        <v>2000</v>
      </c>
      <c r="C149" s="21" t="s">
        <v>22</v>
      </c>
      <c r="D149" s="14">
        <v>65.8</v>
      </c>
      <c r="E149" s="25">
        <v>235</v>
      </c>
      <c r="F149" s="16">
        <v>1.2</v>
      </c>
      <c r="G149" s="25">
        <v>4.2492607299999996</v>
      </c>
      <c r="H149" s="14">
        <v>37.9</v>
      </c>
      <c r="I149" s="17">
        <v>88</v>
      </c>
      <c r="J149" s="17">
        <v>86</v>
      </c>
      <c r="K149" s="25">
        <v>154.51900000000001</v>
      </c>
      <c r="L149" s="18">
        <v>41269</v>
      </c>
      <c r="M149" s="16">
        <v>4.5999999999999996</v>
      </c>
      <c r="N149" s="16">
        <v>0</v>
      </c>
    </row>
    <row r="150" spans="1:14" ht="15.75">
      <c r="A150" s="21" t="s">
        <v>172</v>
      </c>
      <c r="B150" s="25">
        <v>2000</v>
      </c>
      <c r="C150" s="21" t="s">
        <v>22</v>
      </c>
      <c r="D150" s="14">
        <v>55</v>
      </c>
      <c r="E150" s="25">
        <v>355</v>
      </c>
      <c r="F150" s="16">
        <v>0</v>
      </c>
      <c r="G150" s="22">
        <v>0</v>
      </c>
      <c r="H150" s="14">
        <v>17.8</v>
      </c>
      <c r="I150" s="17">
        <v>37</v>
      </c>
      <c r="J150" s="17">
        <v>33</v>
      </c>
      <c r="K150" s="25">
        <v>228</v>
      </c>
      <c r="L150" s="18">
        <v>7385416</v>
      </c>
      <c r="M150" s="34">
        <v>0</v>
      </c>
      <c r="N150" s="16">
        <v>0</v>
      </c>
    </row>
    <row r="151" spans="1:14" ht="15.75">
      <c r="A151" s="21" t="s">
        <v>173</v>
      </c>
      <c r="B151" s="25">
        <v>2000</v>
      </c>
      <c r="C151" s="21" t="s">
        <v>22</v>
      </c>
      <c r="D151" s="14">
        <v>57.3</v>
      </c>
      <c r="E151" s="25">
        <v>397</v>
      </c>
      <c r="F151" s="16">
        <v>8.0299999999999994</v>
      </c>
      <c r="G151" s="25">
        <v>45.963808389999997</v>
      </c>
      <c r="H151" s="14">
        <v>4.0999999999999996</v>
      </c>
      <c r="I151" s="17">
        <v>71</v>
      </c>
      <c r="J151" s="17">
        <v>73</v>
      </c>
      <c r="K151" s="25">
        <v>337.22500000000002</v>
      </c>
      <c r="L151" s="18">
        <v>44896856</v>
      </c>
      <c r="M151" s="16">
        <v>8.8000000000000007</v>
      </c>
      <c r="N151" s="16">
        <v>22.7</v>
      </c>
    </row>
    <row r="152" spans="1:14" ht="15.75">
      <c r="A152" s="21" t="s">
        <v>174</v>
      </c>
      <c r="B152" s="25">
        <v>2000</v>
      </c>
      <c r="C152" s="21" t="s">
        <v>22</v>
      </c>
      <c r="D152" s="14">
        <v>48.9</v>
      </c>
      <c r="E152" s="25">
        <v>38</v>
      </c>
      <c r="F152" s="16">
        <v>0</v>
      </c>
      <c r="G152" s="22">
        <v>0</v>
      </c>
      <c r="H152" s="14">
        <v>23.9</v>
      </c>
      <c r="I152" s="17">
        <v>66</v>
      </c>
      <c r="J152" s="17">
        <v>61</v>
      </c>
      <c r="K152" s="27">
        <v>1506.47</v>
      </c>
      <c r="L152" s="18">
        <v>67656</v>
      </c>
      <c r="M152" s="16">
        <v>4.8</v>
      </c>
      <c r="N152" s="16">
        <v>0</v>
      </c>
    </row>
    <row r="153" spans="1:14" ht="15.75">
      <c r="A153" s="21" t="s">
        <v>175</v>
      </c>
      <c r="B153" s="25">
        <v>2000</v>
      </c>
      <c r="C153" s="21" t="s">
        <v>31</v>
      </c>
      <c r="D153" s="14">
        <v>79.099999999999994</v>
      </c>
      <c r="E153" s="25">
        <v>86</v>
      </c>
      <c r="F153" s="16">
        <v>9.99</v>
      </c>
      <c r="G153" s="25">
        <v>1934.398154</v>
      </c>
      <c r="H153" s="14">
        <v>57.6</v>
      </c>
      <c r="I153" s="17">
        <v>95</v>
      </c>
      <c r="J153" s="17">
        <v>95</v>
      </c>
      <c r="K153" s="24">
        <v>14676.769</v>
      </c>
      <c r="L153" s="18">
        <v>4567864</v>
      </c>
      <c r="M153" s="16">
        <v>8.4</v>
      </c>
      <c r="N153" s="16">
        <v>39.5</v>
      </c>
    </row>
    <row r="154" spans="1:14" ht="15.75">
      <c r="A154" s="21" t="s">
        <v>176</v>
      </c>
      <c r="B154" s="25">
        <v>2000</v>
      </c>
      <c r="C154" s="21" t="s">
        <v>22</v>
      </c>
      <c r="D154" s="14">
        <v>71.5</v>
      </c>
      <c r="E154" s="25">
        <v>175</v>
      </c>
      <c r="F154" s="16">
        <v>2.0499999999999998</v>
      </c>
      <c r="G154" s="25">
        <v>60.490981499999997</v>
      </c>
      <c r="H154" s="14">
        <v>14.1</v>
      </c>
      <c r="I154" s="17">
        <v>99</v>
      </c>
      <c r="J154" s="17">
        <v>99</v>
      </c>
      <c r="K154" s="25">
        <v>875.41200000000003</v>
      </c>
      <c r="L154" s="18">
        <v>18655</v>
      </c>
      <c r="M154" s="16">
        <v>10</v>
      </c>
      <c r="N154" s="16">
        <v>16.5</v>
      </c>
    </row>
    <row r="155" spans="1:14" ht="15.75">
      <c r="A155" s="21" t="s">
        <v>177</v>
      </c>
      <c r="B155" s="25">
        <v>2000</v>
      </c>
      <c r="C155" s="21" t="s">
        <v>22</v>
      </c>
      <c r="D155" s="14">
        <v>58.6</v>
      </c>
      <c r="E155" s="25">
        <v>284</v>
      </c>
      <c r="F155" s="16">
        <v>1.99</v>
      </c>
      <c r="G155" s="25">
        <v>30.86000992</v>
      </c>
      <c r="H155" s="14">
        <v>23.9</v>
      </c>
      <c r="I155" s="17">
        <v>62</v>
      </c>
      <c r="J155" s="17">
        <v>62</v>
      </c>
      <c r="K155" s="25">
        <v>361.358</v>
      </c>
      <c r="L155" s="18">
        <v>2725535</v>
      </c>
      <c r="M155" s="16">
        <v>2.4</v>
      </c>
      <c r="N155" s="16">
        <v>0</v>
      </c>
    </row>
    <row r="156" spans="1:14" ht="15.75">
      <c r="A156" s="21" t="s">
        <v>178</v>
      </c>
      <c r="B156" s="25">
        <v>2000</v>
      </c>
      <c r="C156" s="21" t="s">
        <v>22</v>
      </c>
      <c r="D156" s="14">
        <v>67.400000000000006</v>
      </c>
      <c r="E156" s="25">
        <v>224</v>
      </c>
      <c r="F156" s="16">
        <v>5.14</v>
      </c>
      <c r="G156" s="25">
        <v>268.18379720000001</v>
      </c>
      <c r="H156" s="14">
        <v>47.6</v>
      </c>
      <c r="I156" s="17">
        <v>70</v>
      </c>
      <c r="J156" s="17">
        <v>71</v>
      </c>
      <c r="K156" s="24">
        <v>1888.6179999999999</v>
      </c>
      <c r="L156" s="18">
        <v>47239</v>
      </c>
      <c r="M156" s="16">
        <v>5.3</v>
      </c>
      <c r="N156" s="16">
        <v>50</v>
      </c>
    </row>
    <row r="157" spans="1:14" ht="15.75">
      <c r="A157" s="21" t="s">
        <v>179</v>
      </c>
      <c r="B157" s="25">
        <v>2000</v>
      </c>
      <c r="C157" s="21" t="s">
        <v>22</v>
      </c>
      <c r="D157" s="14">
        <v>48.4</v>
      </c>
      <c r="E157" s="25">
        <v>536</v>
      </c>
      <c r="F157" s="16">
        <v>0</v>
      </c>
      <c r="G157" s="25">
        <v>25.216833179999998</v>
      </c>
      <c r="H157" s="14">
        <v>25.9</v>
      </c>
      <c r="I157" s="17">
        <v>70</v>
      </c>
      <c r="J157" s="17">
        <v>71</v>
      </c>
      <c r="K157" s="24">
        <v>1637.4570000000001</v>
      </c>
      <c r="L157" s="18">
        <v>161468</v>
      </c>
      <c r="M157" s="16">
        <v>3.9</v>
      </c>
      <c r="N157" s="16">
        <v>9.3000000000000007</v>
      </c>
    </row>
    <row r="158" spans="1:14" ht="15.75">
      <c r="A158" s="21" t="s">
        <v>181</v>
      </c>
      <c r="B158" s="25">
        <v>2000</v>
      </c>
      <c r="C158" s="21" t="s">
        <v>31</v>
      </c>
      <c r="D158" s="14">
        <v>79.599999999999994</v>
      </c>
      <c r="E158" s="25">
        <v>73</v>
      </c>
      <c r="F158" s="16">
        <v>7.3</v>
      </c>
      <c r="G158" s="25">
        <v>3689.7273</v>
      </c>
      <c r="H158" s="14">
        <v>52.8</v>
      </c>
      <c r="I158" s="17">
        <v>99</v>
      </c>
      <c r="J158" s="17">
        <v>99</v>
      </c>
      <c r="K158" s="24">
        <v>29283.55</v>
      </c>
      <c r="L158" s="18">
        <v>887219</v>
      </c>
      <c r="M158" s="16">
        <v>11.4</v>
      </c>
      <c r="N158" s="16">
        <v>32.299999999999997</v>
      </c>
    </row>
    <row r="159" spans="1:14" ht="15.75">
      <c r="A159" s="21" t="s">
        <v>182</v>
      </c>
      <c r="B159" s="25">
        <v>2000</v>
      </c>
      <c r="C159" s="21" t="s">
        <v>31</v>
      </c>
      <c r="D159" s="14">
        <v>79.7</v>
      </c>
      <c r="E159" s="25">
        <v>78</v>
      </c>
      <c r="F159" s="16">
        <v>10.15</v>
      </c>
      <c r="G159" s="25">
        <v>5834.5820460000004</v>
      </c>
      <c r="H159" s="14">
        <v>5.8</v>
      </c>
      <c r="I159" s="17">
        <v>95</v>
      </c>
      <c r="J159" s="17">
        <v>93</v>
      </c>
      <c r="K159" s="24">
        <v>37813.233999999997</v>
      </c>
      <c r="L159" s="18">
        <v>718425</v>
      </c>
      <c r="M159" s="16">
        <v>11.4</v>
      </c>
      <c r="N159" s="16">
        <v>31.2</v>
      </c>
    </row>
    <row r="160" spans="1:14" ht="15.75">
      <c r="A160" s="21" t="s">
        <v>183</v>
      </c>
      <c r="B160" s="25">
        <v>2000</v>
      </c>
      <c r="C160" s="21" t="s">
        <v>22</v>
      </c>
      <c r="D160" s="14">
        <v>72.599999999999994</v>
      </c>
      <c r="E160" s="25">
        <v>136</v>
      </c>
      <c r="F160" s="16">
        <v>0.75</v>
      </c>
      <c r="G160" s="25">
        <v>81.727471199999997</v>
      </c>
      <c r="H160" s="14">
        <v>43.9</v>
      </c>
      <c r="I160" s="17">
        <v>86</v>
      </c>
      <c r="J160" s="17">
        <v>84</v>
      </c>
      <c r="K160" s="24">
        <v>1177.6289999999999</v>
      </c>
      <c r="L160" s="18">
        <v>1641848</v>
      </c>
      <c r="M160" s="16">
        <v>4.5999999999999996</v>
      </c>
      <c r="N160" s="16">
        <v>0</v>
      </c>
    </row>
    <row r="161" spans="1:14" ht="15.75">
      <c r="A161" s="21" t="s">
        <v>184</v>
      </c>
      <c r="B161" s="25">
        <v>2000</v>
      </c>
      <c r="C161" s="21" t="s">
        <v>22</v>
      </c>
      <c r="D161" s="14">
        <v>63.7</v>
      </c>
      <c r="E161" s="25">
        <v>198</v>
      </c>
      <c r="F161" s="16">
        <v>0.68</v>
      </c>
      <c r="G161" s="25">
        <v>8.9430064920000003</v>
      </c>
      <c r="H161" s="14">
        <v>31.3</v>
      </c>
      <c r="I161" s="17">
        <v>86</v>
      </c>
      <c r="J161" s="17">
        <v>83</v>
      </c>
      <c r="K161" s="25">
        <v>138.43700000000001</v>
      </c>
      <c r="L161" s="18">
        <v>621625</v>
      </c>
      <c r="M161" s="16">
        <v>10.6</v>
      </c>
      <c r="N161" s="16">
        <v>0</v>
      </c>
    </row>
    <row r="162" spans="1:14" ht="15.75">
      <c r="A162" s="21" t="s">
        <v>185</v>
      </c>
      <c r="B162" s="25">
        <v>2000</v>
      </c>
      <c r="C162" s="21" t="s">
        <v>22</v>
      </c>
      <c r="D162" s="14">
        <v>71.099999999999994</v>
      </c>
      <c r="E162" s="25">
        <v>194</v>
      </c>
      <c r="F162" s="16">
        <v>6.74</v>
      </c>
      <c r="G162" s="25">
        <v>0.27564825999999998</v>
      </c>
      <c r="H162" s="14">
        <v>18.7</v>
      </c>
      <c r="I162" s="17">
        <v>97</v>
      </c>
      <c r="J162" s="17">
        <v>97</v>
      </c>
      <c r="K162" s="25">
        <v>27.565000000000001</v>
      </c>
      <c r="L162" s="18">
        <v>6295821</v>
      </c>
      <c r="M162" s="16">
        <v>6.1</v>
      </c>
      <c r="N162" s="16">
        <v>24.9</v>
      </c>
    </row>
    <row r="163" spans="1:14" ht="15.75">
      <c r="A163" s="21" t="s">
        <v>186</v>
      </c>
      <c r="B163" s="25">
        <v>2000</v>
      </c>
      <c r="C163" s="21" t="s">
        <v>22</v>
      </c>
      <c r="D163" s="14">
        <v>72.599999999999994</v>
      </c>
      <c r="E163" s="25">
        <v>125</v>
      </c>
      <c r="F163" s="16">
        <v>3.9</v>
      </c>
      <c r="G163" s="25">
        <v>0</v>
      </c>
      <c r="H163" s="14">
        <v>52.7</v>
      </c>
      <c r="I163" s="17">
        <v>96</v>
      </c>
      <c r="J163" s="17">
        <v>95</v>
      </c>
      <c r="K163" s="24">
        <v>1854.15</v>
      </c>
      <c r="L163" s="18">
        <v>2012051</v>
      </c>
      <c r="M163" s="16">
        <v>6.5</v>
      </c>
      <c r="N163" s="16">
        <v>0</v>
      </c>
    </row>
    <row r="164" spans="1:14" ht="15.75">
      <c r="A164" s="21" t="s">
        <v>187</v>
      </c>
      <c r="B164" s="25">
        <v>2000</v>
      </c>
      <c r="C164" s="21" t="s">
        <v>22</v>
      </c>
      <c r="D164" s="14">
        <v>58.7</v>
      </c>
      <c r="E164" s="25">
        <v>276</v>
      </c>
      <c r="F164" s="16">
        <v>0.09</v>
      </c>
      <c r="G164" s="25">
        <v>49.069671550000002</v>
      </c>
      <c r="H164" s="14">
        <v>11.9</v>
      </c>
      <c r="I164" s="17">
        <v>38</v>
      </c>
      <c r="J164" s="17">
        <v>54</v>
      </c>
      <c r="K164" s="25">
        <v>422.286</v>
      </c>
      <c r="L164" s="18">
        <v>87167</v>
      </c>
      <c r="M164" s="16">
        <v>2.8</v>
      </c>
      <c r="N164" s="16">
        <v>51.8</v>
      </c>
    </row>
    <row r="165" spans="1:14" ht="15.75">
      <c r="A165" s="21" t="s">
        <v>188</v>
      </c>
      <c r="B165" s="25">
        <v>2000</v>
      </c>
      <c r="C165" s="21" t="s">
        <v>22</v>
      </c>
      <c r="D165" s="14">
        <v>54.6</v>
      </c>
      <c r="E165" s="25">
        <v>339</v>
      </c>
      <c r="F165" s="16">
        <v>1.31</v>
      </c>
      <c r="G165" s="25">
        <v>2.0296442699999999</v>
      </c>
      <c r="H165" s="14">
        <v>16.600000000000001</v>
      </c>
      <c r="I165" s="17">
        <v>63</v>
      </c>
      <c r="J165" s="17">
        <v>64</v>
      </c>
      <c r="K165" s="25">
        <v>26.393000000000001</v>
      </c>
      <c r="L165" s="18">
        <v>497367</v>
      </c>
      <c r="M165" s="16">
        <v>4</v>
      </c>
      <c r="N165" s="16">
        <v>10</v>
      </c>
    </row>
    <row r="166" spans="1:14" ht="15.75">
      <c r="A166" s="21" t="s">
        <v>189</v>
      </c>
      <c r="B166" s="25">
        <v>2000</v>
      </c>
      <c r="C166" s="21" t="s">
        <v>22</v>
      </c>
      <c r="D166" s="14">
        <v>71.599999999999994</v>
      </c>
      <c r="E166" s="25">
        <v>158</v>
      </c>
      <c r="F166" s="16">
        <v>1.08</v>
      </c>
      <c r="G166" s="25">
        <v>40.491288969999999</v>
      </c>
      <c r="H166" s="14">
        <v>65.5</v>
      </c>
      <c r="I166" s="17">
        <v>91</v>
      </c>
      <c r="J166" s="17">
        <v>91</v>
      </c>
      <c r="K166" s="25">
        <v>263.27199999999999</v>
      </c>
      <c r="L166" s="18">
        <v>9882</v>
      </c>
      <c r="M166" s="16">
        <v>9.1</v>
      </c>
      <c r="N166" s="16">
        <v>36.299999999999997</v>
      </c>
    </row>
    <row r="167" spans="1:14" ht="15.75">
      <c r="A167" s="21" t="s">
        <v>190</v>
      </c>
      <c r="B167" s="25">
        <v>2000</v>
      </c>
      <c r="C167" s="21" t="s">
        <v>22</v>
      </c>
      <c r="D167" s="14">
        <v>69.099999999999994</v>
      </c>
      <c r="E167" s="25">
        <v>197</v>
      </c>
      <c r="F167" s="16">
        <v>6.37</v>
      </c>
      <c r="G167" s="25">
        <v>43.595229639999999</v>
      </c>
      <c r="H167" s="14">
        <v>33.6</v>
      </c>
      <c r="I167" s="17">
        <v>90</v>
      </c>
      <c r="J167" s="17">
        <v>90</v>
      </c>
      <c r="K167" s="25">
        <v>643.947</v>
      </c>
      <c r="L167" s="18">
        <v>1267984</v>
      </c>
      <c r="M167" s="16">
        <v>9.1999999999999993</v>
      </c>
      <c r="N167" s="16">
        <v>0</v>
      </c>
    </row>
    <row r="168" spans="1:14" ht="15.75">
      <c r="A168" s="21" t="s">
        <v>191</v>
      </c>
      <c r="B168" s="25">
        <v>2000</v>
      </c>
      <c r="C168" s="21" t="s">
        <v>22</v>
      </c>
      <c r="D168" s="14">
        <v>72.900000000000006</v>
      </c>
      <c r="E168" s="25">
        <v>112</v>
      </c>
      <c r="F168" s="16">
        <v>1.39</v>
      </c>
      <c r="G168" s="25">
        <v>264.78421959999997</v>
      </c>
      <c r="H168" s="14">
        <v>48.1</v>
      </c>
      <c r="I168" s="17">
        <v>97</v>
      </c>
      <c r="J168" s="17">
        <v>97</v>
      </c>
      <c r="K168" s="24">
        <v>2213.915</v>
      </c>
      <c r="L168" s="18">
        <v>9699197</v>
      </c>
      <c r="M168" s="16">
        <v>4.9000000000000004</v>
      </c>
      <c r="N168" s="16">
        <v>31.8</v>
      </c>
    </row>
    <row r="169" spans="1:14" ht="15.75">
      <c r="A169" s="21" t="s">
        <v>192</v>
      </c>
      <c r="B169" s="25">
        <v>2000</v>
      </c>
      <c r="C169" s="21" t="s">
        <v>22</v>
      </c>
      <c r="D169" s="14">
        <v>74</v>
      </c>
      <c r="E169" s="25">
        <v>143</v>
      </c>
      <c r="F169" s="16">
        <v>1.4</v>
      </c>
      <c r="G169" s="25">
        <v>421.29566019999999</v>
      </c>
      <c r="H169" s="14">
        <v>53.5</v>
      </c>
      <c r="I169" s="17">
        <v>85</v>
      </c>
      <c r="J169" s="17">
        <v>85</v>
      </c>
      <c r="K169" s="24">
        <v>4316.5540000000001</v>
      </c>
      <c r="L169" s="18">
        <v>6324121</v>
      </c>
      <c r="M169" s="16">
        <v>5.5</v>
      </c>
      <c r="N169" s="16">
        <v>38.4</v>
      </c>
    </row>
    <row r="170" spans="1:14" ht="15.75">
      <c r="A170" s="21" t="s">
        <v>193</v>
      </c>
      <c r="B170" s="25">
        <v>2000</v>
      </c>
      <c r="C170" s="21" t="s">
        <v>22</v>
      </c>
      <c r="D170" s="14">
        <v>63.8</v>
      </c>
      <c r="E170" s="25">
        <v>224</v>
      </c>
      <c r="F170" s="16">
        <v>2.35</v>
      </c>
      <c r="G170" s="25">
        <v>88.243634700000001</v>
      </c>
      <c r="H170" s="14">
        <v>37.5</v>
      </c>
      <c r="I170" s="17">
        <v>98</v>
      </c>
      <c r="J170" s="17">
        <v>97</v>
      </c>
      <c r="K170" s="25">
        <v>643.17499999999995</v>
      </c>
      <c r="L170" s="18">
        <v>4516131</v>
      </c>
      <c r="M170" s="16">
        <v>11</v>
      </c>
      <c r="N170" s="16">
        <v>0</v>
      </c>
    </row>
    <row r="171" spans="1:14" ht="15.75">
      <c r="A171" s="21" t="s">
        <v>194</v>
      </c>
      <c r="B171" s="25">
        <v>2000</v>
      </c>
      <c r="C171" s="21" t="s">
        <v>22</v>
      </c>
      <c r="D171" s="14">
        <v>46.6</v>
      </c>
      <c r="E171" s="25">
        <v>554</v>
      </c>
      <c r="F171" s="16">
        <v>10.88</v>
      </c>
      <c r="G171" s="25">
        <v>22.594474609999999</v>
      </c>
      <c r="H171" s="14">
        <v>13</v>
      </c>
      <c r="I171" s="17">
        <v>55</v>
      </c>
      <c r="J171" s="17">
        <v>52</v>
      </c>
      <c r="K171" s="25">
        <v>257.63400000000001</v>
      </c>
      <c r="L171" s="18">
        <v>2439274</v>
      </c>
      <c r="M171" s="16">
        <v>3.9</v>
      </c>
      <c r="N171" s="16">
        <v>17.100000000000001</v>
      </c>
    </row>
    <row r="172" spans="1:14" ht="15.75">
      <c r="A172" s="21" t="s">
        <v>195</v>
      </c>
      <c r="B172" s="25">
        <v>2000</v>
      </c>
      <c r="C172" s="21" t="s">
        <v>22</v>
      </c>
      <c r="D172" s="14">
        <v>67.5</v>
      </c>
      <c r="E172" s="25">
        <v>257</v>
      </c>
      <c r="F172" s="16">
        <v>9.41</v>
      </c>
      <c r="G172" s="25">
        <v>7.8837914739999997</v>
      </c>
      <c r="H172" s="14">
        <v>54.8</v>
      </c>
      <c r="I172" s="17">
        <v>99</v>
      </c>
      <c r="J172" s="17">
        <v>99</v>
      </c>
      <c r="K172" s="25">
        <v>635.79</v>
      </c>
      <c r="L172" s="18">
        <v>49175848</v>
      </c>
      <c r="M172" s="16">
        <v>10.7</v>
      </c>
      <c r="N172" s="16">
        <v>36</v>
      </c>
    </row>
    <row r="173" spans="1:14" ht="15.75">
      <c r="A173" s="21" t="s">
        <v>196</v>
      </c>
      <c r="B173" s="25">
        <v>2000</v>
      </c>
      <c r="C173" s="21" t="s">
        <v>22</v>
      </c>
      <c r="D173" s="14">
        <v>74.2</v>
      </c>
      <c r="E173" s="25">
        <v>17</v>
      </c>
      <c r="F173" s="16">
        <v>1.72</v>
      </c>
      <c r="G173" s="25">
        <v>262.95895780000001</v>
      </c>
      <c r="H173" s="14">
        <v>54.1</v>
      </c>
      <c r="I173" s="17">
        <v>94</v>
      </c>
      <c r="J173" s="17">
        <v>94</v>
      </c>
      <c r="K173" s="24">
        <v>3371.2689999999998</v>
      </c>
      <c r="L173" s="18">
        <v>3050127</v>
      </c>
      <c r="M173" s="16">
        <v>8.3000000000000007</v>
      </c>
      <c r="N173" s="16">
        <v>25.2</v>
      </c>
    </row>
    <row r="174" spans="1:14" ht="15.75">
      <c r="A174" s="21" t="s">
        <v>197</v>
      </c>
      <c r="B174" s="25">
        <v>2000</v>
      </c>
      <c r="C174" s="21" t="s">
        <v>31</v>
      </c>
      <c r="D174" s="14">
        <v>77.8</v>
      </c>
      <c r="E174" s="25">
        <v>89</v>
      </c>
      <c r="F174" s="16">
        <v>10.14</v>
      </c>
      <c r="G174" s="25">
        <v>0</v>
      </c>
      <c r="H174" s="14">
        <v>57.5</v>
      </c>
      <c r="I174" s="17">
        <v>91</v>
      </c>
      <c r="J174" s="17">
        <v>91</v>
      </c>
      <c r="K174" s="24">
        <v>27982.36</v>
      </c>
      <c r="L174" s="18">
        <v>58867004</v>
      </c>
      <c r="M174" s="16">
        <v>11.7</v>
      </c>
      <c r="N174" s="16">
        <v>38.200000000000003</v>
      </c>
    </row>
    <row r="175" spans="1:14" ht="15.75">
      <c r="A175" s="21" t="s">
        <v>198</v>
      </c>
      <c r="B175" s="25">
        <v>2000</v>
      </c>
      <c r="C175" s="21" t="s">
        <v>22</v>
      </c>
      <c r="D175" s="14">
        <v>49.2</v>
      </c>
      <c r="E175" s="25">
        <v>457</v>
      </c>
      <c r="F175" s="16">
        <v>6.28</v>
      </c>
      <c r="G175" s="25">
        <v>0</v>
      </c>
      <c r="H175" s="14">
        <v>16</v>
      </c>
      <c r="I175" s="17">
        <v>64</v>
      </c>
      <c r="J175" s="17">
        <v>79</v>
      </c>
      <c r="K175" s="25">
        <v>306.72000000000003</v>
      </c>
      <c r="L175" s="18">
        <v>33991590</v>
      </c>
      <c r="M175" s="16">
        <v>4.2</v>
      </c>
      <c r="N175" s="16">
        <v>22.3</v>
      </c>
    </row>
    <row r="176" spans="1:14" ht="15.75">
      <c r="A176" s="21" t="s">
        <v>199</v>
      </c>
      <c r="B176" s="25">
        <v>2000</v>
      </c>
      <c r="C176" s="21" t="s">
        <v>31</v>
      </c>
      <c r="D176" s="14">
        <v>76.8</v>
      </c>
      <c r="E176" s="25">
        <v>114</v>
      </c>
      <c r="F176" s="16">
        <v>8.7100000000000009</v>
      </c>
      <c r="G176" s="25">
        <v>0</v>
      </c>
      <c r="H176" s="14">
        <v>6.1</v>
      </c>
      <c r="I176" s="17">
        <v>90</v>
      </c>
      <c r="J176" s="17">
        <v>94</v>
      </c>
      <c r="K176" s="24">
        <v>36449.86</v>
      </c>
      <c r="L176" s="18">
        <v>282895741</v>
      </c>
      <c r="M176" s="16">
        <v>12.7</v>
      </c>
      <c r="N176" s="16">
        <v>31.4</v>
      </c>
    </row>
    <row r="177" spans="1:14" ht="15.75">
      <c r="A177" s="21" t="s">
        <v>200</v>
      </c>
      <c r="B177" s="25">
        <v>2000</v>
      </c>
      <c r="C177" s="21" t="s">
        <v>22</v>
      </c>
      <c r="D177" s="14">
        <v>75.099999999999994</v>
      </c>
      <c r="E177" s="25">
        <v>131</v>
      </c>
      <c r="F177" s="16">
        <v>6.67</v>
      </c>
      <c r="G177" s="25">
        <v>645.95838160000005</v>
      </c>
      <c r="H177" s="14">
        <v>55</v>
      </c>
      <c r="I177" s="17">
        <v>92</v>
      </c>
      <c r="J177" s="17">
        <v>90</v>
      </c>
      <c r="K177" s="24">
        <v>6871.8980000000001</v>
      </c>
      <c r="L177" s="18">
        <v>3321245</v>
      </c>
      <c r="M177" s="16">
        <v>8</v>
      </c>
      <c r="N177" s="16">
        <v>52.7</v>
      </c>
    </row>
    <row r="178" spans="1:14" ht="15.75">
      <c r="A178" s="21" t="s">
        <v>201</v>
      </c>
      <c r="B178" s="25">
        <v>2000</v>
      </c>
      <c r="C178" s="21" t="s">
        <v>22</v>
      </c>
      <c r="D178" s="14">
        <v>67.099999999999994</v>
      </c>
      <c r="E178" s="25">
        <v>189</v>
      </c>
      <c r="F178" s="16">
        <v>1.78</v>
      </c>
      <c r="G178" s="25">
        <v>48.509417409999998</v>
      </c>
      <c r="H178" s="14">
        <v>34.799999999999997</v>
      </c>
      <c r="I178" s="17">
        <v>99</v>
      </c>
      <c r="J178" s="17">
        <v>99</v>
      </c>
      <c r="K178" s="25">
        <v>558.221</v>
      </c>
      <c r="L178" s="18">
        <v>24654</v>
      </c>
      <c r="M178" s="16">
        <v>9.1</v>
      </c>
      <c r="N178" s="16">
        <v>15.8</v>
      </c>
    </row>
    <row r="179" spans="1:14" ht="15.75">
      <c r="A179" s="21" t="s">
        <v>202</v>
      </c>
      <c r="B179" s="25">
        <v>2000</v>
      </c>
      <c r="C179" s="21" t="s">
        <v>22</v>
      </c>
      <c r="D179" s="14">
        <v>69</v>
      </c>
      <c r="E179" s="25">
        <v>18</v>
      </c>
      <c r="F179" s="16">
        <v>0.83</v>
      </c>
      <c r="G179" s="25">
        <v>21.900752319999999</v>
      </c>
      <c r="H179" s="14">
        <v>41.1</v>
      </c>
      <c r="I179" s="17">
        <v>67</v>
      </c>
      <c r="J179" s="17">
        <v>71</v>
      </c>
      <c r="K179" s="24">
        <v>1469.8489999999999</v>
      </c>
      <c r="L179" s="18">
        <v>18563</v>
      </c>
      <c r="M179" s="16">
        <v>5.2</v>
      </c>
      <c r="N179" s="16">
        <v>31.9</v>
      </c>
    </row>
    <row r="180" spans="1:14" ht="15.75">
      <c r="A180" s="21" t="s">
        <v>203</v>
      </c>
      <c r="B180" s="25">
        <v>2000</v>
      </c>
      <c r="C180" s="21" t="s">
        <v>22</v>
      </c>
      <c r="D180" s="14">
        <v>72.5</v>
      </c>
      <c r="E180" s="25">
        <v>168</v>
      </c>
      <c r="F180" s="16">
        <v>7.56</v>
      </c>
      <c r="G180" s="25">
        <v>0</v>
      </c>
      <c r="H180" s="14">
        <v>53.4</v>
      </c>
      <c r="I180" s="17">
        <v>86</v>
      </c>
      <c r="J180" s="17">
        <v>77</v>
      </c>
      <c r="K180" s="24">
        <v>4783.53</v>
      </c>
      <c r="L180" s="18">
        <v>24481477</v>
      </c>
      <c r="M180" s="16">
        <v>6.4</v>
      </c>
      <c r="N180" s="16">
        <v>0</v>
      </c>
    </row>
    <row r="181" spans="1:14" ht="15.75">
      <c r="A181" s="21" t="s">
        <v>204</v>
      </c>
      <c r="B181" s="25">
        <v>2000</v>
      </c>
      <c r="C181" s="21" t="s">
        <v>22</v>
      </c>
      <c r="D181" s="14">
        <v>73.400000000000006</v>
      </c>
      <c r="E181" s="25">
        <v>139</v>
      </c>
      <c r="F181" s="16">
        <v>1.91</v>
      </c>
      <c r="G181" s="25">
        <v>0</v>
      </c>
      <c r="H181" s="14">
        <v>9.1999999999999993</v>
      </c>
      <c r="I181" s="17">
        <v>96</v>
      </c>
      <c r="J181" s="17">
        <v>96</v>
      </c>
      <c r="K181" s="25">
        <v>388.27</v>
      </c>
      <c r="L181" s="18">
        <v>80285563</v>
      </c>
      <c r="M181" s="16">
        <v>5.4</v>
      </c>
      <c r="N181" s="16">
        <v>25.1</v>
      </c>
    </row>
    <row r="182" spans="1:14" ht="15.75">
      <c r="A182" s="21" t="s">
        <v>205</v>
      </c>
      <c r="B182" s="25">
        <v>2000</v>
      </c>
      <c r="C182" s="21" t="s">
        <v>22</v>
      </c>
      <c r="D182" s="14">
        <v>68</v>
      </c>
      <c r="E182" s="25">
        <v>252</v>
      </c>
      <c r="F182" s="16">
        <v>0.03</v>
      </c>
      <c r="G182" s="25">
        <v>0</v>
      </c>
      <c r="H182" s="14">
        <v>31.2</v>
      </c>
      <c r="I182" s="17">
        <v>74</v>
      </c>
      <c r="J182" s="17">
        <v>74</v>
      </c>
      <c r="K182" s="25">
        <v>539.1</v>
      </c>
      <c r="L182" s="18">
        <v>17795219</v>
      </c>
      <c r="M182" s="16">
        <v>1.2</v>
      </c>
      <c r="N182" s="16">
        <v>23.3</v>
      </c>
    </row>
    <row r="183" spans="1:14" ht="15.75">
      <c r="A183" s="21" t="s">
        <v>206</v>
      </c>
      <c r="B183" s="25">
        <v>2000</v>
      </c>
      <c r="C183" s="21" t="s">
        <v>22</v>
      </c>
      <c r="D183" s="14">
        <v>43.8</v>
      </c>
      <c r="E183" s="25">
        <v>614</v>
      </c>
      <c r="F183" s="16">
        <v>2.5</v>
      </c>
      <c r="G183" s="25">
        <v>45.616880379999998</v>
      </c>
      <c r="H183" s="14">
        <v>16.8</v>
      </c>
      <c r="I183" s="17">
        <v>85</v>
      </c>
      <c r="J183" s="17">
        <v>85</v>
      </c>
      <c r="K183" s="25">
        <v>341.95600000000002</v>
      </c>
      <c r="L183" s="18">
        <v>1531221</v>
      </c>
      <c r="M183" s="16">
        <v>5.9</v>
      </c>
      <c r="N183" s="16">
        <v>18</v>
      </c>
    </row>
    <row r="184" spans="1:14" ht="15.75">
      <c r="A184" s="21" t="s">
        <v>207</v>
      </c>
      <c r="B184" s="25">
        <v>2000</v>
      </c>
      <c r="C184" s="21" t="s">
        <v>22</v>
      </c>
      <c r="D184" s="14">
        <v>46</v>
      </c>
      <c r="E184" s="25">
        <v>665</v>
      </c>
      <c r="F184" s="16">
        <v>2.48</v>
      </c>
      <c r="G184" s="25">
        <v>0</v>
      </c>
      <c r="H184" s="14">
        <v>25.5</v>
      </c>
      <c r="I184" s="17">
        <v>78</v>
      </c>
      <c r="J184" s="17">
        <v>78</v>
      </c>
      <c r="K184" s="25">
        <v>547.35900000000004</v>
      </c>
      <c r="L184" s="18">
        <v>12222251</v>
      </c>
      <c r="M184" s="16">
        <v>6.5</v>
      </c>
      <c r="N184" s="16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topLeftCell="A149" workbookViewId="0">
      <selection activeCell="K1" sqref="K1:K184"/>
    </sheetView>
  </sheetViews>
  <sheetFormatPr defaultColWidth="14.42578125" defaultRowHeight="15.75" customHeight="1"/>
  <cols>
    <col min="10" max="10" width="16.7109375" customWidth="1"/>
    <col min="15" max="15" width="19.140625" customWidth="1"/>
    <col min="16" max="16" width="31" customWidth="1"/>
    <col min="17" max="17" width="47.28515625" customWidth="1"/>
    <col min="18" max="18" width="65.140625" customWidth="1"/>
  </cols>
  <sheetData>
    <row r="1" spans="1:18">
      <c r="A1" s="1" t="s">
        <v>0</v>
      </c>
      <c r="B1" s="2" t="s">
        <v>1</v>
      </c>
      <c r="C1" s="1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8</v>
      </c>
      <c r="I1" s="8" t="s">
        <v>9</v>
      </c>
      <c r="J1" s="9" t="s">
        <v>11</v>
      </c>
      <c r="K1" s="8" t="s">
        <v>12</v>
      </c>
      <c r="L1" s="10" t="s">
        <v>13</v>
      </c>
      <c r="M1" s="10" t="s">
        <v>14</v>
      </c>
      <c r="N1" s="6" t="s">
        <v>15</v>
      </c>
      <c r="O1" s="12" t="s">
        <v>16</v>
      </c>
      <c r="P1" s="11" t="s">
        <v>21</v>
      </c>
      <c r="Q1" s="11" t="s">
        <v>18</v>
      </c>
      <c r="R1" s="11" t="s">
        <v>19</v>
      </c>
    </row>
    <row r="2" spans="1:18">
      <c r="A2" s="9" t="s">
        <v>20</v>
      </c>
      <c r="B2" s="11">
        <v>2015</v>
      </c>
      <c r="C2" s="9" t="s">
        <v>22</v>
      </c>
      <c r="D2" s="14">
        <v>65</v>
      </c>
      <c r="E2" s="15">
        <v>263</v>
      </c>
      <c r="F2" s="16">
        <v>0.02</v>
      </c>
      <c r="G2" s="13">
        <v>71.279623619999995</v>
      </c>
      <c r="H2" s="14">
        <v>19.100000000000001</v>
      </c>
      <c r="I2" s="17">
        <v>65</v>
      </c>
      <c r="J2" s="13">
        <v>8.16</v>
      </c>
      <c r="K2" s="17">
        <v>60</v>
      </c>
      <c r="L2" s="13">
        <v>584.25900000000001</v>
      </c>
      <c r="M2" s="18">
        <v>33736494</v>
      </c>
      <c r="N2" s="16">
        <v>3.6</v>
      </c>
      <c r="O2" s="19">
        <v>0</v>
      </c>
      <c r="P2" s="11">
        <v>60.1</v>
      </c>
      <c r="Q2" s="11">
        <v>10.3</v>
      </c>
      <c r="R2" s="11">
        <v>2</v>
      </c>
    </row>
    <row r="3" spans="1:18">
      <c r="A3" s="9" t="s">
        <v>24</v>
      </c>
      <c r="B3" s="11">
        <v>2015</v>
      </c>
      <c r="C3" s="9" t="s">
        <v>22</v>
      </c>
      <c r="D3" s="14">
        <v>77.8</v>
      </c>
      <c r="E3" s="15">
        <v>74</v>
      </c>
      <c r="F3" s="16">
        <v>4.7699999999999996</v>
      </c>
      <c r="G3" s="13">
        <v>364.9752287</v>
      </c>
      <c r="H3" s="14">
        <v>58</v>
      </c>
      <c r="I3" s="17">
        <v>99</v>
      </c>
      <c r="J3" s="13">
        <v>6</v>
      </c>
      <c r="K3" s="17">
        <v>99</v>
      </c>
      <c r="L3" s="20">
        <v>3954.2280000000001</v>
      </c>
      <c r="M3" s="18">
        <v>28873</v>
      </c>
      <c r="N3" s="16">
        <v>9.6999999999999993</v>
      </c>
      <c r="O3" s="19">
        <v>29.1</v>
      </c>
      <c r="P3" s="11">
        <v>265.89999999999998</v>
      </c>
      <c r="Q3" s="11">
        <v>6.8</v>
      </c>
      <c r="R3" s="11">
        <v>9.5</v>
      </c>
    </row>
    <row r="4" spans="1:18">
      <c r="A4" s="9" t="s">
        <v>25</v>
      </c>
      <c r="B4" s="11">
        <v>2015</v>
      </c>
      <c r="C4" s="9" t="s">
        <v>22</v>
      </c>
      <c r="D4" s="14">
        <v>75.599999999999994</v>
      </c>
      <c r="E4" s="15">
        <v>19</v>
      </c>
      <c r="F4" s="16">
        <v>0.56000000000000005</v>
      </c>
      <c r="G4" s="13">
        <v>0</v>
      </c>
      <c r="H4" s="14">
        <v>59.5</v>
      </c>
      <c r="I4" s="17">
        <v>95</v>
      </c>
      <c r="J4" s="21"/>
      <c r="K4" s="17">
        <v>95</v>
      </c>
      <c r="L4" s="20">
        <v>4132.7629999999999</v>
      </c>
      <c r="M4" s="18">
        <v>39871528</v>
      </c>
      <c r="N4" s="16">
        <v>7.9</v>
      </c>
      <c r="O4" s="19">
        <v>15.5</v>
      </c>
      <c r="P4" s="11">
        <v>291.60000000000002</v>
      </c>
      <c r="Q4" s="11">
        <v>7.1</v>
      </c>
      <c r="R4" s="11">
        <v>10.7</v>
      </c>
    </row>
    <row r="5" spans="1:18">
      <c r="A5" s="9" t="s">
        <v>26</v>
      </c>
      <c r="B5" s="11">
        <v>2015</v>
      </c>
      <c r="C5" s="9" t="s">
        <v>22</v>
      </c>
      <c r="D5" s="14">
        <v>52.4</v>
      </c>
      <c r="E5" s="15">
        <v>335</v>
      </c>
      <c r="F5" s="16">
        <v>5.65</v>
      </c>
      <c r="G5" s="13">
        <v>0</v>
      </c>
      <c r="H5" s="14">
        <v>23.3</v>
      </c>
      <c r="I5" s="17">
        <v>55</v>
      </c>
      <c r="J5" s="21"/>
      <c r="K5" s="17">
        <v>57</v>
      </c>
      <c r="L5" s="20">
        <v>3695.7939999999999</v>
      </c>
      <c r="M5" s="18">
        <v>2785935</v>
      </c>
      <c r="N5" s="16">
        <v>5</v>
      </c>
      <c r="O5" s="19">
        <v>0</v>
      </c>
      <c r="P5" s="11">
        <v>108.6</v>
      </c>
      <c r="Q5" s="11">
        <v>2.9</v>
      </c>
      <c r="R5" s="11">
        <v>3.7</v>
      </c>
    </row>
    <row r="6" spans="1:18">
      <c r="A6" s="9" t="s">
        <v>27</v>
      </c>
      <c r="B6" s="11">
        <v>2015</v>
      </c>
      <c r="C6" s="9" t="s">
        <v>22</v>
      </c>
      <c r="D6" s="14">
        <v>76.400000000000006</v>
      </c>
      <c r="E6" s="15">
        <v>13</v>
      </c>
      <c r="F6" s="16">
        <v>8.4499999999999993</v>
      </c>
      <c r="G6" s="13">
        <v>0</v>
      </c>
      <c r="H6" s="14">
        <v>47.7</v>
      </c>
      <c r="I6" s="17">
        <v>99</v>
      </c>
      <c r="J6" s="21"/>
      <c r="K6" s="17">
        <v>86</v>
      </c>
      <c r="L6" s="20">
        <v>13566.954</v>
      </c>
      <c r="M6" s="18">
        <v>91818</v>
      </c>
      <c r="N6" s="16">
        <v>9.1999999999999993</v>
      </c>
      <c r="O6" s="19">
        <v>0</v>
      </c>
      <c r="P6" s="11">
        <v>657.2</v>
      </c>
      <c r="Q6" s="11">
        <v>4.8</v>
      </c>
      <c r="R6" s="11">
        <v>14.9</v>
      </c>
    </row>
    <row r="7" spans="1:18">
      <c r="A7" s="9" t="s">
        <v>28</v>
      </c>
      <c r="B7" s="11">
        <v>2015</v>
      </c>
      <c r="C7" s="9" t="s">
        <v>22</v>
      </c>
      <c r="D7" s="14">
        <v>76.3</v>
      </c>
      <c r="E7" s="15">
        <v>116</v>
      </c>
      <c r="F7" s="16">
        <v>8.42</v>
      </c>
      <c r="G7" s="13">
        <v>0</v>
      </c>
      <c r="H7" s="14">
        <v>62.8</v>
      </c>
      <c r="I7" s="17">
        <v>94</v>
      </c>
      <c r="J7" s="21"/>
      <c r="K7" s="17">
        <v>93</v>
      </c>
      <c r="L7" s="20">
        <v>13467.124</v>
      </c>
      <c r="M7" s="18">
        <v>43417765</v>
      </c>
      <c r="N7" s="16">
        <v>9.8000000000000007</v>
      </c>
      <c r="O7" s="19">
        <v>22.5</v>
      </c>
      <c r="P7" s="11">
        <v>997.9</v>
      </c>
      <c r="Q7" s="11">
        <v>6.8</v>
      </c>
      <c r="R7" s="11">
        <v>12.3</v>
      </c>
    </row>
    <row r="8" spans="1:18">
      <c r="A8" s="9" t="s">
        <v>29</v>
      </c>
      <c r="B8" s="11">
        <v>2015</v>
      </c>
      <c r="C8" s="9" t="s">
        <v>22</v>
      </c>
      <c r="D8" s="14">
        <v>74.8</v>
      </c>
      <c r="E8" s="15">
        <v>118</v>
      </c>
      <c r="F8" s="16">
        <v>3.84</v>
      </c>
      <c r="G8" s="13">
        <v>0</v>
      </c>
      <c r="H8" s="14">
        <v>54.9</v>
      </c>
      <c r="I8" s="17">
        <v>94</v>
      </c>
      <c r="J8" s="21"/>
      <c r="K8" s="17">
        <v>96</v>
      </c>
      <c r="L8" s="13">
        <v>369.65499999999997</v>
      </c>
      <c r="M8" s="18">
        <v>291695</v>
      </c>
      <c r="N8" s="16">
        <v>11.6</v>
      </c>
      <c r="O8" s="19">
        <v>24.5</v>
      </c>
      <c r="P8" s="11">
        <v>366</v>
      </c>
      <c r="Q8" s="11">
        <v>10.1</v>
      </c>
      <c r="R8" s="11">
        <v>6.1</v>
      </c>
    </row>
    <row r="9" spans="1:18">
      <c r="A9" s="9" t="s">
        <v>30</v>
      </c>
      <c r="B9" s="11">
        <v>2015</v>
      </c>
      <c r="C9" s="9" t="s">
        <v>31</v>
      </c>
      <c r="D9" s="14">
        <v>82.8</v>
      </c>
      <c r="E9" s="15">
        <v>59</v>
      </c>
      <c r="F9" s="16">
        <v>9.52</v>
      </c>
      <c r="G9" s="13">
        <v>0</v>
      </c>
      <c r="H9" s="14">
        <v>66.599999999999994</v>
      </c>
      <c r="I9" s="17">
        <v>93</v>
      </c>
      <c r="J9" s="21"/>
      <c r="K9" s="17">
        <v>93</v>
      </c>
      <c r="L9" s="20">
        <v>56554.387999999999</v>
      </c>
      <c r="M9" s="18">
        <v>23789338</v>
      </c>
      <c r="N9" s="16">
        <v>12.8</v>
      </c>
      <c r="O9" s="19">
        <v>15.2</v>
      </c>
      <c r="P9" s="11">
        <v>4934</v>
      </c>
      <c r="Q9" s="11">
        <v>9.4</v>
      </c>
      <c r="R9" s="11" t="s">
        <v>23</v>
      </c>
    </row>
    <row r="10" spans="1:18">
      <c r="A10" s="9" t="s">
        <v>32</v>
      </c>
      <c r="B10" s="11">
        <v>2015</v>
      </c>
      <c r="C10" s="9" t="s">
        <v>31</v>
      </c>
      <c r="D10" s="14">
        <v>81.5</v>
      </c>
      <c r="E10" s="15">
        <v>65</v>
      </c>
      <c r="F10" s="16">
        <v>11.4</v>
      </c>
      <c r="G10" s="13">
        <v>0</v>
      </c>
      <c r="H10" s="14">
        <v>57.6</v>
      </c>
      <c r="I10" s="17">
        <v>93</v>
      </c>
      <c r="J10" s="21"/>
      <c r="K10" s="17">
        <v>93</v>
      </c>
      <c r="L10" s="20">
        <v>43665.947</v>
      </c>
      <c r="M10" s="18">
        <v>8633169</v>
      </c>
      <c r="N10" s="16">
        <v>12.1</v>
      </c>
      <c r="O10" s="19">
        <v>30.6</v>
      </c>
      <c r="P10" s="11">
        <v>4536.1000000000004</v>
      </c>
      <c r="Q10" s="11">
        <v>10.3</v>
      </c>
      <c r="R10" s="11">
        <v>15.1</v>
      </c>
    </row>
    <row r="11" spans="1:18">
      <c r="A11" s="9" t="s">
        <v>33</v>
      </c>
      <c r="B11" s="11">
        <v>2015</v>
      </c>
      <c r="C11" s="9" t="s">
        <v>22</v>
      </c>
      <c r="D11" s="14">
        <v>72.7</v>
      </c>
      <c r="E11" s="15">
        <v>118</v>
      </c>
      <c r="F11" s="16">
        <v>0.84</v>
      </c>
      <c r="G11" s="13">
        <v>0</v>
      </c>
      <c r="H11" s="14">
        <v>52.5</v>
      </c>
      <c r="I11" s="17">
        <v>96</v>
      </c>
      <c r="J11" s="21"/>
      <c r="K11" s="17">
        <v>98</v>
      </c>
      <c r="L11" s="13">
        <v>55.314</v>
      </c>
      <c r="M11" s="18">
        <v>9649341</v>
      </c>
      <c r="N11" s="16">
        <v>10.7</v>
      </c>
      <c r="O11" s="19">
        <v>21.3</v>
      </c>
      <c r="P11" s="11">
        <v>368.3</v>
      </c>
      <c r="Q11" s="11">
        <v>6.7</v>
      </c>
      <c r="R11" s="11">
        <v>4.0999999999999996</v>
      </c>
    </row>
    <row r="12" spans="1:18">
      <c r="A12" s="9" t="s">
        <v>34</v>
      </c>
      <c r="B12" s="11">
        <v>2015</v>
      </c>
      <c r="C12" s="9" t="s">
        <v>22</v>
      </c>
      <c r="D12" s="14">
        <v>76.099999999999994</v>
      </c>
      <c r="E12" s="15">
        <v>147</v>
      </c>
      <c r="F12" s="16">
        <v>8.65</v>
      </c>
      <c r="G12" s="13">
        <v>0</v>
      </c>
      <c r="H12" s="14">
        <v>64.5</v>
      </c>
      <c r="I12" s="17">
        <v>96</v>
      </c>
      <c r="J12" s="21"/>
      <c r="K12" s="17">
        <v>98</v>
      </c>
      <c r="L12" s="20">
        <v>30483.82</v>
      </c>
      <c r="M12" s="18">
        <v>388018</v>
      </c>
      <c r="N12" s="16">
        <v>11.1</v>
      </c>
      <c r="O12" s="19">
        <v>11.4</v>
      </c>
      <c r="P12" s="11">
        <v>1685.5</v>
      </c>
      <c r="Q12" s="11">
        <v>7.4</v>
      </c>
      <c r="R12" s="11">
        <v>14.2</v>
      </c>
    </row>
    <row r="13" spans="1:18">
      <c r="A13" s="9" t="s">
        <v>35</v>
      </c>
      <c r="B13" s="11">
        <v>2015</v>
      </c>
      <c r="C13" s="9" t="s">
        <v>22</v>
      </c>
      <c r="D13" s="14">
        <v>76.900000000000006</v>
      </c>
      <c r="E13" s="15">
        <v>69</v>
      </c>
      <c r="F13" s="16">
        <v>2.16</v>
      </c>
      <c r="G13" s="13">
        <v>0</v>
      </c>
      <c r="H13" s="14">
        <v>63.6</v>
      </c>
      <c r="I13" s="17">
        <v>98</v>
      </c>
      <c r="J13" s="21"/>
      <c r="K13" s="17">
        <v>98</v>
      </c>
      <c r="L13" s="20">
        <v>22688.878000000001</v>
      </c>
      <c r="M13" s="18">
        <v>1377237</v>
      </c>
      <c r="N13" s="16">
        <v>9.3000000000000007</v>
      </c>
      <c r="O13" s="19">
        <v>26</v>
      </c>
      <c r="P13" s="11">
        <v>1190</v>
      </c>
      <c r="Q13" s="11">
        <v>5.2</v>
      </c>
      <c r="R13" s="11">
        <v>9.5</v>
      </c>
    </row>
    <row r="14" spans="1:18">
      <c r="A14" s="9" t="s">
        <v>36</v>
      </c>
      <c r="B14" s="11">
        <v>2015</v>
      </c>
      <c r="C14" s="9" t="s">
        <v>22</v>
      </c>
      <c r="D14" s="14">
        <v>71.8</v>
      </c>
      <c r="E14" s="15">
        <v>129</v>
      </c>
      <c r="F14" s="16">
        <v>0.01</v>
      </c>
      <c r="G14" s="13">
        <v>0</v>
      </c>
      <c r="H14" s="14">
        <v>18.3</v>
      </c>
      <c r="I14" s="17">
        <v>97</v>
      </c>
      <c r="J14" s="21"/>
      <c r="K14" s="17">
        <v>97</v>
      </c>
      <c r="L14" s="13">
        <v>121.158</v>
      </c>
      <c r="M14" s="18">
        <v>1612886</v>
      </c>
      <c r="N14" s="16">
        <v>5.2</v>
      </c>
      <c r="O14" s="19">
        <v>23.2</v>
      </c>
      <c r="P14" s="11">
        <v>31.8</v>
      </c>
      <c r="Q14" s="11">
        <v>2.6</v>
      </c>
      <c r="R14" s="11">
        <v>2.8</v>
      </c>
    </row>
    <row r="15" spans="1:18">
      <c r="A15" s="9" t="s">
        <v>37</v>
      </c>
      <c r="B15" s="11">
        <v>2015</v>
      </c>
      <c r="C15" s="9" t="s">
        <v>22</v>
      </c>
      <c r="D15" s="14">
        <v>75.5</v>
      </c>
      <c r="E15" s="15">
        <v>98</v>
      </c>
      <c r="F15" s="16">
        <v>9.15</v>
      </c>
      <c r="G15" s="13">
        <v>0</v>
      </c>
      <c r="H15" s="14">
        <v>54.5</v>
      </c>
      <c r="I15" s="17">
        <v>97</v>
      </c>
      <c r="J15" s="21"/>
      <c r="K15" s="17">
        <v>97</v>
      </c>
      <c r="L15" s="20">
        <v>15557.838</v>
      </c>
      <c r="M15" s="18">
        <v>284215</v>
      </c>
      <c r="N15" s="16">
        <v>10.5</v>
      </c>
      <c r="O15" s="19">
        <v>7.8</v>
      </c>
      <c r="P15" s="11">
        <v>1160.2</v>
      </c>
      <c r="Q15" s="11">
        <v>7.5</v>
      </c>
      <c r="R15" s="11">
        <v>7.4</v>
      </c>
    </row>
    <row r="16" spans="1:18">
      <c r="A16" s="9" t="s">
        <v>38</v>
      </c>
      <c r="B16" s="11">
        <v>2015</v>
      </c>
      <c r="C16" s="9" t="s">
        <v>22</v>
      </c>
      <c r="D16" s="14">
        <v>72.3</v>
      </c>
      <c r="E16" s="15">
        <v>196</v>
      </c>
      <c r="F16" s="16">
        <v>10.09</v>
      </c>
      <c r="G16" s="13">
        <v>0</v>
      </c>
      <c r="H16" s="14">
        <v>62.3</v>
      </c>
      <c r="I16" s="17">
        <v>99</v>
      </c>
      <c r="J16" s="21"/>
      <c r="K16" s="17">
        <v>99</v>
      </c>
      <c r="L16" s="20">
        <v>5949.1170000000002</v>
      </c>
      <c r="M16" s="18">
        <v>9489616</v>
      </c>
      <c r="N16" s="16">
        <v>12.2</v>
      </c>
      <c r="O16" s="19">
        <v>27.2</v>
      </c>
      <c r="P16" s="11">
        <v>351.8</v>
      </c>
      <c r="Q16" s="11">
        <v>6.1</v>
      </c>
      <c r="R16" s="11">
        <v>8.5</v>
      </c>
    </row>
    <row r="17" spans="1:18">
      <c r="A17" s="9" t="s">
        <v>39</v>
      </c>
      <c r="B17" s="11">
        <v>2015</v>
      </c>
      <c r="C17" s="9" t="s">
        <v>31</v>
      </c>
      <c r="D17" s="14">
        <v>81.099999999999994</v>
      </c>
      <c r="E17" s="15">
        <v>74</v>
      </c>
      <c r="F17" s="16">
        <v>10.36</v>
      </c>
      <c r="G17" s="13">
        <v>0</v>
      </c>
      <c r="H17" s="14">
        <v>63.7</v>
      </c>
      <c r="I17" s="17">
        <v>99</v>
      </c>
      <c r="J17" s="21"/>
      <c r="K17" s="17">
        <v>99</v>
      </c>
      <c r="L17" s="20">
        <v>4356.875</v>
      </c>
      <c r="M17" s="18">
        <v>11274196</v>
      </c>
      <c r="N17" s="16">
        <v>11.7</v>
      </c>
      <c r="O17" s="19">
        <v>28.6</v>
      </c>
      <c r="P17" s="11">
        <v>4228.3</v>
      </c>
      <c r="Q17" s="11">
        <v>10.5</v>
      </c>
      <c r="R17" s="11">
        <v>16</v>
      </c>
    </row>
    <row r="18" spans="1:18">
      <c r="A18" s="9" t="s">
        <v>40</v>
      </c>
      <c r="B18" s="11">
        <v>2015</v>
      </c>
      <c r="C18" s="9" t="s">
        <v>22</v>
      </c>
      <c r="D18" s="14">
        <v>71</v>
      </c>
      <c r="E18" s="15">
        <v>175</v>
      </c>
      <c r="F18" s="16">
        <v>6.2</v>
      </c>
      <c r="G18" s="13">
        <v>0</v>
      </c>
      <c r="H18" s="14">
        <v>5.9</v>
      </c>
      <c r="I18" s="17">
        <v>94</v>
      </c>
      <c r="J18" s="21"/>
      <c r="K18" s="17">
        <v>94</v>
      </c>
      <c r="L18" s="20">
        <v>4849.9970000000003</v>
      </c>
      <c r="M18" s="18">
        <v>359288</v>
      </c>
      <c r="N18" s="16">
        <v>10.5</v>
      </c>
      <c r="O18" s="19">
        <v>0</v>
      </c>
      <c r="P18" s="11">
        <v>301.2</v>
      </c>
      <c r="Q18" s="11">
        <v>6.2</v>
      </c>
      <c r="R18" s="11">
        <v>11.1</v>
      </c>
    </row>
    <row r="19" spans="1:18">
      <c r="A19" s="9" t="s">
        <v>41</v>
      </c>
      <c r="B19" s="11">
        <v>2015</v>
      </c>
      <c r="C19" s="9" t="s">
        <v>22</v>
      </c>
      <c r="D19" s="14">
        <v>60</v>
      </c>
      <c r="E19" s="15">
        <v>249</v>
      </c>
      <c r="F19" s="16">
        <v>1.55</v>
      </c>
      <c r="G19" s="13">
        <v>0</v>
      </c>
      <c r="H19" s="14">
        <v>25.7</v>
      </c>
      <c r="I19" s="17">
        <v>82</v>
      </c>
      <c r="J19" s="21"/>
      <c r="K19" s="17">
        <v>78</v>
      </c>
      <c r="L19" s="13">
        <v>783.94799999999998</v>
      </c>
      <c r="M19" s="18">
        <v>1575952</v>
      </c>
      <c r="N19" s="16">
        <v>3.5</v>
      </c>
      <c r="O19" s="19">
        <v>6.5</v>
      </c>
      <c r="P19" s="11">
        <v>31.3</v>
      </c>
      <c r="Q19" s="11">
        <v>4</v>
      </c>
      <c r="R19" s="11">
        <v>3.4</v>
      </c>
    </row>
    <row r="20" spans="1:18">
      <c r="A20" s="9" t="s">
        <v>42</v>
      </c>
      <c r="B20" s="11">
        <v>2015</v>
      </c>
      <c r="C20" s="9" t="s">
        <v>22</v>
      </c>
      <c r="D20" s="14">
        <v>69.8</v>
      </c>
      <c r="E20" s="15">
        <v>211</v>
      </c>
      <c r="F20" s="16">
        <v>0</v>
      </c>
      <c r="G20" s="13">
        <v>0</v>
      </c>
      <c r="H20" s="14">
        <v>24.5</v>
      </c>
      <c r="I20" s="17">
        <v>99</v>
      </c>
      <c r="J20" s="21"/>
      <c r="K20" s="17">
        <v>98</v>
      </c>
      <c r="L20" s="20">
        <v>2613.645</v>
      </c>
      <c r="M20" s="18">
        <v>787386</v>
      </c>
      <c r="N20" s="16">
        <v>3.1</v>
      </c>
      <c r="O20" s="19">
        <v>0</v>
      </c>
      <c r="P20" s="11">
        <v>91.1</v>
      </c>
      <c r="Q20" s="11">
        <v>3.5</v>
      </c>
      <c r="R20" s="11">
        <v>9.1</v>
      </c>
    </row>
    <row r="21" spans="1:18">
      <c r="A21" s="9" t="s">
        <v>43</v>
      </c>
      <c r="B21" s="11">
        <v>2015</v>
      </c>
      <c r="C21" s="9" t="s">
        <v>22</v>
      </c>
      <c r="D21" s="14">
        <v>77</v>
      </c>
      <c r="E21" s="15">
        <v>186</v>
      </c>
      <c r="F21" s="16">
        <v>3.61</v>
      </c>
      <c r="G21" s="13">
        <v>0</v>
      </c>
      <c r="H21" s="14">
        <v>52.6</v>
      </c>
      <c r="I21" s="17">
        <v>89</v>
      </c>
      <c r="J21" s="21"/>
      <c r="K21" s="17">
        <v>88</v>
      </c>
      <c r="L21" s="20">
        <v>3077.03</v>
      </c>
      <c r="M21" s="18">
        <v>10724705</v>
      </c>
      <c r="N21" s="16">
        <v>8.6999999999999993</v>
      </c>
      <c r="O21" s="19">
        <v>0</v>
      </c>
      <c r="P21" s="11">
        <v>197.3</v>
      </c>
      <c r="Q21" s="11">
        <v>6.4</v>
      </c>
      <c r="R21" s="11">
        <v>9.8000000000000007</v>
      </c>
    </row>
    <row r="22" spans="1:18">
      <c r="A22" s="9" t="s">
        <v>44</v>
      </c>
      <c r="B22" s="11">
        <v>2015</v>
      </c>
      <c r="C22" s="9" t="s">
        <v>22</v>
      </c>
      <c r="D22" s="14">
        <v>77.400000000000006</v>
      </c>
      <c r="E22" s="15">
        <v>88</v>
      </c>
      <c r="F22" s="16">
        <v>4.33</v>
      </c>
      <c r="G22" s="13">
        <v>0</v>
      </c>
      <c r="H22" s="14">
        <v>55.8</v>
      </c>
      <c r="I22" s="17">
        <v>82</v>
      </c>
      <c r="J22" s="21"/>
      <c r="K22" s="17">
        <v>74</v>
      </c>
      <c r="L22" s="20">
        <v>4574.9790000000003</v>
      </c>
      <c r="M22" s="18">
        <v>3535961</v>
      </c>
      <c r="N22" s="16">
        <v>9</v>
      </c>
      <c r="O22" s="19">
        <v>39.4</v>
      </c>
      <c r="P22" s="11">
        <v>431.2</v>
      </c>
      <c r="Q22" s="11">
        <v>9.4</v>
      </c>
      <c r="R22" s="11">
        <v>14.9</v>
      </c>
    </row>
    <row r="23" spans="1:18">
      <c r="A23" s="9" t="s">
        <v>45</v>
      </c>
      <c r="B23" s="11">
        <v>2015</v>
      </c>
      <c r="C23" s="9" t="s">
        <v>22</v>
      </c>
      <c r="D23" s="14">
        <v>65.7</v>
      </c>
      <c r="E23" s="15">
        <v>256</v>
      </c>
      <c r="F23" s="16">
        <v>6.22</v>
      </c>
      <c r="G23" s="13">
        <v>0</v>
      </c>
      <c r="H23" s="14">
        <v>37.9</v>
      </c>
      <c r="I23" s="17">
        <v>95</v>
      </c>
      <c r="J23" s="21"/>
      <c r="K23" s="17">
        <v>96</v>
      </c>
      <c r="L23" s="20">
        <v>6532.6509999999998</v>
      </c>
      <c r="M23" s="18">
        <v>229197</v>
      </c>
      <c r="N23" s="16">
        <v>9.1999999999999993</v>
      </c>
      <c r="O23" s="19">
        <v>19.7</v>
      </c>
      <c r="P23" s="11">
        <v>389.4</v>
      </c>
      <c r="Q23" s="11">
        <v>6</v>
      </c>
      <c r="R23" s="11">
        <v>8.8000000000000007</v>
      </c>
    </row>
    <row r="24" spans="1:18">
      <c r="A24" s="9" t="s">
        <v>46</v>
      </c>
      <c r="B24" s="11">
        <v>2015</v>
      </c>
      <c r="C24" s="9" t="s">
        <v>22</v>
      </c>
      <c r="D24" s="14">
        <v>75</v>
      </c>
      <c r="E24" s="15">
        <v>142</v>
      </c>
      <c r="F24" s="16">
        <v>6.97</v>
      </c>
      <c r="G24" s="13">
        <v>0</v>
      </c>
      <c r="H24" s="14">
        <v>56.1</v>
      </c>
      <c r="I24" s="17">
        <v>96</v>
      </c>
      <c r="J24" s="21"/>
      <c r="K24" s="17">
        <v>98</v>
      </c>
      <c r="L24" s="20">
        <v>8757.2620000000006</v>
      </c>
      <c r="M24" s="18">
        <v>2596218</v>
      </c>
      <c r="N24" s="16">
        <v>7.6</v>
      </c>
      <c r="O24" s="19">
        <v>14.3</v>
      </c>
      <c r="P24" s="11">
        <v>780.4</v>
      </c>
      <c r="Q24" s="11">
        <v>8.9</v>
      </c>
      <c r="R24" s="11">
        <v>7.7</v>
      </c>
    </row>
    <row r="25" spans="1:18">
      <c r="A25" s="9" t="s">
        <v>47</v>
      </c>
      <c r="B25" s="11">
        <v>2015</v>
      </c>
      <c r="C25" s="9" t="s">
        <v>22</v>
      </c>
      <c r="D25" s="14">
        <v>77.7</v>
      </c>
      <c r="E25" s="15">
        <v>78</v>
      </c>
      <c r="F25" s="16">
        <v>0.64</v>
      </c>
      <c r="G25" s="13">
        <v>0</v>
      </c>
      <c r="H25" s="14">
        <v>41.2</v>
      </c>
      <c r="I25" s="17">
        <v>99</v>
      </c>
      <c r="J25" s="21"/>
      <c r="K25" s="17">
        <v>99</v>
      </c>
      <c r="L25" s="20">
        <v>3967.895</v>
      </c>
      <c r="M25" s="18">
        <v>423188</v>
      </c>
      <c r="N25" s="16">
        <v>9</v>
      </c>
      <c r="O25" s="19">
        <v>16.899999999999999</v>
      </c>
      <c r="P25" s="11">
        <v>812.2</v>
      </c>
      <c r="Q25" s="11">
        <v>2.6</v>
      </c>
      <c r="R25" s="11">
        <v>6.4</v>
      </c>
    </row>
    <row r="26" spans="1:18">
      <c r="A26" s="9" t="s">
        <v>48</v>
      </c>
      <c r="B26" s="11">
        <v>2015</v>
      </c>
      <c r="C26" s="9" t="s">
        <v>31</v>
      </c>
      <c r="D26" s="14">
        <v>74.5</v>
      </c>
      <c r="E26" s="15">
        <v>137</v>
      </c>
      <c r="F26" s="16">
        <v>11.3</v>
      </c>
      <c r="G26" s="13">
        <v>0</v>
      </c>
      <c r="H26" s="14">
        <v>65.7</v>
      </c>
      <c r="I26" s="17">
        <v>91</v>
      </c>
      <c r="J26" s="21"/>
      <c r="K26" s="17">
        <v>91</v>
      </c>
      <c r="L26" s="20">
        <v>6993.4769999999999</v>
      </c>
      <c r="M26" s="18">
        <v>7177991</v>
      </c>
      <c r="N26" s="16">
        <v>11.8</v>
      </c>
      <c r="O26" s="19">
        <v>37.700000000000003</v>
      </c>
      <c r="P26" s="11">
        <v>572</v>
      </c>
      <c r="Q26" s="11">
        <v>8.1999999999999993</v>
      </c>
      <c r="R26" s="11">
        <v>10.3</v>
      </c>
    </row>
    <row r="27" spans="1:18">
      <c r="A27" s="9" t="s">
        <v>49</v>
      </c>
      <c r="B27" s="11">
        <v>2015</v>
      </c>
      <c r="C27" s="9" t="s">
        <v>22</v>
      </c>
      <c r="D27" s="14">
        <v>59.9</v>
      </c>
      <c r="E27" s="15">
        <v>26</v>
      </c>
      <c r="F27" s="16">
        <v>4.87</v>
      </c>
      <c r="G27" s="13">
        <v>0</v>
      </c>
      <c r="H27" s="14">
        <v>19.399999999999999</v>
      </c>
      <c r="I27" s="17">
        <v>91</v>
      </c>
      <c r="J27" s="21"/>
      <c r="K27" s="17">
        <v>91</v>
      </c>
      <c r="L27" s="13">
        <v>615.59199999999998</v>
      </c>
      <c r="M27" s="18">
        <v>1811624</v>
      </c>
      <c r="N27" s="16">
        <v>1.4</v>
      </c>
      <c r="O27" s="19">
        <v>12.7</v>
      </c>
      <c r="P27" s="11">
        <v>33.4</v>
      </c>
      <c r="Q27" s="11">
        <v>5.4</v>
      </c>
      <c r="R27" s="11">
        <v>7.2</v>
      </c>
    </row>
    <row r="28" spans="1:18">
      <c r="A28" s="9" t="s">
        <v>50</v>
      </c>
      <c r="B28" s="11">
        <v>2015</v>
      </c>
      <c r="C28" s="9" t="s">
        <v>22</v>
      </c>
      <c r="D28" s="14">
        <v>59.6</v>
      </c>
      <c r="E28" s="15">
        <v>288</v>
      </c>
      <c r="F28" s="16">
        <v>0</v>
      </c>
      <c r="G28" s="13">
        <v>0</v>
      </c>
      <c r="H28" s="14">
        <v>18.7</v>
      </c>
      <c r="I28" s="17">
        <v>94</v>
      </c>
      <c r="J28" s="21"/>
      <c r="K28" s="17">
        <v>94</v>
      </c>
      <c r="L28" s="13">
        <v>33.680999999999997</v>
      </c>
      <c r="M28" s="18">
        <v>119927</v>
      </c>
      <c r="N28" s="16">
        <v>2.9</v>
      </c>
      <c r="O28" s="19">
        <v>0</v>
      </c>
      <c r="P28" s="11">
        <v>24.3</v>
      </c>
      <c r="Q28" s="11">
        <v>8.1999999999999993</v>
      </c>
      <c r="R28" s="11">
        <v>11.8</v>
      </c>
    </row>
    <row r="29" spans="1:18">
      <c r="A29" s="9" t="s">
        <v>51</v>
      </c>
      <c r="B29" s="11">
        <v>2015</v>
      </c>
      <c r="C29" s="9" t="s">
        <v>22</v>
      </c>
      <c r="D29" s="14">
        <v>53.3</v>
      </c>
      <c r="E29" s="15">
        <v>397</v>
      </c>
      <c r="F29" s="16">
        <v>4.79</v>
      </c>
      <c r="G29" s="13">
        <v>0</v>
      </c>
      <c r="H29" s="14">
        <v>28</v>
      </c>
      <c r="I29" s="17">
        <v>94</v>
      </c>
      <c r="J29" s="21"/>
      <c r="K29" s="17">
        <v>94</v>
      </c>
      <c r="L29" s="20">
        <v>1434.33</v>
      </c>
      <c r="M29" s="18">
        <v>22701555</v>
      </c>
      <c r="N29" s="16">
        <v>5</v>
      </c>
      <c r="O29" s="19">
        <v>0</v>
      </c>
      <c r="P29" s="11">
        <v>75.5</v>
      </c>
      <c r="Q29" s="11">
        <v>5.4</v>
      </c>
      <c r="R29" s="11">
        <v>5</v>
      </c>
    </row>
    <row r="30" spans="1:18">
      <c r="A30" s="9" t="s">
        <v>52</v>
      </c>
      <c r="B30" s="11">
        <v>2015</v>
      </c>
      <c r="C30" s="9" t="s">
        <v>22</v>
      </c>
      <c r="D30" s="14">
        <v>73.3</v>
      </c>
      <c r="E30" s="15">
        <v>114</v>
      </c>
      <c r="F30" s="16">
        <v>4.12</v>
      </c>
      <c r="G30" s="13">
        <v>0</v>
      </c>
      <c r="H30" s="14">
        <v>31.3</v>
      </c>
      <c r="I30" s="17">
        <v>93</v>
      </c>
      <c r="J30" s="21"/>
      <c r="K30" s="17">
        <v>93</v>
      </c>
      <c r="L30" s="20">
        <v>2954.1190000000001</v>
      </c>
      <c r="M30" s="18">
        <v>532913</v>
      </c>
      <c r="N30" s="16">
        <v>5.9</v>
      </c>
      <c r="O30" s="19">
        <v>9.3000000000000007</v>
      </c>
      <c r="P30" s="11">
        <v>145.80000000000001</v>
      </c>
      <c r="Q30" s="11">
        <v>4.8</v>
      </c>
      <c r="R30" s="11">
        <v>10.8</v>
      </c>
    </row>
    <row r="31" spans="1:18">
      <c r="A31" s="9" t="s">
        <v>53</v>
      </c>
      <c r="B31" s="11">
        <v>2015</v>
      </c>
      <c r="C31" s="9" t="s">
        <v>22</v>
      </c>
      <c r="D31" s="14">
        <v>68.7</v>
      </c>
      <c r="E31" s="15">
        <v>174</v>
      </c>
      <c r="F31" s="16">
        <v>3.32</v>
      </c>
      <c r="G31" s="13">
        <v>0</v>
      </c>
      <c r="H31" s="14">
        <v>19.600000000000001</v>
      </c>
      <c r="I31" s="17">
        <v>92</v>
      </c>
      <c r="J31" s="21"/>
      <c r="K31" s="17">
        <v>92</v>
      </c>
      <c r="L31" s="20">
        <v>1163.19</v>
      </c>
      <c r="M31" s="18">
        <v>15517635</v>
      </c>
      <c r="N31" s="16">
        <v>4.7</v>
      </c>
      <c r="O31" s="19">
        <v>17.7</v>
      </c>
      <c r="P31" s="11">
        <v>69.599999999999994</v>
      </c>
      <c r="Q31" s="11">
        <v>6</v>
      </c>
      <c r="R31" s="11">
        <v>6.1</v>
      </c>
    </row>
    <row r="32" spans="1:18">
      <c r="A32" s="9" t="s">
        <v>54</v>
      </c>
      <c r="B32" s="11">
        <v>2015</v>
      </c>
      <c r="C32" s="9" t="s">
        <v>22</v>
      </c>
      <c r="D32" s="14">
        <v>57.3</v>
      </c>
      <c r="E32" s="15">
        <v>357</v>
      </c>
      <c r="F32" s="16">
        <v>6.5</v>
      </c>
      <c r="G32" s="13">
        <v>0</v>
      </c>
      <c r="H32" s="14">
        <v>29</v>
      </c>
      <c r="I32" s="17">
        <v>84</v>
      </c>
      <c r="J32" s="21"/>
      <c r="K32" s="17">
        <v>83</v>
      </c>
      <c r="L32" s="20">
        <v>1244.4290000000001</v>
      </c>
      <c r="M32" s="18">
        <v>22834522</v>
      </c>
      <c r="N32" s="16">
        <v>6.1</v>
      </c>
      <c r="O32" s="19">
        <v>0</v>
      </c>
      <c r="P32" s="11">
        <v>63.6</v>
      </c>
      <c r="Q32" s="11">
        <v>5.0999999999999996</v>
      </c>
      <c r="R32" s="11">
        <v>3.1</v>
      </c>
    </row>
    <row r="33" spans="1:18">
      <c r="A33" s="9" t="s">
        <v>55</v>
      </c>
      <c r="B33" s="11">
        <v>2015</v>
      </c>
      <c r="C33" s="9" t="s">
        <v>31</v>
      </c>
      <c r="D33" s="14">
        <v>82.2</v>
      </c>
      <c r="E33" s="15">
        <v>64</v>
      </c>
      <c r="F33" s="16">
        <v>8</v>
      </c>
      <c r="G33" s="13">
        <v>0</v>
      </c>
      <c r="H33" s="14">
        <v>67</v>
      </c>
      <c r="I33" s="17">
        <v>91</v>
      </c>
      <c r="J33" s="21"/>
      <c r="K33" s="17">
        <v>91</v>
      </c>
      <c r="L33" s="20">
        <v>43315.743999999999</v>
      </c>
      <c r="M33" s="18">
        <v>3584861</v>
      </c>
      <c r="N33" s="16">
        <v>13.1</v>
      </c>
      <c r="O33" s="19">
        <v>15</v>
      </c>
      <c r="P33" s="11">
        <v>4507.6000000000004</v>
      </c>
      <c r="Q33" s="11">
        <v>10.4</v>
      </c>
      <c r="R33" s="11">
        <v>19.100000000000001</v>
      </c>
    </row>
    <row r="34" spans="1:18">
      <c r="A34" s="9" t="s">
        <v>56</v>
      </c>
      <c r="B34" s="11">
        <v>2015</v>
      </c>
      <c r="C34" s="9" t="s">
        <v>22</v>
      </c>
      <c r="D34" s="14">
        <v>52.5</v>
      </c>
      <c r="E34" s="15">
        <v>397</v>
      </c>
      <c r="F34" s="16">
        <v>1.68</v>
      </c>
      <c r="G34" s="13">
        <v>0</v>
      </c>
      <c r="H34" s="14">
        <v>22.7</v>
      </c>
      <c r="I34" s="17">
        <v>91</v>
      </c>
      <c r="J34" s="21"/>
      <c r="K34" s="17">
        <v>91</v>
      </c>
      <c r="L34" s="13">
        <v>348.38099999999997</v>
      </c>
      <c r="M34" s="18">
        <v>45461</v>
      </c>
      <c r="N34" s="16">
        <v>4.2</v>
      </c>
      <c r="O34" s="19">
        <v>0</v>
      </c>
      <c r="P34" s="11">
        <v>16.600000000000001</v>
      </c>
      <c r="Q34" s="11">
        <v>4.8</v>
      </c>
      <c r="R34" s="11">
        <v>4.0999999999999996</v>
      </c>
    </row>
    <row r="35" spans="1:18">
      <c r="A35" s="9" t="s">
        <v>57</v>
      </c>
      <c r="B35" s="11">
        <v>2015</v>
      </c>
      <c r="C35" s="9" t="s">
        <v>22</v>
      </c>
      <c r="D35" s="14">
        <v>53.1</v>
      </c>
      <c r="E35" s="15">
        <v>356</v>
      </c>
      <c r="F35" s="16">
        <v>0.69</v>
      </c>
      <c r="G35" s="13">
        <v>0</v>
      </c>
      <c r="H35" s="14">
        <v>19.100000000000001</v>
      </c>
      <c r="I35" s="17">
        <v>42</v>
      </c>
      <c r="J35" s="21"/>
      <c r="K35" s="17">
        <v>52</v>
      </c>
      <c r="L35" s="13">
        <v>777.24900000000002</v>
      </c>
      <c r="M35" s="18">
        <v>149413</v>
      </c>
      <c r="N35" s="16">
        <v>2.2999999999999998</v>
      </c>
      <c r="O35" s="19">
        <v>0</v>
      </c>
      <c r="P35" s="11">
        <v>35.6</v>
      </c>
      <c r="Q35" s="11">
        <v>4.5999999999999996</v>
      </c>
      <c r="R35" s="11">
        <v>6.3</v>
      </c>
    </row>
    <row r="36" spans="1:18">
      <c r="A36" s="9" t="s">
        <v>58</v>
      </c>
      <c r="B36" s="11">
        <v>2015</v>
      </c>
      <c r="C36" s="9" t="s">
        <v>22</v>
      </c>
      <c r="D36" s="14">
        <v>85</v>
      </c>
      <c r="E36" s="15">
        <v>82</v>
      </c>
      <c r="F36" s="16">
        <v>7.89</v>
      </c>
      <c r="G36" s="13">
        <v>0</v>
      </c>
      <c r="H36" s="14">
        <v>63.8</v>
      </c>
      <c r="I36" s="17">
        <v>96</v>
      </c>
      <c r="J36" s="21"/>
      <c r="K36" s="17">
        <v>96</v>
      </c>
      <c r="L36" s="20">
        <v>13653.226000000001</v>
      </c>
      <c r="M36" s="18">
        <v>17762681</v>
      </c>
      <c r="N36" s="16">
        <v>10.3</v>
      </c>
      <c r="O36" s="19">
        <v>38.700000000000003</v>
      </c>
      <c r="P36" s="11">
        <v>1102</v>
      </c>
      <c r="Q36" s="11">
        <v>8.1</v>
      </c>
      <c r="R36" s="11">
        <v>19.600000000000001</v>
      </c>
    </row>
    <row r="37" spans="1:18">
      <c r="A37" s="9" t="s">
        <v>59</v>
      </c>
      <c r="B37" s="11">
        <v>2015</v>
      </c>
      <c r="C37" s="9" t="s">
        <v>22</v>
      </c>
      <c r="D37" s="14">
        <v>76.099999999999994</v>
      </c>
      <c r="E37" s="15">
        <v>85</v>
      </c>
      <c r="F37" s="16">
        <v>5.74</v>
      </c>
      <c r="G37" s="13">
        <v>0</v>
      </c>
      <c r="H37" s="14">
        <v>32.9</v>
      </c>
      <c r="I37" s="17">
        <v>99</v>
      </c>
      <c r="J37" s="21"/>
      <c r="K37" s="17">
        <v>99</v>
      </c>
      <c r="L37" s="13">
        <v>869.21199999999999</v>
      </c>
      <c r="M37" s="18">
        <v>137122</v>
      </c>
      <c r="N37" s="16">
        <v>7.7</v>
      </c>
      <c r="O37" s="19">
        <v>25.8</v>
      </c>
      <c r="P37" s="11">
        <v>425.6</v>
      </c>
      <c r="Q37" s="11">
        <v>5.3</v>
      </c>
      <c r="R37" s="11">
        <v>10.1</v>
      </c>
    </row>
    <row r="38" spans="1:18">
      <c r="A38" s="9" t="s">
        <v>60</v>
      </c>
      <c r="B38" s="11">
        <v>2015</v>
      </c>
      <c r="C38" s="9" t="s">
        <v>22</v>
      </c>
      <c r="D38" s="14">
        <v>74.8</v>
      </c>
      <c r="E38" s="15">
        <v>143</v>
      </c>
      <c r="F38" s="16">
        <v>4.43</v>
      </c>
      <c r="G38" s="13">
        <v>0</v>
      </c>
      <c r="H38" s="14">
        <v>57.9</v>
      </c>
      <c r="I38" s="17">
        <v>91</v>
      </c>
      <c r="J38" s="21"/>
      <c r="K38" s="17">
        <v>91</v>
      </c>
      <c r="L38" s="13">
        <v>644.52599999999995</v>
      </c>
      <c r="M38" s="18">
        <v>48228697</v>
      </c>
      <c r="N38" s="16">
        <v>8.1</v>
      </c>
      <c r="O38" s="19">
        <v>9.5</v>
      </c>
      <c r="P38" s="11">
        <v>374.2</v>
      </c>
      <c r="Q38" s="11">
        <v>6.2</v>
      </c>
      <c r="R38" s="11">
        <v>12.2</v>
      </c>
    </row>
    <row r="39" spans="1:18">
      <c r="A39" s="9" t="s">
        <v>61</v>
      </c>
      <c r="B39" s="11">
        <v>2015</v>
      </c>
      <c r="C39" s="9" t="s">
        <v>22</v>
      </c>
      <c r="D39" s="14">
        <v>63.5</v>
      </c>
      <c r="E39" s="15">
        <v>227</v>
      </c>
      <c r="F39" s="16">
        <v>0</v>
      </c>
      <c r="G39" s="13">
        <v>0</v>
      </c>
      <c r="H39" s="14">
        <v>24.2</v>
      </c>
      <c r="I39" s="17">
        <v>91</v>
      </c>
      <c r="J39" s="21"/>
      <c r="K39" s="17">
        <v>91</v>
      </c>
      <c r="L39" s="13">
        <v>727.64599999999996</v>
      </c>
      <c r="M39" s="18">
        <v>777424</v>
      </c>
      <c r="N39" s="16">
        <v>4.8</v>
      </c>
      <c r="O39" s="19">
        <v>14.4</v>
      </c>
      <c r="P39" s="11">
        <v>58.5</v>
      </c>
      <c r="Q39" s="11">
        <v>8</v>
      </c>
      <c r="R39" s="11">
        <v>3.8</v>
      </c>
    </row>
    <row r="40" spans="1:18">
      <c r="A40" s="9" t="s">
        <v>62</v>
      </c>
      <c r="B40" s="11">
        <v>2015</v>
      </c>
      <c r="C40" s="9" t="s">
        <v>22</v>
      </c>
      <c r="D40" s="14">
        <v>64.7</v>
      </c>
      <c r="E40" s="15">
        <v>267</v>
      </c>
      <c r="F40" s="16">
        <v>4.8600000000000003</v>
      </c>
      <c r="G40" s="13">
        <v>0</v>
      </c>
      <c r="H40" s="14">
        <v>27.4</v>
      </c>
      <c r="I40" s="17">
        <v>91</v>
      </c>
      <c r="J40" s="21"/>
      <c r="K40" s="17">
        <v>92</v>
      </c>
      <c r="L40" s="20">
        <v>1712.12</v>
      </c>
      <c r="M40" s="18">
        <v>4620330</v>
      </c>
      <c r="N40" s="16">
        <v>6.3</v>
      </c>
      <c r="O40" s="19">
        <v>24.2</v>
      </c>
      <c r="P40" s="11">
        <v>58.8</v>
      </c>
      <c r="Q40" s="11">
        <v>3.4</v>
      </c>
      <c r="R40" s="11">
        <v>3.1</v>
      </c>
    </row>
    <row r="41" spans="1:18">
      <c r="A41" s="9" t="s">
        <v>63</v>
      </c>
      <c r="B41" s="11">
        <v>2015</v>
      </c>
      <c r="C41" s="9" t="s">
        <v>22</v>
      </c>
      <c r="D41" s="14">
        <v>79.599999999999994</v>
      </c>
      <c r="E41" s="15">
        <v>95</v>
      </c>
      <c r="F41" s="16">
        <v>3.63</v>
      </c>
      <c r="G41" s="13">
        <v>0</v>
      </c>
      <c r="H41" s="14">
        <v>6.5</v>
      </c>
      <c r="I41" s="17">
        <v>92</v>
      </c>
      <c r="J41" s="21"/>
      <c r="K41" s="17">
        <v>92</v>
      </c>
      <c r="L41" s="20">
        <v>1146.3630000000001</v>
      </c>
      <c r="M41" s="18">
        <v>487852</v>
      </c>
      <c r="N41" s="16">
        <v>6.4</v>
      </c>
      <c r="O41" s="19">
        <v>12.1</v>
      </c>
      <c r="P41" s="11">
        <v>929.1</v>
      </c>
      <c r="Q41" s="11">
        <v>8.1</v>
      </c>
      <c r="R41" s="11">
        <v>18.8</v>
      </c>
    </row>
    <row r="42" spans="1:18">
      <c r="A42" s="9" t="s">
        <v>64</v>
      </c>
      <c r="B42" s="11">
        <v>2015</v>
      </c>
      <c r="C42" s="9" t="s">
        <v>31</v>
      </c>
      <c r="D42" s="14">
        <v>78</v>
      </c>
      <c r="E42" s="15">
        <v>95</v>
      </c>
      <c r="F42" s="16">
        <v>9.89</v>
      </c>
      <c r="G42" s="13">
        <v>0</v>
      </c>
      <c r="H42" s="14">
        <v>63.7</v>
      </c>
      <c r="I42" s="17">
        <v>92</v>
      </c>
      <c r="J42" s="21"/>
      <c r="K42" s="17">
        <v>92</v>
      </c>
      <c r="L42" s="20">
        <v>11579.666999999999</v>
      </c>
      <c r="M42" s="18">
        <v>42364</v>
      </c>
      <c r="N42" s="16">
        <v>8.8000000000000007</v>
      </c>
      <c r="O42" s="19">
        <v>36.700000000000003</v>
      </c>
      <c r="P42" s="11">
        <v>852.1</v>
      </c>
      <c r="Q42" s="11">
        <v>7.4</v>
      </c>
      <c r="R42" s="11">
        <v>11.7</v>
      </c>
    </row>
    <row r="43" spans="1:18">
      <c r="A43" s="9" t="s">
        <v>65</v>
      </c>
      <c r="B43" s="11">
        <v>2015</v>
      </c>
      <c r="C43" s="9" t="s">
        <v>22</v>
      </c>
      <c r="D43" s="14">
        <v>79.099999999999994</v>
      </c>
      <c r="E43" s="15">
        <v>92</v>
      </c>
      <c r="F43" s="16">
        <v>4.5999999999999996</v>
      </c>
      <c r="G43" s="13">
        <v>0</v>
      </c>
      <c r="H43" s="14">
        <v>61.4</v>
      </c>
      <c r="I43" s="17">
        <v>92</v>
      </c>
      <c r="J43" s="21"/>
      <c r="K43" s="17">
        <v>92</v>
      </c>
      <c r="L43" s="13">
        <v>762.26099999999997</v>
      </c>
      <c r="M43" s="18">
        <v>11389561</v>
      </c>
      <c r="N43" s="16">
        <v>11.2</v>
      </c>
      <c r="O43" s="19">
        <v>35.9</v>
      </c>
      <c r="P43" s="11">
        <v>826.3</v>
      </c>
      <c r="Q43" s="11">
        <v>10.9</v>
      </c>
      <c r="R43" s="11" t="s">
        <v>23</v>
      </c>
    </row>
    <row r="44" spans="1:18">
      <c r="A44" s="9" t="s">
        <v>66</v>
      </c>
      <c r="B44" s="11">
        <v>2015</v>
      </c>
      <c r="C44" s="9" t="s">
        <v>31</v>
      </c>
      <c r="D44" s="14">
        <v>85</v>
      </c>
      <c r="E44" s="15">
        <v>52</v>
      </c>
      <c r="F44" s="16">
        <v>9.5500000000000007</v>
      </c>
      <c r="G44" s="13">
        <v>0</v>
      </c>
      <c r="H44" s="14">
        <v>6.3</v>
      </c>
      <c r="I44" s="17">
        <v>92</v>
      </c>
      <c r="J44" s="21"/>
      <c r="K44" s="17">
        <v>92</v>
      </c>
      <c r="L44" s="20">
        <v>2375.1129999999998</v>
      </c>
      <c r="M44" s="18">
        <v>116985</v>
      </c>
      <c r="N44" s="16">
        <v>11.4</v>
      </c>
      <c r="O44" s="19">
        <v>36.700000000000003</v>
      </c>
      <c r="P44" s="11">
        <v>1563.3</v>
      </c>
      <c r="Q44" s="11">
        <v>6.8</v>
      </c>
      <c r="R44" s="11">
        <v>7.1</v>
      </c>
    </row>
    <row r="45" spans="1:18">
      <c r="A45" s="9" t="s">
        <v>67</v>
      </c>
      <c r="B45" s="11">
        <v>2015</v>
      </c>
      <c r="C45" s="9" t="s">
        <v>31</v>
      </c>
      <c r="D45" s="14">
        <v>78.8</v>
      </c>
      <c r="E45" s="15">
        <v>86</v>
      </c>
      <c r="F45" s="16">
        <v>12.82</v>
      </c>
      <c r="G45" s="13">
        <v>0</v>
      </c>
      <c r="H45" s="14">
        <v>66.099999999999994</v>
      </c>
      <c r="I45" s="17">
        <v>92</v>
      </c>
      <c r="J45" s="21"/>
      <c r="K45" s="17">
        <v>92</v>
      </c>
      <c r="L45" s="20">
        <v>17715.62</v>
      </c>
      <c r="M45" s="18">
        <v>10543186</v>
      </c>
      <c r="N45" s="16">
        <v>11.9</v>
      </c>
      <c r="O45" s="19">
        <v>34.299999999999997</v>
      </c>
      <c r="P45" s="11">
        <v>1284</v>
      </c>
      <c r="Q45" s="11">
        <v>7.3</v>
      </c>
      <c r="R45" s="11">
        <v>14.3</v>
      </c>
    </row>
    <row r="46" spans="1:18">
      <c r="A46" s="9" t="s">
        <v>68</v>
      </c>
      <c r="B46" s="11">
        <v>2015</v>
      </c>
      <c r="C46" s="9" t="s">
        <v>22</v>
      </c>
      <c r="D46" s="14">
        <v>76</v>
      </c>
      <c r="E46" s="15">
        <v>139</v>
      </c>
      <c r="F46" s="16">
        <v>3.35</v>
      </c>
      <c r="G46" s="23">
        <v>0</v>
      </c>
      <c r="H46" s="14">
        <v>32.9</v>
      </c>
      <c r="I46" s="17">
        <v>97</v>
      </c>
      <c r="J46" s="21"/>
      <c r="K46" s="17">
        <v>97</v>
      </c>
      <c r="L46" s="24">
        <v>8036</v>
      </c>
      <c r="M46" s="18">
        <v>25155317</v>
      </c>
      <c r="N46" s="16">
        <v>12.7</v>
      </c>
      <c r="O46" s="19">
        <v>0</v>
      </c>
      <c r="P46" s="11" t="s">
        <v>23</v>
      </c>
      <c r="Q46" s="11" t="s">
        <v>23</v>
      </c>
      <c r="R46" s="11" t="s">
        <v>23</v>
      </c>
    </row>
    <row r="47" spans="1:18">
      <c r="A47" s="9" t="s">
        <v>69</v>
      </c>
      <c r="B47" s="11">
        <v>2015</v>
      </c>
      <c r="C47" s="9" t="s">
        <v>22</v>
      </c>
      <c r="D47" s="14">
        <v>59.8</v>
      </c>
      <c r="E47" s="15">
        <v>258</v>
      </c>
      <c r="F47" s="16">
        <v>1.39</v>
      </c>
      <c r="G47" s="13">
        <v>0</v>
      </c>
      <c r="H47" s="14">
        <v>21.6</v>
      </c>
      <c r="I47" s="17">
        <v>96</v>
      </c>
      <c r="J47" s="21"/>
      <c r="K47" s="17">
        <v>99</v>
      </c>
      <c r="L47" s="13">
        <v>497.63</v>
      </c>
      <c r="M47" s="18">
        <v>77266814</v>
      </c>
      <c r="N47" s="16">
        <v>6.4</v>
      </c>
      <c r="O47" s="19">
        <v>0</v>
      </c>
      <c r="P47" s="11">
        <v>19.8</v>
      </c>
      <c r="Q47" s="11">
        <v>4.3</v>
      </c>
      <c r="R47" s="11">
        <v>5</v>
      </c>
    </row>
    <row r="48" spans="1:18">
      <c r="A48" s="9" t="s">
        <v>70</v>
      </c>
      <c r="B48" s="11">
        <v>2015</v>
      </c>
      <c r="C48" s="9" t="s">
        <v>31</v>
      </c>
      <c r="D48" s="14">
        <v>86</v>
      </c>
      <c r="E48" s="15">
        <v>71</v>
      </c>
      <c r="F48" s="16">
        <v>9.3800000000000008</v>
      </c>
      <c r="G48" s="13">
        <v>0</v>
      </c>
      <c r="H48" s="14">
        <v>58.8</v>
      </c>
      <c r="I48" s="17">
        <v>93</v>
      </c>
      <c r="J48" s="21"/>
      <c r="K48" s="17">
        <v>93</v>
      </c>
      <c r="L48" s="20">
        <v>5314.6440000000002</v>
      </c>
      <c r="M48" s="18">
        <v>5683483</v>
      </c>
      <c r="N48" s="16">
        <v>12.5</v>
      </c>
      <c r="O48" s="19">
        <v>19.899999999999999</v>
      </c>
      <c r="P48" s="11">
        <v>5497.4</v>
      </c>
      <c r="Q48" s="11">
        <v>10.3</v>
      </c>
      <c r="R48" s="11">
        <v>15.8</v>
      </c>
    </row>
    <row r="49" spans="1:18">
      <c r="A49" s="9" t="s">
        <v>71</v>
      </c>
      <c r="B49" s="11">
        <v>2015</v>
      </c>
      <c r="C49" s="9" t="s">
        <v>22</v>
      </c>
      <c r="D49" s="14">
        <v>63.5</v>
      </c>
      <c r="E49" s="15">
        <v>241</v>
      </c>
      <c r="F49" s="16">
        <v>0.37</v>
      </c>
      <c r="G49" s="13">
        <v>0</v>
      </c>
      <c r="H49" s="14">
        <v>35</v>
      </c>
      <c r="I49" s="17">
        <v>84</v>
      </c>
      <c r="J49" s="21"/>
      <c r="K49" s="17">
        <v>84</v>
      </c>
      <c r="L49" s="20">
        <v>1862.1669999999999</v>
      </c>
      <c r="M49" s="18">
        <v>927414</v>
      </c>
      <c r="N49" s="16">
        <v>4.0999999999999996</v>
      </c>
      <c r="O49" s="19">
        <v>13.3</v>
      </c>
      <c r="P49" s="11">
        <v>81.7</v>
      </c>
      <c r="Q49" s="11">
        <v>4.4000000000000004</v>
      </c>
      <c r="R49" s="11">
        <v>4.0999999999999996</v>
      </c>
    </row>
    <row r="50" spans="1:18">
      <c r="A50" s="9" t="s">
        <v>72</v>
      </c>
      <c r="B50" s="11">
        <v>2015</v>
      </c>
      <c r="C50" s="9" t="s">
        <v>22</v>
      </c>
      <c r="D50" s="14">
        <v>73.900000000000006</v>
      </c>
      <c r="E50" s="15">
        <v>152</v>
      </c>
      <c r="F50" s="16">
        <v>6.14</v>
      </c>
      <c r="G50" s="13">
        <v>0</v>
      </c>
      <c r="H50" s="14">
        <v>58.9</v>
      </c>
      <c r="I50" s="17">
        <v>98</v>
      </c>
      <c r="J50" s="21"/>
      <c r="K50" s="17">
        <v>98</v>
      </c>
      <c r="L50" s="20">
        <v>6468.4719999999998</v>
      </c>
      <c r="M50" s="18">
        <v>1528394</v>
      </c>
      <c r="N50" s="16">
        <v>7.8</v>
      </c>
      <c r="O50" s="19">
        <v>13.9</v>
      </c>
      <c r="P50" s="11">
        <v>396.7</v>
      </c>
      <c r="Q50" s="11">
        <v>6.2</v>
      </c>
      <c r="R50" s="11">
        <v>9.5</v>
      </c>
    </row>
    <row r="51" spans="1:18">
      <c r="A51" s="9" t="s">
        <v>73</v>
      </c>
      <c r="B51" s="11">
        <v>2015</v>
      </c>
      <c r="C51" s="9" t="s">
        <v>22</v>
      </c>
      <c r="D51" s="14">
        <v>76.2</v>
      </c>
      <c r="E51" s="15">
        <v>118</v>
      </c>
      <c r="F51" s="16">
        <v>3.67</v>
      </c>
      <c r="G51" s="13">
        <v>0</v>
      </c>
      <c r="H51" s="14">
        <v>54.2</v>
      </c>
      <c r="I51" s="17">
        <v>78</v>
      </c>
      <c r="J51" s="21"/>
      <c r="K51" s="17">
        <v>84</v>
      </c>
      <c r="L51" s="13">
        <v>625.62199999999996</v>
      </c>
      <c r="M51" s="18">
        <v>16144368</v>
      </c>
      <c r="N51" s="16">
        <v>8.4</v>
      </c>
      <c r="O51" s="19">
        <v>7.4</v>
      </c>
      <c r="P51" s="11">
        <v>530.1</v>
      </c>
      <c r="Q51" s="11">
        <v>8.5</v>
      </c>
      <c r="R51" s="11">
        <v>11</v>
      </c>
    </row>
    <row r="52" spans="1:18">
      <c r="A52" s="9" t="s">
        <v>74</v>
      </c>
      <c r="B52" s="11">
        <v>2015</v>
      </c>
      <c r="C52" s="9" t="s">
        <v>22</v>
      </c>
      <c r="D52" s="14">
        <v>79</v>
      </c>
      <c r="E52" s="15">
        <v>159</v>
      </c>
      <c r="F52" s="16">
        <v>0.18</v>
      </c>
      <c r="G52" s="13">
        <v>0</v>
      </c>
      <c r="H52" s="14">
        <v>61.1</v>
      </c>
      <c r="I52" s="17">
        <v>93</v>
      </c>
      <c r="J52" s="21"/>
      <c r="K52" s="17">
        <v>93</v>
      </c>
      <c r="L52" s="20">
        <v>3547.71</v>
      </c>
      <c r="M52" s="18">
        <v>91508083</v>
      </c>
      <c r="N52" s="16">
        <v>7.1</v>
      </c>
      <c r="O52" s="19">
        <v>24.6</v>
      </c>
      <c r="P52" s="11">
        <v>156.6</v>
      </c>
      <c r="Q52" s="11">
        <v>4.2</v>
      </c>
      <c r="R52" s="11">
        <v>4.2</v>
      </c>
    </row>
    <row r="53" spans="1:18">
      <c r="A53" s="9" t="s">
        <v>75</v>
      </c>
      <c r="B53" s="11">
        <v>2015</v>
      </c>
      <c r="C53" s="9" t="s">
        <v>22</v>
      </c>
      <c r="D53" s="14">
        <v>73.5</v>
      </c>
      <c r="E53" s="15">
        <v>178</v>
      </c>
      <c r="F53" s="16">
        <v>2.57</v>
      </c>
      <c r="G53" s="13">
        <v>0</v>
      </c>
      <c r="H53" s="14">
        <v>56.1</v>
      </c>
      <c r="I53" s="17">
        <v>91</v>
      </c>
      <c r="J53" s="21"/>
      <c r="K53" s="17">
        <v>92</v>
      </c>
      <c r="L53" s="20">
        <v>4127.1180000000004</v>
      </c>
      <c r="M53" s="18">
        <v>6312478</v>
      </c>
      <c r="N53" s="16">
        <v>6.6</v>
      </c>
      <c r="O53" s="19">
        <v>10.1</v>
      </c>
      <c r="P53" s="11">
        <v>283.2</v>
      </c>
      <c r="Q53" s="11">
        <v>6.9</v>
      </c>
      <c r="R53" s="11">
        <v>19.100000000000001</v>
      </c>
    </row>
    <row r="54" spans="1:18">
      <c r="A54" s="9" t="s">
        <v>76</v>
      </c>
      <c r="B54" s="11">
        <v>2015</v>
      </c>
      <c r="C54" s="9" t="s">
        <v>22</v>
      </c>
      <c r="D54" s="14">
        <v>58.2</v>
      </c>
      <c r="E54" s="15">
        <v>32</v>
      </c>
      <c r="F54" s="16">
        <v>9.85</v>
      </c>
      <c r="G54" s="13">
        <v>0</v>
      </c>
      <c r="H54" s="14">
        <v>24.5</v>
      </c>
      <c r="I54" s="17">
        <v>16</v>
      </c>
      <c r="J54" s="21"/>
      <c r="K54" s="17">
        <v>17</v>
      </c>
      <c r="L54" s="20">
        <v>1347.3130000000001</v>
      </c>
      <c r="M54" s="18">
        <v>1175389</v>
      </c>
      <c r="N54" s="16">
        <v>5.5</v>
      </c>
      <c r="O54" s="19">
        <v>0</v>
      </c>
      <c r="P54" s="11">
        <v>280</v>
      </c>
      <c r="Q54" s="11">
        <v>2.7</v>
      </c>
      <c r="R54" s="11">
        <v>1.3</v>
      </c>
    </row>
    <row r="55" spans="1:18">
      <c r="A55" s="9" t="s">
        <v>77</v>
      </c>
      <c r="B55" s="11">
        <v>2015</v>
      </c>
      <c r="C55" s="9" t="s">
        <v>22</v>
      </c>
      <c r="D55" s="14">
        <v>64.7</v>
      </c>
      <c r="E55" s="15">
        <v>255</v>
      </c>
      <c r="F55" s="16">
        <v>0</v>
      </c>
      <c r="G55" s="23">
        <v>0</v>
      </c>
      <c r="H55" s="14">
        <v>18.600000000000001</v>
      </c>
      <c r="I55" s="17">
        <v>95</v>
      </c>
      <c r="J55" s="21"/>
      <c r="K55" s="17">
        <v>95</v>
      </c>
      <c r="L55" s="25">
        <v>987</v>
      </c>
      <c r="M55" s="18">
        <v>5227790</v>
      </c>
      <c r="N55" s="16">
        <v>3.9</v>
      </c>
      <c r="O55" s="19">
        <v>5.9</v>
      </c>
      <c r="P55" s="11">
        <v>30.9</v>
      </c>
      <c r="Q55" s="11">
        <v>3.3</v>
      </c>
      <c r="R55" s="11">
        <v>1.8</v>
      </c>
    </row>
    <row r="56" spans="1:18">
      <c r="A56" s="9" t="s">
        <v>78</v>
      </c>
      <c r="B56" s="11">
        <v>2015</v>
      </c>
      <c r="C56" s="9" t="s">
        <v>22</v>
      </c>
      <c r="D56" s="14">
        <v>77.599999999999994</v>
      </c>
      <c r="E56" s="15">
        <v>119</v>
      </c>
      <c r="F56" s="16">
        <v>16.64</v>
      </c>
      <c r="G56" s="13">
        <v>0</v>
      </c>
      <c r="H56" s="14">
        <v>59.9</v>
      </c>
      <c r="I56" s="17">
        <v>93</v>
      </c>
      <c r="J56" s="21"/>
      <c r="K56" s="17">
        <v>93</v>
      </c>
      <c r="L56" s="20">
        <v>1774.9290000000001</v>
      </c>
      <c r="M56" s="18">
        <v>131547</v>
      </c>
      <c r="N56" s="16">
        <v>12.7</v>
      </c>
      <c r="O56" s="19">
        <v>31.8</v>
      </c>
      <c r="P56" s="11">
        <v>1112</v>
      </c>
      <c r="Q56" s="11">
        <v>6.5</v>
      </c>
      <c r="R56" s="11">
        <v>12.2</v>
      </c>
    </row>
    <row r="57" spans="1:18">
      <c r="A57" s="9" t="s">
        <v>79</v>
      </c>
      <c r="B57" s="11">
        <v>2015</v>
      </c>
      <c r="C57" s="9" t="s">
        <v>22</v>
      </c>
      <c r="D57" s="14">
        <v>64.8</v>
      </c>
      <c r="E57" s="15">
        <v>225</v>
      </c>
      <c r="F57" s="16">
        <v>1.43</v>
      </c>
      <c r="G57" s="13">
        <v>0</v>
      </c>
      <c r="H57" s="14">
        <v>17.600000000000001</v>
      </c>
      <c r="I57" s="17">
        <v>73</v>
      </c>
      <c r="J57" s="21"/>
      <c r="K57" s="17">
        <v>78</v>
      </c>
      <c r="L57" s="13">
        <v>645.46400000000006</v>
      </c>
      <c r="M57" s="18">
        <v>9987333</v>
      </c>
      <c r="N57" s="16">
        <v>2.6</v>
      </c>
      <c r="O57" s="19">
        <v>4.4000000000000004</v>
      </c>
      <c r="P57" s="11">
        <v>24.3</v>
      </c>
      <c r="Q57" s="11">
        <v>4</v>
      </c>
      <c r="R57" s="11">
        <v>6</v>
      </c>
    </row>
    <row r="58" spans="1:18">
      <c r="A58" s="9" t="s">
        <v>80</v>
      </c>
      <c r="B58" s="11">
        <v>2015</v>
      </c>
      <c r="C58" s="9" t="s">
        <v>22</v>
      </c>
      <c r="D58" s="14">
        <v>69.900000000000006</v>
      </c>
      <c r="E58" s="15">
        <v>188</v>
      </c>
      <c r="F58" s="16">
        <v>2.21</v>
      </c>
      <c r="G58" s="13">
        <v>0</v>
      </c>
      <c r="H58" s="14">
        <v>62.7</v>
      </c>
      <c r="I58" s="17">
        <v>99</v>
      </c>
      <c r="J58" s="21"/>
      <c r="K58" s="17">
        <v>99</v>
      </c>
      <c r="L58" s="20">
        <v>4921.8959999999997</v>
      </c>
      <c r="M58" s="18">
        <v>892149</v>
      </c>
      <c r="N58" s="16">
        <v>10.8</v>
      </c>
      <c r="O58" s="19">
        <v>23.2</v>
      </c>
      <c r="P58" s="11">
        <v>174.9</v>
      </c>
      <c r="Q58" s="11">
        <v>3.6</v>
      </c>
      <c r="R58" s="11">
        <v>7.2</v>
      </c>
    </row>
    <row r="59" spans="1:18">
      <c r="A59" s="9" t="s">
        <v>81</v>
      </c>
      <c r="B59" s="11">
        <v>2015</v>
      </c>
      <c r="C59" s="9" t="s">
        <v>22</v>
      </c>
      <c r="D59" s="14">
        <v>81.099999999999994</v>
      </c>
      <c r="E59" s="15">
        <v>76</v>
      </c>
      <c r="F59" s="16">
        <v>8.51</v>
      </c>
      <c r="G59" s="13">
        <v>0</v>
      </c>
      <c r="H59" s="14">
        <v>62.1</v>
      </c>
      <c r="I59" s="17">
        <v>97</v>
      </c>
      <c r="J59" s="21"/>
      <c r="K59" s="17">
        <v>97</v>
      </c>
      <c r="L59" s="20">
        <v>4245.3969999999999</v>
      </c>
      <c r="M59" s="18">
        <v>5479531</v>
      </c>
      <c r="N59" s="16">
        <v>12.4</v>
      </c>
      <c r="O59" s="19">
        <v>20.9</v>
      </c>
      <c r="P59" s="11">
        <v>4005.5</v>
      </c>
      <c r="Q59" s="11">
        <v>9.4</v>
      </c>
      <c r="R59" s="11">
        <v>12.8</v>
      </c>
    </row>
    <row r="60" spans="1:18">
      <c r="A60" s="9" t="s">
        <v>82</v>
      </c>
      <c r="B60" s="11">
        <v>2015</v>
      </c>
      <c r="C60" s="9" t="s">
        <v>22</v>
      </c>
      <c r="D60" s="14">
        <v>82.4</v>
      </c>
      <c r="E60" s="15">
        <v>78</v>
      </c>
      <c r="F60" s="16">
        <v>11.87</v>
      </c>
      <c r="G60" s="13">
        <v>0</v>
      </c>
      <c r="H60" s="14">
        <v>62.5</v>
      </c>
      <c r="I60" s="17">
        <v>97</v>
      </c>
      <c r="J60" s="21"/>
      <c r="K60" s="17">
        <v>97</v>
      </c>
      <c r="L60" s="20">
        <v>36526.771000000001</v>
      </c>
      <c r="M60" s="18">
        <v>6662468</v>
      </c>
      <c r="N60" s="16">
        <v>11.5</v>
      </c>
      <c r="O60" s="19">
        <v>32.799999999999997</v>
      </c>
      <c r="P60" s="11">
        <v>4026.1</v>
      </c>
      <c r="Q60" s="11">
        <v>11.1</v>
      </c>
      <c r="R60" s="11">
        <v>15.3</v>
      </c>
    </row>
    <row r="61" spans="1:18">
      <c r="A61" s="9" t="s">
        <v>83</v>
      </c>
      <c r="B61" s="11">
        <v>2015</v>
      </c>
      <c r="C61" s="9" t="s">
        <v>22</v>
      </c>
      <c r="D61" s="14">
        <v>66</v>
      </c>
      <c r="E61" s="15">
        <v>229</v>
      </c>
      <c r="F61" s="16">
        <v>9.5399999999999991</v>
      </c>
      <c r="G61" s="13">
        <v>0</v>
      </c>
      <c r="H61" s="14">
        <v>36.299999999999997</v>
      </c>
      <c r="I61" s="17">
        <v>80</v>
      </c>
      <c r="J61" s="21"/>
      <c r="K61" s="17">
        <v>79</v>
      </c>
      <c r="L61" s="20">
        <v>7388.9840000000004</v>
      </c>
      <c r="M61" s="18">
        <v>193175</v>
      </c>
      <c r="N61" s="16">
        <v>8.1</v>
      </c>
      <c r="O61" s="19">
        <v>0</v>
      </c>
      <c r="P61" s="11">
        <v>197.9</v>
      </c>
      <c r="Q61" s="11">
        <v>2.7</v>
      </c>
      <c r="R61" s="11">
        <v>7</v>
      </c>
    </row>
    <row r="62" spans="1:18">
      <c r="A62" s="9" t="s">
        <v>84</v>
      </c>
      <c r="B62" s="11">
        <v>2015</v>
      </c>
      <c r="C62" s="9" t="s">
        <v>22</v>
      </c>
      <c r="D62" s="14">
        <v>61.1</v>
      </c>
      <c r="E62" s="15">
        <v>262</v>
      </c>
      <c r="F62" s="16">
        <v>2.96</v>
      </c>
      <c r="G62" s="13">
        <v>0</v>
      </c>
      <c r="H62" s="14">
        <v>27.3</v>
      </c>
      <c r="I62" s="17">
        <v>97</v>
      </c>
      <c r="J62" s="21"/>
      <c r="K62" s="17">
        <v>96</v>
      </c>
      <c r="L62" s="13">
        <v>458.97</v>
      </c>
      <c r="M62" s="18">
        <v>1990924</v>
      </c>
      <c r="N62" s="16">
        <v>3.4</v>
      </c>
      <c r="O62" s="19">
        <v>15.8</v>
      </c>
      <c r="P62" s="11">
        <v>31.9</v>
      </c>
      <c r="Q62" s="11">
        <v>6.7</v>
      </c>
      <c r="R62" s="11">
        <v>10.6</v>
      </c>
    </row>
    <row r="63" spans="1:18">
      <c r="A63" s="9" t="s">
        <v>85</v>
      </c>
      <c r="B63" s="11">
        <v>2015</v>
      </c>
      <c r="C63" s="9" t="s">
        <v>22</v>
      </c>
      <c r="D63" s="14">
        <v>74.400000000000006</v>
      </c>
      <c r="E63" s="15">
        <v>129</v>
      </c>
      <c r="F63" s="16">
        <v>7.44</v>
      </c>
      <c r="G63" s="13">
        <v>0</v>
      </c>
      <c r="H63" s="14">
        <v>56.2</v>
      </c>
      <c r="I63" s="17">
        <v>94</v>
      </c>
      <c r="J63" s="21"/>
      <c r="K63" s="17">
        <v>91</v>
      </c>
      <c r="L63" s="20">
        <v>3764.6489999999999</v>
      </c>
      <c r="M63" s="18">
        <v>37171</v>
      </c>
      <c r="N63" s="16">
        <v>12.7</v>
      </c>
      <c r="O63" s="19">
        <v>28.8</v>
      </c>
      <c r="P63" s="11">
        <v>280.89999999999998</v>
      </c>
      <c r="Q63" s="11">
        <v>7.9</v>
      </c>
      <c r="R63" s="11">
        <v>10.5</v>
      </c>
    </row>
    <row r="64" spans="1:18">
      <c r="A64" s="9" t="s">
        <v>86</v>
      </c>
      <c r="B64" s="11">
        <v>2015</v>
      </c>
      <c r="C64" s="9" t="s">
        <v>31</v>
      </c>
      <c r="D64" s="14">
        <v>81</v>
      </c>
      <c r="E64" s="15">
        <v>68</v>
      </c>
      <c r="F64" s="16">
        <v>11.99</v>
      </c>
      <c r="G64" s="13">
        <v>0</v>
      </c>
      <c r="H64" s="14">
        <v>62.3</v>
      </c>
      <c r="I64" s="17">
        <v>95</v>
      </c>
      <c r="J64" s="21"/>
      <c r="K64" s="17">
        <v>94</v>
      </c>
      <c r="L64" s="20">
        <v>41176.881999999998</v>
      </c>
      <c r="M64" s="18">
        <v>81686611</v>
      </c>
      <c r="N64" s="16">
        <v>14.1</v>
      </c>
      <c r="O64" s="19">
        <v>30.9</v>
      </c>
      <c r="P64" s="11">
        <v>4591.8</v>
      </c>
      <c r="Q64" s="11">
        <v>11.2</v>
      </c>
      <c r="R64" s="11">
        <v>21.4</v>
      </c>
    </row>
    <row r="65" spans="1:18">
      <c r="A65" s="9" t="s">
        <v>87</v>
      </c>
      <c r="B65" s="11">
        <v>2015</v>
      </c>
      <c r="C65" s="9" t="s">
        <v>22</v>
      </c>
      <c r="D65" s="14">
        <v>62.4</v>
      </c>
      <c r="E65" s="15">
        <v>249</v>
      </c>
      <c r="F65" s="16">
        <v>1.56</v>
      </c>
      <c r="G65" s="13">
        <v>0</v>
      </c>
      <c r="H65" s="14">
        <v>28.6</v>
      </c>
      <c r="I65" s="17">
        <v>88</v>
      </c>
      <c r="J65" s="21"/>
      <c r="K65" s="17">
        <v>88</v>
      </c>
      <c r="L65" s="20">
        <v>1361.114</v>
      </c>
      <c r="M65" s="18">
        <v>27582821</v>
      </c>
      <c r="N65" s="16">
        <v>6.9</v>
      </c>
      <c r="O65" s="19">
        <v>4</v>
      </c>
      <c r="P65" s="11">
        <v>79.599999999999994</v>
      </c>
      <c r="Q65" s="11">
        <v>5.9</v>
      </c>
      <c r="R65" s="11">
        <v>7.1</v>
      </c>
    </row>
    <row r="66" spans="1:18">
      <c r="A66" s="9" t="s">
        <v>88</v>
      </c>
      <c r="B66" s="11">
        <v>2015</v>
      </c>
      <c r="C66" s="9" t="s">
        <v>22</v>
      </c>
      <c r="D66" s="14">
        <v>81</v>
      </c>
      <c r="E66" s="15">
        <v>72</v>
      </c>
      <c r="F66" s="16">
        <v>6.64</v>
      </c>
      <c r="G66" s="13">
        <v>0</v>
      </c>
      <c r="H66" s="14">
        <v>66.5</v>
      </c>
      <c r="I66" s="17">
        <v>99</v>
      </c>
      <c r="J66" s="21"/>
      <c r="K66" s="17">
        <v>99</v>
      </c>
      <c r="L66" s="13">
        <v>187.79</v>
      </c>
      <c r="M66" s="18">
        <v>182883</v>
      </c>
      <c r="N66" s="16">
        <v>10.6</v>
      </c>
      <c r="O66" s="19">
        <v>43.8</v>
      </c>
      <c r="P66" s="11">
        <v>1504.8</v>
      </c>
      <c r="Q66" s="11">
        <v>8.4</v>
      </c>
      <c r="R66" s="11">
        <v>9.1</v>
      </c>
    </row>
    <row r="67" spans="1:18">
      <c r="A67" s="9" t="s">
        <v>89</v>
      </c>
      <c r="B67" s="11">
        <v>2015</v>
      </c>
      <c r="C67" s="9" t="s">
        <v>22</v>
      </c>
      <c r="D67" s="14">
        <v>73.599999999999994</v>
      </c>
      <c r="E67" s="15">
        <v>142</v>
      </c>
      <c r="F67" s="16">
        <v>8.67</v>
      </c>
      <c r="G67" s="13">
        <v>0</v>
      </c>
      <c r="H67" s="14">
        <v>48.4</v>
      </c>
      <c r="I67" s="17">
        <v>92</v>
      </c>
      <c r="J67" s="21"/>
      <c r="K67" s="17">
        <v>99</v>
      </c>
      <c r="L67" s="20">
        <v>9212.1929999999993</v>
      </c>
      <c r="M67" s="18">
        <v>106824</v>
      </c>
      <c r="N67" s="16">
        <v>8.6999999999999993</v>
      </c>
      <c r="O67" s="19">
        <v>0</v>
      </c>
      <c r="P67" s="11">
        <v>460.3</v>
      </c>
      <c r="Q67" s="11">
        <v>5</v>
      </c>
      <c r="R67" s="11">
        <v>7.4</v>
      </c>
    </row>
    <row r="68" spans="1:18">
      <c r="A68" s="9" t="s">
        <v>90</v>
      </c>
      <c r="B68" s="11">
        <v>2015</v>
      </c>
      <c r="C68" s="9" t="s">
        <v>22</v>
      </c>
      <c r="D68" s="14">
        <v>71.900000000000006</v>
      </c>
      <c r="E68" s="15">
        <v>186</v>
      </c>
      <c r="F68" s="16">
        <v>1.62</v>
      </c>
      <c r="G68" s="13">
        <v>0</v>
      </c>
      <c r="H68" s="14">
        <v>5.6</v>
      </c>
      <c r="I68" s="17">
        <v>74</v>
      </c>
      <c r="J68" s="21"/>
      <c r="K68" s="17">
        <v>90</v>
      </c>
      <c r="L68" s="20">
        <v>3923.5729999999999</v>
      </c>
      <c r="M68" s="18">
        <v>16252429</v>
      </c>
      <c r="N68" s="16">
        <v>6.3</v>
      </c>
      <c r="O68" s="19">
        <v>0</v>
      </c>
      <c r="P68" s="11">
        <v>224.4</v>
      </c>
      <c r="Q68" s="11">
        <v>5.7</v>
      </c>
      <c r="R68" s="11">
        <v>14.9</v>
      </c>
    </row>
    <row r="69" spans="1:18">
      <c r="A69" s="9" t="s">
        <v>91</v>
      </c>
      <c r="B69" s="11">
        <v>2015</v>
      </c>
      <c r="C69" s="9" t="s">
        <v>22</v>
      </c>
      <c r="D69" s="14">
        <v>59</v>
      </c>
      <c r="E69" s="15">
        <v>284</v>
      </c>
      <c r="F69" s="16">
        <v>0.34</v>
      </c>
      <c r="G69" s="13">
        <v>0</v>
      </c>
      <c r="H69" s="14">
        <v>23.3</v>
      </c>
      <c r="I69" s="17">
        <v>45</v>
      </c>
      <c r="J69" s="21"/>
      <c r="K69" s="17">
        <v>45</v>
      </c>
      <c r="L69" s="13">
        <v>554.48800000000006</v>
      </c>
      <c r="M69" s="18">
        <v>1291533</v>
      </c>
      <c r="N69" s="16">
        <v>2.6</v>
      </c>
      <c r="O69" s="19">
        <v>0</v>
      </c>
      <c r="P69" s="11">
        <v>25.1</v>
      </c>
      <c r="Q69" s="11">
        <v>4.5</v>
      </c>
      <c r="R69" s="11">
        <v>2.7</v>
      </c>
    </row>
    <row r="70" spans="1:18">
      <c r="A70" s="9" t="s">
        <v>92</v>
      </c>
      <c r="B70" s="11">
        <v>2015</v>
      </c>
      <c r="C70" s="9" t="s">
        <v>22</v>
      </c>
      <c r="D70" s="14">
        <v>58.9</v>
      </c>
      <c r="E70" s="15">
        <v>275</v>
      </c>
      <c r="F70" s="16">
        <v>2.81</v>
      </c>
      <c r="G70" s="13">
        <v>0</v>
      </c>
      <c r="H70" s="14">
        <v>26.3</v>
      </c>
      <c r="I70" s="17">
        <v>87</v>
      </c>
      <c r="J70" s="21"/>
      <c r="K70" s="17">
        <v>87</v>
      </c>
      <c r="L70" s="13">
        <v>596.87199999999996</v>
      </c>
      <c r="M70" s="18">
        <v>177526</v>
      </c>
      <c r="N70" s="16">
        <v>2.9</v>
      </c>
      <c r="O70" s="19">
        <v>0</v>
      </c>
      <c r="P70" s="11">
        <v>39.5</v>
      </c>
      <c r="Q70" s="11">
        <v>6.9</v>
      </c>
      <c r="R70" s="11">
        <v>9.5</v>
      </c>
    </row>
    <row r="71" spans="1:18">
      <c r="A71" s="9" t="s">
        <v>93</v>
      </c>
      <c r="B71" s="11">
        <v>2015</v>
      </c>
      <c r="C71" s="9" t="s">
        <v>22</v>
      </c>
      <c r="D71" s="14">
        <v>66.2</v>
      </c>
      <c r="E71" s="15">
        <v>215</v>
      </c>
      <c r="F71" s="16">
        <v>4.75</v>
      </c>
      <c r="G71" s="13">
        <v>0</v>
      </c>
      <c r="H71" s="14">
        <v>46.7</v>
      </c>
      <c r="I71" s="17">
        <v>95</v>
      </c>
      <c r="J71" s="21"/>
      <c r="K71" s="17">
        <v>92</v>
      </c>
      <c r="L71" s="20">
        <v>4136.6899999999996</v>
      </c>
      <c r="M71" s="18">
        <v>768514</v>
      </c>
      <c r="N71" s="16">
        <v>8.4</v>
      </c>
      <c r="O71" s="19">
        <v>0</v>
      </c>
      <c r="P71" s="11">
        <v>184.5</v>
      </c>
      <c r="Q71" s="11">
        <v>4.5</v>
      </c>
      <c r="R71" s="11">
        <v>7.8</v>
      </c>
    </row>
    <row r="72" spans="1:18">
      <c r="A72" s="9" t="s">
        <v>94</v>
      </c>
      <c r="B72" s="11">
        <v>2015</v>
      </c>
      <c r="C72" s="9" t="s">
        <v>22</v>
      </c>
      <c r="D72" s="14">
        <v>63.5</v>
      </c>
      <c r="E72" s="15">
        <v>24</v>
      </c>
      <c r="F72" s="16">
        <v>5.81</v>
      </c>
      <c r="G72" s="13">
        <v>0</v>
      </c>
      <c r="H72" s="14">
        <v>49.9</v>
      </c>
      <c r="I72" s="17">
        <v>60</v>
      </c>
      <c r="J72" s="21"/>
      <c r="K72" s="17">
        <v>56</v>
      </c>
      <c r="L72" s="13">
        <v>814.54600000000005</v>
      </c>
      <c r="M72" s="18">
        <v>171161</v>
      </c>
      <c r="N72" s="16">
        <v>5.2</v>
      </c>
      <c r="O72" s="19">
        <v>12.7</v>
      </c>
      <c r="P72" s="11">
        <v>53.6</v>
      </c>
      <c r="Q72" s="11">
        <v>6.9</v>
      </c>
      <c r="R72" s="11">
        <v>3.3</v>
      </c>
    </row>
    <row r="73" spans="1:18">
      <c r="A73" s="9" t="s">
        <v>95</v>
      </c>
      <c r="B73" s="11">
        <v>2015</v>
      </c>
      <c r="C73" s="9" t="s">
        <v>22</v>
      </c>
      <c r="D73" s="14">
        <v>74.599999999999994</v>
      </c>
      <c r="E73" s="15">
        <v>147</v>
      </c>
      <c r="F73" s="16">
        <v>2.84</v>
      </c>
      <c r="G73" s="13">
        <v>0</v>
      </c>
      <c r="H73" s="14">
        <v>51</v>
      </c>
      <c r="I73" s="17">
        <v>97</v>
      </c>
      <c r="J73" s="21"/>
      <c r="K73" s="17">
        <v>97</v>
      </c>
      <c r="L73" s="20">
        <v>2326.1590000000001</v>
      </c>
      <c r="M73" s="18">
        <v>896829</v>
      </c>
      <c r="N73" s="16">
        <v>6.3</v>
      </c>
      <c r="O73" s="19">
        <v>2.1</v>
      </c>
      <c r="P73" s="11">
        <v>176.6</v>
      </c>
      <c r="Q73" s="11">
        <v>7.6</v>
      </c>
      <c r="R73" s="11">
        <v>11.3</v>
      </c>
    </row>
    <row r="74" spans="1:18">
      <c r="A74" s="9" t="s">
        <v>96</v>
      </c>
      <c r="B74" s="11">
        <v>2015</v>
      </c>
      <c r="C74" s="9" t="s">
        <v>31</v>
      </c>
      <c r="D74" s="14">
        <v>75.8</v>
      </c>
      <c r="E74" s="15">
        <v>134</v>
      </c>
      <c r="F74" s="16">
        <v>10.9</v>
      </c>
      <c r="G74" s="13">
        <v>0</v>
      </c>
      <c r="H74" s="14">
        <v>64.8</v>
      </c>
      <c r="I74" s="17">
        <v>99</v>
      </c>
      <c r="J74" s="21"/>
      <c r="K74" s="17">
        <v>99</v>
      </c>
      <c r="L74" s="20">
        <v>12365.626</v>
      </c>
      <c r="M74" s="18">
        <v>984328</v>
      </c>
      <c r="N74" s="16">
        <v>11.8</v>
      </c>
      <c r="O74" s="19">
        <v>31.1</v>
      </c>
      <c r="P74" s="11">
        <v>893.7</v>
      </c>
      <c r="Q74" s="11">
        <v>7.2</v>
      </c>
      <c r="R74" s="11">
        <v>9.6999999999999993</v>
      </c>
    </row>
    <row r="75" spans="1:18">
      <c r="A75" s="9" t="s">
        <v>97</v>
      </c>
      <c r="B75" s="11">
        <v>2015</v>
      </c>
      <c r="C75" s="9" t="s">
        <v>31</v>
      </c>
      <c r="D75" s="14">
        <v>82.7</v>
      </c>
      <c r="E75" s="15">
        <v>49</v>
      </c>
      <c r="F75" s="16">
        <v>7.66</v>
      </c>
      <c r="G75" s="13">
        <v>0</v>
      </c>
      <c r="H75" s="14">
        <v>61</v>
      </c>
      <c r="I75" s="17">
        <v>92</v>
      </c>
      <c r="J75" s="21"/>
      <c r="K75" s="17">
        <v>92</v>
      </c>
      <c r="L75" s="20">
        <v>5734.4440000000004</v>
      </c>
      <c r="M75" s="18">
        <v>33815</v>
      </c>
      <c r="N75" s="16">
        <v>12.2</v>
      </c>
      <c r="O75" s="19">
        <v>15.4</v>
      </c>
      <c r="P75" s="11">
        <v>4375.3999999999996</v>
      </c>
      <c r="Q75" s="11">
        <v>8.6</v>
      </c>
      <c r="R75" s="11">
        <v>16.399999999999999</v>
      </c>
    </row>
    <row r="76" spans="1:18">
      <c r="A76" s="9" t="s">
        <v>98</v>
      </c>
      <c r="B76" s="11">
        <v>2015</v>
      </c>
      <c r="C76" s="9" t="s">
        <v>22</v>
      </c>
      <c r="D76" s="14">
        <v>68.3</v>
      </c>
      <c r="E76" s="15">
        <v>181</v>
      </c>
      <c r="F76" s="16">
        <v>3</v>
      </c>
      <c r="G76" s="13">
        <v>0</v>
      </c>
      <c r="H76" s="14">
        <v>18.7</v>
      </c>
      <c r="I76" s="17">
        <v>87</v>
      </c>
      <c r="J76" s="21"/>
      <c r="K76" s="17">
        <v>86</v>
      </c>
      <c r="L76" s="20">
        <v>1613.1890000000001</v>
      </c>
      <c r="M76" s="18">
        <v>1395398</v>
      </c>
      <c r="N76" s="16">
        <v>6.3</v>
      </c>
      <c r="O76" s="19">
        <v>11.9</v>
      </c>
      <c r="P76" s="11">
        <v>63.3</v>
      </c>
      <c r="Q76" s="11">
        <v>3.9</v>
      </c>
      <c r="R76" s="11">
        <v>3.4</v>
      </c>
    </row>
    <row r="77" spans="1:18">
      <c r="A77" s="9" t="s">
        <v>99</v>
      </c>
      <c r="B77" s="11">
        <v>2015</v>
      </c>
      <c r="C77" s="9" t="s">
        <v>22</v>
      </c>
      <c r="D77" s="14">
        <v>69.099999999999994</v>
      </c>
      <c r="E77" s="15">
        <v>176</v>
      </c>
      <c r="F77" s="16">
        <v>0.28000000000000003</v>
      </c>
      <c r="G77" s="13">
        <v>0</v>
      </c>
      <c r="H77" s="14">
        <v>27.4</v>
      </c>
      <c r="I77" s="17">
        <v>78</v>
      </c>
      <c r="J77" s="21"/>
      <c r="K77" s="17">
        <v>80</v>
      </c>
      <c r="L77" s="20">
        <v>3336.1669999999999</v>
      </c>
      <c r="M77" s="18">
        <v>258162113</v>
      </c>
      <c r="N77" s="16">
        <v>7.9</v>
      </c>
      <c r="O77" s="19">
        <v>39</v>
      </c>
      <c r="P77" s="11">
        <v>111.8</v>
      </c>
      <c r="Q77" s="11">
        <v>3.3</v>
      </c>
      <c r="R77" s="11">
        <v>7.4</v>
      </c>
    </row>
    <row r="78" spans="1:18">
      <c r="A78" s="9" t="s">
        <v>100</v>
      </c>
      <c r="B78" s="11">
        <v>2015</v>
      </c>
      <c r="C78" s="9" t="s">
        <v>22</v>
      </c>
      <c r="D78" s="14">
        <v>75.5</v>
      </c>
      <c r="E78" s="15">
        <v>83</v>
      </c>
      <c r="F78" s="16">
        <v>0.01</v>
      </c>
      <c r="G78" s="13">
        <v>0</v>
      </c>
      <c r="H78" s="14">
        <v>59.7</v>
      </c>
      <c r="I78" s="17">
        <v>98</v>
      </c>
      <c r="J78" s="21"/>
      <c r="K78" s="17">
        <v>98</v>
      </c>
      <c r="L78" s="20">
        <v>4862.3</v>
      </c>
      <c r="M78" s="18">
        <v>79109272</v>
      </c>
      <c r="N78" s="16">
        <v>9.8000000000000007</v>
      </c>
      <c r="O78" s="19">
        <v>11.3</v>
      </c>
      <c r="P78" s="11">
        <v>366</v>
      </c>
      <c r="Q78" s="11">
        <v>7.6</v>
      </c>
      <c r="R78" s="11">
        <v>22.6</v>
      </c>
    </row>
    <row r="79" spans="1:18">
      <c r="A79" s="9" t="s">
        <v>101</v>
      </c>
      <c r="B79" s="11">
        <v>2015</v>
      </c>
      <c r="C79" s="9" t="s">
        <v>22</v>
      </c>
      <c r="D79" s="14">
        <v>68.900000000000006</v>
      </c>
      <c r="E79" s="15">
        <v>182</v>
      </c>
      <c r="F79" s="16">
        <v>0.17</v>
      </c>
      <c r="G79" s="13">
        <v>0</v>
      </c>
      <c r="H79" s="14">
        <v>59.1</v>
      </c>
      <c r="I79" s="17">
        <v>58</v>
      </c>
      <c r="J79" s="21"/>
      <c r="K79" s="17">
        <v>63</v>
      </c>
      <c r="L79" s="20">
        <v>4974.2690000000002</v>
      </c>
      <c r="M79" s="18">
        <v>36115649</v>
      </c>
      <c r="N79" s="16">
        <v>6.6</v>
      </c>
      <c r="O79" s="19">
        <v>0</v>
      </c>
      <c r="P79" s="11">
        <v>154.5</v>
      </c>
      <c r="Q79" s="11">
        <v>3.4</v>
      </c>
      <c r="R79" s="11">
        <v>1.7</v>
      </c>
    </row>
    <row r="80" spans="1:18">
      <c r="A80" s="9" t="s">
        <v>102</v>
      </c>
      <c r="B80" s="11">
        <v>2015</v>
      </c>
      <c r="C80" s="9" t="s">
        <v>31</v>
      </c>
      <c r="D80" s="14">
        <v>81.400000000000006</v>
      </c>
      <c r="E80" s="15">
        <v>64</v>
      </c>
      <c r="F80" s="16">
        <v>10.93</v>
      </c>
      <c r="G80" s="13">
        <v>0</v>
      </c>
      <c r="H80" s="14">
        <v>62.8</v>
      </c>
      <c r="I80" s="17">
        <v>95</v>
      </c>
      <c r="J80" s="21"/>
      <c r="K80" s="17">
        <v>95</v>
      </c>
      <c r="L80" s="20">
        <v>6664.1440000000002</v>
      </c>
      <c r="M80" s="18">
        <v>4676835</v>
      </c>
      <c r="N80" s="16">
        <v>12.3</v>
      </c>
      <c r="O80" s="19">
        <v>25</v>
      </c>
      <c r="P80" s="11">
        <v>4757.1000000000004</v>
      </c>
      <c r="Q80" s="11">
        <v>7.8</v>
      </c>
      <c r="R80" s="11">
        <v>18.399999999999999</v>
      </c>
    </row>
    <row r="81" spans="1:18">
      <c r="A81" s="9" t="s">
        <v>103</v>
      </c>
      <c r="B81" s="11">
        <v>2015</v>
      </c>
      <c r="C81" s="9" t="s">
        <v>22</v>
      </c>
      <c r="D81" s="14">
        <v>82.5</v>
      </c>
      <c r="E81" s="15">
        <v>58</v>
      </c>
      <c r="F81" s="16">
        <v>2.61</v>
      </c>
      <c r="G81" s="13">
        <v>0</v>
      </c>
      <c r="H81" s="14">
        <v>64.900000000000006</v>
      </c>
      <c r="I81" s="17">
        <v>95</v>
      </c>
      <c r="J81" s="21"/>
      <c r="K81" s="17">
        <v>95</v>
      </c>
      <c r="L81" s="20">
        <v>35729.373</v>
      </c>
      <c r="M81" s="18">
        <v>8381</v>
      </c>
      <c r="N81" s="16">
        <v>13</v>
      </c>
      <c r="O81" s="19">
        <v>25.6</v>
      </c>
      <c r="P81" s="11">
        <v>2756.1</v>
      </c>
      <c r="Q81" s="11">
        <v>7.4</v>
      </c>
      <c r="R81" s="11" t="s">
        <v>23</v>
      </c>
    </row>
    <row r="82" spans="1:18">
      <c r="A82" s="9" t="s">
        <v>104</v>
      </c>
      <c r="B82" s="11">
        <v>2015</v>
      </c>
      <c r="C82" s="9" t="s">
        <v>31</v>
      </c>
      <c r="D82" s="14">
        <v>82.7</v>
      </c>
      <c r="E82" s="15">
        <v>56</v>
      </c>
      <c r="F82" s="16">
        <v>7.14</v>
      </c>
      <c r="G82" s="13">
        <v>0</v>
      </c>
      <c r="H82" s="14">
        <v>63.6</v>
      </c>
      <c r="I82" s="17">
        <v>93</v>
      </c>
      <c r="J82" s="21"/>
      <c r="K82" s="17">
        <v>93</v>
      </c>
      <c r="L82" s="13">
        <v>349.14800000000002</v>
      </c>
      <c r="M82" s="18">
        <v>673582</v>
      </c>
      <c r="N82" s="16">
        <v>10.199999999999999</v>
      </c>
      <c r="O82" s="19">
        <v>23.8</v>
      </c>
      <c r="P82" s="11">
        <v>2700.4</v>
      </c>
      <c r="Q82" s="11">
        <v>9</v>
      </c>
      <c r="R82" s="11">
        <v>13.4</v>
      </c>
    </row>
    <row r="83" spans="1:18">
      <c r="A83" s="9" t="s">
        <v>105</v>
      </c>
      <c r="B83" s="11">
        <v>2015</v>
      </c>
      <c r="C83" s="9" t="s">
        <v>22</v>
      </c>
      <c r="D83" s="14">
        <v>76.2</v>
      </c>
      <c r="E83" s="15">
        <v>125</v>
      </c>
      <c r="F83" s="16">
        <v>3.33</v>
      </c>
      <c r="G83" s="13">
        <v>0</v>
      </c>
      <c r="H83" s="14">
        <v>54.2</v>
      </c>
      <c r="I83" s="17">
        <v>91</v>
      </c>
      <c r="J83" s="21"/>
      <c r="K83" s="17">
        <v>91</v>
      </c>
      <c r="L83" s="20">
        <v>4965.99</v>
      </c>
      <c r="M83" s="18">
        <v>2871934</v>
      </c>
      <c r="N83" s="16">
        <v>9.6</v>
      </c>
      <c r="O83" s="19">
        <v>16.8</v>
      </c>
      <c r="P83" s="11">
        <v>294.3</v>
      </c>
      <c r="Q83" s="11">
        <v>5.9</v>
      </c>
      <c r="R83" s="11">
        <v>12.6</v>
      </c>
    </row>
    <row r="84" spans="1:18">
      <c r="A84" s="9" t="s">
        <v>106</v>
      </c>
      <c r="B84" s="11">
        <v>2015</v>
      </c>
      <c r="C84" s="9" t="s">
        <v>31</v>
      </c>
      <c r="D84" s="14">
        <v>83.7</v>
      </c>
      <c r="E84" s="15">
        <v>55</v>
      </c>
      <c r="F84" s="16">
        <v>6.86</v>
      </c>
      <c r="G84" s="13">
        <v>0</v>
      </c>
      <c r="H84" s="14">
        <v>29</v>
      </c>
      <c r="I84" s="17">
        <v>96</v>
      </c>
      <c r="J84" s="21"/>
      <c r="K84" s="17">
        <v>99</v>
      </c>
      <c r="L84" s="20">
        <v>34474.137000000002</v>
      </c>
      <c r="M84" s="18">
        <v>127141</v>
      </c>
      <c r="N84" s="16">
        <v>12.5</v>
      </c>
      <c r="O84" s="19">
        <v>22.6</v>
      </c>
      <c r="P84" s="11">
        <v>3732.6</v>
      </c>
      <c r="Q84" s="11">
        <v>10.9</v>
      </c>
      <c r="R84" s="26">
        <v>22.950399999999998</v>
      </c>
    </row>
    <row r="85" spans="1:18">
      <c r="A85" s="9" t="s">
        <v>107</v>
      </c>
      <c r="B85" s="11">
        <v>2015</v>
      </c>
      <c r="C85" s="9" t="s">
        <v>22</v>
      </c>
      <c r="D85" s="14">
        <v>74.099999999999994</v>
      </c>
      <c r="E85" s="15">
        <v>112</v>
      </c>
      <c r="F85" s="16">
        <v>0.37</v>
      </c>
      <c r="G85" s="13">
        <v>0</v>
      </c>
      <c r="H85" s="14">
        <v>65.599999999999994</v>
      </c>
      <c r="I85" s="17">
        <v>99</v>
      </c>
      <c r="J85" s="21"/>
      <c r="K85" s="17">
        <v>99</v>
      </c>
      <c r="L85" s="13">
        <v>496.99299999999999</v>
      </c>
      <c r="M85" s="18">
        <v>915932</v>
      </c>
      <c r="N85" s="16">
        <v>10.3</v>
      </c>
      <c r="O85" s="19">
        <v>0</v>
      </c>
      <c r="P85" s="11">
        <v>257.39999999999998</v>
      </c>
      <c r="Q85" s="11">
        <v>6.3</v>
      </c>
      <c r="R85" s="11">
        <v>12.4</v>
      </c>
    </row>
    <row r="86" spans="1:18">
      <c r="A86" s="9" t="s">
        <v>108</v>
      </c>
      <c r="B86" s="11">
        <v>2015</v>
      </c>
      <c r="C86" s="9" t="s">
        <v>22</v>
      </c>
      <c r="D86" s="14">
        <v>72</v>
      </c>
      <c r="E86" s="15">
        <v>198</v>
      </c>
      <c r="F86" s="16">
        <v>5.92</v>
      </c>
      <c r="G86" s="13">
        <v>0</v>
      </c>
      <c r="H86" s="14">
        <v>53.1</v>
      </c>
      <c r="I86" s="17">
        <v>98</v>
      </c>
      <c r="J86" s="21"/>
      <c r="K86" s="17">
        <v>98</v>
      </c>
      <c r="L86" s="13">
        <v>159.982</v>
      </c>
      <c r="M86" s="18">
        <v>17544126</v>
      </c>
      <c r="N86" s="16">
        <v>11.7</v>
      </c>
      <c r="O86" s="19">
        <v>24.5</v>
      </c>
      <c r="P86" s="11">
        <v>379.1</v>
      </c>
      <c r="Q86" s="11">
        <v>3.9</v>
      </c>
      <c r="R86" s="11">
        <v>10.9</v>
      </c>
    </row>
    <row r="87" spans="1:18">
      <c r="A87" s="9" t="s">
        <v>109</v>
      </c>
      <c r="B87" s="11">
        <v>2015</v>
      </c>
      <c r="C87" s="9" t="s">
        <v>22</v>
      </c>
      <c r="D87" s="14">
        <v>63.4</v>
      </c>
      <c r="E87" s="15">
        <v>249</v>
      </c>
      <c r="F87" s="16">
        <v>1.86</v>
      </c>
      <c r="G87" s="13">
        <v>0</v>
      </c>
      <c r="H87" s="14">
        <v>22</v>
      </c>
      <c r="I87" s="17">
        <v>89</v>
      </c>
      <c r="J87" s="21"/>
      <c r="K87" s="17">
        <v>83</v>
      </c>
      <c r="L87" s="20">
        <v>1349.971</v>
      </c>
      <c r="M87" s="18">
        <v>47236259</v>
      </c>
      <c r="N87" s="16">
        <v>6.3</v>
      </c>
      <c r="O87" s="19">
        <v>11</v>
      </c>
      <c r="P87" s="11">
        <v>70.099999999999994</v>
      </c>
      <c r="Q87" s="11">
        <v>5.2</v>
      </c>
      <c r="R87" s="11">
        <v>6.3</v>
      </c>
    </row>
    <row r="88" spans="1:18">
      <c r="A88" s="9" t="s">
        <v>110</v>
      </c>
      <c r="B88" s="11">
        <v>2015</v>
      </c>
      <c r="C88" s="9" t="s">
        <v>22</v>
      </c>
      <c r="D88" s="14">
        <v>66.3</v>
      </c>
      <c r="E88" s="15">
        <v>198</v>
      </c>
      <c r="F88" s="16">
        <v>0.36</v>
      </c>
      <c r="G88" s="13">
        <v>0</v>
      </c>
      <c r="H88" s="14">
        <v>77.599999999999994</v>
      </c>
      <c r="I88" s="17">
        <v>78</v>
      </c>
      <c r="J88" s="21"/>
      <c r="K88" s="17">
        <v>80</v>
      </c>
      <c r="L88" s="20">
        <v>1424.4839999999999</v>
      </c>
      <c r="M88" s="18">
        <v>11247</v>
      </c>
      <c r="N88" s="16">
        <v>7.9</v>
      </c>
      <c r="O88" s="19">
        <v>48.3</v>
      </c>
      <c r="P88" s="11">
        <v>108.4</v>
      </c>
      <c r="Q88" s="11">
        <v>7.6</v>
      </c>
      <c r="R88" s="11">
        <v>6.3</v>
      </c>
    </row>
    <row r="89" spans="1:18">
      <c r="A89" s="9" t="s">
        <v>111</v>
      </c>
      <c r="B89" s="11">
        <v>2015</v>
      </c>
      <c r="C89" s="9" t="s">
        <v>22</v>
      </c>
      <c r="D89" s="14">
        <v>74.7</v>
      </c>
      <c r="E89" s="15">
        <v>81</v>
      </c>
      <c r="F89" s="16">
        <v>0.01</v>
      </c>
      <c r="G89" s="13">
        <v>0</v>
      </c>
      <c r="H89" s="14">
        <v>71.400000000000006</v>
      </c>
      <c r="I89" s="17">
        <v>99</v>
      </c>
      <c r="J89" s="21"/>
      <c r="K89" s="17">
        <v>99</v>
      </c>
      <c r="L89" s="20">
        <v>28975.418000000001</v>
      </c>
      <c r="M89" s="18">
        <v>3892115</v>
      </c>
      <c r="N89" s="16">
        <v>7.1</v>
      </c>
      <c r="O89" s="19">
        <v>22.5</v>
      </c>
      <c r="P89" s="11">
        <v>1168.8</v>
      </c>
      <c r="Q89" s="11">
        <v>4</v>
      </c>
      <c r="R89" s="11">
        <v>6.2</v>
      </c>
    </row>
    <row r="90" spans="1:18">
      <c r="A90" s="9" t="s">
        <v>112</v>
      </c>
      <c r="B90" s="11">
        <v>2015</v>
      </c>
      <c r="C90" s="9" t="s">
        <v>22</v>
      </c>
      <c r="D90" s="14">
        <v>71.099999999999994</v>
      </c>
      <c r="E90" s="15">
        <v>166</v>
      </c>
      <c r="F90" s="16">
        <v>4.7</v>
      </c>
      <c r="G90" s="23">
        <v>0</v>
      </c>
      <c r="H90" s="14">
        <v>44.9</v>
      </c>
      <c r="I90" s="17">
        <v>97</v>
      </c>
      <c r="J90" s="21"/>
      <c r="K90" s="17">
        <v>97</v>
      </c>
      <c r="L90" s="24">
        <v>1139</v>
      </c>
      <c r="M90" s="18">
        <v>5939962</v>
      </c>
      <c r="N90" s="16">
        <v>10.8</v>
      </c>
      <c r="O90" s="19">
        <v>26.5</v>
      </c>
      <c r="P90" s="11">
        <v>92.1</v>
      </c>
      <c r="Q90" s="11">
        <v>8.1999999999999993</v>
      </c>
      <c r="R90" s="11">
        <v>9.9</v>
      </c>
    </row>
    <row r="91" spans="1:18">
      <c r="A91" s="9" t="s">
        <v>113</v>
      </c>
      <c r="B91" s="11">
        <v>2015</v>
      </c>
      <c r="C91" s="9" t="s">
        <v>22</v>
      </c>
      <c r="D91" s="14">
        <v>65.7</v>
      </c>
      <c r="E91" s="15">
        <v>194</v>
      </c>
      <c r="F91" s="16">
        <v>6.81</v>
      </c>
      <c r="G91" s="13">
        <v>0</v>
      </c>
      <c r="H91" s="14">
        <v>21.7</v>
      </c>
      <c r="I91" s="17">
        <v>97</v>
      </c>
      <c r="J91" s="21"/>
      <c r="K91" s="17">
        <v>97</v>
      </c>
      <c r="L91" s="20">
        <v>2159.4299999999998</v>
      </c>
      <c r="M91" s="18">
        <v>6802022</v>
      </c>
      <c r="N91" s="16">
        <v>5.0999999999999996</v>
      </c>
      <c r="O91" s="19">
        <v>29.5</v>
      </c>
      <c r="P91" s="11">
        <v>53</v>
      </c>
      <c r="Q91" s="11">
        <v>2.8</v>
      </c>
      <c r="R91" s="11">
        <v>3.8</v>
      </c>
    </row>
    <row r="92" spans="1:18">
      <c r="A92" s="9" t="s">
        <v>114</v>
      </c>
      <c r="B92" s="11">
        <v>2015</v>
      </c>
      <c r="C92" s="9" t="s">
        <v>31</v>
      </c>
      <c r="D92" s="14">
        <v>74.599999999999994</v>
      </c>
      <c r="E92" s="15">
        <v>153</v>
      </c>
      <c r="F92" s="16">
        <v>10.82</v>
      </c>
      <c r="G92" s="13">
        <v>0</v>
      </c>
      <c r="H92" s="14">
        <v>61.2</v>
      </c>
      <c r="I92" s="17">
        <v>95</v>
      </c>
      <c r="J92" s="21"/>
      <c r="K92" s="17">
        <v>95</v>
      </c>
      <c r="L92" s="20">
        <v>13666.583000000001</v>
      </c>
      <c r="M92" s="18">
        <v>1977527</v>
      </c>
      <c r="N92" s="16">
        <v>12.8</v>
      </c>
      <c r="O92" s="19">
        <v>37</v>
      </c>
      <c r="P92" s="11">
        <v>783.8</v>
      </c>
      <c r="Q92" s="11">
        <v>5.8</v>
      </c>
      <c r="R92" s="11">
        <v>8.9</v>
      </c>
    </row>
    <row r="93" spans="1:18">
      <c r="A93" s="9" t="s">
        <v>115</v>
      </c>
      <c r="B93" s="11">
        <v>2015</v>
      </c>
      <c r="C93" s="9" t="s">
        <v>22</v>
      </c>
      <c r="D93" s="14">
        <v>74.900000000000006</v>
      </c>
      <c r="E93" s="15">
        <v>98</v>
      </c>
      <c r="F93" s="16">
        <v>1.18</v>
      </c>
      <c r="G93" s="13">
        <v>0</v>
      </c>
      <c r="H93" s="14">
        <v>66.099999999999994</v>
      </c>
      <c r="I93" s="17">
        <v>79</v>
      </c>
      <c r="J93" s="21"/>
      <c r="K93" s="17">
        <v>80</v>
      </c>
      <c r="L93" s="13">
        <v>846.63300000000004</v>
      </c>
      <c r="M93" s="18">
        <v>5851479</v>
      </c>
      <c r="N93" s="16">
        <v>8.5</v>
      </c>
      <c r="O93" s="19">
        <v>33.9</v>
      </c>
      <c r="P93" s="11">
        <v>645.20000000000005</v>
      </c>
      <c r="Q93" s="11">
        <v>7.4</v>
      </c>
      <c r="R93" s="11">
        <v>14.3</v>
      </c>
    </row>
    <row r="94" spans="1:18">
      <c r="A94" s="9" t="s">
        <v>116</v>
      </c>
      <c r="B94" s="11">
        <v>2015</v>
      </c>
      <c r="C94" s="9" t="s">
        <v>22</v>
      </c>
      <c r="D94" s="14">
        <v>53.7</v>
      </c>
      <c r="E94" s="15">
        <v>484</v>
      </c>
      <c r="F94" s="16">
        <v>2.88</v>
      </c>
      <c r="G94" s="13">
        <v>0</v>
      </c>
      <c r="H94" s="14">
        <v>32.6</v>
      </c>
      <c r="I94" s="17">
        <v>93</v>
      </c>
      <c r="J94" s="21"/>
      <c r="K94" s="17">
        <v>90</v>
      </c>
      <c r="L94" s="13">
        <v>173.82900000000001</v>
      </c>
      <c r="M94" s="18">
        <v>2174645</v>
      </c>
      <c r="N94" s="16">
        <v>6.1</v>
      </c>
      <c r="O94" s="19">
        <v>26</v>
      </c>
      <c r="P94" s="11">
        <v>90.9</v>
      </c>
      <c r="Q94" s="11">
        <v>8.4</v>
      </c>
      <c r="R94" s="11">
        <v>9.3000000000000007</v>
      </c>
    </row>
    <row r="95" spans="1:18">
      <c r="A95" s="9" t="s">
        <v>117</v>
      </c>
      <c r="B95" s="11">
        <v>2015</v>
      </c>
      <c r="C95" s="9" t="s">
        <v>22</v>
      </c>
      <c r="D95" s="14">
        <v>61.4</v>
      </c>
      <c r="E95" s="15">
        <v>259</v>
      </c>
      <c r="F95" s="16">
        <v>3.51</v>
      </c>
      <c r="G95" s="13">
        <v>0</v>
      </c>
      <c r="H95" s="14">
        <v>27.3</v>
      </c>
      <c r="I95" s="17">
        <v>52</v>
      </c>
      <c r="J95" s="21"/>
      <c r="K95" s="17">
        <v>52</v>
      </c>
      <c r="L95" s="13">
        <v>452.387</v>
      </c>
      <c r="M95" s="18">
        <v>4499621</v>
      </c>
      <c r="N95" s="16">
        <v>4.4000000000000004</v>
      </c>
      <c r="O95" s="19">
        <v>9.9</v>
      </c>
      <c r="P95" s="11">
        <v>69.3</v>
      </c>
      <c r="Q95" s="11">
        <v>15.2</v>
      </c>
      <c r="R95" s="11">
        <v>2.7</v>
      </c>
    </row>
    <row r="96" spans="1:18">
      <c r="A96" s="9" t="s">
        <v>118</v>
      </c>
      <c r="B96" s="11">
        <v>2015</v>
      </c>
      <c r="C96" s="9" t="s">
        <v>22</v>
      </c>
      <c r="D96" s="14">
        <v>72.7</v>
      </c>
      <c r="E96" s="15">
        <v>138</v>
      </c>
      <c r="F96" s="16">
        <v>0</v>
      </c>
      <c r="G96" s="13">
        <v>0</v>
      </c>
      <c r="H96" s="14">
        <v>64.8</v>
      </c>
      <c r="I96" s="17">
        <v>97</v>
      </c>
      <c r="J96" s="21"/>
      <c r="K96" s="17">
        <v>97</v>
      </c>
      <c r="L96" s="20">
        <v>4695.2700000000004</v>
      </c>
      <c r="M96" s="18">
        <v>6278438</v>
      </c>
      <c r="N96" s="16">
        <v>7.3</v>
      </c>
      <c r="O96" s="19">
        <v>0</v>
      </c>
      <c r="P96" s="11" t="s">
        <v>23</v>
      </c>
      <c r="Q96" s="11" t="s">
        <v>23</v>
      </c>
      <c r="R96" s="11" t="s">
        <v>23</v>
      </c>
    </row>
    <row r="97" spans="1:18">
      <c r="A97" s="9" t="s">
        <v>119</v>
      </c>
      <c r="B97" s="11">
        <v>2015</v>
      </c>
      <c r="C97" s="9" t="s">
        <v>31</v>
      </c>
      <c r="D97" s="14">
        <v>73.599999999999994</v>
      </c>
      <c r="E97" s="15">
        <v>165</v>
      </c>
      <c r="F97" s="16">
        <v>14.42</v>
      </c>
      <c r="G97" s="13">
        <v>0</v>
      </c>
      <c r="H97" s="14">
        <v>62.4</v>
      </c>
      <c r="I97" s="17">
        <v>93</v>
      </c>
      <c r="J97" s="21"/>
      <c r="K97" s="17">
        <v>93</v>
      </c>
      <c r="L97" s="20">
        <v>14252.429</v>
      </c>
      <c r="M97" s="18">
        <v>29491</v>
      </c>
      <c r="N97" s="16">
        <v>13</v>
      </c>
      <c r="O97" s="19">
        <v>29.2</v>
      </c>
      <c r="P97" s="11">
        <v>923.3</v>
      </c>
      <c r="Q97" s="11">
        <v>6.5</v>
      </c>
      <c r="R97" s="11">
        <v>12.2</v>
      </c>
    </row>
    <row r="98" spans="1:18">
      <c r="A98" s="9" t="s">
        <v>120</v>
      </c>
      <c r="B98" s="11">
        <v>2015</v>
      </c>
      <c r="C98" s="9" t="s">
        <v>31</v>
      </c>
      <c r="D98" s="14">
        <v>82</v>
      </c>
      <c r="E98" s="15">
        <v>63</v>
      </c>
      <c r="F98" s="16">
        <v>11.83</v>
      </c>
      <c r="G98" s="13">
        <v>0</v>
      </c>
      <c r="H98" s="14">
        <v>61.3</v>
      </c>
      <c r="I98" s="17">
        <v>99</v>
      </c>
      <c r="J98" s="21"/>
      <c r="K98" s="17">
        <v>99</v>
      </c>
      <c r="L98" s="20">
        <v>1199.8219999999999</v>
      </c>
      <c r="M98" s="18">
        <v>56964</v>
      </c>
      <c r="N98" s="16">
        <v>12</v>
      </c>
      <c r="O98" s="19">
        <v>24.1</v>
      </c>
      <c r="P98" s="11">
        <v>6236</v>
      </c>
      <c r="Q98" s="11">
        <v>6</v>
      </c>
      <c r="R98" s="11">
        <v>12.1</v>
      </c>
    </row>
    <row r="99" spans="1:18">
      <c r="A99" s="9" t="s">
        <v>121</v>
      </c>
      <c r="B99" s="11">
        <v>2015</v>
      </c>
      <c r="C99" s="9" t="s">
        <v>22</v>
      </c>
      <c r="D99" s="14">
        <v>65.5</v>
      </c>
      <c r="E99" s="15">
        <v>22</v>
      </c>
      <c r="F99" s="16">
        <v>0.87</v>
      </c>
      <c r="G99" s="13">
        <v>0</v>
      </c>
      <c r="H99" s="14">
        <v>2.5</v>
      </c>
      <c r="I99" s="17">
        <v>69</v>
      </c>
      <c r="J99" s="21"/>
      <c r="K99" s="17">
        <v>71</v>
      </c>
      <c r="L99" s="13">
        <v>41.857999999999997</v>
      </c>
      <c r="M99" s="18">
        <v>2423488</v>
      </c>
      <c r="N99" s="16">
        <v>6.1</v>
      </c>
      <c r="O99" s="19">
        <v>0</v>
      </c>
      <c r="P99" s="11">
        <v>21</v>
      </c>
      <c r="Q99" s="11">
        <v>5.2</v>
      </c>
      <c r="R99" s="11">
        <v>15.6</v>
      </c>
    </row>
    <row r="100" spans="1:18">
      <c r="A100" s="9" t="s">
        <v>122</v>
      </c>
      <c r="B100" s="11">
        <v>2015</v>
      </c>
      <c r="C100" s="9" t="s">
        <v>22</v>
      </c>
      <c r="D100" s="14">
        <v>58.3</v>
      </c>
      <c r="E100" s="15">
        <v>365</v>
      </c>
      <c r="F100" s="16">
        <v>2</v>
      </c>
      <c r="G100" s="13">
        <v>0</v>
      </c>
      <c r="H100" s="14">
        <v>19.600000000000001</v>
      </c>
      <c r="I100" s="17">
        <v>88</v>
      </c>
      <c r="J100" s="21"/>
      <c r="K100" s="17">
        <v>88</v>
      </c>
      <c r="L100" s="13">
        <v>362.65800000000002</v>
      </c>
      <c r="M100" s="18">
        <v>1757367</v>
      </c>
      <c r="N100" s="16">
        <v>4.4000000000000004</v>
      </c>
      <c r="O100" s="19">
        <v>14.7</v>
      </c>
      <c r="P100" s="11">
        <v>34.200000000000003</v>
      </c>
      <c r="Q100" s="11">
        <v>9.3000000000000007</v>
      </c>
      <c r="R100" s="11">
        <v>10.8</v>
      </c>
    </row>
    <row r="101" spans="1:18">
      <c r="A101" s="9" t="s">
        <v>123</v>
      </c>
      <c r="B101" s="11">
        <v>2015</v>
      </c>
      <c r="C101" s="9" t="s">
        <v>22</v>
      </c>
      <c r="D101" s="14">
        <v>75</v>
      </c>
      <c r="E101" s="15">
        <v>123</v>
      </c>
      <c r="F101" s="16">
        <v>0.64</v>
      </c>
      <c r="G101" s="13">
        <v>0</v>
      </c>
      <c r="H101" s="14">
        <v>4.5999999999999996</v>
      </c>
      <c r="I101" s="17">
        <v>99</v>
      </c>
      <c r="J101" s="21"/>
      <c r="K101" s="17">
        <v>99</v>
      </c>
      <c r="L101" s="20">
        <v>9643.6450000000004</v>
      </c>
      <c r="M101" s="18">
        <v>3723155</v>
      </c>
      <c r="N101" s="16">
        <v>10.199999999999999</v>
      </c>
      <c r="O101" s="19">
        <v>21.8</v>
      </c>
      <c r="P101" s="11">
        <v>385.6</v>
      </c>
      <c r="Q101" s="11">
        <v>4</v>
      </c>
      <c r="R101" s="11">
        <v>8.3000000000000007</v>
      </c>
    </row>
    <row r="102" spans="1:18">
      <c r="A102" s="9" t="s">
        <v>124</v>
      </c>
      <c r="B102" s="11">
        <v>2015</v>
      </c>
      <c r="C102" s="9" t="s">
        <v>22</v>
      </c>
      <c r="D102" s="14">
        <v>78.5</v>
      </c>
      <c r="E102" s="15">
        <v>61</v>
      </c>
      <c r="F102" s="16">
        <v>1.32</v>
      </c>
      <c r="G102" s="13">
        <v>0</v>
      </c>
      <c r="H102" s="14">
        <v>27.4</v>
      </c>
      <c r="I102" s="17">
        <v>99</v>
      </c>
      <c r="J102" s="21"/>
      <c r="K102" s="17">
        <v>99</v>
      </c>
      <c r="L102" s="20">
        <v>8395.7849999999999</v>
      </c>
      <c r="M102" s="18">
        <v>49163</v>
      </c>
      <c r="N102" s="16">
        <v>6.3</v>
      </c>
      <c r="O102" s="19">
        <v>28.7</v>
      </c>
      <c r="P102" s="11">
        <v>943.9</v>
      </c>
      <c r="Q102" s="11">
        <v>11.5</v>
      </c>
      <c r="R102" s="11">
        <v>22.8</v>
      </c>
    </row>
    <row r="103" spans="1:18">
      <c r="A103" s="9" t="s">
        <v>125</v>
      </c>
      <c r="B103" s="11">
        <v>2015</v>
      </c>
      <c r="C103" s="9" t="s">
        <v>22</v>
      </c>
      <c r="D103" s="14">
        <v>58.2</v>
      </c>
      <c r="E103" s="15">
        <v>266</v>
      </c>
      <c r="F103" s="16">
        <v>0.57999999999999996</v>
      </c>
      <c r="G103" s="13">
        <v>0</v>
      </c>
      <c r="H103" s="14">
        <v>23.8</v>
      </c>
      <c r="I103" s="17">
        <v>66</v>
      </c>
      <c r="J103" s="21"/>
      <c r="K103" s="17">
        <v>62</v>
      </c>
      <c r="L103" s="13">
        <v>729.72500000000002</v>
      </c>
      <c r="M103" s="18">
        <v>1746795</v>
      </c>
      <c r="N103" s="16">
        <v>2.2999999999999998</v>
      </c>
      <c r="O103" s="19">
        <v>12.3</v>
      </c>
      <c r="P103" s="11">
        <v>42.3</v>
      </c>
      <c r="Q103" s="11">
        <v>5.8</v>
      </c>
      <c r="R103" s="11">
        <v>4.5</v>
      </c>
    </row>
    <row r="104" spans="1:18">
      <c r="A104" s="9" t="s">
        <v>126</v>
      </c>
      <c r="B104" s="11">
        <v>2015</v>
      </c>
      <c r="C104" s="9" t="s">
        <v>31</v>
      </c>
      <c r="D104" s="14">
        <v>81.7</v>
      </c>
      <c r="E104" s="15">
        <v>54</v>
      </c>
      <c r="F104" s="16">
        <v>7.75</v>
      </c>
      <c r="G104" s="13">
        <v>0</v>
      </c>
      <c r="H104" s="14">
        <v>69.599999999999994</v>
      </c>
      <c r="I104" s="17">
        <v>97</v>
      </c>
      <c r="J104" s="21"/>
      <c r="K104" s="17">
        <v>97</v>
      </c>
      <c r="L104" s="20">
        <v>23819.464</v>
      </c>
      <c r="M104" s="18">
        <v>431874</v>
      </c>
      <c r="N104" s="16">
        <v>11.2</v>
      </c>
      <c r="O104" s="19">
        <v>26</v>
      </c>
      <c r="P104" s="11">
        <v>2304.1999999999998</v>
      </c>
      <c r="Q104" s="11">
        <v>9.6</v>
      </c>
      <c r="R104" s="11">
        <v>14.2</v>
      </c>
    </row>
    <row r="105" spans="1:18">
      <c r="A105" s="9" t="s">
        <v>127</v>
      </c>
      <c r="B105" s="11">
        <v>2015</v>
      </c>
      <c r="C105" s="9" t="s">
        <v>22</v>
      </c>
      <c r="D105" s="14">
        <v>63.1</v>
      </c>
      <c r="E105" s="15">
        <v>25</v>
      </c>
      <c r="F105" s="16">
        <v>0</v>
      </c>
      <c r="G105" s="13">
        <v>0</v>
      </c>
      <c r="H105" s="14">
        <v>3.8</v>
      </c>
      <c r="I105" s="17">
        <v>73</v>
      </c>
      <c r="J105" s="21"/>
      <c r="K105" s="17">
        <v>67</v>
      </c>
      <c r="L105" s="20">
        <v>1158.2560000000001</v>
      </c>
      <c r="M105" s="18">
        <v>4182341</v>
      </c>
      <c r="N105" s="16">
        <v>4.3</v>
      </c>
      <c r="O105" s="19">
        <v>15.8</v>
      </c>
      <c r="P105" s="11">
        <v>53.6</v>
      </c>
      <c r="Q105" s="11">
        <v>4.5999999999999996</v>
      </c>
      <c r="R105" s="11">
        <v>5.5</v>
      </c>
    </row>
    <row r="106" spans="1:18">
      <c r="A106" s="9" t="s">
        <v>128</v>
      </c>
      <c r="B106" s="11">
        <v>2015</v>
      </c>
      <c r="C106" s="9" t="s">
        <v>22</v>
      </c>
      <c r="D106" s="14">
        <v>74.599999999999994</v>
      </c>
      <c r="E106" s="15">
        <v>146</v>
      </c>
      <c r="F106" s="16">
        <v>2.58</v>
      </c>
      <c r="G106" s="13">
        <v>0</v>
      </c>
      <c r="H106" s="14">
        <v>33.299999999999997</v>
      </c>
      <c r="I106" s="17">
        <v>97</v>
      </c>
      <c r="J106" s="21"/>
      <c r="K106" s="17">
        <v>98</v>
      </c>
      <c r="L106" s="20">
        <v>9252.1170000000002</v>
      </c>
      <c r="M106" s="18">
        <v>126265</v>
      </c>
      <c r="N106" s="16">
        <v>9.1</v>
      </c>
      <c r="O106" s="19">
        <v>21.8</v>
      </c>
      <c r="P106" s="11">
        <v>506.1</v>
      </c>
      <c r="Q106" s="11">
        <v>5.5</v>
      </c>
      <c r="R106" s="11">
        <v>9.9</v>
      </c>
    </row>
    <row r="107" spans="1:18">
      <c r="A107" s="9" t="s">
        <v>129</v>
      </c>
      <c r="B107" s="11">
        <v>2015</v>
      </c>
      <c r="C107" s="9" t="s">
        <v>22</v>
      </c>
      <c r="D107" s="14">
        <v>76.7</v>
      </c>
      <c r="E107" s="15">
        <v>122</v>
      </c>
      <c r="F107" s="16">
        <v>5.28</v>
      </c>
      <c r="G107" s="13">
        <v>0</v>
      </c>
      <c r="H107" s="14">
        <v>63.5</v>
      </c>
      <c r="I107" s="17">
        <v>87</v>
      </c>
      <c r="J107" s="21"/>
      <c r="K107" s="17">
        <v>87</v>
      </c>
      <c r="L107" s="20">
        <v>9143.1280000000006</v>
      </c>
      <c r="M107" s="18">
        <v>12589949</v>
      </c>
      <c r="N107" s="16">
        <v>8.6</v>
      </c>
      <c r="O107" s="19">
        <v>14.5</v>
      </c>
      <c r="P107" s="11">
        <v>534.79999999999995</v>
      </c>
      <c r="Q107" s="11">
        <v>5.9</v>
      </c>
      <c r="R107" s="11">
        <v>11.3</v>
      </c>
    </row>
    <row r="108" spans="1:18">
      <c r="A108" s="9" t="s">
        <v>130</v>
      </c>
      <c r="B108" s="11">
        <v>2015</v>
      </c>
      <c r="C108" s="9" t="s">
        <v>22</v>
      </c>
      <c r="D108" s="14">
        <v>69.400000000000006</v>
      </c>
      <c r="E108" s="15">
        <v>166</v>
      </c>
      <c r="F108" s="16">
        <v>1.59</v>
      </c>
      <c r="G108" s="13">
        <v>0</v>
      </c>
      <c r="H108" s="14">
        <v>69.400000000000006</v>
      </c>
      <c r="I108" s="17">
        <v>72</v>
      </c>
      <c r="J108" s="21"/>
      <c r="K108" s="17">
        <v>71</v>
      </c>
      <c r="L108" s="20">
        <v>3018.01</v>
      </c>
      <c r="M108" s="18">
        <v>104460</v>
      </c>
      <c r="N108" s="16">
        <v>8</v>
      </c>
      <c r="O108" s="19">
        <v>0</v>
      </c>
      <c r="P108" s="11">
        <v>394.9</v>
      </c>
      <c r="Q108" s="11">
        <v>13.1</v>
      </c>
      <c r="R108" s="11">
        <v>6.1</v>
      </c>
    </row>
    <row r="109" spans="1:18">
      <c r="A109" s="9" t="s">
        <v>131</v>
      </c>
      <c r="B109" s="11">
        <v>2015</v>
      </c>
      <c r="C109" s="9" t="s">
        <v>22</v>
      </c>
      <c r="D109" s="14">
        <v>68.8</v>
      </c>
      <c r="E109" s="15">
        <v>222</v>
      </c>
      <c r="F109" s="16">
        <v>5.66</v>
      </c>
      <c r="G109" s="13">
        <v>0</v>
      </c>
      <c r="H109" s="14">
        <v>52.7</v>
      </c>
      <c r="I109" s="17">
        <v>99</v>
      </c>
      <c r="J109" s="21"/>
      <c r="K109" s="17">
        <v>99</v>
      </c>
      <c r="L109" s="20">
        <v>3944.1840000000002</v>
      </c>
      <c r="M109" s="18">
        <v>2976877</v>
      </c>
      <c r="N109" s="16">
        <v>10.1</v>
      </c>
      <c r="O109" s="19">
        <v>26.2</v>
      </c>
      <c r="P109" s="11">
        <v>152.5</v>
      </c>
      <c r="Q109" s="11">
        <v>3.9</v>
      </c>
      <c r="R109" s="11">
        <v>6</v>
      </c>
    </row>
    <row r="110" spans="1:18">
      <c r="A110" s="9" t="s">
        <v>132</v>
      </c>
      <c r="B110" s="11">
        <v>2015</v>
      </c>
      <c r="C110" s="9" t="s">
        <v>22</v>
      </c>
      <c r="D110" s="14">
        <v>76.099999999999994</v>
      </c>
      <c r="E110" s="15">
        <v>16</v>
      </c>
      <c r="F110" s="16">
        <v>6.41</v>
      </c>
      <c r="G110" s="13">
        <v>0</v>
      </c>
      <c r="H110" s="14">
        <v>61.8</v>
      </c>
      <c r="I110" s="17">
        <v>89</v>
      </c>
      <c r="J110" s="21"/>
      <c r="K110" s="17">
        <v>89</v>
      </c>
      <c r="L110" s="20">
        <v>6461.1930000000002</v>
      </c>
      <c r="M110" s="18">
        <v>622159</v>
      </c>
      <c r="N110" s="16">
        <v>11.3</v>
      </c>
      <c r="O110" s="19">
        <v>46.1</v>
      </c>
      <c r="P110" s="11">
        <v>382.1</v>
      </c>
      <c r="Q110" s="11">
        <v>6</v>
      </c>
      <c r="R110" s="11">
        <v>8.8000000000000007</v>
      </c>
    </row>
    <row r="111" spans="1:18">
      <c r="A111" s="9" t="s">
        <v>133</v>
      </c>
      <c r="B111" s="11">
        <v>2015</v>
      </c>
      <c r="C111" s="9" t="s">
        <v>22</v>
      </c>
      <c r="D111" s="14">
        <v>74.3</v>
      </c>
      <c r="E111" s="15">
        <v>95</v>
      </c>
      <c r="F111" s="16">
        <v>0.38</v>
      </c>
      <c r="G111" s="13">
        <v>0</v>
      </c>
      <c r="H111" s="14">
        <v>58.5</v>
      </c>
      <c r="I111" s="17">
        <v>99</v>
      </c>
      <c r="J111" s="21"/>
      <c r="K111" s="17">
        <v>99</v>
      </c>
      <c r="L111" s="20">
        <v>2847.2860000000001</v>
      </c>
      <c r="M111" s="18">
        <v>3483322</v>
      </c>
      <c r="N111" s="16">
        <v>5</v>
      </c>
      <c r="O111" s="19">
        <v>22.9</v>
      </c>
      <c r="P111" s="11">
        <v>159.80000000000001</v>
      </c>
      <c r="Q111" s="11">
        <v>5.5</v>
      </c>
      <c r="R111" s="11">
        <v>7.7</v>
      </c>
    </row>
    <row r="112" spans="1:18">
      <c r="A112" s="9" t="s">
        <v>134</v>
      </c>
      <c r="B112" s="11">
        <v>2015</v>
      </c>
      <c r="C112" s="9" t="s">
        <v>22</v>
      </c>
      <c r="D112" s="14">
        <v>57.6</v>
      </c>
      <c r="E112" s="15">
        <v>355</v>
      </c>
      <c r="F112" s="16">
        <v>1.23</v>
      </c>
      <c r="G112" s="13">
        <v>0</v>
      </c>
      <c r="H112" s="14">
        <v>22.6</v>
      </c>
      <c r="I112" s="17">
        <v>80</v>
      </c>
      <c r="J112" s="21"/>
      <c r="K112" s="17">
        <v>80</v>
      </c>
      <c r="L112" s="13">
        <v>528.31299999999999</v>
      </c>
      <c r="M112" s="18">
        <v>281691</v>
      </c>
      <c r="N112" s="16">
        <v>3.5</v>
      </c>
      <c r="O112" s="19">
        <v>16.899999999999999</v>
      </c>
      <c r="P112" s="11">
        <v>28.3</v>
      </c>
      <c r="Q112" s="11">
        <v>5.4</v>
      </c>
      <c r="R112" s="11">
        <v>1.2</v>
      </c>
    </row>
    <row r="113" spans="1:18">
      <c r="A113" s="9" t="s">
        <v>135</v>
      </c>
      <c r="B113" s="11">
        <v>2015</v>
      </c>
      <c r="C113" s="9" t="s">
        <v>22</v>
      </c>
      <c r="D113" s="14">
        <v>66.599999999999994</v>
      </c>
      <c r="E113" s="15">
        <v>199</v>
      </c>
      <c r="F113" s="16">
        <v>1.6</v>
      </c>
      <c r="G113" s="13">
        <v>0</v>
      </c>
      <c r="H113" s="14">
        <v>23.8</v>
      </c>
      <c r="I113" s="17">
        <v>89</v>
      </c>
      <c r="J113" s="21"/>
      <c r="K113" s="17">
        <v>89</v>
      </c>
      <c r="L113" s="20">
        <v>1194.5909999999999</v>
      </c>
      <c r="M113" s="18">
        <v>5243669</v>
      </c>
      <c r="N113" s="16">
        <v>4.9000000000000004</v>
      </c>
      <c r="O113" s="19">
        <v>20.8</v>
      </c>
      <c r="P113" s="11">
        <v>59.1</v>
      </c>
      <c r="Q113" s="11">
        <v>4.9000000000000004</v>
      </c>
      <c r="R113" s="11">
        <v>4.9000000000000004</v>
      </c>
    </row>
    <row r="114" spans="1:18">
      <c r="A114" s="9" t="s">
        <v>136</v>
      </c>
      <c r="B114" s="11">
        <v>2015</v>
      </c>
      <c r="C114" s="9" t="s">
        <v>22</v>
      </c>
      <c r="D114" s="14">
        <v>65.8</v>
      </c>
      <c r="E114" s="15">
        <v>248</v>
      </c>
      <c r="F114" s="16">
        <v>7.83</v>
      </c>
      <c r="G114" s="13">
        <v>0</v>
      </c>
      <c r="H114" s="14">
        <v>35.700000000000003</v>
      </c>
      <c r="I114" s="17">
        <v>92</v>
      </c>
      <c r="J114" s="21"/>
      <c r="K114" s="17">
        <v>92</v>
      </c>
      <c r="L114" s="20">
        <v>4737.67</v>
      </c>
      <c r="M114" s="18">
        <v>2425561</v>
      </c>
      <c r="N114" s="16">
        <v>6.7</v>
      </c>
      <c r="O114" s="19">
        <v>21.5</v>
      </c>
      <c r="P114" s="11">
        <v>423.1</v>
      </c>
      <c r="Q114" s="11">
        <v>8.9</v>
      </c>
      <c r="R114" s="11">
        <v>12.9</v>
      </c>
    </row>
    <row r="115" spans="1:18">
      <c r="A115" s="9" t="s">
        <v>137</v>
      </c>
      <c r="B115" s="11">
        <v>2015</v>
      </c>
      <c r="C115" s="9" t="s">
        <v>22</v>
      </c>
      <c r="D115" s="14">
        <v>69.2</v>
      </c>
      <c r="E115" s="15">
        <v>165</v>
      </c>
      <c r="F115" s="16">
        <v>0.57999999999999996</v>
      </c>
      <c r="G115" s="13">
        <v>0</v>
      </c>
      <c r="H115" s="14">
        <v>19.100000000000001</v>
      </c>
      <c r="I115" s="17">
        <v>91</v>
      </c>
      <c r="J115" s="21"/>
      <c r="K115" s="17">
        <v>90</v>
      </c>
      <c r="L115" s="13">
        <v>743.76499999999999</v>
      </c>
      <c r="M115" s="18">
        <v>28656282</v>
      </c>
      <c r="N115" s="16">
        <v>4.7</v>
      </c>
      <c r="O115" s="19">
        <v>23.3</v>
      </c>
      <c r="P115" s="11">
        <v>44.4</v>
      </c>
      <c r="Q115" s="11">
        <v>6.1</v>
      </c>
      <c r="R115" s="11">
        <v>5.5</v>
      </c>
    </row>
    <row r="116" spans="1:18">
      <c r="A116" s="9" t="s">
        <v>138</v>
      </c>
      <c r="B116" s="11">
        <v>2015</v>
      </c>
      <c r="C116" s="9" t="s">
        <v>31</v>
      </c>
      <c r="D116" s="14">
        <v>81.900000000000006</v>
      </c>
      <c r="E116" s="15">
        <v>57</v>
      </c>
      <c r="F116" s="16">
        <v>8.0299999999999994</v>
      </c>
      <c r="G116" s="13">
        <v>0</v>
      </c>
      <c r="H116" s="14">
        <v>62.1</v>
      </c>
      <c r="I116" s="17">
        <v>91</v>
      </c>
      <c r="J116" s="21"/>
      <c r="K116" s="17">
        <v>90</v>
      </c>
      <c r="L116" s="20">
        <v>44292.885000000002</v>
      </c>
      <c r="M116" s="18">
        <v>16939923</v>
      </c>
      <c r="N116" s="16">
        <v>12.1</v>
      </c>
      <c r="O116" s="19">
        <v>26.4</v>
      </c>
      <c r="P116" s="11">
        <v>4746</v>
      </c>
      <c r="Q116" s="11">
        <v>10.7</v>
      </c>
      <c r="R116" s="11">
        <v>19</v>
      </c>
    </row>
    <row r="117" spans="1:18">
      <c r="A117" s="9" t="s">
        <v>139</v>
      </c>
      <c r="B117" s="11">
        <v>2015</v>
      </c>
      <c r="C117" s="9" t="s">
        <v>31</v>
      </c>
      <c r="D117" s="14">
        <v>81.599999999999994</v>
      </c>
      <c r="E117" s="15">
        <v>66</v>
      </c>
      <c r="F117" s="16">
        <v>8.8699999999999992</v>
      </c>
      <c r="G117" s="13">
        <v>0</v>
      </c>
      <c r="H117" s="14">
        <v>67.5</v>
      </c>
      <c r="I117" s="17">
        <v>92</v>
      </c>
      <c r="J117" s="21"/>
      <c r="K117" s="17">
        <v>92</v>
      </c>
      <c r="L117" s="20">
        <v>3821.8939999999998</v>
      </c>
      <c r="M117" s="18">
        <v>4528526</v>
      </c>
      <c r="N117" s="16">
        <v>12.4</v>
      </c>
      <c r="O117" s="19">
        <v>16.5</v>
      </c>
      <c r="P117" s="11">
        <v>3553.6</v>
      </c>
      <c r="Q117" s="11">
        <v>9.3000000000000007</v>
      </c>
      <c r="R117" s="11" t="s">
        <v>23</v>
      </c>
    </row>
    <row r="118" spans="1:18">
      <c r="A118" s="9" t="s">
        <v>140</v>
      </c>
      <c r="B118" s="11">
        <v>2015</v>
      </c>
      <c r="C118" s="9" t="s">
        <v>22</v>
      </c>
      <c r="D118" s="14">
        <v>74.8</v>
      </c>
      <c r="E118" s="15">
        <v>145</v>
      </c>
      <c r="F118" s="16">
        <v>3.73</v>
      </c>
      <c r="G118" s="13">
        <v>0</v>
      </c>
      <c r="H118" s="14">
        <v>54</v>
      </c>
      <c r="I118" s="17">
        <v>98</v>
      </c>
      <c r="J118" s="21"/>
      <c r="K118" s="17">
        <v>99</v>
      </c>
      <c r="L118" s="13">
        <v>295.96600000000001</v>
      </c>
      <c r="M118" s="18">
        <v>68235</v>
      </c>
      <c r="N118" s="16">
        <v>6.5</v>
      </c>
      <c r="O118" s="19">
        <v>0</v>
      </c>
      <c r="P118" s="11">
        <v>162.9</v>
      </c>
      <c r="Q118" s="11">
        <v>7.8</v>
      </c>
      <c r="R118" s="11">
        <v>17.399999999999999</v>
      </c>
    </row>
    <row r="119" spans="1:18">
      <c r="A119" s="9" t="s">
        <v>141</v>
      </c>
      <c r="B119" s="11">
        <v>2015</v>
      </c>
      <c r="C119" s="9" t="s">
        <v>22</v>
      </c>
      <c r="D119" s="14">
        <v>61.8</v>
      </c>
      <c r="E119" s="15">
        <v>22</v>
      </c>
      <c r="F119" s="16">
        <v>0.11</v>
      </c>
      <c r="G119" s="13">
        <v>0</v>
      </c>
      <c r="H119" s="14">
        <v>19.3</v>
      </c>
      <c r="I119" s="17">
        <v>98</v>
      </c>
      <c r="J119" s="21"/>
      <c r="K119" s="17">
        <v>99</v>
      </c>
      <c r="L119" s="13">
        <v>358.99700000000001</v>
      </c>
      <c r="M119" s="18">
        <v>19896965</v>
      </c>
      <c r="N119" s="16">
        <v>1.8</v>
      </c>
      <c r="O119" s="19">
        <v>7.6</v>
      </c>
      <c r="P119" s="11">
        <v>25.7</v>
      </c>
      <c r="Q119" s="11">
        <v>7.2</v>
      </c>
      <c r="R119" s="11">
        <v>4.5999999999999996</v>
      </c>
    </row>
    <row r="120" spans="1:18">
      <c r="A120" s="9" t="s">
        <v>142</v>
      </c>
      <c r="B120" s="11">
        <v>2015</v>
      </c>
      <c r="C120" s="9" t="s">
        <v>22</v>
      </c>
      <c r="D120" s="14">
        <v>54.5</v>
      </c>
      <c r="E120" s="15">
        <v>344</v>
      </c>
      <c r="F120" s="16">
        <v>9.6199999999999992</v>
      </c>
      <c r="G120" s="13">
        <v>0</v>
      </c>
      <c r="H120" s="14">
        <v>25.4</v>
      </c>
      <c r="I120" s="17">
        <v>42</v>
      </c>
      <c r="J120" s="21"/>
      <c r="K120" s="17">
        <v>40</v>
      </c>
      <c r="L120" s="20">
        <v>2655.1579999999999</v>
      </c>
      <c r="M120" s="18">
        <v>181181744</v>
      </c>
      <c r="N120" s="16">
        <v>6</v>
      </c>
      <c r="O120" s="19">
        <v>5.8</v>
      </c>
      <c r="P120" s="11">
        <v>97.3</v>
      </c>
      <c r="Q120" s="11">
        <v>3.6</v>
      </c>
      <c r="R120" s="11">
        <v>5.3</v>
      </c>
    </row>
    <row r="121" spans="1:18">
      <c r="A121" s="9" t="s">
        <v>143</v>
      </c>
      <c r="B121" s="11">
        <v>2015</v>
      </c>
      <c r="C121" s="9" t="s">
        <v>31</v>
      </c>
      <c r="D121" s="14">
        <v>81.8</v>
      </c>
      <c r="E121" s="15">
        <v>59</v>
      </c>
      <c r="F121" s="16">
        <v>5.97</v>
      </c>
      <c r="G121" s="13">
        <v>0</v>
      </c>
      <c r="H121" s="14">
        <v>61.2</v>
      </c>
      <c r="I121" s="17">
        <v>95</v>
      </c>
      <c r="J121" s="21"/>
      <c r="K121" s="17">
        <v>95</v>
      </c>
      <c r="L121" s="20">
        <v>7455.2470000000003</v>
      </c>
      <c r="M121" s="18">
        <v>518867</v>
      </c>
      <c r="N121" s="16">
        <v>12.5</v>
      </c>
      <c r="O121" s="19">
        <v>21.2</v>
      </c>
      <c r="P121" s="11">
        <v>7464.1</v>
      </c>
      <c r="Q121" s="11">
        <v>10</v>
      </c>
      <c r="R121" s="11">
        <v>17.5</v>
      </c>
    </row>
    <row r="122" spans="1:18">
      <c r="A122" s="9" t="s">
        <v>144</v>
      </c>
      <c r="B122" s="11">
        <v>2015</v>
      </c>
      <c r="C122" s="9" t="s">
        <v>22</v>
      </c>
      <c r="D122" s="14">
        <v>76.599999999999994</v>
      </c>
      <c r="E122" s="15">
        <v>99</v>
      </c>
      <c r="F122" s="16">
        <v>0.39</v>
      </c>
      <c r="G122" s="13">
        <v>0</v>
      </c>
      <c r="H122" s="14">
        <v>54.6</v>
      </c>
      <c r="I122" s="17">
        <v>99</v>
      </c>
      <c r="J122" s="21"/>
      <c r="K122" s="17">
        <v>99</v>
      </c>
      <c r="L122" s="20">
        <v>16627.364000000001</v>
      </c>
      <c r="M122" s="18">
        <v>4490541</v>
      </c>
      <c r="N122" s="16">
        <v>9.5</v>
      </c>
      <c r="O122" s="19">
        <v>11.1</v>
      </c>
      <c r="P122" s="11">
        <v>636.5</v>
      </c>
      <c r="Q122" s="11">
        <v>3.8</v>
      </c>
      <c r="R122" s="11">
        <v>6.7</v>
      </c>
    </row>
    <row r="123" spans="1:18">
      <c r="A123" s="9" t="s">
        <v>145</v>
      </c>
      <c r="B123" s="11">
        <v>2015</v>
      </c>
      <c r="C123" s="9" t="s">
        <v>22</v>
      </c>
      <c r="D123" s="14">
        <v>66.400000000000006</v>
      </c>
      <c r="E123" s="15">
        <v>161</v>
      </c>
      <c r="F123" s="16">
        <v>0.04</v>
      </c>
      <c r="G123" s="13">
        <v>0</v>
      </c>
      <c r="H123" s="14">
        <v>25.4</v>
      </c>
      <c r="I123" s="17">
        <v>72</v>
      </c>
      <c r="J123" s="21"/>
      <c r="K123" s="17">
        <v>72</v>
      </c>
      <c r="L123" s="20">
        <v>1431.2449999999999</v>
      </c>
      <c r="M123" s="18">
        <v>18938513</v>
      </c>
      <c r="N123" s="16">
        <v>5.0999999999999996</v>
      </c>
      <c r="O123" s="19">
        <v>20.3</v>
      </c>
      <c r="P123" s="11">
        <v>38</v>
      </c>
      <c r="Q123" s="11">
        <v>2.7</v>
      </c>
      <c r="R123" s="11">
        <v>3.7</v>
      </c>
    </row>
    <row r="124" spans="1:18">
      <c r="A124" s="9" t="s">
        <v>146</v>
      </c>
      <c r="B124" s="11">
        <v>2015</v>
      </c>
      <c r="C124" s="9" t="s">
        <v>22</v>
      </c>
      <c r="D124" s="14">
        <v>77.8</v>
      </c>
      <c r="E124" s="15">
        <v>118</v>
      </c>
      <c r="F124" s="16">
        <v>6.92</v>
      </c>
      <c r="G124" s="13">
        <v>0</v>
      </c>
      <c r="H124" s="14">
        <v>57.8</v>
      </c>
      <c r="I124" s="17">
        <v>73</v>
      </c>
      <c r="J124" s="21"/>
      <c r="K124" s="17">
        <v>72</v>
      </c>
      <c r="L124" s="20">
        <v>13134.437</v>
      </c>
      <c r="M124" s="18">
        <v>3969249</v>
      </c>
      <c r="N124" s="16">
        <v>9.9</v>
      </c>
      <c r="O124" s="19">
        <v>6.5</v>
      </c>
      <c r="P124" s="11">
        <v>920.6</v>
      </c>
      <c r="Q124" s="11">
        <v>7</v>
      </c>
      <c r="R124" s="11">
        <v>11.3</v>
      </c>
    </row>
    <row r="125" spans="1:18">
      <c r="A125" s="9" t="s">
        <v>147</v>
      </c>
      <c r="B125" s="11">
        <v>2015</v>
      </c>
      <c r="C125" s="9" t="s">
        <v>22</v>
      </c>
      <c r="D125" s="14">
        <v>62.9</v>
      </c>
      <c r="E125" s="15">
        <v>275</v>
      </c>
      <c r="F125" s="16">
        <v>0.71</v>
      </c>
      <c r="G125" s="13">
        <v>0</v>
      </c>
      <c r="H125" s="14">
        <v>48.6</v>
      </c>
      <c r="I125" s="17">
        <v>73</v>
      </c>
      <c r="J125" s="21"/>
      <c r="K125" s="17">
        <v>74</v>
      </c>
      <c r="L125" s="20">
        <v>2605.9499999999998</v>
      </c>
      <c r="M125" s="18">
        <v>7919825</v>
      </c>
      <c r="N125" s="16">
        <v>4.3</v>
      </c>
      <c r="O125" s="19">
        <v>37.4</v>
      </c>
      <c r="P125" s="11">
        <v>77.3</v>
      </c>
      <c r="Q125" s="11">
        <v>3.8</v>
      </c>
      <c r="R125" s="11">
        <v>8.6999999999999993</v>
      </c>
    </row>
    <row r="126" spans="1:18">
      <c r="A126" s="9" t="s">
        <v>148</v>
      </c>
      <c r="B126" s="11">
        <v>2015</v>
      </c>
      <c r="C126" s="9" t="s">
        <v>22</v>
      </c>
      <c r="D126" s="14">
        <v>74</v>
      </c>
      <c r="E126" s="15">
        <v>146</v>
      </c>
      <c r="F126" s="16">
        <v>5.63</v>
      </c>
      <c r="G126" s="13">
        <v>0</v>
      </c>
      <c r="H126" s="14">
        <v>5.2</v>
      </c>
      <c r="I126" s="17">
        <v>92</v>
      </c>
      <c r="J126" s="21"/>
      <c r="K126" s="17">
        <v>93</v>
      </c>
      <c r="L126" s="13">
        <v>419.36799999999999</v>
      </c>
      <c r="M126" s="18">
        <v>6639119</v>
      </c>
      <c r="N126" s="16">
        <v>8.5</v>
      </c>
      <c r="O126" s="19">
        <v>14.1</v>
      </c>
      <c r="P126" s="11">
        <v>321.3</v>
      </c>
      <c r="Q126" s="11">
        <v>7.8</v>
      </c>
      <c r="R126" s="11">
        <v>10.8</v>
      </c>
    </row>
    <row r="127" spans="1:18">
      <c r="A127" s="9" t="s">
        <v>149</v>
      </c>
      <c r="B127" s="11">
        <v>2015</v>
      </c>
      <c r="C127" s="9" t="s">
        <v>22</v>
      </c>
      <c r="D127" s="14">
        <v>75.5</v>
      </c>
      <c r="E127" s="15">
        <v>123</v>
      </c>
      <c r="F127" s="16">
        <v>5.0999999999999996</v>
      </c>
      <c r="G127" s="13">
        <v>0</v>
      </c>
      <c r="H127" s="14">
        <v>55.6</v>
      </c>
      <c r="I127" s="17">
        <v>90</v>
      </c>
      <c r="J127" s="21"/>
      <c r="K127" s="17">
        <v>88</v>
      </c>
      <c r="L127" s="13">
        <v>63.343000000000004</v>
      </c>
      <c r="M127" s="18">
        <v>31376671</v>
      </c>
      <c r="N127" s="16">
        <v>9.1</v>
      </c>
      <c r="O127" s="19">
        <v>5</v>
      </c>
      <c r="P127" s="11">
        <v>323</v>
      </c>
      <c r="Q127" s="11">
        <v>5.3</v>
      </c>
      <c r="R127" s="11">
        <v>14.4</v>
      </c>
    </row>
    <row r="128" spans="1:18">
      <c r="A128" s="9" t="s">
        <v>150</v>
      </c>
      <c r="B128" s="11">
        <v>2015</v>
      </c>
      <c r="C128" s="9" t="s">
        <v>22</v>
      </c>
      <c r="D128" s="14">
        <v>68.5</v>
      </c>
      <c r="E128" s="15">
        <v>211</v>
      </c>
      <c r="F128" s="16">
        <v>4.41</v>
      </c>
      <c r="G128" s="13">
        <v>0</v>
      </c>
      <c r="H128" s="14">
        <v>25.4</v>
      </c>
      <c r="I128" s="17">
        <v>90</v>
      </c>
      <c r="J128" s="21"/>
      <c r="K128" s="17">
        <v>88</v>
      </c>
      <c r="L128" s="20">
        <v>2878.3380000000002</v>
      </c>
      <c r="M128" s="18">
        <v>11716359</v>
      </c>
      <c r="N128" s="16">
        <v>9.3000000000000007</v>
      </c>
      <c r="O128" s="19">
        <v>24.7</v>
      </c>
      <c r="P128" s="11">
        <v>126.9</v>
      </c>
      <c r="Q128" s="11">
        <v>4.4000000000000004</v>
      </c>
      <c r="R128" s="11">
        <v>7.4</v>
      </c>
    </row>
    <row r="129" spans="1:18">
      <c r="A129" s="9" t="s">
        <v>151</v>
      </c>
      <c r="B129" s="11">
        <v>2015</v>
      </c>
      <c r="C129" s="9" t="s">
        <v>31</v>
      </c>
      <c r="D129" s="14">
        <v>77.5</v>
      </c>
      <c r="E129" s="15">
        <v>117</v>
      </c>
      <c r="F129" s="16">
        <v>10.48</v>
      </c>
      <c r="G129" s="13">
        <v>0</v>
      </c>
      <c r="H129" s="14">
        <v>61.7</v>
      </c>
      <c r="I129" s="17">
        <v>98</v>
      </c>
      <c r="J129" s="21"/>
      <c r="K129" s="17">
        <v>92</v>
      </c>
      <c r="L129" s="20">
        <v>12565.987999999999</v>
      </c>
      <c r="M129" s="18">
        <v>37986412</v>
      </c>
      <c r="N129" s="16">
        <v>12.1</v>
      </c>
      <c r="O129" s="19">
        <v>28.6</v>
      </c>
      <c r="P129" s="11">
        <v>796.7</v>
      </c>
      <c r="Q129" s="11">
        <v>6.3</v>
      </c>
      <c r="R129" s="11">
        <v>10.7</v>
      </c>
    </row>
    <row r="130" spans="1:18">
      <c r="A130" s="9" t="s">
        <v>152</v>
      </c>
      <c r="B130" s="11">
        <v>2015</v>
      </c>
      <c r="C130" s="9" t="s">
        <v>31</v>
      </c>
      <c r="D130" s="14">
        <v>81.099999999999994</v>
      </c>
      <c r="E130" s="15">
        <v>76</v>
      </c>
      <c r="F130" s="16">
        <v>10.54</v>
      </c>
      <c r="G130" s="13">
        <v>0</v>
      </c>
      <c r="H130" s="14">
        <v>61.6</v>
      </c>
      <c r="I130" s="17">
        <v>98</v>
      </c>
      <c r="J130" s="21"/>
      <c r="K130" s="17">
        <v>98</v>
      </c>
      <c r="L130" s="20">
        <v>1922.681</v>
      </c>
      <c r="M130" s="18">
        <v>135876</v>
      </c>
      <c r="N130" s="16">
        <v>9.1</v>
      </c>
      <c r="O130" s="19">
        <v>22.9</v>
      </c>
      <c r="P130" s="11">
        <v>1721.7</v>
      </c>
      <c r="Q130" s="11">
        <v>9</v>
      </c>
      <c r="R130" s="11">
        <v>12.3</v>
      </c>
    </row>
    <row r="131" spans="1:18">
      <c r="A131" s="9" t="s">
        <v>153</v>
      </c>
      <c r="B131" s="11">
        <v>2015</v>
      </c>
      <c r="C131" s="9" t="s">
        <v>22</v>
      </c>
      <c r="D131" s="14">
        <v>78.2</v>
      </c>
      <c r="E131" s="15">
        <v>68</v>
      </c>
      <c r="F131" s="16">
        <v>1.26</v>
      </c>
      <c r="G131" s="13">
        <v>0</v>
      </c>
      <c r="H131" s="14">
        <v>69.3</v>
      </c>
      <c r="I131" s="17">
        <v>99</v>
      </c>
      <c r="J131" s="21"/>
      <c r="K131" s="17">
        <v>99</v>
      </c>
      <c r="L131" s="20">
        <v>66346.523000000001</v>
      </c>
      <c r="M131" s="18">
        <v>2235354</v>
      </c>
      <c r="N131" s="16">
        <v>9.8000000000000007</v>
      </c>
      <c r="O131" s="19">
        <v>20.399999999999999</v>
      </c>
      <c r="P131" s="11">
        <v>2029.5</v>
      </c>
      <c r="Q131" s="11">
        <v>3.1</v>
      </c>
      <c r="R131" s="11">
        <v>6.3</v>
      </c>
    </row>
    <row r="132" spans="1:18">
      <c r="A132" s="9" t="s">
        <v>154</v>
      </c>
      <c r="B132" s="11">
        <v>2015</v>
      </c>
      <c r="C132" s="9" t="s">
        <v>22</v>
      </c>
      <c r="D132" s="14">
        <v>82.3</v>
      </c>
      <c r="E132" s="15">
        <v>64</v>
      </c>
      <c r="F132" s="16">
        <v>9.06</v>
      </c>
      <c r="G132" s="13">
        <v>0</v>
      </c>
      <c r="H132" s="14">
        <v>31.7</v>
      </c>
      <c r="I132" s="17">
        <v>99</v>
      </c>
      <c r="J132" s="21"/>
      <c r="K132" s="17">
        <v>99</v>
      </c>
      <c r="L132" s="20">
        <v>27105.08</v>
      </c>
      <c r="M132" s="18">
        <v>50293439</v>
      </c>
      <c r="N132" s="16">
        <v>12.1</v>
      </c>
      <c r="O132" s="19">
        <v>23.9</v>
      </c>
      <c r="P132" s="11">
        <v>2012.7</v>
      </c>
      <c r="Q132" s="11">
        <v>7.4</v>
      </c>
      <c r="R132" s="11">
        <v>12.9</v>
      </c>
    </row>
    <row r="133" spans="1:18">
      <c r="A133" s="9" t="s">
        <v>155</v>
      </c>
      <c r="B133" s="11">
        <v>2015</v>
      </c>
      <c r="C133" s="9" t="s">
        <v>22</v>
      </c>
      <c r="D133" s="14">
        <v>72.099999999999994</v>
      </c>
      <c r="E133" s="15">
        <v>157</v>
      </c>
      <c r="F133" s="16">
        <v>9.39</v>
      </c>
      <c r="G133" s="13">
        <v>0</v>
      </c>
      <c r="H133" s="14">
        <v>53.4</v>
      </c>
      <c r="I133" s="17">
        <v>98</v>
      </c>
      <c r="J133" s="21"/>
      <c r="K133" s="17">
        <v>98</v>
      </c>
      <c r="L133" s="20">
        <v>1832.5</v>
      </c>
      <c r="M133" s="18">
        <v>4068897</v>
      </c>
      <c r="N133" s="16">
        <v>11.6</v>
      </c>
      <c r="O133" s="19">
        <v>24.2</v>
      </c>
      <c r="P133" s="11">
        <v>186.4</v>
      </c>
      <c r="Q133" s="11">
        <v>10.199999999999999</v>
      </c>
      <c r="R133" s="11">
        <v>12.2</v>
      </c>
    </row>
    <row r="134" spans="1:18">
      <c r="A134" s="9" t="s">
        <v>156</v>
      </c>
      <c r="B134" s="11">
        <v>2015</v>
      </c>
      <c r="C134" s="9" t="s">
        <v>31</v>
      </c>
      <c r="D134" s="14">
        <v>75</v>
      </c>
      <c r="E134" s="15">
        <v>133</v>
      </c>
      <c r="F134" s="16">
        <v>10.4</v>
      </c>
      <c r="G134" s="13">
        <v>0</v>
      </c>
      <c r="H134" s="14">
        <v>6.7</v>
      </c>
      <c r="I134" s="17">
        <v>89</v>
      </c>
      <c r="J134" s="21"/>
      <c r="K134" s="17">
        <v>89</v>
      </c>
      <c r="L134" s="20">
        <v>8958.7890000000007</v>
      </c>
      <c r="M134" s="18">
        <v>19815481</v>
      </c>
      <c r="N134" s="16">
        <v>10.9</v>
      </c>
      <c r="O134" s="19">
        <v>30.1</v>
      </c>
      <c r="P134" s="11">
        <v>442.4</v>
      </c>
      <c r="Q134" s="11">
        <v>5</v>
      </c>
      <c r="R134" s="11">
        <v>10.8</v>
      </c>
    </row>
    <row r="135" spans="1:18">
      <c r="A135" s="9" t="s">
        <v>157</v>
      </c>
      <c r="B135" s="11">
        <v>2015</v>
      </c>
      <c r="C135" s="9" t="s">
        <v>22</v>
      </c>
      <c r="D135" s="14">
        <v>75</v>
      </c>
      <c r="E135" s="15">
        <v>222</v>
      </c>
      <c r="F135" s="16">
        <v>8.41</v>
      </c>
      <c r="G135" s="13">
        <v>0</v>
      </c>
      <c r="H135" s="14">
        <v>6.5</v>
      </c>
      <c r="I135" s="17">
        <v>89</v>
      </c>
      <c r="J135" s="21"/>
      <c r="K135" s="17">
        <v>89</v>
      </c>
      <c r="L135" s="20">
        <v>9329.2980000000007</v>
      </c>
      <c r="M135" s="18">
        <v>1449687</v>
      </c>
      <c r="N135" s="16">
        <v>12</v>
      </c>
      <c r="O135" s="19">
        <v>39.5</v>
      </c>
      <c r="P135" s="11">
        <v>523.79999999999995</v>
      </c>
      <c r="Q135" s="11">
        <v>5.6</v>
      </c>
      <c r="R135" s="11">
        <v>9.6</v>
      </c>
    </row>
    <row r="136" spans="1:18">
      <c r="A136" s="9" t="s">
        <v>158</v>
      </c>
      <c r="B136" s="11">
        <v>2015</v>
      </c>
      <c r="C136" s="9" t="s">
        <v>22</v>
      </c>
      <c r="D136" s="14">
        <v>66.099999999999994</v>
      </c>
      <c r="E136" s="15">
        <v>227</v>
      </c>
      <c r="F136" s="16">
        <v>6.91</v>
      </c>
      <c r="G136" s="13">
        <v>0</v>
      </c>
      <c r="H136" s="14">
        <v>21.4</v>
      </c>
      <c r="I136" s="17">
        <v>98</v>
      </c>
      <c r="J136" s="21"/>
      <c r="K136" s="17">
        <v>99</v>
      </c>
      <c r="L136" s="13">
        <v>71.347999999999999</v>
      </c>
      <c r="M136" s="18">
        <v>11629553</v>
      </c>
      <c r="N136" s="16">
        <v>4</v>
      </c>
      <c r="O136" s="19">
        <v>12.5</v>
      </c>
      <c r="P136" s="11">
        <v>56.7</v>
      </c>
      <c r="Q136" s="11">
        <v>7.9</v>
      </c>
      <c r="R136" s="11">
        <v>6.2</v>
      </c>
    </row>
    <row r="137" spans="1:18">
      <c r="A137" s="9" t="s">
        <v>159</v>
      </c>
      <c r="B137" s="11">
        <v>2015</v>
      </c>
      <c r="C137" s="9" t="s">
        <v>22</v>
      </c>
      <c r="D137" s="14">
        <v>75.2</v>
      </c>
      <c r="E137" s="15">
        <v>138</v>
      </c>
      <c r="F137" s="16">
        <v>9.66</v>
      </c>
      <c r="G137" s="13">
        <v>0</v>
      </c>
      <c r="H137" s="14">
        <v>47.5</v>
      </c>
      <c r="I137" s="17">
        <v>99</v>
      </c>
      <c r="J137" s="21"/>
      <c r="K137" s="17">
        <v>99</v>
      </c>
      <c r="L137" s="20">
        <v>9306.36</v>
      </c>
      <c r="M137" s="18">
        <v>184998</v>
      </c>
      <c r="N137" s="16">
        <v>8.9</v>
      </c>
      <c r="O137" s="19">
        <v>0</v>
      </c>
      <c r="P137" s="11">
        <v>481.6</v>
      </c>
      <c r="Q137" s="11">
        <v>6</v>
      </c>
      <c r="R137" s="11">
        <v>8.5</v>
      </c>
    </row>
    <row r="138" spans="1:18">
      <c r="A138" s="9" t="s">
        <v>160</v>
      </c>
      <c r="B138" s="11">
        <v>2015</v>
      </c>
      <c r="C138" s="9" t="s">
        <v>22</v>
      </c>
      <c r="D138" s="14">
        <v>73.2</v>
      </c>
      <c r="E138" s="15">
        <v>156</v>
      </c>
      <c r="F138" s="16">
        <v>7.25</v>
      </c>
      <c r="G138" s="13">
        <v>0</v>
      </c>
      <c r="H138" s="14">
        <v>54.1</v>
      </c>
      <c r="I138" s="17">
        <v>99</v>
      </c>
      <c r="J138" s="21"/>
      <c r="K138" s="17">
        <v>99</v>
      </c>
      <c r="L138" s="20">
        <v>6913.04</v>
      </c>
      <c r="M138" s="18">
        <v>109462</v>
      </c>
      <c r="N138" s="16">
        <v>8.6</v>
      </c>
      <c r="O138" s="19">
        <v>0</v>
      </c>
      <c r="P138" s="11">
        <v>284</v>
      </c>
      <c r="Q138" s="11">
        <v>4.2</v>
      </c>
      <c r="R138" s="11">
        <v>10</v>
      </c>
    </row>
    <row r="139" spans="1:18">
      <c r="A139" s="9" t="s">
        <v>161</v>
      </c>
      <c r="B139" s="11">
        <v>2015</v>
      </c>
      <c r="C139" s="9" t="s">
        <v>22</v>
      </c>
      <c r="D139" s="14">
        <v>74</v>
      </c>
      <c r="E139" s="15">
        <v>125</v>
      </c>
      <c r="F139" s="16">
        <v>1.97</v>
      </c>
      <c r="G139" s="13">
        <v>0</v>
      </c>
      <c r="H139" s="14">
        <v>74.7</v>
      </c>
      <c r="I139" s="17">
        <v>84</v>
      </c>
      <c r="J139" s="21"/>
      <c r="K139" s="17">
        <v>81</v>
      </c>
      <c r="L139" s="20">
        <v>4149.3630000000003</v>
      </c>
      <c r="M139" s="18">
        <v>193759</v>
      </c>
      <c r="N139" s="16">
        <v>10.3</v>
      </c>
      <c r="O139" s="19">
        <v>28.5</v>
      </c>
      <c r="P139" s="11">
        <v>222.9</v>
      </c>
      <c r="Q139" s="11">
        <v>5.6</v>
      </c>
      <c r="R139" s="11">
        <v>11.5</v>
      </c>
    </row>
    <row r="140" spans="1:18">
      <c r="A140" s="9" t="s">
        <v>162</v>
      </c>
      <c r="B140" s="11">
        <v>2015</v>
      </c>
      <c r="C140" s="9" t="s">
        <v>22</v>
      </c>
      <c r="D140" s="14">
        <v>67.5</v>
      </c>
      <c r="E140" s="15">
        <v>19</v>
      </c>
      <c r="F140" s="16">
        <v>4.8499999999999996</v>
      </c>
      <c r="G140" s="13">
        <v>0</v>
      </c>
      <c r="H140" s="14">
        <v>3.9</v>
      </c>
      <c r="I140" s="17">
        <v>96</v>
      </c>
      <c r="J140" s="21"/>
      <c r="K140" s="17">
        <v>96</v>
      </c>
      <c r="L140" s="20">
        <v>1624.64</v>
      </c>
      <c r="M140" s="18">
        <v>195553</v>
      </c>
      <c r="N140" s="16">
        <v>5.6</v>
      </c>
      <c r="O140" s="19">
        <v>0</v>
      </c>
      <c r="P140" s="11">
        <v>159.9</v>
      </c>
      <c r="Q140" s="11">
        <v>9.8000000000000007</v>
      </c>
      <c r="R140" s="11">
        <v>10.7</v>
      </c>
    </row>
    <row r="141" spans="1:18">
      <c r="A141" s="9" t="s">
        <v>163</v>
      </c>
      <c r="B141" s="11">
        <v>2015</v>
      </c>
      <c r="C141" s="9" t="s">
        <v>22</v>
      </c>
      <c r="D141" s="14">
        <v>74.5</v>
      </c>
      <c r="E141" s="15">
        <v>88</v>
      </c>
      <c r="F141" s="16">
        <v>0.08</v>
      </c>
      <c r="G141" s="13">
        <v>0</v>
      </c>
      <c r="H141" s="14">
        <v>68.2</v>
      </c>
      <c r="I141" s="17">
        <v>98</v>
      </c>
      <c r="J141" s="21"/>
      <c r="K141" s="17">
        <v>97</v>
      </c>
      <c r="L141" s="20">
        <v>2732.8620000000001</v>
      </c>
      <c r="M141" s="18">
        <v>31540372</v>
      </c>
      <c r="N141" s="16">
        <v>9.5</v>
      </c>
      <c r="O141" s="19">
        <v>15.6</v>
      </c>
      <c r="P141" s="11">
        <v>1194.0999999999999</v>
      </c>
      <c r="Q141" s="11">
        <v>5.8</v>
      </c>
      <c r="R141" s="11">
        <v>10.1</v>
      </c>
    </row>
    <row r="142" spans="1:18">
      <c r="A142" s="9" t="s">
        <v>164</v>
      </c>
      <c r="B142" s="11">
        <v>2015</v>
      </c>
      <c r="C142" s="9" t="s">
        <v>22</v>
      </c>
      <c r="D142" s="14">
        <v>66.7</v>
      </c>
      <c r="E142" s="15">
        <v>188</v>
      </c>
      <c r="F142" s="16">
        <v>0.25</v>
      </c>
      <c r="G142" s="13">
        <v>0</v>
      </c>
      <c r="H142" s="14">
        <v>24.3</v>
      </c>
      <c r="I142" s="17">
        <v>89</v>
      </c>
      <c r="J142" s="21"/>
      <c r="K142" s="17">
        <v>85</v>
      </c>
      <c r="L142" s="13">
        <v>98.725999999999999</v>
      </c>
      <c r="M142" s="18">
        <v>14976994</v>
      </c>
      <c r="N142" s="16">
        <v>2.9</v>
      </c>
      <c r="O142" s="19">
        <v>8.3000000000000007</v>
      </c>
      <c r="P142" s="11">
        <v>36.1</v>
      </c>
      <c r="Q142" s="11">
        <v>4</v>
      </c>
      <c r="R142" s="11">
        <v>4.2</v>
      </c>
    </row>
    <row r="143" spans="1:18">
      <c r="A143" s="9" t="s">
        <v>165</v>
      </c>
      <c r="B143" s="11">
        <v>2015</v>
      </c>
      <c r="C143" s="9" t="s">
        <v>22</v>
      </c>
      <c r="D143" s="14">
        <v>75.599999999999994</v>
      </c>
      <c r="E143" s="15">
        <v>121</v>
      </c>
      <c r="F143" s="16">
        <v>9.1300000000000008</v>
      </c>
      <c r="G143" s="13">
        <v>0</v>
      </c>
      <c r="H143" s="14">
        <v>6</v>
      </c>
      <c r="I143" s="17">
        <v>95</v>
      </c>
      <c r="J143" s="21"/>
      <c r="K143" s="17">
        <v>95</v>
      </c>
      <c r="L143" s="20">
        <v>5237.2550000000001</v>
      </c>
      <c r="M143" s="18">
        <v>795383</v>
      </c>
      <c r="N143" s="16">
        <v>11</v>
      </c>
      <c r="O143" s="19">
        <v>39.4</v>
      </c>
      <c r="P143" s="11">
        <v>491.3</v>
      </c>
      <c r="Q143" s="11">
        <v>9.4</v>
      </c>
      <c r="R143" s="11">
        <v>12.3</v>
      </c>
    </row>
    <row r="144" spans="1:18">
      <c r="A144" s="9" t="s">
        <v>166</v>
      </c>
      <c r="B144" s="11">
        <v>2015</v>
      </c>
      <c r="C144" s="9" t="s">
        <v>22</v>
      </c>
      <c r="D144" s="14">
        <v>73.2</v>
      </c>
      <c r="E144" s="15">
        <v>168</v>
      </c>
      <c r="F144" s="16">
        <v>11.5</v>
      </c>
      <c r="G144" s="13">
        <v>0</v>
      </c>
      <c r="H144" s="14">
        <v>37.4</v>
      </c>
      <c r="I144" s="17">
        <v>97</v>
      </c>
      <c r="J144" s="21"/>
      <c r="K144" s="17">
        <v>97</v>
      </c>
      <c r="L144" s="20">
        <v>1539.4639999999999</v>
      </c>
      <c r="M144" s="18">
        <v>93419</v>
      </c>
      <c r="N144" s="16">
        <v>9.5</v>
      </c>
      <c r="O144" s="19">
        <v>21.7</v>
      </c>
      <c r="P144" s="11">
        <v>491.8</v>
      </c>
      <c r="Q144" s="11">
        <v>3.4</v>
      </c>
      <c r="R144" s="11">
        <v>10</v>
      </c>
    </row>
    <row r="145" spans="1:18">
      <c r="A145" s="9" t="s">
        <v>167</v>
      </c>
      <c r="B145" s="11">
        <v>2015</v>
      </c>
      <c r="C145" s="9" t="s">
        <v>22</v>
      </c>
      <c r="D145" s="14">
        <v>51</v>
      </c>
      <c r="E145" s="15">
        <v>413</v>
      </c>
      <c r="F145" s="16">
        <v>3.42</v>
      </c>
      <c r="G145" s="13">
        <v>0</v>
      </c>
      <c r="H145" s="14">
        <v>24.4</v>
      </c>
      <c r="I145" s="17">
        <v>86</v>
      </c>
      <c r="J145" s="21"/>
      <c r="K145" s="17">
        <v>86</v>
      </c>
      <c r="L145" s="13">
        <v>587.53800000000001</v>
      </c>
      <c r="M145" s="18">
        <v>723725</v>
      </c>
      <c r="N145" s="16">
        <v>3.4</v>
      </c>
      <c r="O145" s="19">
        <v>25.4</v>
      </c>
      <c r="P145" s="11">
        <v>106.7</v>
      </c>
      <c r="Q145" s="11">
        <v>18.3</v>
      </c>
      <c r="R145" s="11">
        <v>7.9</v>
      </c>
    </row>
    <row r="146" spans="1:18">
      <c r="A146" s="9" t="s">
        <v>168</v>
      </c>
      <c r="B146" s="11">
        <v>2015</v>
      </c>
      <c r="C146" s="9" t="s">
        <v>31</v>
      </c>
      <c r="D146" s="14">
        <v>83.1</v>
      </c>
      <c r="E146" s="15">
        <v>55</v>
      </c>
      <c r="F146" s="16">
        <v>1.8</v>
      </c>
      <c r="G146" s="13">
        <v>0</v>
      </c>
      <c r="H146" s="14">
        <v>33.200000000000003</v>
      </c>
      <c r="I146" s="17">
        <v>96</v>
      </c>
      <c r="J146" s="21"/>
      <c r="K146" s="17">
        <v>96</v>
      </c>
      <c r="L146" s="20">
        <v>53629.737000000001</v>
      </c>
      <c r="M146" s="18">
        <v>5603740</v>
      </c>
      <c r="N146" s="16">
        <v>11.5</v>
      </c>
      <c r="O146" s="19">
        <v>16.5</v>
      </c>
      <c r="P146" s="11">
        <v>2280.3000000000002</v>
      </c>
      <c r="Q146" s="11">
        <v>4.3</v>
      </c>
      <c r="R146" s="11">
        <v>12</v>
      </c>
    </row>
    <row r="147" spans="1:18">
      <c r="A147" s="9" t="s">
        <v>169</v>
      </c>
      <c r="B147" s="11">
        <v>2015</v>
      </c>
      <c r="C147" s="9" t="s">
        <v>31</v>
      </c>
      <c r="D147" s="14">
        <v>76.7</v>
      </c>
      <c r="E147" s="15">
        <v>19</v>
      </c>
      <c r="F147" s="16">
        <v>10.78</v>
      </c>
      <c r="G147" s="13">
        <v>0</v>
      </c>
      <c r="H147" s="14">
        <v>59.1</v>
      </c>
      <c r="I147" s="17">
        <v>96</v>
      </c>
      <c r="J147" s="21"/>
      <c r="K147" s="17">
        <v>96</v>
      </c>
      <c r="L147" s="20">
        <v>16132.86</v>
      </c>
      <c r="M147" s="18">
        <v>5426257</v>
      </c>
      <c r="N147" s="16">
        <v>12.5</v>
      </c>
      <c r="O147" s="19">
        <v>30.1</v>
      </c>
      <c r="P147" s="11">
        <v>1108.4000000000001</v>
      </c>
      <c r="Q147" s="11">
        <v>6.9</v>
      </c>
      <c r="R147" s="11">
        <v>12</v>
      </c>
    </row>
    <row r="148" spans="1:18">
      <c r="A148" s="9" t="s">
        <v>170</v>
      </c>
      <c r="B148" s="11">
        <v>2015</v>
      </c>
      <c r="C148" s="9" t="s">
        <v>31</v>
      </c>
      <c r="D148" s="14">
        <v>88</v>
      </c>
      <c r="E148" s="15">
        <v>74</v>
      </c>
      <c r="F148" s="16">
        <v>11.49</v>
      </c>
      <c r="G148" s="13">
        <v>0</v>
      </c>
      <c r="H148" s="14">
        <v>6.1</v>
      </c>
      <c r="I148" s="17">
        <v>95</v>
      </c>
      <c r="J148" s="21"/>
      <c r="K148" s="17">
        <v>95</v>
      </c>
      <c r="L148" s="20">
        <v>2729.864</v>
      </c>
      <c r="M148" s="18">
        <v>263531</v>
      </c>
      <c r="N148" s="16">
        <v>12</v>
      </c>
      <c r="O148" s="19">
        <v>22.8</v>
      </c>
      <c r="P148" s="11">
        <v>1771.6</v>
      </c>
      <c r="Q148" s="11">
        <v>8.5</v>
      </c>
      <c r="R148" s="11">
        <v>12.7</v>
      </c>
    </row>
    <row r="149" spans="1:18">
      <c r="A149" s="9" t="s">
        <v>171</v>
      </c>
      <c r="B149" s="11">
        <v>2015</v>
      </c>
      <c r="C149" s="9" t="s">
        <v>22</v>
      </c>
      <c r="D149" s="14">
        <v>69.2</v>
      </c>
      <c r="E149" s="15">
        <v>177</v>
      </c>
      <c r="F149" s="16">
        <v>0.98</v>
      </c>
      <c r="G149" s="13">
        <v>0</v>
      </c>
      <c r="H149" s="14">
        <v>5.5</v>
      </c>
      <c r="I149" s="17">
        <v>87</v>
      </c>
      <c r="J149" s="21"/>
      <c r="K149" s="17">
        <v>85</v>
      </c>
      <c r="L149" s="20">
        <v>1922.414</v>
      </c>
      <c r="M149" s="18">
        <v>587482</v>
      </c>
      <c r="N149" s="16">
        <v>5.4</v>
      </c>
      <c r="O149" s="19">
        <v>0</v>
      </c>
      <c r="P149" s="11">
        <v>152.1</v>
      </c>
      <c r="Q149" s="11">
        <v>8</v>
      </c>
      <c r="R149" s="11">
        <v>10.6</v>
      </c>
    </row>
    <row r="150" spans="1:18">
      <c r="A150" s="9" t="s">
        <v>172</v>
      </c>
      <c r="B150" s="11">
        <v>2015</v>
      </c>
      <c r="C150" s="9" t="s">
        <v>22</v>
      </c>
      <c r="D150" s="14">
        <v>55</v>
      </c>
      <c r="E150" s="15">
        <v>312</v>
      </c>
      <c r="F150" s="16">
        <v>0</v>
      </c>
      <c r="G150" s="13">
        <v>0</v>
      </c>
      <c r="H150" s="14">
        <v>24.3</v>
      </c>
      <c r="I150" s="17">
        <v>42</v>
      </c>
      <c r="J150" s="21"/>
      <c r="K150" s="17">
        <v>47</v>
      </c>
      <c r="L150" s="13">
        <v>426.98500000000001</v>
      </c>
      <c r="M150" s="18">
        <v>10787104</v>
      </c>
      <c r="N150" s="16">
        <v>0</v>
      </c>
      <c r="O150" s="19">
        <v>0</v>
      </c>
      <c r="P150" s="11" t="s">
        <v>23</v>
      </c>
      <c r="Q150" s="11" t="s">
        <v>23</v>
      </c>
      <c r="R150" s="11" t="s">
        <v>23</v>
      </c>
    </row>
    <row r="151" spans="1:18">
      <c r="A151" s="9" t="s">
        <v>173</v>
      </c>
      <c r="B151" s="11">
        <v>2015</v>
      </c>
      <c r="C151" s="9" t="s">
        <v>22</v>
      </c>
      <c r="D151" s="14">
        <v>62.9</v>
      </c>
      <c r="E151" s="15">
        <v>328</v>
      </c>
      <c r="F151" s="16">
        <v>7.12</v>
      </c>
      <c r="G151" s="13">
        <v>0</v>
      </c>
      <c r="H151" s="14">
        <v>51.1</v>
      </c>
      <c r="I151" s="17">
        <v>75</v>
      </c>
      <c r="J151" s="21"/>
      <c r="K151" s="17">
        <v>75</v>
      </c>
      <c r="L151" s="20">
        <v>5769.7730000000001</v>
      </c>
      <c r="M151" s="18">
        <v>5511977</v>
      </c>
      <c r="N151" s="16">
        <v>10.1</v>
      </c>
      <c r="O151" s="19">
        <v>20.5</v>
      </c>
      <c r="P151" s="11">
        <v>470.8</v>
      </c>
      <c r="Q151" s="11">
        <v>8.1999999999999993</v>
      </c>
      <c r="R151" s="11">
        <v>14.1</v>
      </c>
    </row>
    <row r="152" spans="1:18">
      <c r="A152" s="9" t="s">
        <v>174</v>
      </c>
      <c r="B152" s="11">
        <v>2015</v>
      </c>
      <c r="C152" s="9" t="s">
        <v>22</v>
      </c>
      <c r="D152" s="14">
        <v>57.3</v>
      </c>
      <c r="E152" s="15">
        <v>332</v>
      </c>
      <c r="F152" s="16" t="e">
        <v>#N/A</v>
      </c>
      <c r="G152" s="13">
        <v>0</v>
      </c>
      <c r="H152" s="14">
        <v>24.7</v>
      </c>
      <c r="I152" s="17">
        <v>31</v>
      </c>
      <c r="J152" s="21"/>
      <c r="K152" s="17">
        <v>41</v>
      </c>
      <c r="L152" s="13">
        <v>758.726</v>
      </c>
      <c r="M152" s="18">
        <v>11882136</v>
      </c>
      <c r="N152" s="16">
        <v>4.8</v>
      </c>
      <c r="O152" s="19">
        <v>0</v>
      </c>
      <c r="P152" s="11">
        <v>28</v>
      </c>
      <c r="Q152" s="11">
        <v>2.5</v>
      </c>
      <c r="R152" s="11">
        <v>1.6</v>
      </c>
    </row>
    <row r="153" spans="1:18">
      <c r="A153" s="9" t="s">
        <v>175</v>
      </c>
      <c r="B153" s="11">
        <v>2015</v>
      </c>
      <c r="C153" s="9" t="s">
        <v>31</v>
      </c>
      <c r="D153" s="14">
        <v>82.8</v>
      </c>
      <c r="E153" s="15">
        <v>56</v>
      </c>
      <c r="F153" s="16">
        <v>8.26</v>
      </c>
      <c r="G153" s="13">
        <v>0</v>
      </c>
      <c r="H153" s="14">
        <v>66.599999999999994</v>
      </c>
      <c r="I153" s="17">
        <v>97</v>
      </c>
      <c r="J153" s="21"/>
      <c r="K153" s="17">
        <v>97</v>
      </c>
      <c r="L153" s="20">
        <v>25683.846000000001</v>
      </c>
      <c r="M153" s="18">
        <v>46447697</v>
      </c>
      <c r="N153" s="16">
        <v>9.6999999999999993</v>
      </c>
      <c r="O153" s="19">
        <v>29.7</v>
      </c>
      <c r="P153" s="11">
        <v>2353.9</v>
      </c>
      <c r="Q153" s="11">
        <v>9.1999999999999993</v>
      </c>
      <c r="R153" s="11">
        <v>14.9</v>
      </c>
    </row>
    <row r="154" spans="1:18">
      <c r="A154" s="9" t="s">
        <v>176</v>
      </c>
      <c r="B154" s="11">
        <v>2015</v>
      </c>
      <c r="C154" s="9" t="s">
        <v>22</v>
      </c>
      <c r="D154" s="14">
        <v>74.900000000000006</v>
      </c>
      <c r="E154" s="15">
        <v>138</v>
      </c>
      <c r="F154" s="16">
        <v>2.72</v>
      </c>
      <c r="G154" s="13">
        <v>0</v>
      </c>
      <c r="H154" s="14">
        <v>23.4</v>
      </c>
      <c r="I154" s="17">
        <v>99</v>
      </c>
      <c r="J154" s="21"/>
      <c r="K154" s="17">
        <v>99</v>
      </c>
      <c r="L154" s="20">
        <v>3844.8910000000001</v>
      </c>
      <c r="M154" s="18">
        <v>2966</v>
      </c>
      <c r="N154" s="16">
        <v>10.9</v>
      </c>
      <c r="O154" s="19">
        <v>13.2</v>
      </c>
      <c r="P154" s="11">
        <v>117.9</v>
      </c>
      <c r="Q154" s="11">
        <v>3</v>
      </c>
      <c r="R154" s="11">
        <v>7.9</v>
      </c>
    </row>
    <row r="155" spans="1:18">
      <c r="A155" s="9" t="s">
        <v>177</v>
      </c>
      <c r="B155" s="11">
        <v>2015</v>
      </c>
      <c r="C155" s="9" t="s">
        <v>22</v>
      </c>
      <c r="D155" s="14">
        <v>64.099999999999994</v>
      </c>
      <c r="E155" s="15">
        <v>225</v>
      </c>
      <c r="F155" s="16">
        <v>0</v>
      </c>
      <c r="G155" s="13">
        <v>0</v>
      </c>
      <c r="H155" s="14">
        <v>24.7</v>
      </c>
      <c r="I155" s="17">
        <v>99</v>
      </c>
      <c r="J155" s="21"/>
      <c r="K155" s="17">
        <v>99</v>
      </c>
      <c r="L155" s="20">
        <v>2513.8850000000002</v>
      </c>
      <c r="M155" s="18">
        <v>3864783</v>
      </c>
      <c r="N155" s="16">
        <v>3.6</v>
      </c>
      <c r="O155" s="19">
        <v>0</v>
      </c>
      <c r="P155" s="11">
        <v>151.80000000000001</v>
      </c>
      <c r="Q155" s="11">
        <v>6.3</v>
      </c>
      <c r="R155" s="11">
        <v>18.100000000000001</v>
      </c>
    </row>
    <row r="156" spans="1:18">
      <c r="A156" s="9" t="s">
        <v>178</v>
      </c>
      <c r="B156" s="11">
        <v>2015</v>
      </c>
      <c r="C156" s="9" t="s">
        <v>22</v>
      </c>
      <c r="D156" s="14">
        <v>71.599999999999994</v>
      </c>
      <c r="E156" s="15">
        <v>176</v>
      </c>
      <c r="F156" s="16">
        <v>4.6900000000000004</v>
      </c>
      <c r="G156" s="13">
        <v>0</v>
      </c>
      <c r="H156" s="14">
        <v>58.3</v>
      </c>
      <c r="I156" s="17">
        <v>89</v>
      </c>
      <c r="J156" s="21"/>
      <c r="K156" s="17">
        <v>89</v>
      </c>
      <c r="L156" s="20">
        <v>8818.9830000000002</v>
      </c>
      <c r="M156" s="18">
        <v>55328</v>
      </c>
      <c r="N156" s="16">
        <v>8.4</v>
      </c>
      <c r="O156" s="19">
        <v>26.2</v>
      </c>
      <c r="P156" s="11">
        <v>577.5</v>
      </c>
      <c r="Q156" s="11">
        <v>6.5</v>
      </c>
      <c r="R156" s="11">
        <v>10.5</v>
      </c>
    </row>
    <row r="157" spans="1:18">
      <c r="A157" s="9" t="s">
        <v>179</v>
      </c>
      <c r="B157" s="11">
        <v>2015</v>
      </c>
      <c r="C157" s="9" t="s">
        <v>22</v>
      </c>
      <c r="D157" s="14">
        <v>58.9</v>
      </c>
      <c r="E157" s="15">
        <v>373</v>
      </c>
      <c r="F157" s="16">
        <v>7.38</v>
      </c>
      <c r="G157" s="13">
        <v>0</v>
      </c>
      <c r="H157" s="14">
        <v>32.299999999999997</v>
      </c>
      <c r="I157" s="17">
        <v>89</v>
      </c>
      <c r="J157" s="21"/>
      <c r="K157" s="17">
        <v>89</v>
      </c>
      <c r="L157" s="20">
        <v>3136.9250000000002</v>
      </c>
      <c r="M157" s="18">
        <v>131911</v>
      </c>
      <c r="N157" s="16">
        <v>6.5</v>
      </c>
      <c r="O157" s="19">
        <v>9</v>
      </c>
      <c r="P157" s="11" t="s">
        <v>180</v>
      </c>
      <c r="Q157" s="11" t="s">
        <v>23</v>
      </c>
      <c r="R157" s="11" t="s">
        <v>180</v>
      </c>
    </row>
    <row r="158" spans="1:18">
      <c r="A158" s="9" t="s">
        <v>181</v>
      </c>
      <c r="B158" s="11">
        <v>2015</v>
      </c>
      <c r="C158" s="9" t="s">
        <v>31</v>
      </c>
      <c r="D158" s="14">
        <v>82.4</v>
      </c>
      <c r="E158" s="15">
        <v>53</v>
      </c>
      <c r="F158" s="16">
        <v>7.16</v>
      </c>
      <c r="G158" s="13">
        <v>0</v>
      </c>
      <c r="H158" s="14">
        <v>59.5</v>
      </c>
      <c r="I158" s="17">
        <v>97</v>
      </c>
      <c r="J158" s="21"/>
      <c r="K158" s="17">
        <v>97</v>
      </c>
      <c r="L158" s="20">
        <v>5585.2579999999998</v>
      </c>
      <c r="M158" s="18">
        <v>9799186</v>
      </c>
      <c r="N158" s="16">
        <v>12.4</v>
      </c>
      <c r="O158" s="19">
        <v>19.5</v>
      </c>
      <c r="P158" s="11">
        <v>5600.1</v>
      </c>
      <c r="Q158" s="11">
        <v>11</v>
      </c>
      <c r="R158" s="11">
        <v>18.399999999999999</v>
      </c>
    </row>
    <row r="159" spans="1:18">
      <c r="A159" s="9" t="s">
        <v>182</v>
      </c>
      <c r="B159" s="11">
        <v>2015</v>
      </c>
      <c r="C159" s="9" t="s">
        <v>31</v>
      </c>
      <c r="D159" s="14">
        <v>83.4</v>
      </c>
      <c r="E159" s="15">
        <v>49</v>
      </c>
      <c r="F159" s="16">
        <v>9.6199999999999992</v>
      </c>
      <c r="G159" s="13">
        <v>0</v>
      </c>
      <c r="H159" s="14">
        <v>57.4</v>
      </c>
      <c r="I159" s="17">
        <v>96</v>
      </c>
      <c r="J159" s="21"/>
      <c r="K159" s="17">
        <v>96</v>
      </c>
      <c r="L159" s="20">
        <v>8989.8420000000006</v>
      </c>
      <c r="M159" s="18">
        <v>8282396</v>
      </c>
      <c r="N159" s="16">
        <v>13.4</v>
      </c>
      <c r="O159" s="19">
        <v>26.1</v>
      </c>
      <c r="P159" s="11">
        <v>9818</v>
      </c>
      <c r="Q159" s="11">
        <v>12.1</v>
      </c>
      <c r="R159" s="11">
        <v>25.2</v>
      </c>
    </row>
    <row r="160" spans="1:18">
      <c r="A160" s="9" t="s">
        <v>183</v>
      </c>
      <c r="B160" s="11">
        <v>2015</v>
      </c>
      <c r="C160" s="9" t="s">
        <v>22</v>
      </c>
      <c r="D160" s="14">
        <v>64.5</v>
      </c>
      <c r="E160" s="15">
        <v>293</v>
      </c>
      <c r="F160" s="16">
        <v>0.23</v>
      </c>
      <c r="G160" s="23">
        <v>0</v>
      </c>
      <c r="H160" s="14">
        <v>57.1</v>
      </c>
      <c r="I160" s="17">
        <v>96</v>
      </c>
      <c r="J160" s="21"/>
      <c r="K160" s="17">
        <v>96</v>
      </c>
      <c r="L160" s="24">
        <v>1515</v>
      </c>
      <c r="M160" s="18">
        <v>18734987</v>
      </c>
      <c r="N160" s="16">
        <v>5.0999999999999996</v>
      </c>
      <c r="O160" s="19">
        <v>0</v>
      </c>
      <c r="P160" s="11" t="s">
        <v>23</v>
      </c>
      <c r="Q160" s="11" t="s">
        <v>23</v>
      </c>
      <c r="R160" s="11" t="s">
        <v>23</v>
      </c>
    </row>
    <row r="161" spans="1:18">
      <c r="A161" s="9" t="s">
        <v>184</v>
      </c>
      <c r="B161" s="11">
        <v>2015</v>
      </c>
      <c r="C161" s="9" t="s">
        <v>22</v>
      </c>
      <c r="D161" s="14">
        <v>69.7</v>
      </c>
      <c r="E161" s="15">
        <v>161</v>
      </c>
      <c r="F161" s="16">
        <v>0.9</v>
      </c>
      <c r="G161" s="13">
        <v>0</v>
      </c>
      <c r="H161" s="14">
        <v>4.7</v>
      </c>
      <c r="I161" s="17">
        <v>96</v>
      </c>
      <c r="J161" s="21"/>
      <c r="K161" s="17">
        <v>96</v>
      </c>
      <c r="L161" s="13">
        <v>918.67700000000002</v>
      </c>
      <c r="M161" s="18">
        <v>8548651</v>
      </c>
      <c r="N161" s="16">
        <v>10.5</v>
      </c>
      <c r="O161" s="19">
        <v>0</v>
      </c>
      <c r="P161" s="11">
        <v>63</v>
      </c>
      <c r="Q161" s="11">
        <v>6.9</v>
      </c>
      <c r="R161" s="11">
        <v>6.1</v>
      </c>
    </row>
    <row r="162" spans="1:18">
      <c r="A162" s="9" t="s">
        <v>185</v>
      </c>
      <c r="B162" s="11">
        <v>2015</v>
      </c>
      <c r="C162" s="9" t="s">
        <v>22</v>
      </c>
      <c r="D162" s="14">
        <v>74.900000000000006</v>
      </c>
      <c r="E162" s="15">
        <v>148</v>
      </c>
      <c r="F162" s="16">
        <v>6.57</v>
      </c>
      <c r="G162" s="13">
        <v>0</v>
      </c>
      <c r="H162" s="14">
        <v>33.6</v>
      </c>
      <c r="I162" s="17">
        <v>99</v>
      </c>
      <c r="J162" s="21"/>
      <c r="K162" s="17">
        <v>99</v>
      </c>
      <c r="L162" s="20">
        <v>5814.8630000000003</v>
      </c>
      <c r="M162" s="18">
        <v>686576</v>
      </c>
      <c r="N162" s="16">
        <v>7.6</v>
      </c>
      <c r="O162" s="19">
        <v>20.100000000000001</v>
      </c>
      <c r="P162" s="11">
        <v>217.1</v>
      </c>
      <c r="Q162" s="11">
        <v>3.8</v>
      </c>
      <c r="R162" s="11">
        <v>16.600000000000001</v>
      </c>
    </row>
    <row r="163" spans="1:18">
      <c r="A163" s="9" t="s">
        <v>186</v>
      </c>
      <c r="B163" s="11">
        <v>2015</v>
      </c>
      <c r="C163" s="9" t="s">
        <v>22</v>
      </c>
      <c r="D163" s="14">
        <v>75.7</v>
      </c>
      <c r="E163" s="15">
        <v>12</v>
      </c>
      <c r="F163" s="16">
        <v>4.68</v>
      </c>
      <c r="G163" s="13">
        <v>0</v>
      </c>
      <c r="H163" s="14">
        <v>6.3</v>
      </c>
      <c r="I163" s="17">
        <v>91</v>
      </c>
      <c r="J163" s="21"/>
      <c r="K163" s="17">
        <v>92</v>
      </c>
      <c r="L163" s="20">
        <v>4834.1400000000003</v>
      </c>
      <c r="M163" s="18">
        <v>2078453</v>
      </c>
      <c r="N163" s="16">
        <v>9.6</v>
      </c>
      <c r="O163" s="19">
        <v>0</v>
      </c>
      <c r="P163" s="11">
        <v>295.39999999999998</v>
      </c>
      <c r="Q163" s="11">
        <v>6.1</v>
      </c>
      <c r="R163" s="11">
        <v>12.1</v>
      </c>
    </row>
    <row r="164" spans="1:18">
      <c r="A164" s="9" t="s">
        <v>187</v>
      </c>
      <c r="B164" s="11">
        <v>2015</v>
      </c>
      <c r="C164" s="9" t="s">
        <v>22</v>
      </c>
      <c r="D164" s="14">
        <v>68.3</v>
      </c>
      <c r="E164" s="15">
        <v>152</v>
      </c>
      <c r="F164" s="16">
        <v>0.56000000000000005</v>
      </c>
      <c r="G164" s="13">
        <v>0</v>
      </c>
      <c r="H164" s="14">
        <v>17.399999999999999</v>
      </c>
      <c r="I164" s="17">
        <v>76</v>
      </c>
      <c r="J164" s="21"/>
      <c r="K164" s="17">
        <v>75</v>
      </c>
      <c r="L164" s="20">
        <v>1161.769</v>
      </c>
      <c r="M164" s="18">
        <v>124977</v>
      </c>
      <c r="N164" s="16">
        <v>4.5</v>
      </c>
      <c r="O164" s="19">
        <v>43.2</v>
      </c>
      <c r="P164" s="11">
        <v>71.7</v>
      </c>
      <c r="Q164" s="11">
        <v>3.1</v>
      </c>
      <c r="R164" s="11">
        <v>4.2</v>
      </c>
    </row>
    <row r="165" spans="1:18">
      <c r="A165" s="9" t="s">
        <v>188</v>
      </c>
      <c r="B165" s="11">
        <v>2015</v>
      </c>
      <c r="C165" s="9" t="s">
        <v>22</v>
      </c>
      <c r="D165" s="14">
        <v>59.9</v>
      </c>
      <c r="E165" s="15">
        <v>287</v>
      </c>
      <c r="F165" s="16">
        <v>1.66</v>
      </c>
      <c r="G165" s="13">
        <v>0</v>
      </c>
      <c r="H165" s="14">
        <v>24.3</v>
      </c>
      <c r="I165" s="17">
        <v>88</v>
      </c>
      <c r="J165" s="21"/>
      <c r="K165" s="17">
        <v>88</v>
      </c>
      <c r="L165" s="13">
        <v>551.13800000000003</v>
      </c>
      <c r="M165" s="18">
        <v>741682</v>
      </c>
      <c r="N165" s="16">
        <v>4.7</v>
      </c>
      <c r="O165" s="19">
        <v>7.4</v>
      </c>
      <c r="P165" s="11">
        <v>36.6</v>
      </c>
      <c r="Q165" s="11">
        <v>6.6</v>
      </c>
      <c r="R165" s="11">
        <v>5.7</v>
      </c>
    </row>
    <row r="166" spans="1:18">
      <c r="A166" s="9" t="s">
        <v>189</v>
      </c>
      <c r="B166" s="11">
        <v>2015</v>
      </c>
      <c r="C166" s="9" t="s">
        <v>22</v>
      </c>
      <c r="D166" s="14">
        <v>73.5</v>
      </c>
      <c r="E166" s="15">
        <v>133</v>
      </c>
      <c r="F166" s="16">
        <v>0</v>
      </c>
      <c r="G166" s="13">
        <v>0</v>
      </c>
      <c r="H166" s="14">
        <v>75.2</v>
      </c>
      <c r="I166" s="17">
        <v>78</v>
      </c>
      <c r="J166" s="21"/>
      <c r="K166" s="17">
        <v>80</v>
      </c>
      <c r="L166" s="13">
        <v>493.77499999999998</v>
      </c>
      <c r="M166" s="18">
        <v>16364</v>
      </c>
      <c r="N166" s="16">
        <v>11.2</v>
      </c>
      <c r="O166" s="19">
        <v>28.3</v>
      </c>
      <c r="P166" s="11">
        <v>221.4</v>
      </c>
      <c r="Q166" s="11">
        <v>5.9</v>
      </c>
      <c r="R166" s="11">
        <v>8.4</v>
      </c>
    </row>
    <row r="167" spans="1:18">
      <c r="A167" s="9" t="s">
        <v>190</v>
      </c>
      <c r="B167" s="11">
        <v>2015</v>
      </c>
      <c r="C167" s="9" t="s">
        <v>22</v>
      </c>
      <c r="D167" s="14">
        <v>71.2</v>
      </c>
      <c r="E167" s="15">
        <v>17</v>
      </c>
      <c r="F167" s="16">
        <v>6.87</v>
      </c>
      <c r="G167" s="13">
        <v>0</v>
      </c>
      <c r="H167" s="14">
        <v>47.1</v>
      </c>
      <c r="I167" s="17">
        <v>96</v>
      </c>
      <c r="J167" s="21"/>
      <c r="K167" s="17">
        <v>88</v>
      </c>
      <c r="L167" s="20">
        <v>17321.833999999999</v>
      </c>
      <c r="M167" s="18">
        <v>13692</v>
      </c>
      <c r="N167" s="16">
        <v>10.8</v>
      </c>
      <c r="O167" s="19">
        <v>0</v>
      </c>
      <c r="P167" s="11">
        <v>1146.2</v>
      </c>
      <c r="Q167" s="11">
        <v>6</v>
      </c>
      <c r="R167" s="11">
        <v>8.5</v>
      </c>
    </row>
    <row r="168" spans="1:18">
      <c r="A168" s="9" t="s">
        <v>191</v>
      </c>
      <c r="B168" s="11">
        <v>2015</v>
      </c>
      <c r="C168" s="9" t="s">
        <v>22</v>
      </c>
      <c r="D168" s="14">
        <v>75.3</v>
      </c>
      <c r="E168" s="15">
        <v>1</v>
      </c>
      <c r="F168" s="16">
        <v>1.42</v>
      </c>
      <c r="G168" s="13">
        <v>0</v>
      </c>
      <c r="H168" s="14">
        <v>61.2</v>
      </c>
      <c r="I168" s="17">
        <v>98</v>
      </c>
      <c r="J168" s="21"/>
      <c r="K168" s="17">
        <v>98</v>
      </c>
      <c r="L168" s="20">
        <v>3828.9160000000002</v>
      </c>
      <c r="M168" s="18">
        <v>11273661</v>
      </c>
      <c r="N168" s="16">
        <v>7</v>
      </c>
      <c r="O168" s="19">
        <v>32.6</v>
      </c>
      <c r="P168" s="11">
        <v>258</v>
      </c>
      <c r="Q168" s="11">
        <v>6.7</v>
      </c>
      <c r="R168" s="11">
        <v>13.6</v>
      </c>
    </row>
    <row r="169" spans="1:18">
      <c r="A169" s="9" t="s">
        <v>192</v>
      </c>
      <c r="B169" s="11">
        <v>2015</v>
      </c>
      <c r="C169" s="9" t="s">
        <v>22</v>
      </c>
      <c r="D169" s="14">
        <v>75.8</v>
      </c>
      <c r="E169" s="15">
        <v>16</v>
      </c>
      <c r="F169" s="16">
        <v>1.4</v>
      </c>
      <c r="G169" s="13">
        <v>0</v>
      </c>
      <c r="H169" s="14">
        <v>66.099999999999994</v>
      </c>
      <c r="I169" s="17">
        <v>97</v>
      </c>
      <c r="J169" s="21"/>
      <c r="K169" s="17">
        <v>97</v>
      </c>
      <c r="L169" s="20">
        <v>1979.5260000000001</v>
      </c>
      <c r="M169" s="18">
        <v>78271472</v>
      </c>
      <c r="N169" s="16">
        <v>7.8</v>
      </c>
      <c r="O169" s="19">
        <v>27.7</v>
      </c>
      <c r="P169" s="11">
        <v>454.6</v>
      </c>
      <c r="Q169" s="11">
        <v>4.0999999999999996</v>
      </c>
      <c r="R169" s="11">
        <v>10.1</v>
      </c>
    </row>
    <row r="170" spans="1:18">
      <c r="A170" s="9" t="s">
        <v>193</v>
      </c>
      <c r="B170" s="11">
        <v>2015</v>
      </c>
      <c r="C170" s="9" t="s">
        <v>22</v>
      </c>
      <c r="D170" s="14">
        <v>66.3</v>
      </c>
      <c r="E170" s="15">
        <v>215</v>
      </c>
      <c r="F170" s="16">
        <v>3.39</v>
      </c>
      <c r="G170" s="13">
        <v>0</v>
      </c>
      <c r="H170" s="14">
        <v>48.6</v>
      </c>
      <c r="I170" s="17">
        <v>99</v>
      </c>
      <c r="J170" s="21"/>
      <c r="K170" s="17">
        <v>99</v>
      </c>
      <c r="L170" s="20">
        <v>6432.6689999999999</v>
      </c>
      <c r="M170" s="18">
        <v>5565284</v>
      </c>
      <c r="N170" s="16">
        <v>9.8000000000000007</v>
      </c>
      <c r="O170" s="19">
        <v>0</v>
      </c>
      <c r="P170" s="11">
        <v>405.1</v>
      </c>
      <c r="Q170" s="11">
        <v>6.3</v>
      </c>
      <c r="R170" s="11">
        <v>8.6999999999999993</v>
      </c>
    </row>
    <row r="171" spans="1:18">
      <c r="A171" s="9" t="s">
        <v>194</v>
      </c>
      <c r="B171" s="11">
        <v>2015</v>
      </c>
      <c r="C171" s="9" t="s">
        <v>22</v>
      </c>
      <c r="D171" s="14">
        <v>62.3</v>
      </c>
      <c r="E171" s="15">
        <v>291</v>
      </c>
      <c r="F171" s="16">
        <v>7.63</v>
      </c>
      <c r="G171" s="13">
        <v>0</v>
      </c>
      <c r="H171" s="14">
        <v>18.5</v>
      </c>
      <c r="I171" s="17">
        <v>85</v>
      </c>
      <c r="J171" s="21"/>
      <c r="K171" s="17">
        <v>80</v>
      </c>
      <c r="L171" s="13">
        <v>693.89599999999996</v>
      </c>
      <c r="M171" s="18">
        <v>414487</v>
      </c>
      <c r="N171" s="16">
        <v>5.7</v>
      </c>
      <c r="O171" s="19">
        <v>10.3</v>
      </c>
      <c r="P171" s="11">
        <v>46.1</v>
      </c>
      <c r="Q171" s="11">
        <v>7.3</v>
      </c>
      <c r="R171" s="11">
        <v>5.6</v>
      </c>
    </row>
    <row r="172" spans="1:18">
      <c r="A172" s="9" t="s">
        <v>195</v>
      </c>
      <c r="B172" s="11">
        <v>2015</v>
      </c>
      <c r="C172" s="9" t="s">
        <v>22</v>
      </c>
      <c r="D172" s="14">
        <v>71.3</v>
      </c>
      <c r="E172" s="15">
        <v>195</v>
      </c>
      <c r="F172" s="16">
        <v>5.75</v>
      </c>
      <c r="G172" s="13">
        <v>0</v>
      </c>
      <c r="H172" s="14">
        <v>61.3</v>
      </c>
      <c r="I172" s="17">
        <v>23</v>
      </c>
      <c r="J172" s="21"/>
      <c r="K172" s="17">
        <v>51</v>
      </c>
      <c r="L172" s="20">
        <v>2124.663</v>
      </c>
      <c r="M172" s="18">
        <v>4515429</v>
      </c>
      <c r="N172" s="16">
        <v>11.3</v>
      </c>
      <c r="O172" s="19">
        <v>29.4</v>
      </c>
      <c r="P172" s="11">
        <v>125</v>
      </c>
      <c r="Q172" s="11">
        <v>6.1</v>
      </c>
      <c r="R172" s="11">
        <v>8.3000000000000007</v>
      </c>
    </row>
    <row r="173" spans="1:18">
      <c r="A173" s="9" t="s">
        <v>196</v>
      </c>
      <c r="B173" s="11">
        <v>2015</v>
      </c>
      <c r="C173" s="9" t="s">
        <v>22</v>
      </c>
      <c r="D173" s="14">
        <v>77.099999999999994</v>
      </c>
      <c r="E173" s="15">
        <v>75</v>
      </c>
      <c r="F173" s="16">
        <v>2.0299999999999998</v>
      </c>
      <c r="G173" s="13">
        <v>0</v>
      </c>
      <c r="H173" s="14">
        <v>64.2</v>
      </c>
      <c r="I173" s="17">
        <v>23</v>
      </c>
      <c r="J173" s="21"/>
      <c r="K173" s="17">
        <v>51</v>
      </c>
      <c r="L173" s="20">
        <v>3911.7469999999998</v>
      </c>
      <c r="M173" s="18">
        <v>9156963</v>
      </c>
      <c r="N173" s="16">
        <v>10.6</v>
      </c>
      <c r="O173" s="19">
        <v>28.6</v>
      </c>
      <c r="P173" s="11">
        <v>1402</v>
      </c>
      <c r="Q173" s="11">
        <v>3.5</v>
      </c>
      <c r="R173" s="11">
        <v>8</v>
      </c>
    </row>
    <row r="174" spans="1:18">
      <c r="A174" s="9" t="s">
        <v>197</v>
      </c>
      <c r="B174" s="11">
        <v>2015</v>
      </c>
      <c r="C174" s="9" t="s">
        <v>31</v>
      </c>
      <c r="D174" s="14">
        <v>81.2</v>
      </c>
      <c r="E174" s="15">
        <v>69</v>
      </c>
      <c r="F174" s="16">
        <v>9.82</v>
      </c>
      <c r="G174" s="13">
        <v>0</v>
      </c>
      <c r="H174" s="14">
        <v>66.599999999999994</v>
      </c>
      <c r="I174" s="17">
        <v>99</v>
      </c>
      <c r="J174" s="21"/>
      <c r="K174" s="17">
        <v>99</v>
      </c>
      <c r="L174" s="20">
        <v>44305.55</v>
      </c>
      <c r="M174" s="18">
        <v>64715810</v>
      </c>
      <c r="N174" s="16">
        <v>12.8</v>
      </c>
      <c r="O174" s="19">
        <v>23.1</v>
      </c>
      <c r="P174" s="11">
        <v>4355.8</v>
      </c>
      <c r="Q174" s="11">
        <v>9.9</v>
      </c>
      <c r="R174" s="11">
        <v>18.5</v>
      </c>
    </row>
    <row r="175" spans="1:18">
      <c r="A175" s="9" t="s">
        <v>198</v>
      </c>
      <c r="B175" s="11">
        <v>2015</v>
      </c>
      <c r="C175" s="9" t="s">
        <v>22</v>
      </c>
      <c r="D175" s="14">
        <v>61.8</v>
      </c>
      <c r="E175" s="15">
        <v>279</v>
      </c>
      <c r="F175" s="16">
        <v>6.16</v>
      </c>
      <c r="G175" s="13">
        <v>0</v>
      </c>
      <c r="H175" s="14">
        <v>23.8</v>
      </c>
      <c r="I175" s="17">
        <v>98</v>
      </c>
      <c r="J175" s="21"/>
      <c r="K175" s="17">
        <v>96</v>
      </c>
      <c r="L175" s="13">
        <v>872.3</v>
      </c>
      <c r="M175" s="18">
        <v>53470420</v>
      </c>
      <c r="N175" s="16">
        <v>5.8</v>
      </c>
      <c r="O175" s="19">
        <v>15.2</v>
      </c>
      <c r="P175" s="11">
        <v>31.7</v>
      </c>
      <c r="Q175" s="11">
        <v>6.1</v>
      </c>
      <c r="R175" s="11">
        <v>7.4</v>
      </c>
    </row>
    <row r="176" spans="1:18">
      <c r="A176" s="9" t="s">
        <v>199</v>
      </c>
      <c r="B176" s="11">
        <v>2015</v>
      </c>
      <c r="C176" s="9" t="s">
        <v>31</v>
      </c>
      <c r="D176" s="14">
        <v>79.3</v>
      </c>
      <c r="E176" s="15">
        <v>13</v>
      </c>
      <c r="F176" s="16">
        <v>8.7799999999999994</v>
      </c>
      <c r="G176" s="13">
        <v>0</v>
      </c>
      <c r="H176" s="14">
        <v>69.599999999999994</v>
      </c>
      <c r="I176" s="17">
        <v>98</v>
      </c>
      <c r="J176" s="21"/>
      <c r="K176" s="17">
        <v>96</v>
      </c>
      <c r="L176" s="20">
        <v>56443.82</v>
      </c>
      <c r="M176" s="18">
        <v>321773631</v>
      </c>
      <c r="N176" s="16">
        <v>13.3</v>
      </c>
      <c r="O176" s="19">
        <v>22.3</v>
      </c>
      <c r="P176" s="11">
        <v>9535.9</v>
      </c>
      <c r="Q176" s="11">
        <v>16.8</v>
      </c>
      <c r="R176" s="11">
        <v>22.6</v>
      </c>
    </row>
    <row r="177" spans="1:18">
      <c r="A177" s="9" t="s">
        <v>200</v>
      </c>
      <c r="B177" s="11">
        <v>2015</v>
      </c>
      <c r="C177" s="9" t="s">
        <v>22</v>
      </c>
      <c r="D177" s="14">
        <v>77</v>
      </c>
      <c r="E177" s="15">
        <v>116</v>
      </c>
      <c r="F177" s="16">
        <v>9.0299999999999994</v>
      </c>
      <c r="G177" s="13">
        <v>0</v>
      </c>
      <c r="H177" s="14">
        <v>64</v>
      </c>
      <c r="I177" s="17">
        <v>95</v>
      </c>
      <c r="J177" s="21"/>
      <c r="K177" s="17">
        <v>95</v>
      </c>
      <c r="L177" s="20">
        <v>15524.842000000001</v>
      </c>
      <c r="M177" s="18">
        <v>3431552</v>
      </c>
      <c r="N177" s="16">
        <v>8.6999999999999993</v>
      </c>
      <c r="O177" s="19">
        <v>18.100000000000001</v>
      </c>
      <c r="P177" s="11">
        <v>1281.3</v>
      </c>
      <c r="Q177" s="11">
        <v>9.1999999999999993</v>
      </c>
      <c r="R177" s="11">
        <v>20</v>
      </c>
    </row>
    <row r="178" spans="1:18">
      <c r="A178" s="9" t="s">
        <v>201</v>
      </c>
      <c r="B178" s="11">
        <v>2015</v>
      </c>
      <c r="C178" s="9" t="s">
        <v>22</v>
      </c>
      <c r="D178" s="14">
        <v>69.400000000000006</v>
      </c>
      <c r="E178" s="15">
        <v>184</v>
      </c>
      <c r="F178" s="16">
        <v>1.61</v>
      </c>
      <c r="G178" s="13">
        <v>0</v>
      </c>
      <c r="H178" s="14">
        <v>44.7</v>
      </c>
      <c r="I178" s="17">
        <v>99</v>
      </c>
      <c r="J178" s="21"/>
      <c r="K178" s="17">
        <v>99</v>
      </c>
      <c r="L178" s="20">
        <v>2137.5770000000002</v>
      </c>
      <c r="M178" s="18">
        <v>312989</v>
      </c>
      <c r="N178" s="16">
        <v>11.4</v>
      </c>
      <c r="O178" s="19">
        <v>12.8</v>
      </c>
      <c r="P178" s="11">
        <v>133.9</v>
      </c>
      <c r="Q178" s="11">
        <v>6.2</v>
      </c>
      <c r="R178" s="11">
        <v>9.3000000000000007</v>
      </c>
    </row>
    <row r="179" spans="1:18">
      <c r="A179" s="9" t="s">
        <v>202</v>
      </c>
      <c r="B179" s="11">
        <v>2015</v>
      </c>
      <c r="C179" s="9" t="s">
        <v>22</v>
      </c>
      <c r="D179" s="14">
        <v>72</v>
      </c>
      <c r="E179" s="15">
        <v>13</v>
      </c>
      <c r="F179" s="16">
        <v>0.85</v>
      </c>
      <c r="G179" s="13">
        <v>0</v>
      </c>
      <c r="H179" s="14">
        <v>53.3</v>
      </c>
      <c r="I179" s="17">
        <v>80</v>
      </c>
      <c r="J179" s="21"/>
      <c r="K179" s="17">
        <v>80</v>
      </c>
      <c r="L179" s="13">
        <v>285.834</v>
      </c>
      <c r="M179" s="18">
        <v>26463</v>
      </c>
      <c r="N179" s="16">
        <v>6.8</v>
      </c>
      <c r="O179" s="19">
        <v>19.2</v>
      </c>
      <c r="P179" s="11">
        <v>99</v>
      </c>
      <c r="Q179" s="11">
        <v>3.5</v>
      </c>
      <c r="R179" s="11">
        <v>11.8</v>
      </c>
    </row>
    <row r="180" spans="1:18">
      <c r="A180" s="9" t="s">
        <v>203</v>
      </c>
      <c r="B180" s="11">
        <v>2015</v>
      </c>
      <c r="C180" s="9" t="s">
        <v>22</v>
      </c>
      <c r="D180" s="14">
        <v>74.099999999999994</v>
      </c>
      <c r="E180" s="15">
        <v>157</v>
      </c>
      <c r="F180" s="16">
        <v>5.98</v>
      </c>
      <c r="G180" s="23">
        <v>0</v>
      </c>
      <c r="H180" s="14">
        <v>62.1</v>
      </c>
      <c r="I180" s="17">
        <v>87</v>
      </c>
      <c r="J180" s="21"/>
      <c r="K180" s="17">
        <v>87</v>
      </c>
      <c r="L180" s="24">
        <v>11054</v>
      </c>
      <c r="M180" s="18">
        <v>31108082</v>
      </c>
      <c r="N180" s="16">
        <v>10.1</v>
      </c>
      <c r="O180" s="19">
        <v>0</v>
      </c>
      <c r="P180" s="11">
        <v>973</v>
      </c>
      <c r="Q180" s="11">
        <v>3.2</v>
      </c>
      <c r="R180" s="11">
        <v>3.1</v>
      </c>
    </row>
    <row r="181" spans="1:18">
      <c r="A181" s="9" t="s">
        <v>204</v>
      </c>
      <c r="B181" s="11">
        <v>2015</v>
      </c>
      <c r="C181" s="9" t="s">
        <v>22</v>
      </c>
      <c r="D181" s="14">
        <v>76</v>
      </c>
      <c r="E181" s="15">
        <v>127</v>
      </c>
      <c r="F181" s="16">
        <v>2.92</v>
      </c>
      <c r="G181" s="13">
        <v>0</v>
      </c>
      <c r="H181" s="14">
        <v>17.5</v>
      </c>
      <c r="I181" s="17">
        <v>97</v>
      </c>
      <c r="J181" s="21"/>
      <c r="K181" s="17">
        <v>97</v>
      </c>
      <c r="L181" s="20">
        <v>2065.17</v>
      </c>
      <c r="M181" s="18">
        <v>93447601</v>
      </c>
      <c r="N181" s="16">
        <v>8</v>
      </c>
      <c r="O181" s="19">
        <v>23.1</v>
      </c>
      <c r="P181" s="11">
        <v>116.7</v>
      </c>
      <c r="Q181" s="11">
        <v>5.7</v>
      </c>
      <c r="R181" s="11">
        <v>7.9</v>
      </c>
    </row>
    <row r="182" spans="1:18">
      <c r="A182" s="9" t="s">
        <v>205</v>
      </c>
      <c r="B182" s="11">
        <v>2015</v>
      </c>
      <c r="C182" s="9" t="s">
        <v>22</v>
      </c>
      <c r="D182" s="14">
        <v>65.7</v>
      </c>
      <c r="E182" s="15">
        <v>224</v>
      </c>
      <c r="F182" s="16">
        <v>0.04</v>
      </c>
      <c r="G182" s="13">
        <v>0</v>
      </c>
      <c r="H182" s="14">
        <v>41.3</v>
      </c>
      <c r="I182" s="17">
        <v>69</v>
      </c>
      <c r="J182" s="21"/>
      <c r="K182" s="17">
        <v>63</v>
      </c>
      <c r="L182" s="20">
        <v>1285.56</v>
      </c>
      <c r="M182" s="18">
        <v>26832215</v>
      </c>
      <c r="N182" s="16">
        <v>3</v>
      </c>
      <c r="O182" s="19">
        <v>18.7</v>
      </c>
      <c r="P182" s="11">
        <v>72</v>
      </c>
      <c r="Q182" s="11">
        <v>6</v>
      </c>
      <c r="R182" s="11">
        <v>2.2000000000000002</v>
      </c>
    </row>
    <row r="183" spans="1:18">
      <c r="A183" s="9" t="s">
        <v>206</v>
      </c>
      <c r="B183" s="11">
        <v>2015</v>
      </c>
      <c r="C183" s="9" t="s">
        <v>22</v>
      </c>
      <c r="D183" s="14">
        <v>61.8</v>
      </c>
      <c r="E183" s="15">
        <v>33</v>
      </c>
      <c r="F183" s="16">
        <v>2.89</v>
      </c>
      <c r="G183" s="13">
        <v>0</v>
      </c>
      <c r="H183" s="14">
        <v>23.4</v>
      </c>
      <c r="I183" s="17">
        <v>90</v>
      </c>
      <c r="J183" s="21"/>
      <c r="K183" s="17">
        <v>90</v>
      </c>
      <c r="L183" s="20">
        <v>1313.89</v>
      </c>
      <c r="M183" s="18">
        <v>161587</v>
      </c>
      <c r="N183" s="16">
        <v>6.9</v>
      </c>
      <c r="O183" s="19">
        <v>14</v>
      </c>
      <c r="P183" s="11">
        <v>69.400000000000006</v>
      </c>
      <c r="Q183" s="11">
        <v>5.4</v>
      </c>
      <c r="R183" s="11">
        <v>6.8</v>
      </c>
    </row>
    <row r="184" spans="1:18">
      <c r="A184" s="9" t="s">
        <v>207</v>
      </c>
      <c r="B184" s="11">
        <v>2015</v>
      </c>
      <c r="C184" s="9" t="s">
        <v>22</v>
      </c>
      <c r="D184" s="14">
        <v>67</v>
      </c>
      <c r="E184" s="15">
        <v>336</v>
      </c>
      <c r="F184" s="16">
        <v>3.55</v>
      </c>
      <c r="G184" s="13">
        <v>0</v>
      </c>
      <c r="H184" s="14">
        <v>31.8</v>
      </c>
      <c r="I184" s="17">
        <v>87</v>
      </c>
      <c r="J184" s="21"/>
      <c r="K184" s="17">
        <v>88</v>
      </c>
      <c r="L184" s="13">
        <v>118.694</v>
      </c>
      <c r="M184" s="18">
        <v>15777451</v>
      </c>
      <c r="N184" s="16">
        <v>8.1999999999999993</v>
      </c>
      <c r="O184" s="19">
        <v>15.9</v>
      </c>
      <c r="P184" s="11">
        <v>94.3</v>
      </c>
      <c r="Q184" s="11">
        <v>10.3</v>
      </c>
      <c r="R184" s="11">
        <v>8.1</v>
      </c>
    </row>
    <row r="185" spans="1:18">
      <c r="B185" s="29"/>
      <c r="D185" s="28"/>
      <c r="E185" s="28"/>
      <c r="H185" s="28"/>
      <c r="O185" s="29"/>
      <c r="P185" s="11"/>
      <c r="Q185" s="11"/>
      <c r="R185" s="11"/>
    </row>
    <row r="186" spans="1:18">
      <c r="B186" s="29"/>
      <c r="D186" s="28"/>
      <c r="E186" s="28"/>
      <c r="H186" s="28"/>
      <c r="O186" s="29"/>
      <c r="P186" s="11"/>
      <c r="Q186" s="11"/>
      <c r="R186" s="11"/>
    </row>
    <row r="187" spans="1:18">
      <c r="B187" s="29"/>
      <c r="D187" s="28"/>
      <c r="E187" s="28"/>
      <c r="H187" s="28"/>
      <c r="O187" s="29"/>
      <c r="P187" s="11"/>
      <c r="Q187" s="11"/>
      <c r="R187" s="11"/>
    </row>
    <row r="188" spans="1:18">
      <c r="B188" s="29"/>
      <c r="D188" s="28"/>
      <c r="E188" s="28"/>
      <c r="H188" s="28"/>
      <c r="O188" s="29"/>
      <c r="P188" s="11"/>
      <c r="Q188" s="11"/>
      <c r="R188" s="11"/>
    </row>
    <row r="189" spans="1:18">
      <c r="B189" s="29"/>
      <c r="D189" s="28"/>
      <c r="E189" s="28"/>
      <c r="H189" s="28"/>
      <c r="O189" s="29"/>
      <c r="P189" s="11"/>
      <c r="Q189" s="11"/>
      <c r="R189" s="11"/>
    </row>
    <row r="190" spans="1:18">
      <c r="B190" s="29"/>
      <c r="D190" s="28"/>
      <c r="E190" s="28"/>
      <c r="H190" s="28"/>
      <c r="O190" s="29"/>
      <c r="P190" s="11"/>
      <c r="Q190" s="11"/>
      <c r="R190" s="11"/>
    </row>
    <row r="191" spans="1:18">
      <c r="B191" s="29"/>
      <c r="D191" s="28"/>
      <c r="E191" s="28"/>
      <c r="H191" s="28"/>
      <c r="O191" s="29"/>
      <c r="P191" s="11"/>
      <c r="Q191" s="11"/>
      <c r="R191" s="11"/>
    </row>
    <row r="192" spans="1:18">
      <c r="B192" s="29"/>
      <c r="D192" s="28"/>
      <c r="E192" s="28"/>
      <c r="H192" s="28"/>
      <c r="O192" s="29"/>
      <c r="P192" s="11"/>
      <c r="Q192" s="11"/>
      <c r="R192" s="11"/>
    </row>
    <row r="193" spans="2:18">
      <c r="B193" s="29"/>
      <c r="D193" s="28"/>
      <c r="E193" s="28"/>
      <c r="H193" s="28"/>
      <c r="O193" s="29"/>
      <c r="P193" s="11"/>
      <c r="Q193" s="11"/>
      <c r="R193" s="11"/>
    </row>
    <row r="194" spans="2:18">
      <c r="B194" s="29"/>
      <c r="D194" s="28"/>
      <c r="E194" s="28"/>
      <c r="H194" s="28"/>
      <c r="O194" s="29"/>
      <c r="P194" s="29"/>
      <c r="Q194" s="29"/>
      <c r="R194" s="29"/>
    </row>
    <row r="195" spans="2:18">
      <c r="B195" s="29"/>
      <c r="D195" s="28"/>
      <c r="E195" s="28"/>
      <c r="H195" s="28"/>
      <c r="O195" s="29"/>
      <c r="P195" s="29"/>
      <c r="Q195" s="29"/>
      <c r="R195" s="29"/>
    </row>
    <row r="196" spans="2:18">
      <c r="B196" s="29"/>
      <c r="D196" s="28"/>
      <c r="E196" s="28"/>
      <c r="H196" s="28"/>
      <c r="O196" s="29"/>
      <c r="P196" s="29"/>
      <c r="Q196" s="29"/>
      <c r="R196" s="29"/>
    </row>
    <row r="197" spans="2:18">
      <c r="B197" s="29"/>
      <c r="D197" s="28"/>
      <c r="E197" s="28"/>
      <c r="H197" s="28"/>
      <c r="O197" s="29"/>
      <c r="P197" s="29"/>
      <c r="Q197" s="29"/>
      <c r="R197" s="29"/>
    </row>
    <row r="198" spans="2:18">
      <c r="B198" s="29"/>
      <c r="D198" s="28"/>
      <c r="E198" s="28"/>
      <c r="H198" s="28"/>
      <c r="O198" s="29"/>
      <c r="P198" s="29"/>
      <c r="Q198" s="29"/>
      <c r="R198" s="29"/>
    </row>
    <row r="199" spans="2:18">
      <c r="B199" s="29"/>
      <c r="D199" s="28"/>
      <c r="E199" s="28"/>
      <c r="H199" s="28"/>
      <c r="O199" s="29"/>
      <c r="P199" s="29"/>
      <c r="Q199" s="29"/>
      <c r="R199" s="29"/>
    </row>
    <row r="200" spans="2:18">
      <c r="B200" s="29"/>
      <c r="D200" s="28"/>
      <c r="E200" s="28"/>
      <c r="H200" s="28"/>
      <c r="O200" s="29"/>
      <c r="P200" s="29"/>
      <c r="Q200" s="29"/>
      <c r="R200" s="29"/>
    </row>
    <row r="201" spans="2:18">
      <c r="B201" s="29"/>
      <c r="D201" s="28"/>
      <c r="E201" s="28"/>
      <c r="H201" s="28"/>
      <c r="O201" s="29"/>
      <c r="P201" s="29"/>
      <c r="Q201" s="29"/>
      <c r="R201" s="29"/>
    </row>
    <row r="202" spans="2:18">
      <c r="B202" s="29"/>
      <c r="D202" s="28"/>
      <c r="E202" s="28"/>
      <c r="H202" s="28"/>
      <c r="O202" s="29"/>
      <c r="P202" s="29"/>
      <c r="Q202" s="29"/>
      <c r="R202" s="29"/>
    </row>
    <row r="203" spans="2:18">
      <c r="B203" s="29"/>
      <c r="D203" s="28"/>
      <c r="E203" s="28"/>
      <c r="H203" s="28"/>
      <c r="O203" s="29"/>
      <c r="P203" s="29"/>
      <c r="Q203" s="29"/>
      <c r="R203" s="29"/>
    </row>
    <row r="204" spans="2:18">
      <c r="B204" s="29"/>
      <c r="D204" s="28"/>
      <c r="E204" s="28"/>
      <c r="H204" s="28"/>
      <c r="O204" s="29"/>
      <c r="P204" s="29"/>
      <c r="Q204" s="29"/>
      <c r="R204" s="29"/>
    </row>
    <row r="205" spans="2:18">
      <c r="B205" s="29"/>
      <c r="D205" s="28"/>
      <c r="E205" s="28"/>
      <c r="H205" s="28"/>
      <c r="O205" s="29"/>
      <c r="P205" s="29"/>
      <c r="Q205" s="29"/>
      <c r="R205" s="29"/>
    </row>
    <row r="206" spans="2:18">
      <c r="B206" s="29"/>
      <c r="D206" s="28"/>
      <c r="E206" s="28"/>
      <c r="H206" s="28"/>
      <c r="O206" s="29"/>
      <c r="P206" s="29"/>
      <c r="Q206" s="29"/>
      <c r="R206" s="29"/>
    </row>
    <row r="207" spans="2:18">
      <c r="B207" s="29"/>
      <c r="D207" s="28"/>
      <c r="E207" s="28"/>
      <c r="H207" s="28"/>
      <c r="O207" s="29"/>
      <c r="P207" s="29"/>
      <c r="Q207" s="29"/>
      <c r="R207" s="29"/>
    </row>
    <row r="208" spans="2:18">
      <c r="B208" s="29"/>
      <c r="D208" s="28"/>
      <c r="E208" s="28"/>
      <c r="H208" s="28"/>
      <c r="O208" s="29"/>
      <c r="P208" s="29"/>
      <c r="Q208" s="29"/>
      <c r="R208" s="29"/>
    </row>
    <row r="209" spans="2:18">
      <c r="B209" s="29"/>
      <c r="D209" s="28"/>
      <c r="E209" s="28"/>
      <c r="H209" s="28"/>
      <c r="O209" s="29"/>
      <c r="P209" s="29"/>
      <c r="Q209" s="29"/>
      <c r="R209" s="29"/>
    </row>
    <row r="210" spans="2:18">
      <c r="B210" s="29"/>
      <c r="D210" s="28"/>
      <c r="E210" s="28"/>
      <c r="H210" s="28"/>
      <c r="O210" s="29"/>
      <c r="P210" s="29"/>
      <c r="Q210" s="29"/>
      <c r="R210" s="29"/>
    </row>
    <row r="211" spans="2:18">
      <c r="B211" s="29"/>
      <c r="D211" s="28"/>
      <c r="E211" s="28"/>
      <c r="H211" s="28"/>
      <c r="O211" s="29"/>
      <c r="P211" s="29"/>
      <c r="Q211" s="29"/>
      <c r="R211" s="29"/>
    </row>
    <row r="212" spans="2:18">
      <c r="B212" s="29"/>
      <c r="D212" s="28"/>
      <c r="E212" s="28"/>
      <c r="H212" s="28"/>
      <c r="O212" s="29"/>
      <c r="P212" s="29"/>
      <c r="Q212" s="29"/>
      <c r="R212" s="29"/>
    </row>
    <row r="213" spans="2:18">
      <c r="B213" s="29"/>
      <c r="D213" s="28"/>
      <c r="E213" s="28"/>
      <c r="H213" s="28"/>
      <c r="O213" s="29"/>
      <c r="P213" s="29"/>
      <c r="Q213" s="29"/>
      <c r="R213" s="29"/>
    </row>
    <row r="214" spans="2:18">
      <c r="B214" s="29"/>
      <c r="D214" s="28"/>
      <c r="E214" s="28"/>
      <c r="H214" s="28"/>
      <c r="O214" s="29"/>
      <c r="P214" s="29"/>
      <c r="Q214" s="29"/>
      <c r="R214" s="29"/>
    </row>
    <row r="215" spans="2:18">
      <c r="B215" s="29"/>
      <c r="D215" s="28"/>
      <c r="E215" s="28"/>
      <c r="H215" s="28"/>
      <c r="O215" s="29"/>
      <c r="P215" s="29"/>
      <c r="Q215" s="29"/>
      <c r="R215" s="29"/>
    </row>
    <row r="216" spans="2:18">
      <c r="B216" s="29"/>
      <c r="D216" s="28"/>
      <c r="E216" s="28"/>
      <c r="H216" s="28"/>
      <c r="O216" s="29"/>
      <c r="P216" s="29"/>
      <c r="Q216" s="29"/>
      <c r="R216" s="29"/>
    </row>
    <row r="217" spans="2:18">
      <c r="B217" s="29"/>
      <c r="D217" s="28"/>
      <c r="E217" s="28"/>
      <c r="H217" s="28"/>
      <c r="O217" s="29"/>
      <c r="P217" s="29"/>
      <c r="Q217" s="29"/>
      <c r="R217" s="29"/>
    </row>
    <row r="218" spans="2:18">
      <c r="B218" s="29"/>
      <c r="D218" s="28"/>
      <c r="E218" s="28"/>
      <c r="H218" s="28"/>
      <c r="O218" s="29"/>
      <c r="P218" s="29"/>
      <c r="Q218" s="29"/>
      <c r="R218" s="29"/>
    </row>
    <row r="219" spans="2:18">
      <c r="B219" s="29"/>
      <c r="D219" s="28"/>
      <c r="E219" s="28"/>
      <c r="H219" s="28"/>
      <c r="O219" s="29"/>
      <c r="P219" s="29"/>
      <c r="Q219" s="29"/>
      <c r="R219" s="29"/>
    </row>
    <row r="220" spans="2:18">
      <c r="B220" s="29"/>
      <c r="D220" s="28"/>
      <c r="E220" s="28"/>
      <c r="H220" s="28"/>
      <c r="O220" s="29"/>
      <c r="P220" s="29"/>
      <c r="Q220" s="29"/>
      <c r="R220" s="29"/>
    </row>
    <row r="221" spans="2:18">
      <c r="B221" s="29"/>
      <c r="D221" s="28"/>
      <c r="E221" s="28"/>
      <c r="H221" s="28"/>
      <c r="O221" s="29"/>
      <c r="P221" s="29"/>
      <c r="Q221" s="29"/>
      <c r="R221" s="29"/>
    </row>
    <row r="222" spans="2:18">
      <c r="B222" s="29"/>
      <c r="D222" s="28"/>
      <c r="E222" s="28"/>
      <c r="H222" s="28"/>
      <c r="O222" s="29"/>
      <c r="P222" s="29"/>
      <c r="Q222" s="29"/>
      <c r="R222" s="29"/>
    </row>
    <row r="223" spans="2:18">
      <c r="B223" s="29"/>
      <c r="D223" s="28"/>
      <c r="E223" s="28"/>
      <c r="H223" s="28"/>
      <c r="O223" s="29"/>
      <c r="P223" s="29"/>
      <c r="Q223" s="29"/>
      <c r="R223" s="29"/>
    </row>
    <row r="224" spans="2:18">
      <c r="B224" s="29"/>
      <c r="D224" s="28"/>
      <c r="E224" s="28"/>
      <c r="H224" s="28"/>
      <c r="O224" s="29"/>
      <c r="P224" s="29"/>
      <c r="Q224" s="29"/>
      <c r="R224" s="29"/>
    </row>
    <row r="225" spans="2:18">
      <c r="B225" s="29"/>
      <c r="D225" s="28"/>
      <c r="E225" s="28"/>
      <c r="H225" s="28"/>
      <c r="O225" s="29"/>
      <c r="P225" s="29"/>
      <c r="Q225" s="29"/>
      <c r="R225" s="29"/>
    </row>
    <row r="226" spans="2:18">
      <c r="B226" s="29"/>
      <c r="D226" s="28"/>
      <c r="E226" s="28"/>
      <c r="H226" s="28"/>
      <c r="O226" s="29"/>
      <c r="P226" s="29"/>
      <c r="Q226" s="29"/>
      <c r="R226" s="29"/>
    </row>
    <row r="227" spans="2:18">
      <c r="B227" s="29"/>
      <c r="D227" s="28"/>
      <c r="E227" s="28"/>
      <c r="H227" s="28"/>
      <c r="O227" s="29"/>
      <c r="P227" s="29"/>
      <c r="Q227" s="29"/>
      <c r="R227" s="29"/>
    </row>
    <row r="228" spans="2:18">
      <c r="B228" s="29"/>
      <c r="D228" s="28"/>
      <c r="E228" s="28"/>
      <c r="H228" s="28"/>
      <c r="O228" s="29"/>
      <c r="P228" s="29"/>
      <c r="Q228" s="29"/>
      <c r="R228" s="29"/>
    </row>
    <row r="229" spans="2:18">
      <c r="B229" s="29"/>
      <c r="D229" s="28"/>
      <c r="E229" s="28"/>
      <c r="H229" s="28"/>
      <c r="O229" s="29"/>
      <c r="P229" s="29"/>
      <c r="Q229" s="29"/>
      <c r="R229" s="29"/>
    </row>
    <row r="230" spans="2:18">
      <c r="B230" s="29"/>
      <c r="D230" s="28"/>
      <c r="E230" s="28"/>
      <c r="H230" s="28"/>
      <c r="O230" s="29"/>
      <c r="P230" s="29"/>
      <c r="Q230" s="29"/>
      <c r="R230" s="29"/>
    </row>
    <row r="231" spans="2:18">
      <c r="B231" s="29"/>
      <c r="D231" s="28"/>
      <c r="E231" s="28"/>
      <c r="H231" s="28"/>
      <c r="O231" s="29"/>
      <c r="P231" s="29"/>
      <c r="Q231" s="29"/>
      <c r="R231" s="29"/>
    </row>
    <row r="232" spans="2:18">
      <c r="B232" s="29"/>
      <c r="D232" s="28"/>
      <c r="E232" s="28"/>
      <c r="H232" s="28"/>
      <c r="O232" s="29"/>
      <c r="P232" s="29"/>
      <c r="Q232" s="29"/>
      <c r="R232" s="29"/>
    </row>
    <row r="233" spans="2:18">
      <c r="B233" s="29"/>
      <c r="D233" s="28"/>
      <c r="E233" s="28"/>
      <c r="H233" s="28"/>
      <c r="O233" s="29"/>
      <c r="P233" s="29"/>
      <c r="Q233" s="29"/>
      <c r="R233" s="29"/>
    </row>
    <row r="234" spans="2:18">
      <c r="B234" s="29"/>
      <c r="D234" s="28"/>
      <c r="E234" s="28"/>
      <c r="H234" s="28"/>
      <c r="O234" s="29"/>
      <c r="P234" s="29"/>
      <c r="Q234" s="29"/>
      <c r="R234" s="29"/>
    </row>
    <row r="235" spans="2:18">
      <c r="B235" s="29"/>
      <c r="D235" s="28"/>
      <c r="E235" s="28"/>
      <c r="H235" s="28"/>
      <c r="O235" s="29"/>
      <c r="P235" s="29"/>
      <c r="Q235" s="29"/>
      <c r="R235" s="29"/>
    </row>
    <row r="236" spans="2:18">
      <c r="B236" s="29"/>
      <c r="D236" s="28"/>
      <c r="E236" s="28"/>
      <c r="H236" s="28"/>
      <c r="O236" s="29"/>
      <c r="P236" s="29"/>
      <c r="Q236" s="29"/>
      <c r="R236" s="29"/>
    </row>
    <row r="237" spans="2:18">
      <c r="B237" s="29"/>
      <c r="D237" s="28"/>
      <c r="E237" s="28"/>
      <c r="H237" s="28"/>
      <c r="O237" s="29"/>
      <c r="P237" s="29"/>
      <c r="Q237" s="29"/>
      <c r="R237" s="29"/>
    </row>
    <row r="238" spans="2:18">
      <c r="B238" s="29"/>
      <c r="D238" s="28"/>
      <c r="E238" s="28"/>
      <c r="H238" s="28"/>
      <c r="O238" s="29"/>
      <c r="P238" s="29"/>
      <c r="Q238" s="29"/>
      <c r="R238" s="29"/>
    </row>
    <row r="239" spans="2:18">
      <c r="B239" s="29"/>
      <c r="D239" s="28"/>
      <c r="E239" s="28"/>
      <c r="H239" s="28"/>
      <c r="O239" s="29"/>
      <c r="P239" s="29"/>
      <c r="Q239" s="29"/>
      <c r="R239" s="29"/>
    </row>
    <row r="240" spans="2:18">
      <c r="B240" s="29"/>
      <c r="D240" s="28"/>
      <c r="E240" s="28"/>
      <c r="H240" s="28"/>
      <c r="O240" s="29"/>
      <c r="P240" s="29"/>
      <c r="Q240" s="29"/>
      <c r="R240" s="29"/>
    </row>
    <row r="241" spans="2:18">
      <c r="B241" s="29"/>
      <c r="D241" s="28"/>
      <c r="E241" s="28"/>
      <c r="H241" s="28"/>
      <c r="O241" s="29"/>
      <c r="P241" s="29"/>
      <c r="Q241" s="29"/>
      <c r="R241" s="29"/>
    </row>
    <row r="242" spans="2:18">
      <c r="B242" s="29"/>
      <c r="D242" s="28"/>
      <c r="E242" s="28"/>
      <c r="H242" s="28"/>
      <c r="O242" s="29"/>
      <c r="P242" s="29"/>
      <c r="Q242" s="29"/>
      <c r="R242" s="29"/>
    </row>
    <row r="243" spans="2:18">
      <c r="B243" s="29"/>
      <c r="D243" s="28"/>
      <c r="E243" s="28"/>
      <c r="H243" s="28"/>
      <c r="O243" s="29"/>
      <c r="P243" s="29"/>
      <c r="Q243" s="29"/>
      <c r="R243" s="29"/>
    </row>
    <row r="244" spans="2:18">
      <c r="B244" s="29"/>
      <c r="D244" s="28"/>
      <c r="E244" s="28"/>
      <c r="H244" s="28"/>
      <c r="O244" s="29"/>
      <c r="P244" s="29"/>
      <c r="Q244" s="29"/>
      <c r="R244" s="29"/>
    </row>
    <row r="245" spans="2:18">
      <c r="B245" s="29"/>
      <c r="D245" s="28"/>
      <c r="E245" s="28"/>
      <c r="H245" s="28"/>
      <c r="O245" s="29"/>
      <c r="P245" s="29"/>
      <c r="Q245" s="29"/>
      <c r="R245" s="29"/>
    </row>
    <row r="246" spans="2:18">
      <c r="B246" s="29"/>
      <c r="D246" s="28"/>
      <c r="E246" s="28"/>
      <c r="H246" s="28"/>
      <c r="O246" s="29"/>
      <c r="P246" s="29"/>
      <c r="Q246" s="29"/>
      <c r="R246" s="29"/>
    </row>
    <row r="247" spans="2:18">
      <c r="B247" s="29"/>
      <c r="D247" s="28"/>
      <c r="E247" s="28"/>
      <c r="H247" s="28"/>
      <c r="O247" s="29"/>
      <c r="P247" s="29"/>
      <c r="Q247" s="29"/>
      <c r="R247" s="29"/>
    </row>
    <row r="248" spans="2:18">
      <c r="B248" s="29"/>
      <c r="D248" s="28"/>
      <c r="E248" s="28"/>
      <c r="H248" s="28"/>
      <c r="O248" s="29"/>
      <c r="P248" s="29"/>
      <c r="Q248" s="29"/>
      <c r="R248" s="29"/>
    </row>
    <row r="249" spans="2:18">
      <c r="B249" s="29"/>
      <c r="D249" s="28"/>
      <c r="E249" s="28"/>
      <c r="H249" s="28"/>
      <c r="O249" s="29"/>
      <c r="P249" s="29"/>
      <c r="Q249" s="29"/>
      <c r="R249" s="29"/>
    </row>
    <row r="250" spans="2:18">
      <c r="B250" s="29"/>
      <c r="D250" s="28"/>
      <c r="E250" s="28"/>
      <c r="H250" s="28"/>
      <c r="O250" s="29"/>
      <c r="P250" s="29"/>
      <c r="Q250" s="29"/>
      <c r="R250" s="29"/>
    </row>
    <row r="251" spans="2:18">
      <c r="B251" s="29"/>
      <c r="D251" s="28"/>
      <c r="E251" s="28"/>
      <c r="H251" s="28"/>
      <c r="O251" s="29"/>
      <c r="P251" s="29"/>
      <c r="Q251" s="29"/>
      <c r="R251" s="29"/>
    </row>
    <row r="252" spans="2:18">
      <c r="B252" s="29"/>
      <c r="D252" s="28"/>
      <c r="E252" s="28"/>
      <c r="H252" s="28"/>
      <c r="O252" s="29"/>
      <c r="P252" s="29"/>
      <c r="Q252" s="29"/>
      <c r="R252" s="29"/>
    </row>
    <row r="253" spans="2:18">
      <c r="B253" s="29"/>
      <c r="D253" s="28"/>
      <c r="E253" s="28"/>
      <c r="H253" s="28"/>
      <c r="O253" s="29"/>
      <c r="P253" s="29"/>
      <c r="Q253" s="29"/>
      <c r="R253" s="29"/>
    </row>
    <row r="254" spans="2:18">
      <c r="B254" s="29"/>
      <c r="D254" s="28"/>
      <c r="E254" s="28"/>
      <c r="H254" s="28"/>
      <c r="O254" s="29"/>
      <c r="P254" s="29"/>
      <c r="Q254" s="29"/>
      <c r="R254" s="29"/>
    </row>
    <row r="255" spans="2:18">
      <c r="B255" s="29"/>
      <c r="D255" s="28"/>
      <c r="E255" s="28"/>
      <c r="H255" s="28"/>
      <c r="O255" s="29"/>
      <c r="P255" s="29"/>
      <c r="Q255" s="29"/>
      <c r="R255" s="29"/>
    </row>
    <row r="256" spans="2:18">
      <c r="B256" s="29"/>
      <c r="D256" s="28"/>
      <c r="E256" s="28"/>
      <c r="H256" s="28"/>
      <c r="O256" s="29"/>
      <c r="P256" s="29"/>
      <c r="Q256" s="29"/>
      <c r="R256" s="29"/>
    </row>
    <row r="257" spans="2:18">
      <c r="B257" s="29"/>
      <c r="D257" s="28"/>
      <c r="E257" s="28"/>
      <c r="H257" s="28"/>
      <c r="O257" s="29"/>
      <c r="P257" s="29"/>
      <c r="Q257" s="29"/>
      <c r="R257" s="29"/>
    </row>
    <row r="258" spans="2:18">
      <c r="B258" s="29"/>
      <c r="D258" s="28"/>
      <c r="E258" s="28"/>
      <c r="H258" s="28"/>
      <c r="O258" s="29"/>
      <c r="P258" s="29"/>
      <c r="Q258" s="29"/>
      <c r="R258" s="29"/>
    </row>
    <row r="259" spans="2:18">
      <c r="B259" s="29"/>
      <c r="D259" s="28"/>
      <c r="E259" s="28"/>
      <c r="H259" s="28"/>
      <c r="O259" s="29"/>
      <c r="P259" s="29"/>
      <c r="Q259" s="29"/>
      <c r="R259" s="29"/>
    </row>
    <row r="260" spans="2:18">
      <c r="B260" s="29"/>
      <c r="D260" s="28"/>
      <c r="E260" s="28"/>
      <c r="H260" s="28"/>
      <c r="O260" s="29"/>
      <c r="P260" s="29"/>
      <c r="Q260" s="29"/>
      <c r="R260" s="29"/>
    </row>
    <row r="261" spans="2:18">
      <c r="B261" s="29"/>
      <c r="D261" s="28"/>
      <c r="E261" s="28"/>
      <c r="H261" s="28"/>
      <c r="O261" s="29"/>
      <c r="P261" s="29"/>
      <c r="Q261" s="29"/>
      <c r="R261" s="29"/>
    </row>
    <row r="262" spans="2:18">
      <c r="B262" s="29"/>
      <c r="D262" s="28"/>
      <c r="E262" s="28"/>
      <c r="H262" s="28"/>
      <c r="O262" s="29"/>
      <c r="P262" s="29"/>
      <c r="Q262" s="29"/>
      <c r="R262" s="29"/>
    </row>
    <row r="263" spans="2:18">
      <c r="B263" s="29"/>
      <c r="D263" s="28"/>
      <c r="E263" s="28"/>
      <c r="H263" s="28"/>
      <c r="O263" s="29"/>
      <c r="P263" s="29"/>
      <c r="Q263" s="29"/>
      <c r="R263" s="29"/>
    </row>
    <row r="264" spans="2:18">
      <c r="B264" s="29"/>
      <c r="D264" s="28"/>
      <c r="E264" s="28"/>
      <c r="H264" s="28"/>
      <c r="O264" s="29"/>
      <c r="P264" s="29"/>
      <c r="Q264" s="29"/>
      <c r="R264" s="29"/>
    </row>
    <row r="265" spans="2:18">
      <c r="B265" s="29"/>
      <c r="D265" s="28"/>
      <c r="E265" s="28"/>
      <c r="H265" s="28"/>
      <c r="O265" s="29"/>
      <c r="P265" s="29"/>
      <c r="Q265" s="29"/>
      <c r="R265" s="29"/>
    </row>
    <row r="266" spans="2:18">
      <c r="B266" s="29"/>
      <c r="D266" s="28"/>
      <c r="E266" s="28"/>
      <c r="H266" s="28"/>
      <c r="O266" s="29"/>
      <c r="P266" s="29"/>
      <c r="Q266" s="29"/>
      <c r="R266" s="29"/>
    </row>
    <row r="267" spans="2:18">
      <c r="B267" s="29"/>
      <c r="D267" s="28"/>
      <c r="E267" s="28"/>
      <c r="H267" s="28"/>
      <c r="O267" s="29"/>
      <c r="P267" s="29"/>
      <c r="Q267" s="29"/>
      <c r="R267" s="29"/>
    </row>
    <row r="268" spans="2:18">
      <c r="B268" s="29"/>
      <c r="D268" s="28"/>
      <c r="E268" s="28"/>
      <c r="H268" s="28"/>
      <c r="O268" s="29"/>
      <c r="P268" s="29"/>
      <c r="Q268" s="29"/>
      <c r="R268" s="29"/>
    </row>
    <row r="269" spans="2:18">
      <c r="B269" s="29"/>
      <c r="D269" s="28"/>
      <c r="E269" s="28"/>
      <c r="H269" s="28"/>
      <c r="O269" s="29"/>
      <c r="P269" s="29"/>
      <c r="Q269" s="29"/>
      <c r="R269" s="29"/>
    </row>
    <row r="270" spans="2:18">
      <c r="B270" s="29"/>
      <c r="D270" s="28"/>
      <c r="E270" s="28"/>
      <c r="H270" s="28"/>
      <c r="O270" s="29"/>
      <c r="P270" s="29"/>
      <c r="Q270" s="29"/>
      <c r="R270" s="29"/>
    </row>
    <row r="271" spans="2:18">
      <c r="B271" s="29"/>
      <c r="D271" s="28"/>
      <c r="E271" s="28"/>
      <c r="H271" s="28"/>
      <c r="O271" s="29"/>
      <c r="P271" s="29"/>
      <c r="Q271" s="29"/>
      <c r="R271" s="29"/>
    </row>
    <row r="272" spans="2:18">
      <c r="B272" s="29"/>
      <c r="D272" s="28"/>
      <c r="E272" s="28"/>
      <c r="H272" s="28"/>
      <c r="O272" s="29"/>
      <c r="P272" s="29"/>
      <c r="Q272" s="29"/>
      <c r="R272" s="29"/>
    </row>
    <row r="273" spans="2:18">
      <c r="B273" s="29"/>
      <c r="D273" s="28"/>
      <c r="E273" s="28"/>
      <c r="H273" s="28"/>
      <c r="O273" s="29"/>
      <c r="P273" s="29"/>
      <c r="Q273" s="29"/>
      <c r="R273" s="29"/>
    </row>
    <row r="274" spans="2:18">
      <c r="B274" s="29"/>
      <c r="D274" s="28"/>
      <c r="E274" s="28"/>
      <c r="H274" s="28"/>
      <c r="O274" s="29"/>
      <c r="P274" s="29"/>
      <c r="Q274" s="29"/>
      <c r="R274" s="29"/>
    </row>
    <row r="275" spans="2:18">
      <c r="B275" s="29"/>
      <c r="D275" s="28"/>
      <c r="E275" s="28"/>
      <c r="H275" s="28"/>
      <c r="O275" s="29"/>
      <c r="P275" s="29"/>
      <c r="Q275" s="29"/>
      <c r="R275" s="29"/>
    </row>
    <row r="276" spans="2:18">
      <c r="B276" s="29"/>
      <c r="D276" s="28"/>
      <c r="E276" s="28"/>
      <c r="H276" s="28"/>
      <c r="O276" s="29"/>
      <c r="P276" s="29"/>
      <c r="Q276" s="29"/>
      <c r="R276" s="29"/>
    </row>
    <row r="277" spans="2:18">
      <c r="B277" s="29"/>
      <c r="D277" s="28"/>
      <c r="E277" s="28"/>
      <c r="H277" s="28"/>
      <c r="O277" s="29"/>
      <c r="P277" s="29"/>
      <c r="Q277" s="29"/>
      <c r="R277" s="29"/>
    </row>
    <row r="278" spans="2:18">
      <c r="B278" s="29"/>
      <c r="D278" s="28"/>
      <c r="E278" s="28"/>
      <c r="H278" s="28"/>
      <c r="O278" s="29"/>
      <c r="P278" s="29"/>
      <c r="Q278" s="29"/>
      <c r="R278" s="29"/>
    </row>
    <row r="279" spans="2:18">
      <c r="B279" s="29"/>
      <c r="D279" s="28"/>
      <c r="E279" s="28"/>
      <c r="H279" s="28"/>
      <c r="O279" s="29"/>
      <c r="P279" s="29"/>
      <c r="Q279" s="29"/>
      <c r="R279" s="29"/>
    </row>
    <row r="280" spans="2:18">
      <c r="B280" s="29"/>
      <c r="D280" s="28"/>
      <c r="E280" s="28"/>
      <c r="H280" s="28"/>
      <c r="O280" s="29"/>
      <c r="P280" s="29"/>
      <c r="Q280" s="29"/>
      <c r="R280" s="29"/>
    </row>
    <row r="281" spans="2:18">
      <c r="B281" s="29"/>
      <c r="D281" s="28"/>
      <c r="E281" s="28"/>
      <c r="H281" s="28"/>
      <c r="O281" s="29"/>
      <c r="P281" s="29"/>
      <c r="Q281" s="29"/>
      <c r="R281" s="29"/>
    </row>
    <row r="282" spans="2:18">
      <c r="B282" s="29"/>
      <c r="D282" s="28"/>
      <c r="E282" s="28"/>
      <c r="H282" s="28"/>
      <c r="O282" s="29"/>
      <c r="P282" s="29"/>
      <c r="Q282" s="29"/>
      <c r="R282" s="29"/>
    </row>
    <row r="283" spans="2:18">
      <c r="B283" s="29"/>
      <c r="D283" s="28"/>
      <c r="E283" s="28"/>
      <c r="H283" s="28"/>
      <c r="O283" s="29"/>
      <c r="P283" s="29"/>
      <c r="Q283" s="29"/>
      <c r="R283" s="29"/>
    </row>
    <row r="284" spans="2:18">
      <c r="B284" s="29"/>
      <c r="D284" s="28"/>
      <c r="E284" s="28"/>
      <c r="H284" s="28"/>
      <c r="O284" s="29"/>
      <c r="P284" s="29"/>
      <c r="Q284" s="29"/>
      <c r="R284" s="29"/>
    </row>
    <row r="285" spans="2:18">
      <c r="B285" s="29"/>
      <c r="D285" s="28"/>
      <c r="E285" s="28"/>
      <c r="H285" s="28"/>
      <c r="O285" s="29"/>
      <c r="P285" s="29"/>
      <c r="Q285" s="29"/>
      <c r="R285" s="29"/>
    </row>
    <row r="286" spans="2:18">
      <c r="B286" s="29"/>
      <c r="D286" s="28"/>
      <c r="E286" s="28"/>
      <c r="H286" s="28"/>
      <c r="O286" s="29"/>
      <c r="P286" s="29"/>
      <c r="Q286" s="29"/>
      <c r="R286" s="29"/>
    </row>
    <row r="287" spans="2:18">
      <c r="B287" s="29"/>
      <c r="D287" s="28"/>
      <c r="E287" s="28"/>
      <c r="H287" s="28"/>
      <c r="O287" s="29"/>
      <c r="P287" s="29"/>
      <c r="Q287" s="29"/>
      <c r="R287" s="29"/>
    </row>
    <row r="288" spans="2:18">
      <c r="B288" s="29"/>
      <c r="D288" s="28"/>
      <c r="E288" s="28"/>
      <c r="H288" s="28"/>
      <c r="O288" s="29"/>
      <c r="P288" s="29"/>
      <c r="Q288" s="29"/>
      <c r="R288" s="29"/>
    </row>
    <row r="289" spans="2:18">
      <c r="B289" s="29"/>
      <c r="D289" s="28"/>
      <c r="E289" s="28"/>
      <c r="H289" s="28"/>
      <c r="O289" s="29"/>
      <c r="P289" s="29"/>
      <c r="Q289" s="29"/>
      <c r="R289" s="29"/>
    </row>
    <row r="290" spans="2:18">
      <c r="B290" s="29"/>
      <c r="D290" s="28"/>
      <c r="E290" s="28"/>
      <c r="H290" s="28"/>
      <c r="O290" s="29"/>
      <c r="P290" s="29"/>
      <c r="Q290" s="29"/>
      <c r="R290" s="29"/>
    </row>
    <row r="291" spans="2:18">
      <c r="B291" s="29"/>
      <c r="D291" s="28"/>
      <c r="E291" s="28"/>
      <c r="H291" s="28"/>
      <c r="O291" s="29"/>
      <c r="P291" s="29"/>
      <c r="Q291" s="29"/>
      <c r="R291" s="29"/>
    </row>
    <row r="292" spans="2:18">
      <c r="B292" s="29"/>
      <c r="D292" s="28"/>
      <c r="E292" s="28"/>
      <c r="H292" s="28"/>
      <c r="O292" s="29"/>
      <c r="P292" s="29"/>
      <c r="Q292" s="29"/>
      <c r="R292" s="29"/>
    </row>
    <row r="293" spans="2:18">
      <c r="B293" s="29"/>
      <c r="D293" s="28"/>
      <c r="E293" s="28"/>
      <c r="H293" s="28"/>
      <c r="O293" s="29"/>
      <c r="P293" s="29"/>
      <c r="Q293" s="29"/>
      <c r="R293" s="29"/>
    </row>
    <row r="294" spans="2:18">
      <c r="B294" s="29"/>
      <c r="D294" s="28"/>
      <c r="E294" s="28"/>
      <c r="H294" s="28"/>
      <c r="O294" s="29"/>
      <c r="P294" s="29"/>
      <c r="Q294" s="29"/>
      <c r="R294" s="29"/>
    </row>
    <row r="295" spans="2:18">
      <c r="B295" s="29"/>
      <c r="D295" s="28"/>
      <c r="E295" s="28"/>
      <c r="H295" s="28"/>
      <c r="O295" s="29"/>
      <c r="P295" s="29"/>
      <c r="Q295" s="29"/>
      <c r="R295" s="29"/>
    </row>
    <row r="296" spans="2:18">
      <c r="B296" s="29"/>
      <c r="D296" s="28"/>
      <c r="E296" s="28"/>
      <c r="H296" s="28"/>
      <c r="O296" s="29"/>
      <c r="P296" s="29"/>
      <c r="Q296" s="29"/>
      <c r="R296" s="29"/>
    </row>
    <row r="297" spans="2:18">
      <c r="B297" s="29"/>
      <c r="D297" s="28"/>
      <c r="E297" s="28"/>
      <c r="H297" s="28"/>
      <c r="O297" s="29"/>
      <c r="P297" s="29"/>
      <c r="Q297" s="29"/>
      <c r="R297" s="29"/>
    </row>
    <row r="298" spans="2:18">
      <c r="B298" s="29"/>
      <c r="D298" s="28"/>
      <c r="E298" s="28"/>
      <c r="H298" s="28"/>
      <c r="O298" s="29"/>
      <c r="P298" s="29"/>
      <c r="Q298" s="29"/>
      <c r="R298" s="29"/>
    </row>
    <row r="299" spans="2:18">
      <c r="B299" s="29"/>
      <c r="D299" s="28"/>
      <c r="E299" s="28"/>
      <c r="H299" s="28"/>
      <c r="O299" s="29"/>
      <c r="P299" s="29"/>
      <c r="Q299" s="29"/>
      <c r="R299" s="29"/>
    </row>
    <row r="300" spans="2:18">
      <c r="B300" s="29"/>
      <c r="D300" s="28"/>
      <c r="E300" s="28"/>
      <c r="H300" s="28"/>
      <c r="O300" s="29"/>
      <c r="P300" s="29"/>
      <c r="Q300" s="29"/>
      <c r="R300" s="29"/>
    </row>
    <row r="301" spans="2:18">
      <c r="B301" s="29"/>
      <c r="D301" s="28"/>
      <c r="E301" s="28"/>
      <c r="H301" s="28"/>
      <c r="O301" s="29"/>
      <c r="P301" s="29"/>
      <c r="Q301" s="29"/>
      <c r="R301" s="29"/>
    </row>
    <row r="302" spans="2:18">
      <c r="B302" s="29"/>
      <c r="D302" s="28"/>
      <c r="E302" s="28"/>
      <c r="H302" s="28"/>
      <c r="O302" s="29"/>
      <c r="P302" s="29"/>
      <c r="Q302" s="29"/>
      <c r="R302" s="29"/>
    </row>
    <row r="303" spans="2:18">
      <c r="B303" s="29"/>
      <c r="D303" s="28"/>
      <c r="E303" s="28"/>
      <c r="H303" s="28"/>
      <c r="O303" s="29"/>
      <c r="P303" s="29"/>
      <c r="Q303" s="29"/>
      <c r="R303" s="29"/>
    </row>
    <row r="304" spans="2:18">
      <c r="B304" s="29"/>
      <c r="D304" s="28"/>
      <c r="E304" s="28"/>
      <c r="H304" s="28"/>
      <c r="O304" s="29"/>
      <c r="P304" s="29"/>
      <c r="Q304" s="29"/>
      <c r="R304" s="29"/>
    </row>
    <row r="305" spans="2:18">
      <c r="B305" s="29"/>
      <c r="D305" s="28"/>
      <c r="E305" s="28"/>
      <c r="H305" s="28"/>
      <c r="O305" s="29"/>
      <c r="P305" s="29"/>
      <c r="Q305" s="29"/>
      <c r="R305" s="29"/>
    </row>
    <row r="306" spans="2:18">
      <c r="B306" s="29"/>
      <c r="D306" s="28"/>
      <c r="E306" s="28"/>
      <c r="H306" s="28"/>
      <c r="O306" s="29"/>
      <c r="P306" s="29"/>
      <c r="Q306" s="29"/>
      <c r="R306" s="29"/>
    </row>
    <row r="307" spans="2:18">
      <c r="B307" s="29"/>
      <c r="D307" s="28"/>
      <c r="E307" s="28"/>
      <c r="H307" s="28"/>
      <c r="O307" s="29"/>
      <c r="P307" s="29"/>
      <c r="Q307" s="29"/>
      <c r="R307" s="29"/>
    </row>
    <row r="308" spans="2:18">
      <c r="B308" s="29"/>
      <c r="D308" s="28"/>
      <c r="E308" s="28"/>
      <c r="H308" s="28"/>
      <c r="O308" s="29"/>
      <c r="P308" s="29"/>
      <c r="Q308" s="29"/>
      <c r="R308" s="29"/>
    </row>
    <row r="309" spans="2:18">
      <c r="B309" s="29"/>
      <c r="D309" s="28"/>
      <c r="E309" s="28"/>
      <c r="H309" s="28"/>
      <c r="O309" s="29"/>
      <c r="P309" s="29"/>
      <c r="Q309" s="29"/>
      <c r="R309" s="29"/>
    </row>
    <row r="310" spans="2:18">
      <c r="B310" s="29"/>
      <c r="D310" s="28"/>
      <c r="E310" s="28"/>
      <c r="H310" s="28"/>
      <c r="O310" s="29"/>
      <c r="P310" s="29"/>
      <c r="Q310" s="29"/>
      <c r="R310" s="29"/>
    </row>
    <row r="311" spans="2:18">
      <c r="B311" s="29"/>
      <c r="D311" s="28"/>
      <c r="E311" s="28"/>
      <c r="H311" s="28"/>
      <c r="O311" s="29"/>
      <c r="P311" s="29"/>
      <c r="Q311" s="29"/>
      <c r="R311" s="29"/>
    </row>
    <row r="312" spans="2:18">
      <c r="B312" s="29"/>
      <c r="D312" s="28"/>
      <c r="E312" s="28"/>
      <c r="H312" s="28"/>
      <c r="O312" s="29"/>
      <c r="P312" s="29"/>
      <c r="Q312" s="29"/>
      <c r="R312" s="29"/>
    </row>
    <row r="313" spans="2:18">
      <c r="B313" s="29"/>
      <c r="D313" s="28"/>
      <c r="E313" s="28"/>
      <c r="H313" s="28"/>
      <c r="O313" s="29"/>
      <c r="P313" s="29"/>
      <c r="Q313" s="29"/>
      <c r="R313" s="29"/>
    </row>
    <row r="314" spans="2:18">
      <c r="B314" s="29"/>
      <c r="D314" s="28"/>
      <c r="E314" s="28"/>
      <c r="H314" s="28"/>
      <c r="O314" s="29"/>
      <c r="P314" s="29"/>
      <c r="Q314" s="29"/>
      <c r="R314" s="29"/>
    </row>
    <row r="315" spans="2:18">
      <c r="B315" s="29"/>
      <c r="D315" s="28"/>
      <c r="E315" s="28"/>
      <c r="H315" s="28"/>
      <c r="O315" s="29"/>
      <c r="P315" s="29"/>
      <c r="Q315" s="29"/>
      <c r="R315" s="29"/>
    </row>
    <row r="316" spans="2:18">
      <c r="B316" s="29"/>
      <c r="D316" s="28"/>
      <c r="E316" s="28"/>
      <c r="H316" s="28"/>
      <c r="O316" s="29"/>
      <c r="P316" s="29"/>
      <c r="Q316" s="29"/>
      <c r="R316" s="29"/>
    </row>
    <row r="317" spans="2:18">
      <c r="B317" s="29"/>
      <c r="D317" s="28"/>
      <c r="E317" s="28"/>
      <c r="H317" s="28"/>
      <c r="O317" s="29"/>
      <c r="P317" s="29"/>
      <c r="Q317" s="29"/>
      <c r="R317" s="29"/>
    </row>
    <row r="318" spans="2:18">
      <c r="B318" s="29"/>
      <c r="D318" s="28"/>
      <c r="E318" s="28"/>
      <c r="H318" s="28"/>
      <c r="O318" s="29"/>
      <c r="P318" s="29"/>
      <c r="Q318" s="29"/>
      <c r="R318" s="29"/>
    </row>
    <row r="319" spans="2:18">
      <c r="B319" s="29"/>
      <c r="D319" s="28"/>
      <c r="E319" s="28"/>
      <c r="H319" s="28"/>
      <c r="O319" s="29"/>
      <c r="P319" s="29"/>
      <c r="Q319" s="29"/>
      <c r="R319" s="29"/>
    </row>
    <row r="320" spans="2:18">
      <c r="B320" s="29"/>
      <c r="D320" s="28"/>
      <c r="E320" s="28"/>
      <c r="H320" s="28"/>
      <c r="O320" s="29"/>
      <c r="P320" s="29"/>
      <c r="Q320" s="29"/>
      <c r="R320" s="29"/>
    </row>
    <row r="321" spans="2:18">
      <c r="B321" s="29"/>
      <c r="D321" s="28"/>
      <c r="E321" s="28"/>
      <c r="H321" s="28"/>
      <c r="O321" s="29"/>
      <c r="P321" s="29"/>
      <c r="Q321" s="29"/>
      <c r="R321" s="29"/>
    </row>
    <row r="322" spans="2:18">
      <c r="B322" s="29"/>
      <c r="D322" s="28"/>
      <c r="E322" s="28"/>
      <c r="H322" s="28"/>
      <c r="O322" s="29"/>
      <c r="P322" s="29"/>
      <c r="Q322" s="29"/>
      <c r="R322" s="29"/>
    </row>
    <row r="323" spans="2:18">
      <c r="B323" s="29"/>
      <c r="D323" s="28"/>
      <c r="E323" s="28"/>
      <c r="H323" s="28"/>
      <c r="O323" s="29"/>
      <c r="P323" s="29"/>
      <c r="Q323" s="29"/>
      <c r="R323" s="29"/>
    </row>
    <row r="324" spans="2:18">
      <c r="B324" s="29"/>
      <c r="D324" s="28"/>
      <c r="E324" s="28"/>
      <c r="H324" s="28"/>
      <c r="O324" s="29"/>
      <c r="P324" s="29"/>
      <c r="Q324" s="29"/>
      <c r="R324" s="29"/>
    </row>
    <row r="325" spans="2:18">
      <c r="B325" s="29"/>
      <c r="D325" s="28"/>
      <c r="E325" s="28"/>
      <c r="H325" s="28"/>
      <c r="O325" s="29"/>
      <c r="P325" s="29"/>
      <c r="Q325" s="29"/>
      <c r="R325" s="29"/>
    </row>
    <row r="326" spans="2:18">
      <c r="B326" s="29"/>
      <c r="D326" s="28"/>
      <c r="E326" s="28"/>
      <c r="H326" s="28"/>
      <c r="O326" s="29"/>
      <c r="P326" s="29"/>
      <c r="Q326" s="29"/>
      <c r="R326" s="29"/>
    </row>
    <row r="327" spans="2:18">
      <c r="B327" s="29"/>
      <c r="D327" s="28"/>
      <c r="E327" s="28"/>
      <c r="H327" s="28"/>
      <c r="O327" s="29"/>
      <c r="P327" s="29"/>
      <c r="Q327" s="29"/>
      <c r="R327" s="29"/>
    </row>
    <row r="328" spans="2:18">
      <c r="B328" s="29"/>
      <c r="D328" s="28"/>
      <c r="E328" s="28"/>
      <c r="H328" s="28"/>
      <c r="O328" s="29"/>
      <c r="P328" s="29"/>
      <c r="Q328" s="29"/>
      <c r="R328" s="29"/>
    </row>
    <row r="329" spans="2:18">
      <c r="B329" s="29"/>
      <c r="D329" s="28"/>
      <c r="E329" s="28"/>
      <c r="H329" s="28"/>
      <c r="O329" s="29"/>
      <c r="P329" s="29"/>
      <c r="Q329" s="29"/>
      <c r="R329" s="29"/>
    </row>
    <row r="330" spans="2:18">
      <c r="B330" s="29"/>
      <c r="D330" s="28"/>
      <c r="E330" s="28"/>
      <c r="H330" s="28"/>
      <c r="O330" s="29"/>
      <c r="P330" s="29"/>
      <c r="Q330" s="29"/>
      <c r="R330" s="29"/>
    </row>
    <row r="331" spans="2:18">
      <c r="B331" s="29"/>
      <c r="D331" s="28"/>
      <c r="E331" s="28"/>
      <c r="H331" s="28"/>
      <c r="O331" s="29"/>
      <c r="P331" s="29"/>
      <c r="Q331" s="29"/>
      <c r="R331" s="29"/>
    </row>
    <row r="332" spans="2:18">
      <c r="B332" s="29"/>
      <c r="D332" s="28"/>
      <c r="E332" s="28"/>
      <c r="H332" s="28"/>
      <c r="O332" s="29"/>
      <c r="P332" s="29"/>
      <c r="Q332" s="29"/>
      <c r="R332" s="29"/>
    </row>
    <row r="333" spans="2:18">
      <c r="B333" s="29"/>
      <c r="D333" s="28"/>
      <c r="E333" s="28"/>
      <c r="H333" s="28"/>
      <c r="O333" s="29"/>
      <c r="P333" s="29"/>
      <c r="Q333" s="29"/>
      <c r="R333" s="29"/>
    </row>
    <row r="334" spans="2:18">
      <c r="B334" s="29"/>
      <c r="D334" s="28"/>
      <c r="E334" s="28"/>
      <c r="H334" s="28"/>
      <c r="O334" s="29"/>
      <c r="P334" s="29"/>
      <c r="Q334" s="29"/>
      <c r="R334" s="29"/>
    </row>
    <row r="335" spans="2:18">
      <c r="B335" s="29"/>
      <c r="D335" s="28"/>
      <c r="E335" s="28"/>
      <c r="H335" s="28"/>
      <c r="O335" s="29"/>
      <c r="P335" s="29"/>
      <c r="Q335" s="29"/>
      <c r="R335" s="29"/>
    </row>
    <row r="336" spans="2:18">
      <c r="B336" s="29"/>
      <c r="D336" s="28"/>
      <c r="E336" s="28"/>
      <c r="H336" s="28"/>
      <c r="O336" s="29"/>
      <c r="P336" s="29"/>
      <c r="Q336" s="29"/>
      <c r="R336" s="29"/>
    </row>
    <row r="337" spans="2:18">
      <c r="B337" s="29"/>
      <c r="D337" s="28"/>
      <c r="E337" s="28"/>
      <c r="H337" s="28"/>
      <c r="O337" s="29"/>
      <c r="P337" s="29"/>
      <c r="Q337" s="29"/>
      <c r="R337" s="29"/>
    </row>
    <row r="338" spans="2:18">
      <c r="B338" s="29"/>
      <c r="D338" s="28"/>
      <c r="E338" s="28"/>
      <c r="H338" s="28"/>
      <c r="O338" s="29"/>
      <c r="P338" s="29"/>
      <c r="Q338" s="29"/>
      <c r="R338" s="29"/>
    </row>
    <row r="339" spans="2:18">
      <c r="B339" s="29"/>
      <c r="D339" s="28"/>
      <c r="E339" s="28"/>
      <c r="H339" s="28"/>
      <c r="O339" s="29"/>
      <c r="P339" s="29"/>
      <c r="Q339" s="29"/>
      <c r="R339" s="29"/>
    </row>
    <row r="340" spans="2:18">
      <c r="B340" s="29"/>
      <c r="D340" s="28"/>
      <c r="E340" s="28"/>
      <c r="H340" s="28"/>
      <c r="O340" s="29"/>
      <c r="P340" s="29"/>
      <c r="Q340" s="29"/>
      <c r="R340" s="29"/>
    </row>
    <row r="341" spans="2:18">
      <c r="B341" s="29"/>
      <c r="D341" s="28"/>
      <c r="E341" s="28"/>
      <c r="H341" s="28"/>
      <c r="O341" s="29"/>
      <c r="P341" s="29"/>
      <c r="Q341" s="29"/>
      <c r="R341" s="29"/>
    </row>
    <row r="342" spans="2:18">
      <c r="B342" s="29"/>
      <c r="D342" s="28"/>
      <c r="E342" s="28"/>
      <c r="H342" s="28"/>
      <c r="O342" s="29"/>
      <c r="P342" s="29"/>
      <c r="Q342" s="29"/>
      <c r="R342" s="29"/>
    </row>
    <row r="343" spans="2:18">
      <c r="B343" s="29"/>
      <c r="D343" s="28"/>
      <c r="E343" s="28"/>
      <c r="H343" s="28"/>
      <c r="O343" s="29"/>
      <c r="P343" s="29"/>
      <c r="Q343" s="29"/>
      <c r="R343" s="29"/>
    </row>
    <row r="344" spans="2:18">
      <c r="B344" s="29"/>
      <c r="D344" s="28"/>
      <c r="E344" s="28"/>
      <c r="H344" s="28"/>
      <c r="O344" s="29"/>
      <c r="P344" s="29"/>
      <c r="Q344" s="29"/>
      <c r="R344" s="29"/>
    </row>
    <row r="345" spans="2:18">
      <c r="B345" s="29"/>
      <c r="D345" s="28"/>
      <c r="E345" s="28"/>
      <c r="H345" s="28"/>
      <c r="O345" s="29"/>
      <c r="P345" s="29"/>
      <c r="Q345" s="29"/>
      <c r="R345" s="29"/>
    </row>
    <row r="346" spans="2:18">
      <c r="B346" s="29"/>
      <c r="D346" s="28"/>
      <c r="E346" s="28"/>
      <c r="H346" s="28"/>
      <c r="O346" s="29"/>
      <c r="P346" s="29"/>
      <c r="Q346" s="29"/>
      <c r="R346" s="29"/>
    </row>
    <row r="347" spans="2:18">
      <c r="B347" s="29"/>
      <c r="D347" s="28"/>
      <c r="E347" s="28"/>
      <c r="H347" s="28"/>
      <c r="O347" s="29"/>
      <c r="P347" s="29"/>
      <c r="Q347" s="29"/>
      <c r="R347" s="29"/>
    </row>
    <row r="348" spans="2:18">
      <c r="B348" s="29"/>
      <c r="D348" s="28"/>
      <c r="E348" s="28"/>
      <c r="H348" s="28"/>
      <c r="O348" s="29"/>
      <c r="P348" s="29"/>
      <c r="Q348" s="29"/>
      <c r="R348" s="29"/>
    </row>
    <row r="349" spans="2:18">
      <c r="B349" s="29"/>
      <c r="D349" s="28"/>
      <c r="E349" s="28"/>
      <c r="H349" s="28"/>
      <c r="O349" s="29"/>
      <c r="P349" s="29"/>
      <c r="Q349" s="29"/>
      <c r="R349" s="29"/>
    </row>
    <row r="350" spans="2:18">
      <c r="B350" s="29"/>
      <c r="D350" s="28"/>
      <c r="E350" s="28"/>
      <c r="H350" s="28"/>
      <c r="O350" s="29"/>
      <c r="P350" s="29"/>
      <c r="Q350" s="29"/>
      <c r="R350" s="29"/>
    </row>
    <row r="351" spans="2:18">
      <c r="B351" s="29"/>
      <c r="D351" s="28"/>
      <c r="E351" s="28"/>
      <c r="H351" s="28"/>
      <c r="O351" s="29"/>
      <c r="P351" s="29"/>
      <c r="Q351" s="29"/>
      <c r="R351" s="29"/>
    </row>
    <row r="352" spans="2:18">
      <c r="B352" s="29"/>
      <c r="D352" s="28"/>
      <c r="E352" s="28"/>
      <c r="H352" s="28"/>
      <c r="O352" s="29"/>
      <c r="P352" s="29"/>
      <c r="Q352" s="29"/>
      <c r="R352" s="29"/>
    </row>
    <row r="353" spans="2:18">
      <c r="B353" s="29"/>
      <c r="D353" s="28"/>
      <c r="E353" s="28"/>
      <c r="H353" s="28"/>
      <c r="O353" s="29"/>
      <c r="P353" s="29"/>
      <c r="Q353" s="29"/>
      <c r="R353" s="29"/>
    </row>
    <row r="354" spans="2:18">
      <c r="B354" s="29"/>
      <c r="D354" s="28"/>
      <c r="E354" s="28"/>
      <c r="H354" s="28"/>
      <c r="O354" s="29"/>
      <c r="P354" s="29"/>
      <c r="Q354" s="29"/>
      <c r="R354" s="29"/>
    </row>
    <row r="355" spans="2:18">
      <c r="B355" s="29"/>
      <c r="D355" s="28"/>
      <c r="E355" s="28"/>
      <c r="H355" s="28"/>
      <c r="O355" s="29"/>
      <c r="P355" s="29"/>
      <c r="Q355" s="29"/>
      <c r="R355" s="29"/>
    </row>
    <row r="356" spans="2:18">
      <c r="B356" s="29"/>
      <c r="D356" s="28"/>
      <c r="E356" s="28"/>
      <c r="H356" s="28"/>
      <c r="O356" s="29"/>
      <c r="P356" s="29"/>
      <c r="Q356" s="29"/>
      <c r="R356" s="29"/>
    </row>
    <row r="357" spans="2:18">
      <c r="B357" s="29"/>
      <c r="D357" s="28"/>
      <c r="E357" s="28"/>
      <c r="H357" s="28"/>
      <c r="O357" s="29"/>
      <c r="P357" s="29"/>
      <c r="Q357" s="29"/>
      <c r="R357" s="29"/>
    </row>
    <row r="358" spans="2:18">
      <c r="B358" s="29"/>
      <c r="D358" s="28"/>
      <c r="E358" s="28"/>
      <c r="H358" s="28"/>
      <c r="O358" s="29"/>
      <c r="P358" s="29"/>
      <c r="Q358" s="29"/>
      <c r="R358" s="29"/>
    </row>
    <row r="359" spans="2:18">
      <c r="B359" s="29"/>
      <c r="D359" s="28"/>
      <c r="E359" s="28"/>
      <c r="H359" s="28"/>
      <c r="O359" s="29"/>
      <c r="P359" s="29"/>
      <c r="Q359" s="29"/>
      <c r="R359" s="29"/>
    </row>
    <row r="360" spans="2:18">
      <c r="B360" s="29"/>
      <c r="D360" s="28"/>
      <c r="E360" s="28"/>
      <c r="H360" s="28"/>
      <c r="O360" s="29"/>
      <c r="P360" s="29"/>
      <c r="Q360" s="29"/>
      <c r="R360" s="29"/>
    </row>
    <row r="361" spans="2:18">
      <c r="B361" s="29"/>
      <c r="D361" s="28"/>
      <c r="E361" s="28"/>
      <c r="H361" s="28"/>
      <c r="O361" s="29"/>
      <c r="P361" s="29"/>
      <c r="Q361" s="29"/>
      <c r="R361" s="29"/>
    </row>
    <row r="362" spans="2:18">
      <c r="B362" s="29"/>
      <c r="D362" s="28"/>
      <c r="E362" s="28"/>
      <c r="H362" s="28"/>
      <c r="O362" s="29"/>
      <c r="P362" s="29"/>
      <c r="Q362" s="29"/>
      <c r="R362" s="29"/>
    </row>
    <row r="363" spans="2:18">
      <c r="B363" s="29"/>
      <c r="D363" s="28"/>
      <c r="E363" s="28"/>
      <c r="H363" s="28"/>
      <c r="O363" s="29"/>
      <c r="P363" s="29"/>
      <c r="Q363" s="29"/>
      <c r="R363" s="29"/>
    </row>
    <row r="364" spans="2:18">
      <c r="B364" s="29"/>
      <c r="D364" s="28"/>
      <c r="E364" s="28"/>
      <c r="H364" s="28"/>
      <c r="O364" s="29"/>
      <c r="P364" s="29"/>
      <c r="Q364" s="29"/>
      <c r="R364" s="29"/>
    </row>
    <row r="365" spans="2:18">
      <c r="B365" s="29"/>
      <c r="D365" s="28"/>
      <c r="E365" s="28"/>
      <c r="H365" s="28"/>
      <c r="O365" s="29"/>
      <c r="P365" s="29"/>
      <c r="Q365" s="29"/>
      <c r="R365" s="29"/>
    </row>
    <row r="366" spans="2:18">
      <c r="B366" s="29"/>
      <c r="D366" s="28"/>
      <c r="E366" s="28"/>
      <c r="H366" s="28"/>
      <c r="O366" s="29"/>
      <c r="P366" s="29"/>
      <c r="Q366" s="29"/>
      <c r="R366" s="29"/>
    </row>
    <row r="367" spans="2:18">
      <c r="B367" s="29"/>
      <c r="D367" s="28"/>
      <c r="E367" s="28"/>
      <c r="H367" s="28"/>
      <c r="O367" s="29"/>
      <c r="P367" s="29"/>
      <c r="Q367" s="29"/>
      <c r="R367" s="29"/>
    </row>
    <row r="368" spans="2:18">
      <c r="B368" s="29"/>
      <c r="D368" s="28"/>
      <c r="E368" s="28"/>
      <c r="H368" s="28"/>
      <c r="O368" s="29"/>
      <c r="P368" s="29"/>
      <c r="Q368" s="29"/>
      <c r="R368" s="29"/>
    </row>
    <row r="369" spans="2:18">
      <c r="B369" s="29"/>
      <c r="D369" s="28"/>
      <c r="E369" s="28"/>
      <c r="H369" s="28"/>
      <c r="O369" s="29"/>
      <c r="P369" s="29"/>
      <c r="Q369" s="29"/>
      <c r="R369" s="29"/>
    </row>
    <row r="370" spans="2:18">
      <c r="B370" s="29"/>
      <c r="D370" s="28"/>
      <c r="E370" s="28"/>
      <c r="H370" s="28"/>
      <c r="O370" s="29"/>
      <c r="P370" s="29"/>
      <c r="Q370" s="29"/>
      <c r="R370" s="29"/>
    </row>
    <row r="371" spans="2:18">
      <c r="B371" s="29"/>
      <c r="D371" s="28"/>
      <c r="E371" s="28"/>
      <c r="H371" s="28"/>
      <c r="O371" s="29"/>
      <c r="P371" s="29"/>
      <c r="Q371" s="29"/>
      <c r="R371" s="29"/>
    </row>
    <row r="372" spans="2:18">
      <c r="B372" s="29"/>
      <c r="D372" s="28"/>
      <c r="E372" s="28"/>
      <c r="H372" s="28"/>
      <c r="O372" s="29"/>
      <c r="P372" s="29"/>
      <c r="Q372" s="29"/>
      <c r="R372" s="29"/>
    </row>
    <row r="373" spans="2:18">
      <c r="B373" s="29"/>
      <c r="D373" s="28"/>
      <c r="E373" s="28"/>
      <c r="H373" s="28"/>
      <c r="O373" s="29"/>
      <c r="P373" s="29"/>
      <c r="Q373" s="29"/>
      <c r="R373" s="29"/>
    </row>
    <row r="374" spans="2:18">
      <c r="B374" s="29"/>
      <c r="D374" s="28"/>
      <c r="E374" s="28"/>
      <c r="H374" s="28"/>
      <c r="O374" s="29"/>
      <c r="P374" s="29"/>
      <c r="Q374" s="29"/>
      <c r="R374" s="29"/>
    </row>
    <row r="375" spans="2:18">
      <c r="B375" s="29"/>
      <c r="D375" s="28"/>
      <c r="E375" s="28"/>
      <c r="H375" s="28"/>
      <c r="O375" s="29"/>
      <c r="P375" s="29"/>
      <c r="Q375" s="29"/>
      <c r="R375" s="29"/>
    </row>
    <row r="376" spans="2:18">
      <c r="B376" s="29"/>
      <c r="D376" s="28"/>
      <c r="E376" s="28"/>
      <c r="H376" s="28"/>
      <c r="O376" s="29"/>
      <c r="P376" s="29"/>
      <c r="Q376" s="29"/>
      <c r="R376" s="29"/>
    </row>
    <row r="377" spans="2:18">
      <c r="B377" s="29"/>
      <c r="D377" s="28"/>
      <c r="E377" s="28"/>
      <c r="H377" s="28"/>
      <c r="O377" s="29"/>
      <c r="P377" s="29"/>
      <c r="Q377" s="29"/>
      <c r="R377" s="29"/>
    </row>
    <row r="378" spans="2:18">
      <c r="B378" s="29"/>
      <c r="D378" s="28"/>
      <c r="E378" s="28"/>
      <c r="H378" s="28"/>
      <c r="O378" s="29"/>
      <c r="P378" s="29"/>
      <c r="Q378" s="29"/>
      <c r="R378" s="29"/>
    </row>
    <row r="379" spans="2:18">
      <c r="B379" s="29"/>
      <c r="D379" s="28"/>
      <c r="E379" s="28"/>
      <c r="H379" s="28"/>
      <c r="O379" s="29"/>
      <c r="P379" s="29"/>
      <c r="Q379" s="29"/>
      <c r="R379" s="29"/>
    </row>
    <row r="380" spans="2:18">
      <c r="B380" s="29"/>
      <c r="D380" s="28"/>
      <c r="E380" s="28"/>
      <c r="H380" s="28"/>
      <c r="O380" s="29"/>
      <c r="P380" s="29"/>
      <c r="Q380" s="29"/>
      <c r="R380" s="29"/>
    </row>
    <row r="381" spans="2:18">
      <c r="B381" s="29"/>
      <c r="D381" s="28"/>
      <c r="E381" s="28"/>
      <c r="H381" s="28"/>
      <c r="O381" s="29"/>
      <c r="P381" s="29"/>
      <c r="Q381" s="29"/>
      <c r="R381" s="29"/>
    </row>
    <row r="382" spans="2:18">
      <c r="B382" s="29"/>
      <c r="D382" s="28"/>
      <c r="E382" s="28"/>
      <c r="H382" s="28"/>
      <c r="O382" s="29"/>
      <c r="P382" s="29"/>
      <c r="Q382" s="29"/>
      <c r="R382" s="29"/>
    </row>
    <row r="383" spans="2:18">
      <c r="B383" s="29"/>
      <c r="D383" s="28"/>
      <c r="E383" s="28"/>
      <c r="H383" s="28"/>
      <c r="O383" s="29"/>
      <c r="P383" s="29"/>
      <c r="Q383" s="29"/>
      <c r="R383" s="29"/>
    </row>
    <row r="384" spans="2:18">
      <c r="B384" s="29"/>
      <c r="D384" s="28"/>
      <c r="E384" s="28"/>
      <c r="H384" s="28"/>
      <c r="O384" s="29"/>
      <c r="P384" s="29"/>
      <c r="Q384" s="29"/>
      <c r="R384" s="29"/>
    </row>
    <row r="385" spans="2:18">
      <c r="B385" s="29"/>
      <c r="D385" s="28"/>
      <c r="E385" s="28"/>
      <c r="H385" s="28"/>
      <c r="O385" s="29"/>
      <c r="P385" s="29"/>
      <c r="Q385" s="29"/>
      <c r="R385" s="29"/>
    </row>
    <row r="386" spans="2:18">
      <c r="B386" s="29"/>
      <c r="D386" s="28"/>
      <c r="E386" s="28"/>
      <c r="H386" s="28"/>
      <c r="O386" s="29"/>
      <c r="P386" s="29"/>
      <c r="Q386" s="29"/>
      <c r="R386" s="29"/>
    </row>
    <row r="387" spans="2:18">
      <c r="B387" s="29"/>
      <c r="D387" s="28"/>
      <c r="E387" s="28"/>
      <c r="H387" s="28"/>
      <c r="O387" s="29"/>
      <c r="P387" s="29"/>
      <c r="Q387" s="29"/>
      <c r="R387" s="29"/>
    </row>
    <row r="388" spans="2:18">
      <c r="B388" s="29"/>
      <c r="D388" s="28"/>
      <c r="E388" s="28"/>
      <c r="H388" s="28"/>
      <c r="O388" s="29"/>
      <c r="P388" s="29"/>
      <c r="Q388" s="29"/>
      <c r="R388" s="29"/>
    </row>
    <row r="389" spans="2:18">
      <c r="B389" s="29"/>
      <c r="D389" s="28"/>
      <c r="E389" s="28"/>
      <c r="H389" s="28"/>
      <c r="O389" s="29"/>
      <c r="P389" s="29"/>
      <c r="Q389" s="29"/>
      <c r="R389" s="29"/>
    </row>
    <row r="390" spans="2:18">
      <c r="B390" s="29"/>
      <c r="D390" s="28"/>
      <c r="E390" s="28"/>
      <c r="H390" s="28"/>
      <c r="O390" s="29"/>
      <c r="P390" s="29"/>
      <c r="Q390" s="29"/>
      <c r="R390" s="29"/>
    </row>
    <row r="391" spans="2:18">
      <c r="B391" s="29"/>
      <c r="D391" s="28"/>
      <c r="E391" s="28"/>
      <c r="H391" s="28"/>
      <c r="O391" s="29"/>
      <c r="P391" s="29"/>
      <c r="Q391" s="29"/>
      <c r="R391" s="29"/>
    </row>
    <row r="392" spans="2:18">
      <c r="B392" s="29"/>
      <c r="D392" s="28"/>
      <c r="E392" s="28"/>
      <c r="H392" s="28"/>
      <c r="O392" s="29"/>
      <c r="P392" s="29"/>
      <c r="Q392" s="29"/>
      <c r="R392" s="29"/>
    </row>
    <row r="393" spans="2:18">
      <c r="B393" s="29"/>
      <c r="D393" s="28"/>
      <c r="E393" s="28"/>
      <c r="H393" s="28"/>
      <c r="O393" s="29"/>
      <c r="P393" s="29"/>
      <c r="Q393" s="29"/>
      <c r="R393" s="29"/>
    </row>
    <row r="394" spans="2:18">
      <c r="B394" s="29"/>
      <c r="D394" s="28"/>
      <c r="E394" s="28"/>
      <c r="H394" s="28"/>
      <c r="O394" s="29"/>
      <c r="P394" s="29"/>
      <c r="Q394" s="29"/>
      <c r="R394" s="29"/>
    </row>
    <row r="395" spans="2:18">
      <c r="B395" s="29"/>
      <c r="D395" s="28"/>
      <c r="E395" s="28"/>
      <c r="H395" s="28"/>
      <c r="O395" s="29"/>
      <c r="P395" s="29"/>
      <c r="Q395" s="29"/>
      <c r="R395" s="29"/>
    </row>
    <row r="396" spans="2:18">
      <c r="B396" s="29"/>
      <c r="D396" s="28"/>
      <c r="E396" s="28"/>
      <c r="H396" s="28"/>
      <c r="O396" s="29"/>
      <c r="P396" s="29"/>
      <c r="Q396" s="29"/>
      <c r="R396" s="29"/>
    </row>
    <row r="397" spans="2:18">
      <c r="B397" s="29"/>
      <c r="D397" s="28"/>
      <c r="E397" s="28"/>
      <c r="H397" s="28"/>
      <c r="O397" s="29"/>
      <c r="P397" s="29"/>
      <c r="Q397" s="29"/>
      <c r="R397" s="29"/>
    </row>
    <row r="398" spans="2:18">
      <c r="B398" s="29"/>
      <c r="D398" s="28"/>
      <c r="E398" s="28"/>
      <c r="H398" s="28"/>
      <c r="O398" s="29"/>
      <c r="P398" s="29"/>
      <c r="Q398" s="29"/>
      <c r="R398" s="29"/>
    </row>
    <row r="399" spans="2:18">
      <c r="B399" s="29"/>
      <c r="D399" s="28"/>
      <c r="E399" s="28"/>
      <c r="H399" s="28"/>
      <c r="O399" s="29"/>
      <c r="P399" s="29"/>
      <c r="Q399" s="29"/>
      <c r="R399" s="29"/>
    </row>
    <row r="400" spans="2:18">
      <c r="B400" s="29"/>
      <c r="D400" s="28"/>
      <c r="E400" s="28"/>
      <c r="H400" s="28"/>
      <c r="O400" s="29"/>
      <c r="P400" s="29"/>
      <c r="Q400" s="29"/>
      <c r="R400" s="29"/>
    </row>
    <row r="401" spans="2:18">
      <c r="B401" s="29"/>
      <c r="D401" s="28"/>
      <c r="E401" s="28"/>
      <c r="H401" s="28"/>
      <c r="O401" s="29"/>
      <c r="P401" s="29"/>
      <c r="Q401" s="29"/>
      <c r="R401" s="29"/>
    </row>
    <row r="402" spans="2:18">
      <c r="B402" s="29"/>
      <c r="D402" s="28"/>
      <c r="E402" s="28"/>
      <c r="H402" s="28"/>
      <c r="O402" s="29"/>
      <c r="P402" s="29"/>
      <c r="Q402" s="29"/>
      <c r="R402" s="29"/>
    </row>
    <row r="403" spans="2:18">
      <c r="B403" s="29"/>
      <c r="D403" s="28"/>
      <c r="E403" s="28"/>
      <c r="H403" s="28"/>
      <c r="O403" s="29"/>
      <c r="P403" s="29"/>
      <c r="Q403" s="29"/>
      <c r="R403" s="29"/>
    </row>
    <row r="404" spans="2:18">
      <c r="B404" s="29"/>
      <c r="D404" s="28"/>
      <c r="E404" s="28"/>
      <c r="H404" s="28"/>
      <c r="O404" s="29"/>
      <c r="P404" s="29"/>
      <c r="Q404" s="29"/>
      <c r="R404" s="29"/>
    </row>
    <row r="405" spans="2:18">
      <c r="B405" s="29"/>
      <c r="D405" s="28"/>
      <c r="E405" s="28"/>
      <c r="H405" s="28"/>
      <c r="O405" s="29"/>
      <c r="P405" s="29"/>
      <c r="Q405" s="29"/>
      <c r="R405" s="29"/>
    </row>
    <row r="406" spans="2:18">
      <c r="B406" s="29"/>
      <c r="D406" s="28"/>
      <c r="E406" s="28"/>
      <c r="H406" s="28"/>
      <c r="O406" s="29"/>
      <c r="P406" s="29"/>
      <c r="Q406" s="29"/>
      <c r="R406" s="29"/>
    </row>
    <row r="407" spans="2:18">
      <c r="B407" s="29"/>
      <c r="D407" s="28"/>
      <c r="E407" s="28"/>
      <c r="H407" s="28"/>
      <c r="O407" s="29"/>
      <c r="P407" s="29"/>
      <c r="Q407" s="29"/>
      <c r="R407" s="29"/>
    </row>
    <row r="408" spans="2:18">
      <c r="B408" s="29"/>
      <c r="D408" s="28"/>
      <c r="E408" s="28"/>
      <c r="H408" s="28"/>
      <c r="O408" s="29"/>
      <c r="P408" s="29"/>
      <c r="Q408" s="29"/>
      <c r="R408" s="29"/>
    </row>
    <row r="409" spans="2:18">
      <c r="B409" s="29"/>
      <c r="D409" s="28"/>
      <c r="E409" s="28"/>
      <c r="H409" s="28"/>
      <c r="O409" s="29"/>
      <c r="P409" s="29"/>
      <c r="Q409" s="29"/>
      <c r="R409" s="29"/>
    </row>
    <row r="410" spans="2:18">
      <c r="B410" s="29"/>
      <c r="D410" s="28"/>
      <c r="E410" s="28"/>
      <c r="H410" s="28"/>
      <c r="O410" s="29"/>
      <c r="P410" s="29"/>
      <c r="Q410" s="29"/>
      <c r="R410" s="29"/>
    </row>
    <row r="411" spans="2:18">
      <c r="B411" s="29"/>
      <c r="D411" s="28"/>
      <c r="E411" s="28"/>
      <c r="H411" s="28"/>
      <c r="O411" s="29"/>
      <c r="P411" s="29"/>
      <c r="Q411" s="29"/>
      <c r="R411" s="29"/>
    </row>
    <row r="412" spans="2:18">
      <c r="B412" s="29"/>
      <c r="D412" s="28"/>
      <c r="E412" s="28"/>
      <c r="H412" s="28"/>
      <c r="O412" s="29"/>
      <c r="P412" s="29"/>
      <c r="Q412" s="29"/>
      <c r="R412" s="29"/>
    </row>
    <row r="413" spans="2:18">
      <c r="B413" s="29"/>
      <c r="D413" s="28"/>
      <c r="E413" s="28"/>
      <c r="H413" s="28"/>
      <c r="O413" s="29"/>
      <c r="P413" s="29"/>
      <c r="Q413" s="29"/>
      <c r="R413" s="29"/>
    </row>
    <row r="414" spans="2:18">
      <c r="B414" s="29"/>
      <c r="D414" s="28"/>
      <c r="E414" s="28"/>
      <c r="H414" s="28"/>
      <c r="O414" s="29"/>
      <c r="P414" s="29"/>
      <c r="Q414" s="29"/>
      <c r="R414" s="29"/>
    </row>
    <row r="415" spans="2:18">
      <c r="B415" s="29"/>
      <c r="D415" s="28"/>
      <c r="E415" s="28"/>
      <c r="H415" s="28"/>
      <c r="O415" s="29"/>
      <c r="P415" s="29"/>
      <c r="Q415" s="29"/>
      <c r="R415" s="29"/>
    </row>
    <row r="416" spans="2:18">
      <c r="B416" s="29"/>
      <c r="D416" s="28"/>
      <c r="E416" s="28"/>
      <c r="H416" s="28"/>
      <c r="O416" s="29"/>
      <c r="P416" s="29"/>
      <c r="Q416" s="29"/>
      <c r="R416" s="29"/>
    </row>
    <row r="417" spans="2:18">
      <c r="B417" s="29"/>
      <c r="D417" s="28"/>
      <c r="E417" s="28"/>
      <c r="H417" s="28"/>
      <c r="O417" s="29"/>
      <c r="P417" s="29"/>
      <c r="Q417" s="29"/>
      <c r="R417" s="29"/>
    </row>
    <row r="418" spans="2:18">
      <c r="B418" s="29"/>
      <c r="D418" s="28"/>
      <c r="E418" s="28"/>
      <c r="H418" s="28"/>
      <c r="O418" s="29"/>
      <c r="P418" s="29"/>
      <c r="Q418" s="29"/>
      <c r="R418" s="29"/>
    </row>
    <row r="419" spans="2:18">
      <c r="B419" s="29"/>
      <c r="D419" s="28"/>
      <c r="E419" s="28"/>
      <c r="H419" s="28"/>
      <c r="O419" s="29"/>
      <c r="P419" s="29"/>
      <c r="Q419" s="29"/>
      <c r="R419" s="29"/>
    </row>
    <row r="420" spans="2:18">
      <c r="B420" s="29"/>
      <c r="D420" s="28"/>
      <c r="E420" s="28"/>
      <c r="H420" s="28"/>
      <c r="O420" s="29"/>
      <c r="P420" s="29"/>
      <c r="Q420" s="29"/>
      <c r="R420" s="29"/>
    </row>
    <row r="421" spans="2:18">
      <c r="B421" s="29"/>
      <c r="D421" s="28"/>
      <c r="E421" s="28"/>
      <c r="H421" s="28"/>
      <c r="O421" s="29"/>
      <c r="P421" s="29"/>
      <c r="Q421" s="29"/>
      <c r="R421" s="29"/>
    </row>
    <row r="422" spans="2:18">
      <c r="B422" s="29"/>
      <c r="D422" s="28"/>
      <c r="E422" s="28"/>
      <c r="H422" s="28"/>
      <c r="O422" s="29"/>
      <c r="P422" s="29"/>
      <c r="Q422" s="29"/>
      <c r="R422" s="29"/>
    </row>
    <row r="423" spans="2:18">
      <c r="B423" s="29"/>
      <c r="D423" s="28"/>
      <c r="E423" s="28"/>
      <c r="H423" s="28"/>
      <c r="O423" s="29"/>
      <c r="P423" s="29"/>
      <c r="Q423" s="29"/>
      <c r="R423" s="29"/>
    </row>
    <row r="424" spans="2:18">
      <c r="B424" s="29"/>
      <c r="D424" s="28"/>
      <c r="E424" s="28"/>
      <c r="H424" s="28"/>
      <c r="O424" s="29"/>
      <c r="P424" s="29"/>
      <c r="Q424" s="29"/>
      <c r="R424" s="29"/>
    </row>
    <row r="425" spans="2:18">
      <c r="B425" s="29"/>
      <c r="D425" s="28"/>
      <c r="E425" s="28"/>
      <c r="H425" s="28"/>
      <c r="O425" s="29"/>
      <c r="P425" s="29"/>
      <c r="Q425" s="29"/>
      <c r="R425" s="29"/>
    </row>
    <row r="426" spans="2:18">
      <c r="B426" s="29"/>
      <c r="D426" s="28"/>
      <c r="E426" s="28"/>
      <c r="H426" s="28"/>
      <c r="O426" s="29"/>
      <c r="P426" s="29"/>
      <c r="Q426" s="29"/>
      <c r="R426" s="29"/>
    </row>
    <row r="427" spans="2:18">
      <c r="B427" s="29"/>
      <c r="D427" s="28"/>
      <c r="E427" s="28"/>
      <c r="H427" s="28"/>
      <c r="O427" s="29"/>
      <c r="P427" s="29"/>
      <c r="Q427" s="29"/>
      <c r="R427" s="29"/>
    </row>
    <row r="428" spans="2:18">
      <c r="B428" s="29"/>
      <c r="D428" s="28"/>
      <c r="E428" s="28"/>
      <c r="H428" s="28"/>
      <c r="O428" s="29"/>
      <c r="P428" s="29"/>
      <c r="Q428" s="29"/>
      <c r="R428" s="29"/>
    </row>
    <row r="429" spans="2:18">
      <c r="B429" s="29"/>
      <c r="D429" s="28"/>
      <c r="E429" s="28"/>
      <c r="H429" s="28"/>
      <c r="O429" s="29"/>
      <c r="P429" s="29"/>
      <c r="Q429" s="29"/>
      <c r="R429" s="29"/>
    </row>
    <row r="430" spans="2:18">
      <c r="B430" s="29"/>
      <c r="D430" s="28"/>
      <c r="E430" s="28"/>
      <c r="H430" s="28"/>
      <c r="O430" s="29"/>
      <c r="P430" s="29"/>
      <c r="Q430" s="29"/>
      <c r="R430" s="29"/>
    </row>
    <row r="431" spans="2:18">
      <c r="B431" s="29"/>
      <c r="D431" s="28"/>
      <c r="E431" s="28"/>
      <c r="H431" s="28"/>
      <c r="O431" s="29"/>
      <c r="P431" s="29"/>
      <c r="Q431" s="29"/>
      <c r="R431" s="29"/>
    </row>
    <row r="432" spans="2:18">
      <c r="B432" s="29"/>
      <c r="D432" s="28"/>
      <c r="E432" s="28"/>
      <c r="H432" s="28"/>
      <c r="O432" s="29"/>
      <c r="P432" s="29"/>
      <c r="Q432" s="29"/>
      <c r="R432" s="29"/>
    </row>
    <row r="433" spans="2:18">
      <c r="B433" s="29"/>
      <c r="D433" s="28"/>
      <c r="E433" s="28"/>
      <c r="H433" s="28"/>
      <c r="O433" s="29"/>
      <c r="P433" s="29"/>
      <c r="Q433" s="29"/>
      <c r="R433" s="29"/>
    </row>
    <row r="434" spans="2:18">
      <c r="B434" s="29"/>
      <c r="D434" s="28"/>
      <c r="E434" s="28"/>
      <c r="H434" s="28"/>
      <c r="O434" s="29"/>
      <c r="P434" s="29"/>
      <c r="Q434" s="29"/>
      <c r="R434" s="29"/>
    </row>
    <row r="435" spans="2:18">
      <c r="B435" s="29"/>
      <c r="D435" s="28"/>
      <c r="E435" s="28"/>
      <c r="H435" s="28"/>
      <c r="O435" s="29"/>
      <c r="P435" s="29"/>
      <c r="Q435" s="29"/>
      <c r="R435" s="29"/>
    </row>
    <row r="436" spans="2:18">
      <c r="B436" s="29"/>
      <c r="D436" s="28"/>
      <c r="E436" s="28"/>
      <c r="H436" s="28"/>
      <c r="O436" s="29"/>
      <c r="P436" s="29"/>
      <c r="Q436" s="29"/>
      <c r="R436" s="29"/>
    </row>
    <row r="437" spans="2:18">
      <c r="B437" s="29"/>
      <c r="D437" s="28"/>
      <c r="E437" s="28"/>
      <c r="H437" s="28"/>
      <c r="O437" s="29"/>
      <c r="P437" s="29"/>
      <c r="Q437" s="29"/>
      <c r="R437" s="29"/>
    </row>
    <row r="438" spans="2:18">
      <c r="B438" s="29"/>
      <c r="D438" s="28"/>
      <c r="E438" s="28"/>
      <c r="H438" s="28"/>
      <c r="O438" s="29"/>
      <c r="P438" s="29"/>
      <c r="Q438" s="29"/>
      <c r="R438" s="29"/>
    </row>
    <row r="439" spans="2:18">
      <c r="B439" s="29"/>
      <c r="D439" s="28"/>
      <c r="E439" s="28"/>
      <c r="H439" s="28"/>
      <c r="O439" s="29"/>
      <c r="P439" s="29"/>
      <c r="Q439" s="29"/>
      <c r="R439" s="29"/>
    </row>
    <row r="440" spans="2:18">
      <c r="B440" s="29"/>
      <c r="D440" s="28"/>
      <c r="E440" s="28"/>
      <c r="H440" s="28"/>
      <c r="O440" s="29"/>
      <c r="P440" s="29"/>
      <c r="Q440" s="29"/>
      <c r="R440" s="29"/>
    </row>
    <row r="441" spans="2:18">
      <c r="B441" s="29"/>
      <c r="D441" s="28"/>
      <c r="E441" s="28"/>
      <c r="H441" s="28"/>
      <c r="O441" s="29"/>
      <c r="P441" s="29"/>
      <c r="Q441" s="29"/>
      <c r="R441" s="29"/>
    </row>
    <row r="442" spans="2:18">
      <c r="B442" s="29"/>
      <c r="D442" s="28"/>
      <c r="E442" s="28"/>
      <c r="H442" s="28"/>
      <c r="O442" s="29"/>
      <c r="P442" s="29"/>
      <c r="Q442" s="29"/>
      <c r="R442" s="29"/>
    </row>
    <row r="443" spans="2:18">
      <c r="B443" s="29"/>
      <c r="D443" s="28"/>
      <c r="E443" s="28"/>
      <c r="H443" s="28"/>
      <c r="O443" s="29"/>
      <c r="P443" s="29"/>
      <c r="Q443" s="29"/>
      <c r="R443" s="29"/>
    </row>
    <row r="444" spans="2:18">
      <c r="B444" s="29"/>
      <c r="D444" s="28"/>
      <c r="E444" s="28"/>
      <c r="H444" s="28"/>
      <c r="O444" s="29"/>
      <c r="P444" s="29"/>
      <c r="Q444" s="29"/>
      <c r="R444" s="29"/>
    </row>
    <row r="445" spans="2:18">
      <c r="B445" s="29"/>
      <c r="D445" s="28"/>
      <c r="E445" s="28"/>
      <c r="H445" s="28"/>
      <c r="O445" s="29"/>
      <c r="P445" s="29"/>
      <c r="Q445" s="29"/>
      <c r="R445" s="29"/>
    </row>
    <row r="446" spans="2:18">
      <c r="B446" s="29"/>
      <c r="D446" s="28"/>
      <c r="E446" s="28"/>
      <c r="H446" s="28"/>
      <c r="O446" s="29"/>
      <c r="P446" s="29"/>
      <c r="Q446" s="29"/>
      <c r="R446" s="29"/>
    </row>
    <row r="447" spans="2:18">
      <c r="B447" s="29"/>
      <c r="D447" s="28"/>
      <c r="E447" s="28"/>
      <c r="H447" s="28"/>
      <c r="O447" s="29"/>
      <c r="P447" s="29"/>
      <c r="Q447" s="29"/>
      <c r="R447" s="29"/>
    </row>
    <row r="448" spans="2:18">
      <c r="B448" s="29"/>
      <c r="D448" s="28"/>
      <c r="E448" s="28"/>
      <c r="H448" s="28"/>
      <c r="O448" s="29"/>
      <c r="P448" s="29"/>
      <c r="Q448" s="29"/>
      <c r="R448" s="29"/>
    </row>
    <row r="449" spans="2:18">
      <c r="B449" s="29"/>
      <c r="D449" s="28"/>
      <c r="E449" s="28"/>
      <c r="H449" s="28"/>
      <c r="O449" s="29"/>
      <c r="P449" s="29"/>
      <c r="Q449" s="29"/>
      <c r="R449" s="29"/>
    </row>
    <row r="450" spans="2:18">
      <c r="B450" s="29"/>
      <c r="D450" s="28"/>
      <c r="E450" s="28"/>
      <c r="H450" s="28"/>
      <c r="O450" s="29"/>
      <c r="P450" s="29"/>
      <c r="Q450" s="29"/>
      <c r="R450" s="29"/>
    </row>
    <row r="451" spans="2:18">
      <c r="B451" s="29"/>
      <c r="D451" s="28"/>
      <c r="E451" s="28"/>
      <c r="H451" s="28"/>
      <c r="O451" s="29"/>
      <c r="P451" s="29"/>
      <c r="Q451" s="29"/>
      <c r="R451" s="29"/>
    </row>
    <row r="452" spans="2:18">
      <c r="B452" s="29"/>
      <c r="D452" s="28"/>
      <c r="E452" s="28"/>
      <c r="H452" s="28"/>
      <c r="O452" s="29"/>
      <c r="P452" s="29"/>
      <c r="Q452" s="29"/>
      <c r="R452" s="29"/>
    </row>
    <row r="453" spans="2:18">
      <c r="B453" s="29"/>
      <c r="D453" s="28"/>
      <c r="E453" s="28"/>
      <c r="H453" s="28"/>
      <c r="O453" s="29"/>
      <c r="P453" s="29"/>
      <c r="Q453" s="29"/>
      <c r="R453" s="29"/>
    </row>
    <row r="454" spans="2:18">
      <c r="B454" s="29"/>
      <c r="D454" s="28"/>
      <c r="E454" s="28"/>
      <c r="H454" s="28"/>
      <c r="O454" s="29"/>
      <c r="P454" s="29"/>
      <c r="Q454" s="29"/>
      <c r="R454" s="29"/>
    </row>
    <row r="455" spans="2:18">
      <c r="B455" s="29"/>
      <c r="D455" s="28"/>
      <c r="E455" s="28"/>
      <c r="H455" s="28"/>
      <c r="O455" s="29"/>
      <c r="P455" s="29"/>
      <c r="Q455" s="29"/>
      <c r="R455" s="29"/>
    </row>
    <row r="456" spans="2:18">
      <c r="B456" s="29"/>
      <c r="D456" s="28"/>
      <c r="E456" s="28"/>
      <c r="H456" s="28"/>
      <c r="O456" s="29"/>
      <c r="P456" s="29"/>
      <c r="Q456" s="29"/>
      <c r="R456" s="29"/>
    </row>
    <row r="457" spans="2:18">
      <c r="B457" s="29"/>
      <c r="D457" s="28"/>
      <c r="E457" s="28"/>
      <c r="H457" s="28"/>
      <c r="O457" s="29"/>
      <c r="P457" s="29"/>
      <c r="Q457" s="29"/>
      <c r="R457" s="29"/>
    </row>
    <row r="458" spans="2:18">
      <c r="B458" s="29"/>
      <c r="D458" s="28"/>
      <c r="E458" s="28"/>
      <c r="H458" s="28"/>
      <c r="O458" s="29"/>
      <c r="P458" s="29"/>
      <c r="Q458" s="29"/>
      <c r="R458" s="29"/>
    </row>
    <row r="459" spans="2:18">
      <c r="B459" s="29"/>
      <c r="D459" s="28"/>
      <c r="E459" s="28"/>
      <c r="H459" s="28"/>
      <c r="O459" s="29"/>
      <c r="P459" s="29"/>
      <c r="Q459" s="29"/>
      <c r="R459" s="29"/>
    </row>
    <row r="460" spans="2:18">
      <c r="B460" s="29"/>
      <c r="D460" s="28"/>
      <c r="E460" s="28"/>
      <c r="H460" s="28"/>
      <c r="O460" s="29"/>
      <c r="P460" s="29"/>
      <c r="Q460" s="29"/>
      <c r="R460" s="29"/>
    </row>
    <row r="461" spans="2:18">
      <c r="B461" s="29"/>
      <c r="D461" s="28"/>
      <c r="E461" s="28"/>
      <c r="H461" s="28"/>
      <c r="O461" s="29"/>
      <c r="P461" s="29"/>
      <c r="Q461" s="29"/>
      <c r="R461" s="29"/>
    </row>
    <row r="462" spans="2:18">
      <c r="B462" s="29"/>
      <c r="D462" s="28"/>
      <c r="E462" s="28"/>
      <c r="H462" s="28"/>
      <c r="O462" s="29"/>
      <c r="P462" s="29"/>
      <c r="Q462" s="29"/>
      <c r="R462" s="29"/>
    </row>
    <row r="463" spans="2:18">
      <c r="B463" s="29"/>
      <c r="D463" s="28"/>
      <c r="E463" s="28"/>
      <c r="H463" s="28"/>
      <c r="O463" s="29"/>
      <c r="P463" s="29"/>
      <c r="Q463" s="29"/>
      <c r="R463" s="29"/>
    </row>
    <row r="464" spans="2:18">
      <c r="B464" s="29"/>
      <c r="D464" s="28"/>
      <c r="E464" s="28"/>
      <c r="H464" s="28"/>
      <c r="O464" s="29"/>
      <c r="P464" s="29"/>
      <c r="Q464" s="29"/>
      <c r="R464" s="29"/>
    </row>
    <row r="465" spans="2:18">
      <c r="B465" s="29"/>
      <c r="D465" s="28"/>
      <c r="E465" s="28"/>
      <c r="H465" s="28"/>
      <c r="O465" s="29"/>
      <c r="P465" s="29"/>
      <c r="Q465" s="29"/>
      <c r="R465" s="29"/>
    </row>
    <row r="466" spans="2:18">
      <c r="B466" s="29"/>
      <c r="D466" s="28"/>
      <c r="E466" s="28"/>
      <c r="H466" s="28"/>
      <c r="O466" s="29"/>
      <c r="P466" s="29"/>
      <c r="Q466" s="29"/>
      <c r="R466" s="29"/>
    </row>
    <row r="467" spans="2:18">
      <c r="B467" s="29"/>
      <c r="D467" s="28"/>
      <c r="E467" s="28"/>
      <c r="H467" s="28"/>
      <c r="O467" s="29"/>
      <c r="P467" s="29"/>
      <c r="Q467" s="29"/>
      <c r="R467" s="29"/>
    </row>
    <row r="468" spans="2:18">
      <c r="B468" s="29"/>
      <c r="D468" s="28"/>
      <c r="E468" s="28"/>
      <c r="H468" s="28"/>
      <c r="O468" s="29"/>
      <c r="P468" s="29"/>
      <c r="Q468" s="29"/>
      <c r="R468" s="29"/>
    </row>
    <row r="469" spans="2:18">
      <c r="B469" s="29"/>
      <c r="D469" s="28"/>
      <c r="E469" s="28"/>
      <c r="H469" s="28"/>
      <c r="O469" s="29"/>
      <c r="P469" s="29"/>
      <c r="Q469" s="29"/>
      <c r="R469" s="29"/>
    </row>
    <row r="470" spans="2:18">
      <c r="B470" s="29"/>
      <c r="D470" s="28"/>
      <c r="E470" s="28"/>
      <c r="H470" s="28"/>
      <c r="O470" s="29"/>
      <c r="P470" s="29"/>
      <c r="Q470" s="29"/>
      <c r="R470" s="29"/>
    </row>
    <row r="471" spans="2:18">
      <c r="B471" s="29"/>
      <c r="D471" s="28"/>
      <c r="E471" s="28"/>
      <c r="H471" s="28"/>
      <c r="O471" s="29"/>
      <c r="P471" s="29"/>
      <c r="Q471" s="29"/>
      <c r="R471" s="29"/>
    </row>
    <row r="472" spans="2:18">
      <c r="B472" s="29"/>
      <c r="D472" s="28"/>
      <c r="E472" s="28"/>
      <c r="H472" s="28"/>
      <c r="O472" s="29"/>
      <c r="P472" s="29"/>
      <c r="Q472" s="29"/>
      <c r="R472" s="29"/>
    </row>
    <row r="473" spans="2:18">
      <c r="B473" s="29"/>
      <c r="D473" s="28"/>
      <c r="E473" s="28"/>
      <c r="H473" s="28"/>
      <c r="O473" s="29"/>
      <c r="P473" s="29"/>
      <c r="Q473" s="29"/>
      <c r="R473" s="29"/>
    </row>
    <row r="474" spans="2:18">
      <c r="B474" s="29"/>
      <c r="D474" s="28"/>
      <c r="E474" s="28"/>
      <c r="H474" s="28"/>
      <c r="O474" s="29"/>
      <c r="P474" s="29"/>
      <c r="Q474" s="29"/>
      <c r="R474" s="29"/>
    </row>
    <row r="475" spans="2:18">
      <c r="B475" s="29"/>
      <c r="D475" s="28"/>
      <c r="E475" s="28"/>
      <c r="H475" s="28"/>
      <c r="O475" s="29"/>
      <c r="P475" s="29"/>
      <c r="Q475" s="29"/>
      <c r="R475" s="29"/>
    </row>
    <row r="476" spans="2:18">
      <c r="B476" s="29"/>
      <c r="D476" s="28"/>
      <c r="E476" s="28"/>
      <c r="H476" s="28"/>
      <c r="O476" s="29"/>
      <c r="P476" s="29"/>
      <c r="Q476" s="29"/>
      <c r="R476" s="29"/>
    </row>
    <row r="477" spans="2:18">
      <c r="B477" s="29"/>
      <c r="D477" s="28"/>
      <c r="E477" s="28"/>
      <c r="H477" s="28"/>
      <c r="O477" s="29"/>
      <c r="P477" s="29"/>
      <c r="Q477" s="29"/>
      <c r="R477" s="29"/>
    </row>
    <row r="478" spans="2:18">
      <c r="B478" s="29"/>
      <c r="D478" s="28"/>
      <c r="E478" s="28"/>
      <c r="H478" s="28"/>
      <c r="O478" s="29"/>
      <c r="P478" s="29"/>
      <c r="Q478" s="29"/>
      <c r="R478" s="29"/>
    </row>
    <row r="479" spans="2:18">
      <c r="B479" s="29"/>
      <c r="D479" s="28"/>
      <c r="E479" s="28"/>
      <c r="H479" s="28"/>
      <c r="O479" s="29"/>
      <c r="P479" s="29"/>
      <c r="Q479" s="29"/>
      <c r="R479" s="29"/>
    </row>
    <row r="480" spans="2:18">
      <c r="B480" s="29"/>
      <c r="D480" s="28"/>
      <c r="E480" s="28"/>
      <c r="H480" s="28"/>
      <c r="O480" s="29"/>
      <c r="P480" s="29"/>
      <c r="Q480" s="29"/>
      <c r="R480" s="29"/>
    </row>
    <row r="481" spans="2:18">
      <c r="B481" s="29"/>
      <c r="D481" s="28"/>
      <c r="E481" s="28"/>
      <c r="H481" s="28"/>
      <c r="O481" s="29"/>
      <c r="P481" s="29"/>
      <c r="Q481" s="29"/>
      <c r="R481" s="29"/>
    </row>
    <row r="482" spans="2:18">
      <c r="B482" s="29"/>
      <c r="D482" s="28"/>
      <c r="E482" s="28"/>
      <c r="H482" s="28"/>
      <c r="O482" s="29"/>
      <c r="P482" s="29"/>
      <c r="Q482" s="29"/>
      <c r="R482" s="29"/>
    </row>
    <row r="483" spans="2:18">
      <c r="B483" s="29"/>
      <c r="D483" s="28"/>
      <c r="E483" s="28"/>
      <c r="H483" s="28"/>
      <c r="O483" s="29"/>
      <c r="P483" s="29"/>
      <c r="Q483" s="29"/>
      <c r="R483" s="29"/>
    </row>
    <row r="484" spans="2:18">
      <c r="B484" s="29"/>
      <c r="D484" s="28"/>
      <c r="E484" s="28"/>
      <c r="H484" s="28"/>
      <c r="O484" s="29"/>
      <c r="P484" s="29"/>
      <c r="Q484" s="29"/>
      <c r="R484" s="29"/>
    </row>
    <row r="485" spans="2:18">
      <c r="B485" s="29"/>
      <c r="D485" s="28"/>
      <c r="E485" s="28"/>
      <c r="H485" s="28"/>
      <c r="O485" s="29"/>
      <c r="P485" s="29"/>
      <c r="Q485" s="29"/>
      <c r="R485" s="29"/>
    </row>
    <row r="486" spans="2:18">
      <c r="B486" s="29"/>
      <c r="D486" s="28"/>
      <c r="E486" s="28"/>
      <c r="H486" s="28"/>
      <c r="O486" s="29"/>
      <c r="P486" s="29"/>
      <c r="Q486" s="29"/>
      <c r="R486" s="29"/>
    </row>
    <row r="487" spans="2:18">
      <c r="B487" s="29"/>
      <c r="D487" s="28"/>
      <c r="E487" s="28"/>
      <c r="H487" s="28"/>
      <c r="O487" s="29"/>
      <c r="P487" s="29"/>
      <c r="Q487" s="29"/>
      <c r="R487" s="29"/>
    </row>
    <row r="488" spans="2:18">
      <c r="B488" s="29"/>
      <c r="D488" s="28"/>
      <c r="E488" s="28"/>
      <c r="H488" s="28"/>
      <c r="O488" s="29"/>
      <c r="P488" s="29"/>
      <c r="Q488" s="29"/>
      <c r="R488" s="29"/>
    </row>
    <row r="489" spans="2:18">
      <c r="B489" s="29"/>
      <c r="D489" s="28"/>
      <c r="E489" s="28"/>
      <c r="H489" s="28"/>
      <c r="O489" s="29"/>
      <c r="P489" s="29"/>
      <c r="Q489" s="29"/>
      <c r="R489" s="29"/>
    </row>
    <row r="490" spans="2:18">
      <c r="B490" s="29"/>
      <c r="D490" s="28"/>
      <c r="E490" s="28"/>
      <c r="H490" s="28"/>
      <c r="O490" s="29"/>
      <c r="P490" s="29"/>
      <c r="Q490" s="29"/>
      <c r="R490" s="29"/>
    </row>
    <row r="491" spans="2:18">
      <c r="B491" s="29"/>
      <c r="D491" s="28"/>
      <c r="E491" s="28"/>
      <c r="H491" s="28"/>
      <c r="O491" s="29"/>
      <c r="P491" s="29"/>
      <c r="Q491" s="29"/>
      <c r="R491" s="29"/>
    </row>
    <row r="492" spans="2:18">
      <c r="B492" s="29"/>
      <c r="D492" s="28"/>
      <c r="E492" s="28"/>
      <c r="H492" s="28"/>
      <c r="O492" s="29"/>
      <c r="P492" s="29"/>
      <c r="Q492" s="29"/>
      <c r="R492" s="29"/>
    </row>
    <row r="493" spans="2:18">
      <c r="B493" s="29"/>
      <c r="D493" s="28"/>
      <c r="E493" s="28"/>
      <c r="H493" s="28"/>
      <c r="O493" s="29"/>
      <c r="P493" s="29"/>
      <c r="Q493" s="29"/>
      <c r="R493" s="29"/>
    </row>
    <row r="494" spans="2:18">
      <c r="B494" s="29"/>
      <c r="D494" s="28"/>
      <c r="E494" s="28"/>
      <c r="H494" s="28"/>
      <c r="O494" s="29"/>
      <c r="P494" s="29"/>
      <c r="Q494" s="29"/>
      <c r="R494" s="29"/>
    </row>
    <row r="495" spans="2:18">
      <c r="B495" s="29"/>
      <c r="D495" s="28"/>
      <c r="E495" s="28"/>
      <c r="H495" s="28"/>
      <c r="O495" s="29"/>
      <c r="P495" s="29"/>
      <c r="Q495" s="29"/>
      <c r="R495" s="29"/>
    </row>
    <row r="496" spans="2:18">
      <c r="B496" s="29"/>
      <c r="D496" s="28"/>
      <c r="E496" s="28"/>
      <c r="H496" s="28"/>
      <c r="O496" s="29"/>
      <c r="P496" s="29"/>
      <c r="Q496" s="29"/>
      <c r="R496" s="29"/>
    </row>
    <row r="497" spans="2:18">
      <c r="B497" s="29"/>
      <c r="D497" s="28"/>
      <c r="E497" s="28"/>
      <c r="H497" s="28"/>
      <c r="O497" s="29"/>
      <c r="P497" s="29"/>
      <c r="Q497" s="29"/>
      <c r="R497" s="29"/>
    </row>
    <row r="498" spans="2:18">
      <c r="B498" s="29"/>
      <c r="D498" s="28"/>
      <c r="E498" s="28"/>
      <c r="H498" s="28"/>
      <c r="O498" s="29"/>
      <c r="P498" s="29"/>
      <c r="Q498" s="29"/>
      <c r="R498" s="29"/>
    </row>
    <row r="499" spans="2:18">
      <c r="B499" s="29"/>
      <c r="D499" s="28"/>
      <c r="E499" s="28"/>
      <c r="H499" s="28"/>
      <c r="O499" s="29"/>
      <c r="P499" s="29"/>
      <c r="Q499" s="29"/>
      <c r="R499" s="29"/>
    </row>
    <row r="500" spans="2:18">
      <c r="B500" s="29"/>
      <c r="D500" s="28"/>
      <c r="E500" s="28"/>
      <c r="H500" s="28"/>
      <c r="O500" s="29"/>
      <c r="P500" s="29"/>
      <c r="Q500" s="29"/>
      <c r="R500" s="29"/>
    </row>
    <row r="501" spans="2:18">
      <c r="B501" s="29"/>
      <c r="D501" s="28"/>
      <c r="E501" s="28"/>
      <c r="H501" s="28"/>
      <c r="O501" s="29"/>
      <c r="P501" s="29"/>
      <c r="Q501" s="29"/>
      <c r="R501" s="29"/>
    </row>
    <row r="502" spans="2:18">
      <c r="B502" s="29"/>
      <c r="D502" s="28"/>
      <c r="E502" s="28"/>
      <c r="H502" s="28"/>
      <c r="O502" s="29"/>
      <c r="P502" s="29"/>
      <c r="Q502" s="29"/>
      <c r="R502" s="29"/>
    </row>
    <row r="503" spans="2:18">
      <c r="B503" s="29"/>
      <c r="D503" s="28"/>
      <c r="E503" s="28"/>
      <c r="H503" s="28"/>
      <c r="O503" s="29"/>
      <c r="P503" s="29"/>
      <c r="Q503" s="29"/>
      <c r="R503" s="29"/>
    </row>
    <row r="504" spans="2:18">
      <c r="B504" s="29"/>
      <c r="D504" s="28"/>
      <c r="E504" s="28"/>
      <c r="H504" s="28"/>
      <c r="O504" s="29"/>
      <c r="P504" s="29"/>
      <c r="Q504" s="29"/>
      <c r="R504" s="29"/>
    </row>
    <row r="505" spans="2:18">
      <c r="B505" s="29"/>
      <c r="D505" s="28"/>
      <c r="E505" s="28"/>
      <c r="H505" s="28"/>
      <c r="O505" s="29"/>
      <c r="P505" s="29"/>
      <c r="Q505" s="29"/>
      <c r="R505" s="29"/>
    </row>
    <row r="506" spans="2:18">
      <c r="B506" s="29"/>
      <c r="D506" s="28"/>
      <c r="E506" s="28"/>
      <c r="H506" s="28"/>
      <c r="O506" s="29"/>
      <c r="P506" s="29"/>
      <c r="Q506" s="29"/>
      <c r="R506" s="29"/>
    </row>
    <row r="507" spans="2:18">
      <c r="B507" s="29"/>
      <c r="D507" s="28"/>
      <c r="E507" s="28"/>
      <c r="H507" s="28"/>
      <c r="O507" s="29"/>
      <c r="P507" s="29"/>
      <c r="Q507" s="29"/>
      <c r="R507" s="29"/>
    </row>
    <row r="508" spans="2:18">
      <c r="B508" s="29"/>
      <c r="D508" s="28"/>
      <c r="E508" s="28"/>
      <c r="H508" s="28"/>
      <c r="O508" s="29"/>
      <c r="P508" s="29"/>
      <c r="Q508" s="29"/>
      <c r="R508" s="29"/>
    </row>
    <row r="509" spans="2:18">
      <c r="B509" s="29"/>
      <c r="D509" s="28"/>
      <c r="E509" s="28"/>
      <c r="H509" s="28"/>
      <c r="O509" s="29"/>
      <c r="P509" s="29"/>
      <c r="Q509" s="29"/>
      <c r="R509" s="29"/>
    </row>
    <row r="510" spans="2:18">
      <c r="B510" s="29"/>
      <c r="D510" s="28"/>
      <c r="E510" s="28"/>
      <c r="H510" s="28"/>
      <c r="O510" s="29"/>
      <c r="P510" s="29"/>
      <c r="Q510" s="29"/>
      <c r="R510" s="29"/>
    </row>
    <row r="511" spans="2:18">
      <c r="B511" s="29"/>
      <c r="D511" s="28"/>
      <c r="E511" s="28"/>
      <c r="H511" s="28"/>
      <c r="O511" s="29"/>
      <c r="P511" s="29"/>
      <c r="Q511" s="29"/>
      <c r="R511" s="29"/>
    </row>
    <row r="512" spans="2:18">
      <c r="B512" s="29"/>
      <c r="D512" s="28"/>
      <c r="E512" s="28"/>
      <c r="H512" s="28"/>
      <c r="O512" s="29"/>
      <c r="P512" s="29"/>
      <c r="Q512" s="29"/>
      <c r="R512" s="29"/>
    </row>
    <row r="513" spans="2:18">
      <c r="B513" s="29"/>
      <c r="D513" s="28"/>
      <c r="E513" s="28"/>
      <c r="H513" s="28"/>
      <c r="O513" s="29"/>
      <c r="P513" s="29"/>
      <c r="Q513" s="29"/>
      <c r="R513" s="29"/>
    </row>
    <row r="514" spans="2:18">
      <c r="B514" s="29"/>
      <c r="D514" s="28"/>
      <c r="E514" s="28"/>
      <c r="H514" s="28"/>
      <c r="O514" s="29"/>
      <c r="P514" s="29"/>
      <c r="Q514" s="29"/>
      <c r="R514" s="29"/>
    </row>
    <row r="515" spans="2:18">
      <c r="B515" s="29"/>
      <c r="D515" s="28"/>
      <c r="E515" s="28"/>
      <c r="H515" s="28"/>
      <c r="O515" s="29"/>
      <c r="P515" s="29"/>
      <c r="Q515" s="29"/>
      <c r="R515" s="29"/>
    </row>
    <row r="516" spans="2:18">
      <c r="B516" s="29"/>
      <c r="D516" s="28"/>
      <c r="E516" s="28"/>
      <c r="H516" s="28"/>
      <c r="O516" s="29"/>
      <c r="P516" s="29"/>
      <c r="Q516" s="29"/>
      <c r="R516" s="29"/>
    </row>
    <row r="517" spans="2:18">
      <c r="B517" s="29"/>
      <c r="D517" s="28"/>
      <c r="E517" s="28"/>
      <c r="H517" s="28"/>
      <c r="O517" s="29"/>
      <c r="P517" s="29"/>
      <c r="Q517" s="29"/>
      <c r="R517" s="29"/>
    </row>
    <row r="518" spans="2:18">
      <c r="B518" s="29"/>
      <c r="D518" s="28"/>
      <c r="E518" s="28"/>
      <c r="H518" s="28"/>
      <c r="O518" s="29"/>
      <c r="P518" s="29"/>
      <c r="Q518" s="29"/>
      <c r="R518" s="29"/>
    </row>
    <row r="519" spans="2:18">
      <c r="B519" s="29"/>
      <c r="D519" s="28"/>
      <c r="E519" s="28"/>
      <c r="H519" s="28"/>
      <c r="O519" s="29"/>
      <c r="P519" s="29"/>
      <c r="Q519" s="29"/>
      <c r="R519" s="29"/>
    </row>
    <row r="520" spans="2:18">
      <c r="B520" s="29"/>
      <c r="D520" s="28"/>
      <c r="E520" s="28"/>
      <c r="H520" s="28"/>
      <c r="O520" s="29"/>
      <c r="P520" s="29"/>
      <c r="Q520" s="29"/>
      <c r="R520" s="29"/>
    </row>
    <row r="521" spans="2:18">
      <c r="B521" s="29"/>
      <c r="D521" s="28"/>
      <c r="E521" s="28"/>
      <c r="H521" s="28"/>
      <c r="O521" s="29"/>
      <c r="P521" s="29"/>
      <c r="Q521" s="29"/>
      <c r="R521" s="29"/>
    </row>
    <row r="522" spans="2:18">
      <c r="B522" s="29"/>
      <c r="D522" s="28"/>
      <c r="E522" s="28"/>
      <c r="H522" s="28"/>
      <c r="O522" s="29"/>
      <c r="P522" s="29"/>
      <c r="Q522" s="29"/>
      <c r="R522" s="29"/>
    </row>
    <row r="523" spans="2:18">
      <c r="B523" s="29"/>
      <c r="D523" s="28"/>
      <c r="E523" s="28"/>
      <c r="H523" s="28"/>
      <c r="O523" s="29"/>
      <c r="P523" s="29"/>
      <c r="Q523" s="29"/>
      <c r="R523" s="29"/>
    </row>
    <row r="524" spans="2:18">
      <c r="B524" s="29"/>
      <c r="D524" s="28"/>
      <c r="E524" s="28"/>
      <c r="H524" s="28"/>
      <c r="O524" s="29"/>
      <c r="P524" s="29"/>
      <c r="Q524" s="29"/>
      <c r="R524" s="29"/>
    </row>
    <row r="525" spans="2:18">
      <c r="B525" s="29"/>
      <c r="D525" s="28"/>
      <c r="E525" s="28"/>
      <c r="H525" s="28"/>
      <c r="O525" s="29"/>
      <c r="P525" s="29"/>
      <c r="Q525" s="29"/>
      <c r="R525" s="29"/>
    </row>
    <row r="526" spans="2:18">
      <c r="B526" s="29"/>
      <c r="D526" s="28"/>
      <c r="E526" s="28"/>
      <c r="H526" s="28"/>
      <c r="O526" s="29"/>
      <c r="P526" s="29"/>
      <c r="Q526" s="29"/>
      <c r="R526" s="29"/>
    </row>
    <row r="527" spans="2:18">
      <c r="B527" s="29"/>
      <c r="D527" s="28"/>
      <c r="E527" s="28"/>
      <c r="H527" s="28"/>
      <c r="O527" s="29"/>
      <c r="P527" s="29"/>
      <c r="Q527" s="29"/>
      <c r="R527" s="29"/>
    </row>
    <row r="528" spans="2:18">
      <c r="B528" s="29"/>
      <c r="D528" s="28"/>
      <c r="E528" s="28"/>
      <c r="H528" s="28"/>
      <c r="O528" s="29"/>
      <c r="P528" s="29"/>
      <c r="Q528" s="29"/>
      <c r="R528" s="29"/>
    </row>
    <row r="529" spans="2:18">
      <c r="B529" s="29"/>
      <c r="D529" s="28"/>
      <c r="E529" s="28"/>
      <c r="H529" s="28"/>
      <c r="O529" s="29"/>
      <c r="P529" s="29"/>
      <c r="Q529" s="29"/>
      <c r="R529" s="29"/>
    </row>
    <row r="530" spans="2:18">
      <c r="B530" s="29"/>
      <c r="D530" s="28"/>
      <c r="E530" s="28"/>
      <c r="H530" s="28"/>
      <c r="O530" s="29"/>
      <c r="P530" s="29"/>
      <c r="Q530" s="29"/>
      <c r="R530" s="29"/>
    </row>
    <row r="531" spans="2:18">
      <c r="B531" s="29"/>
      <c r="D531" s="28"/>
      <c r="E531" s="28"/>
      <c r="H531" s="28"/>
      <c r="O531" s="29"/>
      <c r="P531" s="29"/>
      <c r="Q531" s="29"/>
      <c r="R531" s="29"/>
    </row>
    <row r="532" spans="2:18">
      <c r="B532" s="29"/>
      <c r="D532" s="28"/>
      <c r="E532" s="28"/>
      <c r="H532" s="28"/>
      <c r="O532" s="29"/>
      <c r="P532" s="29"/>
      <c r="Q532" s="29"/>
      <c r="R532" s="29"/>
    </row>
    <row r="533" spans="2:18">
      <c r="B533" s="29"/>
      <c r="D533" s="28"/>
      <c r="E533" s="28"/>
      <c r="H533" s="28"/>
      <c r="O533" s="29"/>
      <c r="P533" s="29"/>
      <c r="Q533" s="29"/>
      <c r="R533" s="29"/>
    </row>
    <row r="534" spans="2:18">
      <c r="B534" s="29"/>
      <c r="D534" s="28"/>
      <c r="E534" s="28"/>
      <c r="H534" s="28"/>
      <c r="O534" s="29"/>
      <c r="P534" s="29"/>
      <c r="Q534" s="29"/>
      <c r="R534" s="29"/>
    </row>
    <row r="535" spans="2:18">
      <c r="B535" s="29"/>
      <c r="D535" s="28"/>
      <c r="E535" s="28"/>
      <c r="H535" s="28"/>
      <c r="O535" s="29"/>
      <c r="P535" s="29"/>
      <c r="Q535" s="29"/>
      <c r="R535" s="29"/>
    </row>
    <row r="536" spans="2:18">
      <c r="B536" s="29"/>
      <c r="D536" s="28"/>
      <c r="E536" s="28"/>
      <c r="H536" s="28"/>
      <c r="O536" s="29"/>
      <c r="P536" s="29"/>
      <c r="Q536" s="29"/>
      <c r="R536" s="29"/>
    </row>
    <row r="537" spans="2:18">
      <c r="B537" s="29"/>
      <c r="D537" s="28"/>
      <c r="E537" s="28"/>
      <c r="H537" s="28"/>
      <c r="O537" s="29"/>
      <c r="P537" s="29"/>
      <c r="Q537" s="29"/>
      <c r="R537" s="29"/>
    </row>
    <row r="538" spans="2:18">
      <c r="B538" s="29"/>
      <c r="D538" s="28"/>
      <c r="E538" s="28"/>
      <c r="H538" s="28"/>
      <c r="O538" s="29"/>
      <c r="P538" s="29"/>
      <c r="Q538" s="29"/>
      <c r="R538" s="29"/>
    </row>
    <row r="539" spans="2:18">
      <c r="B539" s="29"/>
      <c r="D539" s="28"/>
      <c r="E539" s="28"/>
      <c r="H539" s="28"/>
      <c r="O539" s="29"/>
      <c r="P539" s="29"/>
      <c r="Q539" s="29"/>
      <c r="R539" s="29"/>
    </row>
    <row r="540" spans="2:18">
      <c r="B540" s="29"/>
      <c r="D540" s="28"/>
      <c r="E540" s="28"/>
      <c r="H540" s="28"/>
      <c r="O540" s="29"/>
      <c r="P540" s="29"/>
      <c r="Q540" s="29"/>
      <c r="R540" s="29"/>
    </row>
    <row r="541" spans="2:18">
      <c r="B541" s="29"/>
      <c r="D541" s="28"/>
      <c r="E541" s="28"/>
      <c r="H541" s="28"/>
      <c r="O541" s="29"/>
      <c r="P541" s="29"/>
      <c r="Q541" s="29"/>
      <c r="R541" s="29"/>
    </row>
    <row r="542" spans="2:18">
      <c r="B542" s="29"/>
      <c r="D542" s="28"/>
      <c r="E542" s="28"/>
      <c r="H542" s="28"/>
      <c r="O542" s="29"/>
      <c r="P542" s="29"/>
      <c r="Q542" s="29"/>
      <c r="R542" s="29"/>
    </row>
    <row r="543" spans="2:18">
      <c r="B543" s="29"/>
      <c r="D543" s="28"/>
      <c r="E543" s="28"/>
      <c r="H543" s="28"/>
      <c r="O543" s="29"/>
      <c r="P543" s="29"/>
      <c r="Q543" s="29"/>
      <c r="R543" s="29"/>
    </row>
    <row r="544" spans="2:18">
      <c r="B544" s="29"/>
      <c r="D544" s="28"/>
      <c r="E544" s="28"/>
      <c r="H544" s="28"/>
      <c r="O544" s="29"/>
      <c r="P544" s="29"/>
      <c r="Q544" s="29"/>
      <c r="R544" s="29"/>
    </row>
    <row r="545" spans="2:18">
      <c r="B545" s="29"/>
      <c r="D545" s="28"/>
      <c r="E545" s="28"/>
      <c r="H545" s="28"/>
      <c r="O545" s="29"/>
      <c r="P545" s="29"/>
      <c r="Q545" s="29"/>
      <c r="R545" s="29"/>
    </row>
    <row r="546" spans="2:18">
      <c r="B546" s="29"/>
      <c r="D546" s="28"/>
      <c r="E546" s="28"/>
      <c r="H546" s="28"/>
      <c r="O546" s="29"/>
      <c r="P546" s="29"/>
      <c r="Q546" s="29"/>
      <c r="R546" s="29"/>
    </row>
    <row r="547" spans="2:18">
      <c r="B547" s="29"/>
      <c r="D547" s="28"/>
      <c r="E547" s="28"/>
      <c r="H547" s="28"/>
      <c r="O547" s="29"/>
      <c r="P547" s="29"/>
      <c r="Q547" s="29"/>
      <c r="R547" s="29"/>
    </row>
    <row r="548" spans="2:18">
      <c r="B548" s="29"/>
      <c r="D548" s="28"/>
      <c r="E548" s="28"/>
      <c r="H548" s="28"/>
      <c r="O548" s="29"/>
      <c r="P548" s="29"/>
      <c r="Q548" s="29"/>
      <c r="R548" s="29"/>
    </row>
    <row r="549" spans="2:18">
      <c r="B549" s="29"/>
      <c r="D549" s="28"/>
      <c r="E549" s="28"/>
      <c r="H549" s="28"/>
      <c r="O549" s="29"/>
      <c r="P549" s="29"/>
      <c r="Q549" s="29"/>
      <c r="R549" s="29"/>
    </row>
    <row r="550" spans="2:18">
      <c r="B550" s="29"/>
      <c r="D550" s="28"/>
      <c r="E550" s="28"/>
      <c r="H550" s="28"/>
      <c r="O550" s="29"/>
      <c r="P550" s="29"/>
      <c r="Q550" s="29"/>
      <c r="R550" s="29"/>
    </row>
    <row r="551" spans="2:18">
      <c r="B551" s="29"/>
      <c r="D551" s="28"/>
      <c r="E551" s="28"/>
      <c r="H551" s="28"/>
      <c r="O551" s="29"/>
      <c r="P551" s="29"/>
      <c r="Q551" s="29"/>
      <c r="R551" s="29"/>
    </row>
    <row r="552" spans="2:18">
      <c r="B552" s="29"/>
      <c r="D552" s="28"/>
      <c r="E552" s="28"/>
      <c r="H552" s="28"/>
      <c r="O552" s="29"/>
      <c r="P552" s="29"/>
      <c r="Q552" s="29"/>
      <c r="R552" s="29"/>
    </row>
    <row r="553" spans="2:18">
      <c r="B553" s="29"/>
      <c r="D553" s="28"/>
      <c r="E553" s="28"/>
      <c r="H553" s="28"/>
      <c r="O553" s="29"/>
      <c r="P553" s="29"/>
      <c r="Q553" s="29"/>
      <c r="R553" s="29"/>
    </row>
    <row r="554" spans="2:18">
      <c r="B554" s="29"/>
      <c r="D554" s="28"/>
      <c r="E554" s="28"/>
      <c r="H554" s="28"/>
      <c r="O554" s="29"/>
      <c r="P554" s="29"/>
      <c r="Q554" s="29"/>
      <c r="R554" s="29"/>
    </row>
    <row r="555" spans="2:18">
      <c r="B555" s="29"/>
      <c r="D555" s="28"/>
      <c r="E555" s="28"/>
      <c r="H555" s="28"/>
      <c r="O555" s="29"/>
      <c r="P555" s="29"/>
      <c r="Q555" s="29"/>
      <c r="R555" s="29"/>
    </row>
    <row r="556" spans="2:18">
      <c r="B556" s="29"/>
      <c r="D556" s="28"/>
      <c r="E556" s="28"/>
      <c r="H556" s="28"/>
      <c r="O556" s="29"/>
      <c r="P556" s="29"/>
      <c r="Q556" s="29"/>
      <c r="R556" s="29"/>
    </row>
    <row r="557" spans="2:18">
      <c r="B557" s="29"/>
      <c r="D557" s="28"/>
      <c r="E557" s="28"/>
      <c r="H557" s="28"/>
      <c r="O557" s="29"/>
      <c r="P557" s="29"/>
      <c r="Q557" s="29"/>
      <c r="R557" s="29"/>
    </row>
    <row r="558" spans="2:18">
      <c r="B558" s="29"/>
      <c r="D558" s="28"/>
      <c r="E558" s="28"/>
      <c r="H558" s="28"/>
      <c r="O558" s="29"/>
      <c r="P558" s="29"/>
      <c r="Q558" s="29"/>
      <c r="R558" s="29"/>
    </row>
    <row r="559" spans="2:18">
      <c r="B559" s="29"/>
      <c r="D559" s="28"/>
      <c r="E559" s="28"/>
      <c r="H559" s="28"/>
      <c r="O559" s="29"/>
      <c r="P559" s="29"/>
      <c r="Q559" s="29"/>
      <c r="R559" s="29"/>
    </row>
    <row r="560" spans="2:18">
      <c r="B560" s="29"/>
      <c r="D560" s="28"/>
      <c r="E560" s="28"/>
      <c r="H560" s="28"/>
      <c r="O560" s="29"/>
      <c r="P560" s="29"/>
      <c r="Q560" s="29"/>
      <c r="R560" s="29"/>
    </row>
    <row r="561" spans="2:18">
      <c r="B561" s="29"/>
      <c r="D561" s="28"/>
      <c r="E561" s="28"/>
      <c r="H561" s="28"/>
      <c r="O561" s="29"/>
      <c r="P561" s="29"/>
      <c r="Q561" s="29"/>
      <c r="R561" s="29"/>
    </row>
    <row r="562" spans="2:18">
      <c r="B562" s="29"/>
      <c r="D562" s="28"/>
      <c r="E562" s="28"/>
      <c r="H562" s="28"/>
      <c r="O562" s="29"/>
      <c r="P562" s="29"/>
      <c r="Q562" s="29"/>
      <c r="R562" s="29"/>
    </row>
    <row r="563" spans="2:18">
      <c r="B563" s="29"/>
      <c r="D563" s="28"/>
      <c r="E563" s="28"/>
      <c r="H563" s="28"/>
      <c r="O563" s="29"/>
      <c r="P563" s="29"/>
      <c r="Q563" s="29"/>
      <c r="R563" s="29"/>
    </row>
    <row r="564" spans="2:18">
      <c r="B564" s="29"/>
      <c r="D564" s="28"/>
      <c r="E564" s="28"/>
      <c r="H564" s="28"/>
      <c r="O564" s="29"/>
      <c r="P564" s="29"/>
      <c r="Q564" s="29"/>
      <c r="R564" s="29"/>
    </row>
    <row r="565" spans="2:18">
      <c r="B565" s="29"/>
      <c r="D565" s="28"/>
      <c r="E565" s="28"/>
      <c r="H565" s="28"/>
      <c r="O565" s="29"/>
      <c r="P565" s="29"/>
      <c r="Q565" s="29"/>
      <c r="R565" s="29"/>
    </row>
    <row r="566" spans="2:18">
      <c r="B566" s="29"/>
      <c r="D566" s="28"/>
      <c r="E566" s="28"/>
      <c r="H566" s="28"/>
      <c r="O566" s="29"/>
      <c r="P566" s="29"/>
      <c r="Q566" s="29"/>
      <c r="R566" s="29"/>
    </row>
    <row r="567" spans="2:18">
      <c r="B567" s="29"/>
      <c r="D567" s="28"/>
      <c r="E567" s="28"/>
      <c r="H567" s="28"/>
      <c r="O567" s="29"/>
      <c r="P567" s="29"/>
      <c r="Q567" s="29"/>
      <c r="R567" s="29"/>
    </row>
    <row r="568" spans="2:18">
      <c r="B568" s="29"/>
      <c r="D568" s="28"/>
      <c r="E568" s="28"/>
      <c r="H568" s="28"/>
      <c r="O568" s="29"/>
      <c r="P568" s="29"/>
      <c r="Q568" s="29"/>
      <c r="R568" s="29"/>
    </row>
    <row r="569" spans="2:18">
      <c r="B569" s="29"/>
      <c r="D569" s="28"/>
      <c r="E569" s="28"/>
      <c r="H569" s="28"/>
      <c r="O569" s="29"/>
      <c r="P569" s="29"/>
      <c r="Q569" s="29"/>
      <c r="R569" s="29"/>
    </row>
    <row r="570" spans="2:18">
      <c r="B570" s="29"/>
      <c r="D570" s="28"/>
      <c r="E570" s="28"/>
      <c r="H570" s="28"/>
      <c r="O570" s="29"/>
      <c r="P570" s="29"/>
      <c r="Q570" s="29"/>
      <c r="R570" s="29"/>
    </row>
    <row r="571" spans="2:18">
      <c r="B571" s="29"/>
      <c r="D571" s="28"/>
      <c r="E571" s="28"/>
      <c r="H571" s="28"/>
      <c r="O571" s="29"/>
      <c r="P571" s="29"/>
      <c r="Q571" s="29"/>
      <c r="R571" s="29"/>
    </row>
    <row r="572" spans="2:18">
      <c r="B572" s="29"/>
      <c r="D572" s="28"/>
      <c r="E572" s="28"/>
      <c r="H572" s="28"/>
      <c r="O572" s="29"/>
      <c r="P572" s="29"/>
      <c r="Q572" s="29"/>
      <c r="R572" s="29"/>
    </row>
    <row r="573" spans="2:18">
      <c r="B573" s="29"/>
      <c r="D573" s="28"/>
      <c r="E573" s="28"/>
      <c r="H573" s="28"/>
      <c r="O573" s="29"/>
      <c r="P573" s="29"/>
      <c r="Q573" s="29"/>
      <c r="R573" s="29"/>
    </row>
    <row r="574" spans="2:18">
      <c r="B574" s="29"/>
      <c r="D574" s="28"/>
      <c r="E574" s="28"/>
      <c r="H574" s="28"/>
      <c r="O574" s="29"/>
      <c r="P574" s="29"/>
      <c r="Q574" s="29"/>
      <c r="R574" s="29"/>
    </row>
    <row r="575" spans="2:18">
      <c r="B575" s="29"/>
      <c r="D575" s="28"/>
      <c r="E575" s="28"/>
      <c r="H575" s="28"/>
      <c r="O575" s="29"/>
      <c r="P575" s="29"/>
      <c r="Q575" s="29"/>
      <c r="R575" s="29"/>
    </row>
    <row r="576" spans="2:18">
      <c r="B576" s="29"/>
      <c r="D576" s="28"/>
      <c r="E576" s="28"/>
      <c r="H576" s="28"/>
      <c r="O576" s="29"/>
      <c r="P576" s="29"/>
      <c r="Q576" s="29"/>
      <c r="R576" s="29"/>
    </row>
    <row r="577" spans="2:18">
      <c r="B577" s="29"/>
      <c r="D577" s="28"/>
      <c r="E577" s="28"/>
      <c r="H577" s="28"/>
      <c r="O577" s="29"/>
      <c r="P577" s="29"/>
      <c r="Q577" s="29"/>
      <c r="R577" s="29"/>
    </row>
    <row r="578" spans="2:18">
      <c r="B578" s="29"/>
      <c r="D578" s="28"/>
      <c r="E578" s="28"/>
      <c r="H578" s="28"/>
      <c r="O578" s="29"/>
      <c r="P578" s="29"/>
      <c r="Q578" s="29"/>
      <c r="R578" s="29"/>
    </row>
    <row r="579" spans="2:18">
      <c r="B579" s="29"/>
      <c r="D579" s="28"/>
      <c r="E579" s="28"/>
      <c r="H579" s="28"/>
      <c r="O579" s="29"/>
      <c r="P579" s="29"/>
      <c r="Q579" s="29"/>
      <c r="R579" s="29"/>
    </row>
    <row r="580" spans="2:18">
      <c r="B580" s="29"/>
      <c r="D580" s="28"/>
      <c r="E580" s="28"/>
      <c r="H580" s="28"/>
      <c r="O580" s="29"/>
      <c r="P580" s="29"/>
      <c r="Q580" s="29"/>
      <c r="R580" s="29"/>
    </row>
    <row r="581" spans="2:18">
      <c r="B581" s="29"/>
      <c r="D581" s="28"/>
      <c r="E581" s="28"/>
      <c r="H581" s="28"/>
      <c r="O581" s="29"/>
      <c r="P581" s="29"/>
      <c r="Q581" s="29"/>
      <c r="R581" s="29"/>
    </row>
    <row r="582" spans="2:18">
      <c r="B582" s="29"/>
      <c r="D582" s="28"/>
      <c r="E582" s="28"/>
      <c r="H582" s="28"/>
      <c r="O582" s="29"/>
      <c r="P582" s="29"/>
      <c r="Q582" s="29"/>
      <c r="R582" s="29"/>
    </row>
    <row r="583" spans="2:18">
      <c r="B583" s="29"/>
      <c r="D583" s="28"/>
      <c r="E583" s="28"/>
      <c r="H583" s="28"/>
      <c r="O583" s="29"/>
      <c r="P583" s="29"/>
      <c r="Q583" s="29"/>
      <c r="R583" s="29"/>
    </row>
    <row r="584" spans="2:18">
      <c r="B584" s="29"/>
      <c r="D584" s="28"/>
      <c r="E584" s="28"/>
      <c r="H584" s="28"/>
      <c r="O584" s="29"/>
      <c r="P584" s="29"/>
      <c r="Q584" s="29"/>
      <c r="R584" s="29"/>
    </row>
    <row r="585" spans="2:18">
      <c r="B585" s="29"/>
      <c r="D585" s="28"/>
      <c r="E585" s="28"/>
      <c r="H585" s="28"/>
      <c r="O585" s="29"/>
      <c r="P585" s="29"/>
      <c r="Q585" s="29"/>
      <c r="R585" s="29"/>
    </row>
    <row r="586" spans="2:18">
      <c r="B586" s="29"/>
      <c r="D586" s="28"/>
      <c r="E586" s="28"/>
      <c r="H586" s="28"/>
      <c r="O586" s="29"/>
      <c r="P586" s="29"/>
      <c r="Q586" s="29"/>
      <c r="R586" s="29"/>
    </row>
    <row r="587" spans="2:18">
      <c r="B587" s="29"/>
      <c r="D587" s="28"/>
      <c r="E587" s="28"/>
      <c r="H587" s="28"/>
      <c r="O587" s="29"/>
      <c r="P587" s="29"/>
      <c r="Q587" s="29"/>
      <c r="R587" s="29"/>
    </row>
    <row r="588" spans="2:18">
      <c r="B588" s="29"/>
      <c r="D588" s="28"/>
      <c r="E588" s="28"/>
      <c r="H588" s="28"/>
      <c r="O588" s="29"/>
      <c r="P588" s="29"/>
      <c r="Q588" s="29"/>
      <c r="R588" s="29"/>
    </row>
    <row r="589" spans="2:18">
      <c r="B589" s="29"/>
      <c r="D589" s="28"/>
      <c r="E589" s="28"/>
      <c r="H589" s="28"/>
      <c r="O589" s="29"/>
      <c r="P589" s="29"/>
      <c r="Q589" s="29"/>
      <c r="R589" s="29"/>
    </row>
    <row r="590" spans="2:18">
      <c r="B590" s="29"/>
      <c r="D590" s="28"/>
      <c r="E590" s="28"/>
      <c r="H590" s="28"/>
      <c r="O590" s="29"/>
      <c r="P590" s="29"/>
      <c r="Q590" s="29"/>
      <c r="R590" s="29"/>
    </row>
    <row r="591" spans="2:18">
      <c r="B591" s="29"/>
      <c r="D591" s="28"/>
      <c r="E591" s="28"/>
      <c r="H591" s="28"/>
      <c r="O591" s="29"/>
      <c r="P591" s="29"/>
      <c r="Q591" s="29"/>
      <c r="R591" s="29"/>
    </row>
    <row r="592" spans="2:18">
      <c r="B592" s="29"/>
      <c r="D592" s="28"/>
      <c r="E592" s="28"/>
      <c r="H592" s="28"/>
      <c r="O592" s="29"/>
      <c r="P592" s="29"/>
      <c r="Q592" s="29"/>
      <c r="R592" s="29"/>
    </row>
    <row r="593" spans="2:18">
      <c r="B593" s="29"/>
      <c r="D593" s="28"/>
      <c r="E593" s="28"/>
      <c r="H593" s="28"/>
      <c r="O593" s="29"/>
      <c r="P593" s="29"/>
      <c r="Q593" s="29"/>
      <c r="R593" s="29"/>
    </row>
    <row r="594" spans="2:18">
      <c r="B594" s="29"/>
      <c r="D594" s="28"/>
      <c r="E594" s="28"/>
      <c r="H594" s="28"/>
      <c r="O594" s="29"/>
      <c r="P594" s="29"/>
      <c r="Q594" s="29"/>
      <c r="R594" s="29"/>
    </row>
    <row r="595" spans="2:18">
      <c r="B595" s="29"/>
      <c r="D595" s="28"/>
      <c r="E595" s="28"/>
      <c r="H595" s="28"/>
      <c r="O595" s="29"/>
      <c r="P595" s="29"/>
      <c r="Q595" s="29"/>
      <c r="R595" s="29"/>
    </row>
    <row r="596" spans="2:18">
      <c r="B596" s="29"/>
      <c r="D596" s="28"/>
      <c r="E596" s="28"/>
      <c r="H596" s="28"/>
      <c r="O596" s="29"/>
      <c r="P596" s="29"/>
      <c r="Q596" s="29"/>
      <c r="R596" s="29"/>
    </row>
    <row r="597" spans="2:18">
      <c r="B597" s="29"/>
      <c r="D597" s="28"/>
      <c r="E597" s="28"/>
      <c r="H597" s="28"/>
      <c r="O597" s="29"/>
      <c r="P597" s="29"/>
      <c r="Q597" s="29"/>
      <c r="R597" s="29"/>
    </row>
    <row r="598" spans="2:18">
      <c r="B598" s="29"/>
      <c r="D598" s="28"/>
      <c r="E598" s="28"/>
      <c r="H598" s="28"/>
      <c r="O598" s="29"/>
      <c r="P598" s="29"/>
      <c r="Q598" s="29"/>
      <c r="R598" s="29"/>
    </row>
    <row r="599" spans="2:18">
      <c r="B599" s="29"/>
      <c r="D599" s="28"/>
      <c r="E599" s="28"/>
      <c r="H599" s="28"/>
      <c r="O599" s="29"/>
      <c r="P599" s="29"/>
      <c r="Q599" s="29"/>
      <c r="R599" s="29"/>
    </row>
    <row r="600" spans="2:18">
      <c r="B600" s="29"/>
      <c r="D600" s="28"/>
      <c r="E600" s="28"/>
      <c r="H600" s="28"/>
      <c r="O600" s="29"/>
      <c r="P600" s="29"/>
      <c r="Q600" s="29"/>
      <c r="R600" s="29"/>
    </row>
    <row r="601" spans="2:18">
      <c r="B601" s="29"/>
      <c r="D601" s="28"/>
      <c r="E601" s="28"/>
      <c r="H601" s="28"/>
      <c r="O601" s="29"/>
      <c r="P601" s="29"/>
      <c r="Q601" s="29"/>
      <c r="R601" s="29"/>
    </row>
    <row r="602" spans="2:18">
      <c r="B602" s="29"/>
      <c r="D602" s="28"/>
      <c r="E602" s="28"/>
      <c r="H602" s="28"/>
      <c r="O602" s="29"/>
      <c r="P602" s="29"/>
      <c r="Q602" s="29"/>
      <c r="R602" s="29"/>
    </row>
    <row r="603" spans="2:18">
      <c r="B603" s="29"/>
      <c r="D603" s="28"/>
      <c r="E603" s="28"/>
      <c r="H603" s="28"/>
      <c r="O603" s="29"/>
      <c r="P603" s="29"/>
      <c r="Q603" s="29"/>
      <c r="R603" s="29"/>
    </row>
    <row r="604" spans="2:18">
      <c r="B604" s="29"/>
      <c r="D604" s="28"/>
      <c r="E604" s="28"/>
      <c r="H604" s="28"/>
      <c r="O604" s="29"/>
      <c r="P604" s="29"/>
      <c r="Q604" s="29"/>
      <c r="R604" s="29"/>
    </row>
    <row r="605" spans="2:18">
      <c r="B605" s="29"/>
      <c r="D605" s="28"/>
      <c r="E605" s="28"/>
      <c r="H605" s="28"/>
      <c r="O605" s="29"/>
      <c r="P605" s="29"/>
      <c r="Q605" s="29"/>
      <c r="R605" s="29"/>
    </row>
    <row r="606" spans="2:18">
      <c r="B606" s="29"/>
      <c r="D606" s="28"/>
      <c r="E606" s="28"/>
      <c r="H606" s="28"/>
      <c r="O606" s="29"/>
      <c r="P606" s="29"/>
      <c r="Q606" s="29"/>
      <c r="R606" s="29"/>
    </row>
    <row r="607" spans="2:18">
      <c r="B607" s="29"/>
      <c r="D607" s="28"/>
      <c r="E607" s="28"/>
      <c r="H607" s="28"/>
      <c r="O607" s="29"/>
      <c r="P607" s="29"/>
      <c r="Q607" s="29"/>
      <c r="R607" s="29"/>
    </row>
    <row r="608" spans="2:18">
      <c r="B608" s="29"/>
      <c r="D608" s="28"/>
      <c r="E608" s="28"/>
      <c r="H608" s="28"/>
      <c r="O608" s="29"/>
      <c r="P608" s="29"/>
      <c r="Q608" s="29"/>
      <c r="R608" s="29"/>
    </row>
    <row r="609" spans="2:18">
      <c r="B609" s="29"/>
      <c r="D609" s="28"/>
      <c r="E609" s="28"/>
      <c r="H609" s="28"/>
      <c r="O609" s="29"/>
      <c r="P609" s="29"/>
      <c r="Q609" s="29"/>
      <c r="R609" s="29"/>
    </row>
    <row r="610" spans="2:18">
      <c r="B610" s="29"/>
      <c r="D610" s="28"/>
      <c r="E610" s="28"/>
      <c r="H610" s="28"/>
      <c r="O610" s="29"/>
      <c r="P610" s="29"/>
      <c r="Q610" s="29"/>
      <c r="R610" s="29"/>
    </row>
    <row r="611" spans="2:18">
      <c r="B611" s="29"/>
      <c r="D611" s="28"/>
      <c r="E611" s="28"/>
      <c r="H611" s="28"/>
      <c r="O611" s="29"/>
      <c r="P611" s="29"/>
      <c r="Q611" s="29"/>
      <c r="R611" s="29"/>
    </row>
    <row r="612" spans="2:18">
      <c r="B612" s="29"/>
      <c r="D612" s="28"/>
      <c r="E612" s="28"/>
      <c r="H612" s="28"/>
      <c r="O612" s="29"/>
      <c r="P612" s="29"/>
      <c r="Q612" s="29"/>
      <c r="R612" s="29"/>
    </row>
    <row r="613" spans="2:18">
      <c r="B613" s="29"/>
      <c r="D613" s="28"/>
      <c r="E613" s="28"/>
      <c r="H613" s="28"/>
      <c r="O613" s="29"/>
      <c r="P613" s="29"/>
      <c r="Q613" s="29"/>
      <c r="R613" s="29"/>
    </row>
    <row r="614" spans="2:18">
      <c r="B614" s="29"/>
      <c r="D614" s="28"/>
      <c r="E614" s="28"/>
      <c r="H614" s="28"/>
      <c r="O614" s="29"/>
      <c r="P614" s="29"/>
      <c r="Q614" s="29"/>
      <c r="R614" s="29"/>
    </row>
    <row r="615" spans="2:18">
      <c r="B615" s="29"/>
      <c r="D615" s="28"/>
      <c r="E615" s="28"/>
      <c r="H615" s="28"/>
      <c r="O615" s="29"/>
      <c r="P615" s="29"/>
      <c r="Q615" s="29"/>
      <c r="R615" s="29"/>
    </row>
    <row r="616" spans="2:18">
      <c r="B616" s="29"/>
      <c r="D616" s="28"/>
      <c r="E616" s="28"/>
      <c r="H616" s="28"/>
      <c r="O616" s="29"/>
      <c r="P616" s="29"/>
      <c r="Q616" s="29"/>
      <c r="R616" s="29"/>
    </row>
    <row r="617" spans="2:18">
      <c r="B617" s="29"/>
      <c r="D617" s="28"/>
      <c r="E617" s="28"/>
      <c r="H617" s="28"/>
      <c r="O617" s="29"/>
      <c r="P617" s="29"/>
      <c r="Q617" s="29"/>
      <c r="R617" s="29"/>
    </row>
    <row r="618" spans="2:18">
      <c r="B618" s="29"/>
      <c r="D618" s="28"/>
      <c r="E618" s="28"/>
      <c r="H618" s="28"/>
      <c r="O618" s="29"/>
      <c r="P618" s="29"/>
      <c r="Q618" s="29"/>
      <c r="R618" s="29"/>
    </row>
    <row r="619" spans="2:18">
      <c r="B619" s="29"/>
      <c r="D619" s="28"/>
      <c r="E619" s="28"/>
      <c r="H619" s="28"/>
      <c r="O619" s="29"/>
      <c r="P619" s="29"/>
      <c r="Q619" s="29"/>
      <c r="R619" s="29"/>
    </row>
    <row r="620" spans="2:18">
      <c r="B620" s="29"/>
      <c r="D620" s="28"/>
      <c r="E620" s="28"/>
      <c r="H620" s="28"/>
      <c r="O620" s="29"/>
      <c r="P620" s="29"/>
      <c r="Q620" s="29"/>
      <c r="R620" s="29"/>
    </row>
    <row r="621" spans="2:18">
      <c r="B621" s="29"/>
      <c r="D621" s="28"/>
      <c r="E621" s="28"/>
      <c r="H621" s="28"/>
      <c r="O621" s="29"/>
      <c r="P621" s="29"/>
      <c r="Q621" s="29"/>
      <c r="R621" s="29"/>
    </row>
    <row r="622" spans="2:18">
      <c r="B622" s="29"/>
      <c r="D622" s="28"/>
      <c r="E622" s="28"/>
      <c r="H622" s="28"/>
      <c r="O622" s="29"/>
      <c r="P622" s="29"/>
      <c r="Q622" s="29"/>
      <c r="R622" s="29"/>
    </row>
    <row r="623" spans="2:18">
      <c r="B623" s="29"/>
      <c r="D623" s="28"/>
      <c r="E623" s="28"/>
      <c r="H623" s="28"/>
      <c r="O623" s="29"/>
      <c r="P623" s="29"/>
      <c r="Q623" s="29"/>
      <c r="R623" s="29"/>
    </row>
    <row r="624" spans="2:18">
      <c r="B624" s="29"/>
      <c r="D624" s="28"/>
      <c r="E624" s="28"/>
      <c r="H624" s="28"/>
      <c r="O624" s="29"/>
      <c r="P624" s="29"/>
      <c r="Q624" s="29"/>
      <c r="R624" s="29"/>
    </row>
    <row r="625" spans="2:18">
      <c r="B625" s="29"/>
      <c r="D625" s="28"/>
      <c r="E625" s="28"/>
      <c r="H625" s="28"/>
      <c r="O625" s="29"/>
      <c r="P625" s="29"/>
      <c r="Q625" s="29"/>
      <c r="R625" s="29"/>
    </row>
    <row r="626" spans="2:18">
      <c r="B626" s="29"/>
      <c r="D626" s="28"/>
      <c r="E626" s="28"/>
      <c r="H626" s="28"/>
      <c r="O626" s="29"/>
      <c r="P626" s="29"/>
      <c r="Q626" s="29"/>
      <c r="R626" s="29"/>
    </row>
    <row r="627" spans="2:18">
      <c r="B627" s="29"/>
      <c r="D627" s="28"/>
      <c r="E627" s="28"/>
      <c r="H627" s="28"/>
      <c r="O627" s="29"/>
      <c r="P627" s="29"/>
      <c r="Q627" s="29"/>
      <c r="R627" s="29"/>
    </row>
    <row r="628" spans="2:18">
      <c r="B628" s="29"/>
      <c r="D628" s="28"/>
      <c r="E628" s="28"/>
      <c r="H628" s="28"/>
      <c r="O628" s="29"/>
      <c r="P628" s="29"/>
      <c r="Q628" s="29"/>
      <c r="R628" s="29"/>
    </row>
    <row r="629" spans="2:18">
      <c r="B629" s="29"/>
      <c r="D629" s="28"/>
      <c r="E629" s="28"/>
      <c r="H629" s="28"/>
      <c r="O629" s="29"/>
      <c r="P629" s="29"/>
      <c r="Q629" s="29"/>
      <c r="R629" s="29"/>
    </row>
    <row r="630" spans="2:18">
      <c r="B630" s="29"/>
      <c r="D630" s="28"/>
      <c r="E630" s="28"/>
      <c r="H630" s="28"/>
      <c r="O630" s="29"/>
      <c r="P630" s="29"/>
      <c r="Q630" s="29"/>
      <c r="R630" s="29"/>
    </row>
    <row r="631" spans="2:18">
      <c r="B631" s="29"/>
      <c r="D631" s="28"/>
      <c r="E631" s="28"/>
      <c r="H631" s="28"/>
      <c r="O631" s="29"/>
      <c r="P631" s="29"/>
      <c r="Q631" s="29"/>
      <c r="R631" s="29"/>
    </row>
    <row r="632" spans="2:18">
      <c r="B632" s="29"/>
      <c r="D632" s="28"/>
      <c r="E632" s="28"/>
      <c r="H632" s="28"/>
      <c r="O632" s="29"/>
      <c r="P632" s="29"/>
      <c r="Q632" s="29"/>
      <c r="R632" s="29"/>
    </row>
    <row r="633" spans="2:18">
      <c r="B633" s="29"/>
      <c r="D633" s="28"/>
      <c r="E633" s="28"/>
      <c r="H633" s="28"/>
      <c r="O633" s="29"/>
      <c r="P633" s="29"/>
      <c r="Q633" s="29"/>
      <c r="R633" s="29"/>
    </row>
    <row r="634" spans="2:18">
      <c r="B634" s="29"/>
      <c r="D634" s="28"/>
      <c r="E634" s="28"/>
      <c r="H634" s="28"/>
      <c r="O634" s="29"/>
      <c r="P634" s="29"/>
      <c r="Q634" s="29"/>
      <c r="R634" s="29"/>
    </row>
    <row r="635" spans="2:18">
      <c r="B635" s="29"/>
      <c r="D635" s="28"/>
      <c r="E635" s="28"/>
      <c r="H635" s="28"/>
      <c r="O635" s="29"/>
      <c r="P635" s="29"/>
      <c r="Q635" s="29"/>
      <c r="R635" s="29"/>
    </row>
    <row r="636" spans="2:18">
      <c r="B636" s="29"/>
      <c r="D636" s="28"/>
      <c r="E636" s="28"/>
      <c r="H636" s="28"/>
      <c r="O636" s="29"/>
      <c r="P636" s="29"/>
      <c r="Q636" s="29"/>
      <c r="R636" s="29"/>
    </row>
    <row r="637" spans="2:18">
      <c r="B637" s="29"/>
      <c r="D637" s="28"/>
      <c r="E637" s="28"/>
      <c r="H637" s="28"/>
      <c r="O637" s="29"/>
      <c r="P637" s="29"/>
      <c r="Q637" s="29"/>
      <c r="R637" s="29"/>
    </row>
    <row r="638" spans="2:18">
      <c r="B638" s="29"/>
      <c r="D638" s="28"/>
      <c r="E638" s="28"/>
      <c r="H638" s="28"/>
      <c r="O638" s="29"/>
      <c r="P638" s="29"/>
      <c r="Q638" s="29"/>
      <c r="R638" s="29"/>
    </row>
    <row r="639" spans="2:18">
      <c r="B639" s="29"/>
      <c r="D639" s="28"/>
      <c r="E639" s="28"/>
      <c r="H639" s="28"/>
      <c r="O639" s="29"/>
      <c r="P639" s="29"/>
      <c r="Q639" s="29"/>
      <c r="R639" s="29"/>
    </row>
    <row r="640" spans="2:18">
      <c r="B640" s="29"/>
      <c r="D640" s="28"/>
      <c r="E640" s="28"/>
      <c r="H640" s="28"/>
      <c r="O640" s="29"/>
      <c r="P640" s="29"/>
      <c r="Q640" s="29"/>
      <c r="R640" s="29"/>
    </row>
    <row r="641" spans="2:18">
      <c r="B641" s="29"/>
      <c r="D641" s="28"/>
      <c r="E641" s="28"/>
      <c r="H641" s="28"/>
      <c r="O641" s="29"/>
      <c r="P641" s="29"/>
      <c r="Q641" s="29"/>
      <c r="R641" s="29"/>
    </row>
    <row r="642" spans="2:18">
      <c r="B642" s="29"/>
      <c r="D642" s="28"/>
      <c r="E642" s="28"/>
      <c r="H642" s="28"/>
      <c r="O642" s="29"/>
      <c r="P642" s="29"/>
      <c r="Q642" s="29"/>
      <c r="R642" s="29"/>
    </row>
    <row r="643" spans="2:18">
      <c r="B643" s="29"/>
      <c r="D643" s="28"/>
      <c r="E643" s="28"/>
      <c r="H643" s="28"/>
      <c r="O643" s="29"/>
      <c r="P643" s="29"/>
      <c r="Q643" s="29"/>
      <c r="R643" s="29"/>
    </row>
    <row r="644" spans="2:18">
      <c r="B644" s="29"/>
      <c r="D644" s="28"/>
      <c r="E644" s="28"/>
      <c r="H644" s="28"/>
      <c r="O644" s="29"/>
      <c r="P644" s="29"/>
      <c r="Q644" s="29"/>
      <c r="R644" s="29"/>
    </row>
    <row r="645" spans="2:18">
      <c r="B645" s="29"/>
      <c r="D645" s="28"/>
      <c r="E645" s="28"/>
      <c r="H645" s="28"/>
      <c r="O645" s="29"/>
      <c r="P645" s="29"/>
      <c r="Q645" s="29"/>
      <c r="R645" s="29"/>
    </row>
    <row r="646" spans="2:18">
      <c r="B646" s="29"/>
      <c r="D646" s="28"/>
      <c r="E646" s="28"/>
      <c r="H646" s="28"/>
      <c r="O646" s="29"/>
      <c r="P646" s="29"/>
      <c r="Q646" s="29"/>
      <c r="R646" s="29"/>
    </row>
    <row r="647" spans="2:18">
      <c r="B647" s="29"/>
      <c r="D647" s="28"/>
      <c r="E647" s="28"/>
      <c r="H647" s="28"/>
      <c r="O647" s="29"/>
      <c r="P647" s="29"/>
      <c r="Q647" s="29"/>
      <c r="R647" s="29"/>
    </row>
    <row r="648" spans="2:18">
      <c r="B648" s="29"/>
      <c r="D648" s="28"/>
      <c r="E648" s="28"/>
      <c r="H648" s="28"/>
      <c r="O648" s="29"/>
      <c r="P648" s="29"/>
      <c r="Q648" s="29"/>
      <c r="R648" s="29"/>
    </row>
    <row r="649" spans="2:18">
      <c r="B649" s="29"/>
      <c r="D649" s="28"/>
      <c r="E649" s="28"/>
      <c r="H649" s="28"/>
      <c r="O649" s="29"/>
      <c r="P649" s="29"/>
      <c r="Q649" s="29"/>
      <c r="R649" s="29"/>
    </row>
    <row r="650" spans="2:18">
      <c r="B650" s="29"/>
      <c r="D650" s="28"/>
      <c r="E650" s="28"/>
      <c r="H650" s="28"/>
      <c r="O650" s="29"/>
      <c r="P650" s="29"/>
      <c r="Q650" s="29"/>
      <c r="R650" s="29"/>
    </row>
    <row r="651" spans="2:18">
      <c r="B651" s="29"/>
      <c r="D651" s="28"/>
      <c r="E651" s="28"/>
      <c r="H651" s="28"/>
      <c r="O651" s="29"/>
      <c r="P651" s="29"/>
      <c r="Q651" s="29"/>
      <c r="R651" s="29"/>
    </row>
    <row r="652" spans="2:18">
      <c r="B652" s="29"/>
      <c r="D652" s="28"/>
      <c r="E652" s="28"/>
      <c r="H652" s="28"/>
      <c r="O652" s="29"/>
      <c r="P652" s="29"/>
      <c r="Q652" s="29"/>
      <c r="R652" s="29"/>
    </row>
    <row r="653" spans="2:18">
      <c r="B653" s="29"/>
      <c r="D653" s="28"/>
      <c r="E653" s="28"/>
      <c r="H653" s="28"/>
      <c r="O653" s="29"/>
      <c r="P653" s="29"/>
      <c r="Q653" s="29"/>
      <c r="R653" s="29"/>
    </row>
    <row r="654" spans="2:18">
      <c r="B654" s="29"/>
      <c r="D654" s="28"/>
      <c r="E654" s="28"/>
      <c r="H654" s="28"/>
      <c r="O654" s="29"/>
      <c r="P654" s="29"/>
      <c r="Q654" s="29"/>
      <c r="R654" s="29"/>
    </row>
    <row r="655" spans="2:18">
      <c r="B655" s="29"/>
      <c r="D655" s="28"/>
      <c r="E655" s="28"/>
      <c r="H655" s="28"/>
      <c r="O655" s="29"/>
      <c r="P655" s="29"/>
      <c r="Q655" s="29"/>
      <c r="R655" s="29"/>
    </row>
    <row r="656" spans="2:18">
      <c r="B656" s="29"/>
      <c r="D656" s="28"/>
      <c r="E656" s="28"/>
      <c r="H656" s="28"/>
      <c r="O656" s="29"/>
      <c r="P656" s="29"/>
      <c r="Q656" s="29"/>
      <c r="R656" s="29"/>
    </row>
    <row r="657" spans="2:18">
      <c r="B657" s="29"/>
      <c r="D657" s="28"/>
      <c r="E657" s="28"/>
      <c r="H657" s="28"/>
      <c r="O657" s="29"/>
      <c r="P657" s="29"/>
      <c r="Q657" s="29"/>
      <c r="R657" s="29"/>
    </row>
    <row r="658" spans="2:18">
      <c r="B658" s="29"/>
      <c r="D658" s="28"/>
      <c r="E658" s="28"/>
      <c r="H658" s="28"/>
      <c r="O658" s="29"/>
      <c r="P658" s="29"/>
      <c r="Q658" s="29"/>
      <c r="R658" s="29"/>
    </row>
    <row r="659" spans="2:18">
      <c r="B659" s="29"/>
      <c r="D659" s="28"/>
      <c r="E659" s="28"/>
      <c r="H659" s="28"/>
      <c r="O659" s="29"/>
      <c r="P659" s="29"/>
      <c r="Q659" s="29"/>
      <c r="R659" s="29"/>
    </row>
    <row r="660" spans="2:18">
      <c r="B660" s="29"/>
      <c r="D660" s="28"/>
      <c r="E660" s="28"/>
      <c r="H660" s="28"/>
      <c r="O660" s="29"/>
      <c r="P660" s="29"/>
      <c r="Q660" s="29"/>
      <c r="R660" s="29"/>
    </row>
    <row r="661" spans="2:18">
      <c r="B661" s="29"/>
      <c r="D661" s="28"/>
      <c r="E661" s="28"/>
      <c r="H661" s="28"/>
      <c r="O661" s="29"/>
      <c r="P661" s="29"/>
      <c r="Q661" s="29"/>
      <c r="R661" s="29"/>
    </row>
    <row r="662" spans="2:18">
      <c r="B662" s="29"/>
      <c r="D662" s="28"/>
      <c r="E662" s="28"/>
      <c r="H662" s="28"/>
      <c r="O662" s="29"/>
      <c r="P662" s="29"/>
      <c r="Q662" s="29"/>
      <c r="R662" s="29"/>
    </row>
    <row r="663" spans="2:18">
      <c r="B663" s="29"/>
      <c r="D663" s="28"/>
      <c r="E663" s="28"/>
      <c r="H663" s="28"/>
      <c r="O663" s="29"/>
      <c r="P663" s="29"/>
      <c r="Q663" s="29"/>
      <c r="R663" s="29"/>
    </row>
    <row r="664" spans="2:18">
      <c r="B664" s="29"/>
      <c r="D664" s="28"/>
      <c r="E664" s="28"/>
      <c r="H664" s="28"/>
      <c r="O664" s="29"/>
      <c r="P664" s="29"/>
      <c r="Q664" s="29"/>
      <c r="R664" s="29"/>
    </row>
    <row r="665" spans="2:18">
      <c r="B665" s="29"/>
      <c r="D665" s="28"/>
      <c r="E665" s="28"/>
      <c r="H665" s="28"/>
      <c r="O665" s="29"/>
      <c r="P665" s="29"/>
      <c r="Q665" s="29"/>
      <c r="R665" s="29"/>
    </row>
    <row r="666" spans="2:18">
      <c r="B666" s="29"/>
      <c r="D666" s="28"/>
      <c r="E666" s="28"/>
      <c r="H666" s="28"/>
      <c r="O666" s="29"/>
      <c r="P666" s="29"/>
      <c r="Q666" s="29"/>
      <c r="R666" s="29"/>
    </row>
    <row r="667" spans="2:18">
      <c r="B667" s="29"/>
      <c r="D667" s="28"/>
      <c r="E667" s="28"/>
      <c r="H667" s="28"/>
      <c r="O667" s="29"/>
      <c r="P667" s="29"/>
      <c r="Q667" s="29"/>
      <c r="R667" s="29"/>
    </row>
    <row r="668" spans="2:18">
      <c r="B668" s="29"/>
      <c r="D668" s="28"/>
      <c r="E668" s="28"/>
      <c r="H668" s="28"/>
      <c r="O668" s="29"/>
      <c r="P668" s="29"/>
      <c r="Q668" s="29"/>
      <c r="R668" s="29"/>
    </row>
    <row r="669" spans="2:18">
      <c r="B669" s="29"/>
      <c r="D669" s="28"/>
      <c r="E669" s="28"/>
      <c r="H669" s="28"/>
      <c r="O669" s="29"/>
      <c r="P669" s="29"/>
      <c r="Q669" s="29"/>
      <c r="R669" s="29"/>
    </row>
    <row r="670" spans="2:18">
      <c r="B670" s="29"/>
      <c r="D670" s="28"/>
      <c r="E670" s="28"/>
      <c r="H670" s="28"/>
      <c r="O670" s="29"/>
      <c r="P670" s="29"/>
      <c r="Q670" s="29"/>
      <c r="R670" s="29"/>
    </row>
    <row r="671" spans="2:18">
      <c r="B671" s="29"/>
      <c r="D671" s="28"/>
      <c r="E671" s="28"/>
      <c r="H671" s="28"/>
      <c r="O671" s="29"/>
      <c r="P671" s="29"/>
      <c r="Q671" s="29"/>
      <c r="R671" s="29"/>
    </row>
    <row r="672" spans="2:18">
      <c r="B672" s="29"/>
      <c r="D672" s="28"/>
      <c r="E672" s="28"/>
      <c r="H672" s="28"/>
      <c r="O672" s="29"/>
      <c r="P672" s="29"/>
      <c r="Q672" s="29"/>
      <c r="R672" s="29"/>
    </row>
    <row r="673" spans="2:18">
      <c r="B673" s="29"/>
      <c r="D673" s="28"/>
      <c r="E673" s="28"/>
      <c r="H673" s="28"/>
      <c r="O673" s="29"/>
      <c r="P673" s="29"/>
      <c r="Q673" s="29"/>
      <c r="R673" s="29"/>
    </row>
    <row r="674" spans="2:18">
      <c r="B674" s="29"/>
      <c r="D674" s="28"/>
      <c r="E674" s="28"/>
      <c r="H674" s="28"/>
      <c r="O674" s="29"/>
      <c r="P674" s="29"/>
      <c r="Q674" s="29"/>
      <c r="R674" s="29"/>
    </row>
    <row r="675" spans="2:18">
      <c r="B675" s="29"/>
      <c r="D675" s="28"/>
      <c r="E675" s="28"/>
      <c r="H675" s="28"/>
      <c r="O675" s="29"/>
      <c r="P675" s="29"/>
      <c r="Q675" s="29"/>
      <c r="R675" s="29"/>
    </row>
    <row r="676" spans="2:18">
      <c r="B676" s="29"/>
      <c r="D676" s="28"/>
      <c r="E676" s="28"/>
      <c r="H676" s="28"/>
      <c r="O676" s="29"/>
      <c r="P676" s="29"/>
      <c r="Q676" s="29"/>
      <c r="R676" s="29"/>
    </row>
    <row r="677" spans="2:18">
      <c r="B677" s="29"/>
      <c r="D677" s="28"/>
      <c r="E677" s="28"/>
      <c r="H677" s="28"/>
      <c r="O677" s="29"/>
      <c r="P677" s="29"/>
      <c r="Q677" s="29"/>
      <c r="R677" s="29"/>
    </row>
    <row r="678" spans="2:18">
      <c r="B678" s="29"/>
      <c r="D678" s="28"/>
      <c r="E678" s="28"/>
      <c r="H678" s="28"/>
      <c r="O678" s="29"/>
      <c r="P678" s="29"/>
      <c r="Q678" s="29"/>
      <c r="R678" s="29"/>
    </row>
    <row r="679" spans="2:18">
      <c r="B679" s="29"/>
      <c r="D679" s="28"/>
      <c r="E679" s="28"/>
      <c r="H679" s="28"/>
      <c r="O679" s="29"/>
      <c r="P679" s="29"/>
      <c r="Q679" s="29"/>
      <c r="R679" s="29"/>
    </row>
    <row r="680" spans="2:18">
      <c r="B680" s="29"/>
      <c r="D680" s="28"/>
      <c r="E680" s="28"/>
      <c r="H680" s="28"/>
      <c r="O680" s="29"/>
      <c r="P680" s="29"/>
      <c r="Q680" s="29"/>
      <c r="R680" s="29"/>
    </row>
    <row r="681" spans="2:18">
      <c r="B681" s="29"/>
      <c r="D681" s="28"/>
      <c r="E681" s="28"/>
      <c r="H681" s="28"/>
      <c r="O681" s="29"/>
      <c r="P681" s="29"/>
      <c r="Q681" s="29"/>
      <c r="R681" s="29"/>
    </row>
    <row r="682" spans="2:18">
      <c r="B682" s="29"/>
      <c r="D682" s="28"/>
      <c r="E682" s="28"/>
      <c r="H682" s="28"/>
      <c r="O682" s="29"/>
      <c r="P682" s="29"/>
      <c r="Q682" s="29"/>
      <c r="R682" s="29"/>
    </row>
    <row r="683" spans="2:18">
      <c r="B683" s="29"/>
      <c r="D683" s="28"/>
      <c r="E683" s="28"/>
      <c r="H683" s="28"/>
      <c r="O683" s="29"/>
      <c r="P683" s="29"/>
      <c r="Q683" s="29"/>
      <c r="R683" s="29"/>
    </row>
    <row r="684" spans="2:18">
      <c r="B684" s="29"/>
      <c r="D684" s="28"/>
      <c r="E684" s="28"/>
      <c r="H684" s="28"/>
      <c r="O684" s="29"/>
      <c r="P684" s="29"/>
      <c r="Q684" s="29"/>
      <c r="R684" s="29"/>
    </row>
    <row r="685" spans="2:18">
      <c r="B685" s="29"/>
      <c r="D685" s="28"/>
      <c r="E685" s="28"/>
      <c r="H685" s="28"/>
      <c r="O685" s="29"/>
      <c r="P685" s="29"/>
      <c r="Q685" s="29"/>
      <c r="R685" s="29"/>
    </row>
    <row r="686" spans="2:18">
      <c r="B686" s="29"/>
      <c r="D686" s="28"/>
      <c r="E686" s="28"/>
      <c r="H686" s="28"/>
      <c r="O686" s="29"/>
      <c r="P686" s="29"/>
      <c r="Q686" s="29"/>
      <c r="R686" s="29"/>
    </row>
    <row r="687" spans="2:18">
      <c r="B687" s="29"/>
      <c r="D687" s="28"/>
      <c r="E687" s="28"/>
      <c r="H687" s="28"/>
      <c r="O687" s="29"/>
      <c r="P687" s="29"/>
      <c r="Q687" s="29"/>
      <c r="R687" s="29"/>
    </row>
    <row r="688" spans="2:18">
      <c r="B688" s="29"/>
      <c r="D688" s="28"/>
      <c r="E688" s="28"/>
      <c r="H688" s="28"/>
      <c r="O688" s="29"/>
      <c r="P688" s="29"/>
      <c r="Q688" s="29"/>
      <c r="R688" s="29"/>
    </row>
    <row r="689" spans="2:18">
      <c r="B689" s="29"/>
      <c r="D689" s="28"/>
      <c r="E689" s="28"/>
      <c r="H689" s="28"/>
      <c r="O689" s="29"/>
      <c r="P689" s="29"/>
      <c r="Q689" s="29"/>
      <c r="R689" s="29"/>
    </row>
    <row r="690" spans="2:18">
      <c r="B690" s="29"/>
      <c r="D690" s="28"/>
      <c r="E690" s="28"/>
      <c r="H690" s="28"/>
      <c r="O690" s="29"/>
      <c r="P690" s="29"/>
      <c r="Q690" s="29"/>
      <c r="R690" s="29"/>
    </row>
    <row r="691" spans="2:18">
      <c r="B691" s="29"/>
      <c r="D691" s="28"/>
      <c r="E691" s="28"/>
      <c r="H691" s="28"/>
      <c r="O691" s="29"/>
      <c r="P691" s="29"/>
      <c r="Q691" s="29"/>
      <c r="R691" s="29"/>
    </row>
    <row r="692" spans="2:18">
      <c r="B692" s="29"/>
      <c r="D692" s="28"/>
      <c r="E692" s="28"/>
      <c r="H692" s="28"/>
      <c r="O692" s="29"/>
      <c r="P692" s="29"/>
      <c r="Q692" s="29"/>
      <c r="R692" s="29"/>
    </row>
    <row r="693" spans="2:18">
      <c r="B693" s="29"/>
      <c r="D693" s="28"/>
      <c r="E693" s="28"/>
      <c r="H693" s="28"/>
      <c r="O693" s="29"/>
      <c r="P693" s="29"/>
      <c r="Q693" s="29"/>
      <c r="R693" s="29"/>
    </row>
    <row r="694" spans="2:18">
      <c r="B694" s="29"/>
      <c r="D694" s="28"/>
      <c r="E694" s="28"/>
      <c r="H694" s="28"/>
      <c r="O694" s="29"/>
      <c r="P694" s="29"/>
      <c r="Q694" s="29"/>
      <c r="R694" s="29"/>
    </row>
    <row r="695" spans="2:18">
      <c r="B695" s="29"/>
      <c r="D695" s="28"/>
      <c r="E695" s="28"/>
      <c r="H695" s="28"/>
      <c r="O695" s="29"/>
      <c r="P695" s="29"/>
      <c r="Q695" s="29"/>
      <c r="R695" s="29"/>
    </row>
    <row r="696" spans="2:18">
      <c r="B696" s="29"/>
      <c r="D696" s="28"/>
      <c r="E696" s="28"/>
      <c r="H696" s="28"/>
      <c r="O696" s="29"/>
      <c r="P696" s="29"/>
      <c r="Q696" s="29"/>
      <c r="R696" s="29"/>
    </row>
    <row r="697" spans="2:18">
      <c r="B697" s="29"/>
      <c r="D697" s="28"/>
      <c r="E697" s="28"/>
      <c r="H697" s="28"/>
      <c r="O697" s="29"/>
      <c r="P697" s="29"/>
      <c r="Q697" s="29"/>
      <c r="R697" s="29"/>
    </row>
    <row r="698" spans="2:18">
      <c r="B698" s="29"/>
      <c r="D698" s="28"/>
      <c r="E698" s="28"/>
      <c r="H698" s="28"/>
      <c r="O698" s="29"/>
      <c r="P698" s="29"/>
      <c r="Q698" s="29"/>
      <c r="R698" s="29"/>
    </row>
    <row r="699" spans="2:18">
      <c r="B699" s="29"/>
      <c r="D699" s="28"/>
      <c r="E699" s="28"/>
      <c r="H699" s="28"/>
      <c r="O699" s="29"/>
      <c r="P699" s="29"/>
      <c r="Q699" s="29"/>
      <c r="R699" s="29"/>
    </row>
    <row r="700" spans="2:18">
      <c r="B700" s="29"/>
      <c r="D700" s="28"/>
      <c r="E700" s="28"/>
      <c r="H700" s="28"/>
      <c r="O700" s="29"/>
      <c r="P700" s="29"/>
      <c r="Q700" s="29"/>
      <c r="R700" s="29"/>
    </row>
    <row r="701" spans="2:18">
      <c r="B701" s="29"/>
      <c r="D701" s="28"/>
      <c r="E701" s="28"/>
      <c r="H701" s="28"/>
      <c r="O701" s="29"/>
      <c r="P701" s="29"/>
      <c r="Q701" s="29"/>
      <c r="R701" s="29"/>
    </row>
    <row r="702" spans="2:18">
      <c r="B702" s="29"/>
      <c r="D702" s="28"/>
      <c r="E702" s="28"/>
      <c r="H702" s="28"/>
      <c r="O702" s="29"/>
      <c r="P702" s="29"/>
      <c r="Q702" s="29"/>
      <c r="R702" s="29"/>
    </row>
    <row r="703" spans="2:18">
      <c r="B703" s="29"/>
      <c r="D703" s="28"/>
      <c r="E703" s="28"/>
      <c r="H703" s="28"/>
      <c r="O703" s="29"/>
      <c r="P703" s="29"/>
      <c r="Q703" s="29"/>
      <c r="R703" s="29"/>
    </row>
    <row r="704" spans="2:18">
      <c r="B704" s="29"/>
      <c r="D704" s="28"/>
      <c r="E704" s="28"/>
      <c r="H704" s="28"/>
      <c r="O704" s="29"/>
      <c r="P704" s="29"/>
      <c r="Q704" s="29"/>
      <c r="R704" s="29"/>
    </row>
    <row r="705" spans="2:18">
      <c r="B705" s="29"/>
      <c r="D705" s="28"/>
      <c r="E705" s="28"/>
      <c r="H705" s="28"/>
      <c r="O705" s="29"/>
      <c r="P705" s="29"/>
      <c r="Q705" s="29"/>
      <c r="R705" s="29"/>
    </row>
    <row r="706" spans="2:18">
      <c r="B706" s="29"/>
      <c r="D706" s="28"/>
      <c r="E706" s="28"/>
      <c r="H706" s="28"/>
      <c r="O706" s="29"/>
      <c r="P706" s="29"/>
      <c r="Q706" s="29"/>
      <c r="R706" s="29"/>
    </row>
    <row r="707" spans="2:18">
      <c r="B707" s="29"/>
      <c r="D707" s="28"/>
      <c r="E707" s="28"/>
      <c r="H707" s="28"/>
      <c r="O707" s="29"/>
      <c r="P707" s="29"/>
      <c r="Q707" s="29"/>
      <c r="R707" s="29"/>
    </row>
    <row r="708" spans="2:18">
      <c r="B708" s="29"/>
      <c r="D708" s="28"/>
      <c r="E708" s="28"/>
      <c r="H708" s="28"/>
      <c r="O708" s="29"/>
      <c r="P708" s="29"/>
      <c r="Q708" s="29"/>
      <c r="R708" s="29"/>
    </row>
    <row r="709" spans="2:18">
      <c r="B709" s="29"/>
      <c r="D709" s="28"/>
      <c r="E709" s="28"/>
      <c r="H709" s="28"/>
      <c r="O709" s="29"/>
      <c r="P709" s="29"/>
      <c r="Q709" s="29"/>
      <c r="R709" s="29"/>
    </row>
    <row r="710" spans="2:18">
      <c r="B710" s="29"/>
      <c r="D710" s="28"/>
      <c r="E710" s="28"/>
      <c r="H710" s="28"/>
      <c r="O710" s="29"/>
      <c r="P710" s="29"/>
      <c r="Q710" s="29"/>
      <c r="R710" s="29"/>
    </row>
    <row r="711" spans="2:18">
      <c r="B711" s="29"/>
      <c r="D711" s="28"/>
      <c r="E711" s="28"/>
      <c r="H711" s="28"/>
      <c r="O711" s="29"/>
      <c r="P711" s="29"/>
      <c r="Q711" s="29"/>
      <c r="R711" s="29"/>
    </row>
    <row r="712" spans="2:18">
      <c r="B712" s="29"/>
      <c r="D712" s="28"/>
      <c r="E712" s="28"/>
      <c r="H712" s="28"/>
      <c r="O712" s="29"/>
      <c r="P712" s="29"/>
      <c r="Q712" s="29"/>
      <c r="R712" s="29"/>
    </row>
    <row r="713" spans="2:18">
      <c r="B713" s="29"/>
      <c r="D713" s="28"/>
      <c r="E713" s="28"/>
      <c r="H713" s="28"/>
      <c r="O713" s="29"/>
      <c r="P713" s="29"/>
      <c r="Q713" s="29"/>
      <c r="R713" s="29"/>
    </row>
    <row r="714" spans="2:18">
      <c r="B714" s="29"/>
      <c r="D714" s="28"/>
      <c r="E714" s="28"/>
      <c r="H714" s="28"/>
      <c r="O714" s="29"/>
      <c r="P714" s="29"/>
      <c r="Q714" s="29"/>
      <c r="R714" s="29"/>
    </row>
    <row r="715" spans="2:18">
      <c r="B715" s="29"/>
      <c r="D715" s="28"/>
      <c r="E715" s="28"/>
      <c r="H715" s="28"/>
      <c r="O715" s="29"/>
      <c r="P715" s="29"/>
      <c r="Q715" s="29"/>
      <c r="R715" s="29"/>
    </row>
    <row r="716" spans="2:18">
      <c r="B716" s="29"/>
      <c r="D716" s="28"/>
      <c r="E716" s="28"/>
      <c r="H716" s="28"/>
      <c r="O716" s="29"/>
      <c r="P716" s="29"/>
      <c r="Q716" s="29"/>
      <c r="R716" s="29"/>
    </row>
    <row r="717" spans="2:18">
      <c r="B717" s="29"/>
      <c r="D717" s="28"/>
      <c r="E717" s="28"/>
      <c r="H717" s="28"/>
      <c r="O717" s="29"/>
      <c r="P717" s="29"/>
      <c r="Q717" s="29"/>
      <c r="R717" s="29"/>
    </row>
    <row r="718" spans="2:18">
      <c r="B718" s="29"/>
      <c r="D718" s="28"/>
      <c r="E718" s="28"/>
      <c r="H718" s="28"/>
      <c r="O718" s="29"/>
      <c r="P718" s="29"/>
      <c r="Q718" s="29"/>
      <c r="R718" s="29"/>
    </row>
    <row r="719" spans="2:18">
      <c r="B719" s="29"/>
      <c r="D719" s="28"/>
      <c r="E719" s="28"/>
      <c r="H719" s="28"/>
      <c r="O719" s="29"/>
      <c r="P719" s="29"/>
      <c r="Q719" s="29"/>
      <c r="R719" s="29"/>
    </row>
    <row r="720" spans="2:18">
      <c r="B720" s="29"/>
      <c r="D720" s="28"/>
      <c r="E720" s="28"/>
      <c r="H720" s="28"/>
      <c r="O720" s="29"/>
      <c r="P720" s="29"/>
      <c r="Q720" s="29"/>
      <c r="R720" s="29"/>
    </row>
    <row r="721" spans="2:18">
      <c r="B721" s="29"/>
      <c r="D721" s="28"/>
      <c r="E721" s="28"/>
      <c r="H721" s="28"/>
      <c r="O721" s="29"/>
      <c r="P721" s="29"/>
      <c r="Q721" s="29"/>
      <c r="R721" s="29"/>
    </row>
    <row r="722" spans="2:18">
      <c r="B722" s="29"/>
      <c r="D722" s="28"/>
      <c r="E722" s="28"/>
      <c r="H722" s="28"/>
      <c r="O722" s="29"/>
      <c r="P722" s="29"/>
      <c r="Q722" s="29"/>
      <c r="R722" s="29"/>
    </row>
    <row r="723" spans="2:18">
      <c r="B723" s="29"/>
      <c r="D723" s="28"/>
      <c r="E723" s="28"/>
      <c r="H723" s="28"/>
      <c r="O723" s="29"/>
      <c r="P723" s="29"/>
      <c r="Q723" s="29"/>
      <c r="R723" s="29"/>
    </row>
    <row r="724" spans="2:18">
      <c r="B724" s="29"/>
      <c r="D724" s="28"/>
      <c r="E724" s="28"/>
      <c r="H724" s="28"/>
      <c r="O724" s="29"/>
      <c r="P724" s="29"/>
      <c r="Q724" s="29"/>
      <c r="R724" s="29"/>
    </row>
    <row r="725" spans="2:18">
      <c r="B725" s="29"/>
      <c r="D725" s="28"/>
      <c r="E725" s="28"/>
      <c r="H725" s="28"/>
      <c r="O725" s="29"/>
      <c r="P725" s="29"/>
      <c r="Q725" s="29"/>
      <c r="R725" s="29"/>
    </row>
    <row r="726" spans="2:18">
      <c r="B726" s="29"/>
      <c r="D726" s="28"/>
      <c r="E726" s="28"/>
      <c r="H726" s="28"/>
      <c r="O726" s="29"/>
      <c r="P726" s="29"/>
      <c r="Q726" s="29"/>
      <c r="R726" s="29"/>
    </row>
    <row r="727" spans="2:18">
      <c r="B727" s="29"/>
      <c r="D727" s="28"/>
      <c r="E727" s="28"/>
      <c r="H727" s="28"/>
      <c r="O727" s="29"/>
      <c r="P727" s="29"/>
      <c r="Q727" s="29"/>
      <c r="R727" s="29"/>
    </row>
    <row r="728" spans="2:18">
      <c r="B728" s="29"/>
      <c r="D728" s="28"/>
      <c r="E728" s="28"/>
      <c r="H728" s="28"/>
      <c r="O728" s="29"/>
      <c r="P728" s="29"/>
      <c r="Q728" s="29"/>
      <c r="R728" s="29"/>
    </row>
    <row r="729" spans="2:18">
      <c r="B729" s="29"/>
      <c r="D729" s="28"/>
      <c r="E729" s="28"/>
      <c r="H729" s="28"/>
      <c r="O729" s="29"/>
      <c r="P729" s="29"/>
      <c r="Q729" s="29"/>
      <c r="R729" s="29"/>
    </row>
    <row r="730" spans="2:18">
      <c r="B730" s="29"/>
      <c r="D730" s="28"/>
      <c r="E730" s="28"/>
      <c r="H730" s="28"/>
      <c r="O730" s="29"/>
      <c r="P730" s="29"/>
      <c r="Q730" s="29"/>
      <c r="R730" s="29"/>
    </row>
    <row r="731" spans="2:18">
      <c r="B731" s="29"/>
      <c r="D731" s="28"/>
      <c r="E731" s="28"/>
      <c r="H731" s="28"/>
      <c r="O731" s="29"/>
      <c r="P731" s="29"/>
      <c r="Q731" s="29"/>
      <c r="R731" s="29"/>
    </row>
    <row r="732" spans="2:18">
      <c r="B732" s="29"/>
      <c r="D732" s="28"/>
      <c r="E732" s="28"/>
      <c r="H732" s="28"/>
      <c r="O732" s="29"/>
      <c r="P732" s="29"/>
      <c r="Q732" s="29"/>
      <c r="R732" s="29"/>
    </row>
    <row r="733" spans="2:18">
      <c r="B733" s="29"/>
      <c r="D733" s="28"/>
      <c r="E733" s="28"/>
      <c r="H733" s="28"/>
      <c r="O733" s="29"/>
      <c r="P733" s="29"/>
      <c r="Q733" s="29"/>
      <c r="R733" s="29"/>
    </row>
    <row r="734" spans="2:18">
      <c r="B734" s="29"/>
      <c r="D734" s="28"/>
      <c r="E734" s="28"/>
      <c r="H734" s="28"/>
      <c r="O734" s="29"/>
      <c r="P734" s="29"/>
      <c r="Q734" s="29"/>
      <c r="R734" s="29"/>
    </row>
    <row r="735" spans="2:18">
      <c r="B735" s="29"/>
      <c r="D735" s="28"/>
      <c r="E735" s="28"/>
      <c r="H735" s="28"/>
      <c r="O735" s="29"/>
      <c r="P735" s="29"/>
      <c r="Q735" s="29"/>
      <c r="R735" s="29"/>
    </row>
    <row r="736" spans="2:18">
      <c r="B736" s="29"/>
      <c r="D736" s="28"/>
      <c r="E736" s="28"/>
      <c r="H736" s="28"/>
      <c r="O736" s="29"/>
      <c r="P736" s="29"/>
      <c r="Q736" s="29"/>
      <c r="R736" s="29"/>
    </row>
    <row r="737" spans="2:18">
      <c r="B737" s="29"/>
      <c r="D737" s="28"/>
      <c r="E737" s="28"/>
      <c r="H737" s="28"/>
      <c r="O737" s="29"/>
      <c r="P737" s="29"/>
      <c r="Q737" s="29"/>
      <c r="R737" s="29"/>
    </row>
    <row r="738" spans="2:18">
      <c r="B738" s="29"/>
      <c r="D738" s="28"/>
      <c r="E738" s="28"/>
      <c r="H738" s="28"/>
      <c r="O738" s="29"/>
      <c r="P738" s="29"/>
      <c r="Q738" s="29"/>
      <c r="R738" s="29"/>
    </row>
    <row r="739" spans="2:18">
      <c r="B739" s="29"/>
      <c r="D739" s="28"/>
      <c r="E739" s="28"/>
      <c r="H739" s="28"/>
      <c r="O739" s="29"/>
      <c r="P739" s="29"/>
      <c r="Q739" s="29"/>
      <c r="R739" s="29"/>
    </row>
    <row r="740" spans="2:18">
      <c r="B740" s="29"/>
      <c r="D740" s="28"/>
      <c r="E740" s="28"/>
      <c r="H740" s="28"/>
      <c r="O740" s="29"/>
      <c r="P740" s="29"/>
      <c r="Q740" s="29"/>
      <c r="R740" s="29"/>
    </row>
    <row r="741" spans="2:18">
      <c r="B741" s="29"/>
      <c r="D741" s="28"/>
      <c r="E741" s="28"/>
      <c r="H741" s="28"/>
      <c r="O741" s="29"/>
      <c r="P741" s="29"/>
      <c r="Q741" s="29"/>
      <c r="R741" s="29"/>
    </row>
    <row r="742" spans="2:18">
      <c r="B742" s="29"/>
      <c r="D742" s="28"/>
      <c r="E742" s="28"/>
      <c r="H742" s="28"/>
      <c r="O742" s="29"/>
      <c r="P742" s="29"/>
      <c r="Q742" s="29"/>
      <c r="R742" s="29"/>
    </row>
    <row r="743" spans="2:18">
      <c r="B743" s="29"/>
      <c r="D743" s="28"/>
      <c r="E743" s="28"/>
      <c r="H743" s="28"/>
      <c r="O743" s="29"/>
      <c r="P743" s="29"/>
      <c r="Q743" s="29"/>
      <c r="R743" s="29"/>
    </row>
    <row r="744" spans="2:18">
      <c r="B744" s="29"/>
      <c r="D744" s="28"/>
      <c r="E744" s="28"/>
      <c r="H744" s="28"/>
      <c r="O744" s="29"/>
      <c r="P744" s="29"/>
      <c r="Q744" s="29"/>
      <c r="R744" s="29"/>
    </row>
    <row r="745" spans="2:18">
      <c r="B745" s="29"/>
      <c r="D745" s="28"/>
      <c r="E745" s="28"/>
      <c r="H745" s="28"/>
      <c r="O745" s="29"/>
      <c r="P745" s="29"/>
      <c r="Q745" s="29"/>
      <c r="R745" s="29"/>
    </row>
    <row r="746" spans="2:18">
      <c r="B746" s="29"/>
      <c r="D746" s="28"/>
      <c r="E746" s="28"/>
      <c r="H746" s="28"/>
      <c r="O746" s="29"/>
      <c r="P746" s="29"/>
      <c r="Q746" s="29"/>
      <c r="R746" s="29"/>
    </row>
    <row r="747" spans="2:18">
      <c r="B747" s="29"/>
      <c r="D747" s="28"/>
      <c r="E747" s="28"/>
      <c r="H747" s="28"/>
      <c r="O747" s="29"/>
      <c r="P747" s="29"/>
      <c r="Q747" s="29"/>
      <c r="R747" s="29"/>
    </row>
    <row r="748" spans="2:18">
      <c r="B748" s="29"/>
      <c r="D748" s="28"/>
      <c r="E748" s="28"/>
      <c r="H748" s="28"/>
      <c r="O748" s="29"/>
      <c r="P748" s="29"/>
      <c r="Q748" s="29"/>
      <c r="R748" s="29"/>
    </row>
    <row r="749" spans="2:18">
      <c r="B749" s="29"/>
      <c r="D749" s="28"/>
      <c r="E749" s="28"/>
      <c r="H749" s="28"/>
      <c r="O749" s="29"/>
      <c r="P749" s="29"/>
      <c r="Q749" s="29"/>
      <c r="R749" s="29"/>
    </row>
    <row r="750" spans="2:18">
      <c r="B750" s="29"/>
      <c r="D750" s="28"/>
      <c r="E750" s="28"/>
      <c r="H750" s="28"/>
      <c r="O750" s="29"/>
      <c r="P750" s="29"/>
      <c r="Q750" s="29"/>
      <c r="R750" s="29"/>
    </row>
    <row r="751" spans="2:18">
      <c r="B751" s="29"/>
      <c r="D751" s="28"/>
      <c r="E751" s="28"/>
      <c r="H751" s="28"/>
      <c r="O751" s="29"/>
      <c r="P751" s="29"/>
      <c r="Q751" s="29"/>
      <c r="R751" s="29"/>
    </row>
    <row r="752" spans="2:18">
      <c r="B752" s="29"/>
      <c r="D752" s="28"/>
      <c r="E752" s="28"/>
      <c r="H752" s="28"/>
      <c r="O752" s="29"/>
      <c r="P752" s="29"/>
      <c r="Q752" s="29"/>
      <c r="R752" s="29"/>
    </row>
    <row r="753" spans="2:18">
      <c r="B753" s="29"/>
      <c r="D753" s="28"/>
      <c r="E753" s="28"/>
      <c r="H753" s="28"/>
      <c r="O753" s="29"/>
      <c r="P753" s="29"/>
      <c r="Q753" s="29"/>
      <c r="R753" s="29"/>
    </row>
    <row r="754" spans="2:18">
      <c r="B754" s="29"/>
      <c r="D754" s="28"/>
      <c r="E754" s="28"/>
      <c r="H754" s="28"/>
      <c r="O754" s="29"/>
      <c r="P754" s="29"/>
      <c r="Q754" s="29"/>
      <c r="R754" s="29"/>
    </row>
    <row r="755" spans="2:18">
      <c r="B755" s="29"/>
      <c r="D755" s="28"/>
      <c r="E755" s="28"/>
      <c r="H755" s="28"/>
      <c r="O755" s="29"/>
      <c r="P755" s="29"/>
      <c r="Q755" s="29"/>
      <c r="R755" s="29"/>
    </row>
    <row r="756" spans="2:18">
      <c r="B756" s="29"/>
      <c r="D756" s="28"/>
      <c r="E756" s="28"/>
      <c r="H756" s="28"/>
      <c r="O756" s="29"/>
      <c r="P756" s="29"/>
      <c r="Q756" s="29"/>
      <c r="R756" s="29"/>
    </row>
    <row r="757" spans="2:18">
      <c r="B757" s="29"/>
      <c r="D757" s="28"/>
      <c r="E757" s="28"/>
      <c r="H757" s="28"/>
      <c r="O757" s="29"/>
      <c r="P757" s="29"/>
      <c r="Q757" s="29"/>
      <c r="R757" s="29"/>
    </row>
    <row r="758" spans="2:18">
      <c r="B758" s="29"/>
      <c r="D758" s="28"/>
      <c r="E758" s="28"/>
      <c r="H758" s="28"/>
      <c r="O758" s="29"/>
      <c r="P758" s="29"/>
      <c r="Q758" s="29"/>
      <c r="R758" s="29"/>
    </row>
    <row r="759" spans="2:18">
      <c r="B759" s="29"/>
      <c r="D759" s="28"/>
      <c r="E759" s="28"/>
      <c r="H759" s="28"/>
      <c r="O759" s="29"/>
      <c r="P759" s="29"/>
      <c r="Q759" s="29"/>
      <c r="R759" s="29"/>
    </row>
    <row r="760" spans="2:18">
      <c r="B760" s="29"/>
      <c r="D760" s="28"/>
      <c r="E760" s="28"/>
      <c r="H760" s="28"/>
      <c r="O760" s="29"/>
      <c r="P760" s="29"/>
      <c r="Q760" s="29"/>
      <c r="R760" s="29"/>
    </row>
    <row r="761" spans="2:18">
      <c r="B761" s="29"/>
      <c r="D761" s="28"/>
      <c r="E761" s="28"/>
      <c r="H761" s="28"/>
      <c r="O761" s="29"/>
      <c r="P761" s="29"/>
      <c r="Q761" s="29"/>
      <c r="R761" s="29"/>
    </row>
    <row r="762" spans="2:18">
      <c r="B762" s="29"/>
      <c r="D762" s="28"/>
      <c r="E762" s="28"/>
      <c r="H762" s="28"/>
      <c r="O762" s="29"/>
      <c r="P762" s="29"/>
      <c r="Q762" s="29"/>
      <c r="R762" s="29"/>
    </row>
    <row r="763" spans="2:18">
      <c r="B763" s="29"/>
      <c r="D763" s="28"/>
      <c r="E763" s="28"/>
      <c r="H763" s="28"/>
      <c r="O763" s="29"/>
      <c r="P763" s="29"/>
      <c r="Q763" s="29"/>
      <c r="R763" s="29"/>
    </row>
    <row r="764" spans="2:18">
      <c r="B764" s="29"/>
      <c r="D764" s="28"/>
      <c r="E764" s="28"/>
      <c r="H764" s="28"/>
      <c r="O764" s="29"/>
      <c r="P764" s="29"/>
      <c r="Q764" s="29"/>
      <c r="R764" s="29"/>
    </row>
    <row r="765" spans="2:18">
      <c r="B765" s="29"/>
      <c r="D765" s="28"/>
      <c r="E765" s="28"/>
      <c r="H765" s="28"/>
      <c r="O765" s="29"/>
      <c r="P765" s="29"/>
      <c r="Q765" s="29"/>
      <c r="R765" s="29"/>
    </row>
    <row r="766" spans="2:18">
      <c r="B766" s="29"/>
      <c r="D766" s="28"/>
      <c r="E766" s="28"/>
      <c r="H766" s="28"/>
      <c r="O766" s="29"/>
      <c r="P766" s="29"/>
      <c r="Q766" s="29"/>
      <c r="R766" s="29"/>
    </row>
    <row r="767" spans="2:18">
      <c r="B767" s="29"/>
      <c r="D767" s="28"/>
      <c r="E767" s="28"/>
      <c r="H767" s="28"/>
      <c r="O767" s="29"/>
      <c r="P767" s="29"/>
      <c r="Q767" s="29"/>
      <c r="R767" s="29"/>
    </row>
    <row r="768" spans="2:18">
      <c r="B768" s="29"/>
      <c r="D768" s="28"/>
      <c r="E768" s="28"/>
      <c r="H768" s="28"/>
      <c r="O768" s="29"/>
      <c r="P768" s="29"/>
      <c r="Q768" s="29"/>
      <c r="R768" s="29"/>
    </row>
    <row r="769" spans="2:18">
      <c r="B769" s="29"/>
      <c r="D769" s="28"/>
      <c r="E769" s="28"/>
      <c r="H769" s="28"/>
      <c r="O769" s="29"/>
      <c r="P769" s="29"/>
      <c r="Q769" s="29"/>
      <c r="R769" s="29"/>
    </row>
    <row r="770" spans="2:18">
      <c r="B770" s="29"/>
      <c r="D770" s="28"/>
      <c r="E770" s="28"/>
      <c r="H770" s="28"/>
      <c r="O770" s="29"/>
      <c r="P770" s="29"/>
      <c r="Q770" s="29"/>
      <c r="R770" s="29"/>
    </row>
    <row r="771" spans="2:18">
      <c r="B771" s="29"/>
      <c r="D771" s="28"/>
      <c r="E771" s="28"/>
      <c r="H771" s="28"/>
      <c r="O771" s="29"/>
      <c r="P771" s="29"/>
      <c r="Q771" s="29"/>
      <c r="R771" s="29"/>
    </row>
    <row r="772" spans="2:18">
      <c r="B772" s="29"/>
      <c r="D772" s="28"/>
      <c r="E772" s="28"/>
      <c r="H772" s="28"/>
      <c r="O772" s="29"/>
      <c r="P772" s="29"/>
      <c r="Q772" s="29"/>
      <c r="R772" s="29"/>
    </row>
    <row r="773" spans="2:18">
      <c r="B773" s="29"/>
      <c r="D773" s="28"/>
      <c r="E773" s="28"/>
      <c r="H773" s="28"/>
      <c r="O773" s="29"/>
      <c r="P773" s="29"/>
      <c r="Q773" s="29"/>
      <c r="R773" s="29"/>
    </row>
    <row r="774" spans="2:18">
      <c r="B774" s="29"/>
      <c r="D774" s="28"/>
      <c r="E774" s="28"/>
      <c r="H774" s="28"/>
      <c r="O774" s="29"/>
      <c r="P774" s="29"/>
      <c r="Q774" s="29"/>
      <c r="R774" s="29"/>
    </row>
    <row r="775" spans="2:18">
      <c r="B775" s="29"/>
      <c r="D775" s="28"/>
      <c r="E775" s="28"/>
      <c r="H775" s="28"/>
      <c r="O775" s="29"/>
      <c r="P775" s="29"/>
      <c r="Q775" s="29"/>
      <c r="R775" s="29"/>
    </row>
    <row r="776" spans="2:18">
      <c r="B776" s="29"/>
      <c r="D776" s="28"/>
      <c r="E776" s="28"/>
      <c r="H776" s="28"/>
      <c r="O776" s="29"/>
      <c r="P776" s="29"/>
      <c r="Q776" s="29"/>
      <c r="R776" s="29"/>
    </row>
    <row r="777" spans="2:18">
      <c r="B777" s="29"/>
      <c r="D777" s="28"/>
      <c r="E777" s="28"/>
      <c r="H777" s="28"/>
      <c r="O777" s="29"/>
      <c r="P777" s="29"/>
      <c r="Q777" s="29"/>
      <c r="R777" s="29"/>
    </row>
    <row r="778" spans="2:18">
      <c r="B778" s="29"/>
      <c r="D778" s="28"/>
      <c r="E778" s="28"/>
      <c r="H778" s="28"/>
      <c r="O778" s="29"/>
      <c r="P778" s="29"/>
      <c r="Q778" s="29"/>
      <c r="R778" s="29"/>
    </row>
    <row r="779" spans="2:18">
      <c r="B779" s="29"/>
      <c r="D779" s="28"/>
      <c r="E779" s="28"/>
      <c r="H779" s="28"/>
      <c r="O779" s="29"/>
      <c r="P779" s="29"/>
      <c r="Q779" s="29"/>
      <c r="R779" s="29"/>
    </row>
    <row r="780" spans="2:18">
      <c r="B780" s="29"/>
      <c r="D780" s="28"/>
      <c r="E780" s="28"/>
      <c r="H780" s="28"/>
      <c r="O780" s="29"/>
      <c r="P780" s="29"/>
      <c r="Q780" s="29"/>
      <c r="R780" s="29"/>
    </row>
    <row r="781" spans="2:18">
      <c r="B781" s="29"/>
      <c r="D781" s="28"/>
      <c r="E781" s="28"/>
      <c r="H781" s="28"/>
      <c r="O781" s="29"/>
      <c r="P781" s="29"/>
      <c r="Q781" s="29"/>
      <c r="R781" s="29"/>
    </row>
    <row r="782" spans="2:18">
      <c r="B782" s="29"/>
      <c r="D782" s="28"/>
      <c r="E782" s="28"/>
      <c r="H782" s="28"/>
      <c r="O782" s="29"/>
      <c r="P782" s="29"/>
      <c r="Q782" s="29"/>
      <c r="R782" s="29"/>
    </row>
    <row r="783" spans="2:18">
      <c r="B783" s="29"/>
      <c r="D783" s="28"/>
      <c r="E783" s="28"/>
      <c r="H783" s="28"/>
      <c r="O783" s="29"/>
      <c r="P783" s="29"/>
      <c r="Q783" s="29"/>
      <c r="R783" s="29"/>
    </row>
    <row r="784" spans="2:18">
      <c r="B784" s="29"/>
      <c r="D784" s="28"/>
      <c r="E784" s="28"/>
      <c r="H784" s="28"/>
      <c r="O784" s="29"/>
      <c r="P784" s="29"/>
      <c r="Q784" s="29"/>
      <c r="R784" s="29"/>
    </row>
    <row r="785" spans="2:18">
      <c r="B785" s="29"/>
      <c r="D785" s="28"/>
      <c r="E785" s="28"/>
      <c r="H785" s="28"/>
      <c r="O785" s="29"/>
      <c r="P785" s="29"/>
      <c r="Q785" s="29"/>
      <c r="R785" s="29"/>
    </row>
    <row r="786" spans="2:18">
      <c r="B786" s="29"/>
      <c r="D786" s="28"/>
      <c r="E786" s="28"/>
      <c r="H786" s="28"/>
      <c r="O786" s="29"/>
      <c r="P786" s="29"/>
      <c r="Q786" s="29"/>
      <c r="R786" s="29"/>
    </row>
    <row r="787" spans="2:18">
      <c r="B787" s="29"/>
      <c r="D787" s="28"/>
      <c r="E787" s="28"/>
      <c r="H787" s="28"/>
      <c r="O787" s="29"/>
      <c r="P787" s="29"/>
      <c r="Q787" s="29"/>
      <c r="R787" s="29"/>
    </row>
    <row r="788" spans="2:18">
      <c r="B788" s="29"/>
      <c r="D788" s="28"/>
      <c r="E788" s="28"/>
      <c r="H788" s="28"/>
      <c r="O788" s="29"/>
      <c r="P788" s="29"/>
      <c r="Q788" s="29"/>
      <c r="R788" s="29"/>
    </row>
    <row r="789" spans="2:18">
      <c r="B789" s="29"/>
      <c r="D789" s="28"/>
      <c r="E789" s="28"/>
      <c r="H789" s="28"/>
      <c r="O789" s="29"/>
      <c r="P789" s="29"/>
      <c r="Q789" s="29"/>
      <c r="R789" s="29"/>
    </row>
    <row r="790" spans="2:18">
      <c r="B790" s="29"/>
      <c r="D790" s="28"/>
      <c r="E790" s="28"/>
      <c r="H790" s="28"/>
      <c r="O790" s="29"/>
      <c r="P790" s="29"/>
      <c r="Q790" s="29"/>
      <c r="R790" s="29"/>
    </row>
    <row r="791" spans="2:18">
      <c r="B791" s="29"/>
      <c r="D791" s="28"/>
      <c r="E791" s="28"/>
      <c r="H791" s="28"/>
      <c r="O791" s="29"/>
      <c r="P791" s="29"/>
      <c r="Q791" s="29"/>
      <c r="R791" s="29"/>
    </row>
    <row r="792" spans="2:18">
      <c r="B792" s="29"/>
      <c r="D792" s="28"/>
      <c r="E792" s="28"/>
      <c r="H792" s="28"/>
      <c r="O792" s="29"/>
      <c r="P792" s="29"/>
      <c r="Q792" s="29"/>
      <c r="R792" s="29"/>
    </row>
    <row r="793" spans="2:18">
      <c r="B793" s="29"/>
      <c r="D793" s="28"/>
      <c r="E793" s="28"/>
      <c r="H793" s="28"/>
      <c r="O793" s="29"/>
      <c r="P793" s="29"/>
      <c r="Q793" s="29"/>
      <c r="R793" s="29"/>
    </row>
    <row r="794" spans="2:18">
      <c r="B794" s="29"/>
      <c r="D794" s="28"/>
      <c r="E794" s="28"/>
      <c r="H794" s="28"/>
      <c r="O794" s="29"/>
      <c r="P794" s="29"/>
      <c r="Q794" s="29"/>
      <c r="R794" s="29"/>
    </row>
    <row r="795" spans="2:18">
      <c r="B795" s="29"/>
      <c r="D795" s="28"/>
      <c r="E795" s="28"/>
      <c r="H795" s="28"/>
      <c r="O795" s="29"/>
      <c r="P795" s="29"/>
      <c r="Q795" s="29"/>
      <c r="R795" s="29"/>
    </row>
    <row r="796" spans="2:18">
      <c r="B796" s="29"/>
      <c r="D796" s="28"/>
      <c r="E796" s="28"/>
      <c r="H796" s="28"/>
      <c r="O796" s="29"/>
      <c r="P796" s="29"/>
      <c r="Q796" s="29"/>
      <c r="R796" s="29"/>
    </row>
    <row r="797" spans="2:18">
      <c r="B797" s="29"/>
      <c r="D797" s="28"/>
      <c r="E797" s="28"/>
      <c r="H797" s="28"/>
      <c r="O797" s="29"/>
      <c r="P797" s="29"/>
      <c r="Q797" s="29"/>
      <c r="R797" s="29"/>
    </row>
    <row r="798" spans="2:18">
      <c r="B798" s="29"/>
      <c r="D798" s="28"/>
      <c r="E798" s="28"/>
      <c r="H798" s="28"/>
      <c r="O798" s="29"/>
      <c r="P798" s="29"/>
      <c r="Q798" s="29"/>
      <c r="R798" s="29"/>
    </row>
    <row r="799" spans="2:18">
      <c r="B799" s="29"/>
      <c r="D799" s="28"/>
      <c r="E799" s="28"/>
      <c r="H799" s="28"/>
      <c r="O799" s="29"/>
      <c r="P799" s="29"/>
      <c r="Q799" s="29"/>
      <c r="R799" s="29"/>
    </row>
    <row r="800" spans="2:18">
      <c r="B800" s="29"/>
      <c r="D800" s="28"/>
      <c r="E800" s="28"/>
      <c r="H800" s="28"/>
      <c r="O800" s="29"/>
      <c r="P800" s="29"/>
      <c r="Q800" s="29"/>
      <c r="R800" s="29"/>
    </row>
    <row r="801" spans="2:18">
      <c r="B801" s="29"/>
      <c r="D801" s="28"/>
      <c r="E801" s="28"/>
      <c r="H801" s="28"/>
      <c r="O801" s="29"/>
      <c r="P801" s="29"/>
      <c r="Q801" s="29"/>
      <c r="R801" s="29"/>
    </row>
    <row r="802" spans="2:18">
      <c r="B802" s="29"/>
      <c r="D802" s="28"/>
      <c r="E802" s="28"/>
      <c r="H802" s="28"/>
      <c r="O802" s="29"/>
      <c r="P802" s="29"/>
      <c r="Q802" s="29"/>
      <c r="R802" s="29"/>
    </row>
    <row r="803" spans="2:18">
      <c r="B803" s="29"/>
      <c r="D803" s="28"/>
      <c r="E803" s="28"/>
      <c r="H803" s="28"/>
      <c r="O803" s="29"/>
      <c r="P803" s="29"/>
      <c r="Q803" s="29"/>
      <c r="R803" s="29"/>
    </row>
    <row r="804" spans="2:18">
      <c r="B804" s="29"/>
      <c r="D804" s="28"/>
      <c r="E804" s="28"/>
      <c r="H804" s="28"/>
      <c r="O804" s="29"/>
      <c r="P804" s="29"/>
      <c r="Q804" s="29"/>
      <c r="R804" s="29"/>
    </row>
    <row r="805" spans="2:18">
      <c r="B805" s="29"/>
      <c r="D805" s="28"/>
      <c r="E805" s="28"/>
      <c r="H805" s="28"/>
      <c r="O805" s="29"/>
      <c r="P805" s="29"/>
      <c r="Q805" s="29"/>
      <c r="R805" s="29"/>
    </row>
    <row r="806" spans="2:18">
      <c r="B806" s="29"/>
      <c r="D806" s="28"/>
      <c r="E806" s="28"/>
      <c r="H806" s="28"/>
      <c r="O806" s="29"/>
      <c r="P806" s="29"/>
      <c r="Q806" s="29"/>
      <c r="R806" s="29"/>
    </row>
    <row r="807" spans="2:18">
      <c r="B807" s="29"/>
      <c r="D807" s="28"/>
      <c r="E807" s="28"/>
      <c r="H807" s="28"/>
      <c r="O807" s="29"/>
      <c r="P807" s="29"/>
      <c r="Q807" s="29"/>
      <c r="R807" s="29"/>
    </row>
    <row r="808" spans="2:18">
      <c r="B808" s="29"/>
      <c r="D808" s="28"/>
      <c r="E808" s="28"/>
      <c r="H808" s="28"/>
      <c r="O808" s="29"/>
      <c r="P808" s="29"/>
      <c r="Q808" s="29"/>
      <c r="R808" s="29"/>
    </row>
    <row r="809" spans="2:18">
      <c r="B809" s="29"/>
      <c r="D809" s="28"/>
      <c r="E809" s="28"/>
      <c r="H809" s="28"/>
      <c r="O809" s="29"/>
      <c r="P809" s="29"/>
      <c r="Q809" s="29"/>
      <c r="R809" s="29"/>
    </row>
    <row r="810" spans="2:18">
      <c r="B810" s="29"/>
      <c r="D810" s="28"/>
      <c r="E810" s="28"/>
      <c r="H810" s="28"/>
      <c r="O810" s="29"/>
      <c r="P810" s="29"/>
      <c r="Q810" s="29"/>
      <c r="R810" s="29"/>
    </row>
    <row r="811" spans="2:18">
      <c r="B811" s="29"/>
      <c r="D811" s="28"/>
      <c r="E811" s="28"/>
      <c r="H811" s="28"/>
      <c r="O811" s="29"/>
      <c r="P811" s="29"/>
      <c r="Q811" s="29"/>
      <c r="R811" s="29"/>
    </row>
    <row r="812" spans="2:18">
      <c r="B812" s="29"/>
      <c r="D812" s="28"/>
      <c r="E812" s="28"/>
      <c r="H812" s="28"/>
      <c r="O812" s="29"/>
      <c r="P812" s="29"/>
      <c r="Q812" s="29"/>
      <c r="R812" s="29"/>
    </row>
    <row r="813" spans="2:18">
      <c r="B813" s="29"/>
      <c r="D813" s="28"/>
      <c r="E813" s="28"/>
      <c r="H813" s="28"/>
      <c r="O813" s="29"/>
      <c r="P813" s="29"/>
      <c r="Q813" s="29"/>
      <c r="R813" s="29"/>
    </row>
    <row r="814" spans="2:18">
      <c r="B814" s="29"/>
      <c r="D814" s="28"/>
      <c r="E814" s="28"/>
      <c r="H814" s="28"/>
      <c r="O814" s="29"/>
      <c r="P814" s="29"/>
      <c r="Q814" s="29"/>
      <c r="R814" s="29"/>
    </row>
    <row r="815" spans="2:18">
      <c r="B815" s="29"/>
      <c r="D815" s="28"/>
      <c r="E815" s="28"/>
      <c r="H815" s="28"/>
      <c r="O815" s="29"/>
      <c r="P815" s="29"/>
      <c r="Q815" s="29"/>
      <c r="R815" s="29"/>
    </row>
    <row r="816" spans="2:18">
      <c r="B816" s="29"/>
      <c r="D816" s="28"/>
      <c r="E816" s="28"/>
      <c r="H816" s="28"/>
      <c r="O816" s="29"/>
      <c r="P816" s="29"/>
      <c r="Q816" s="29"/>
      <c r="R816" s="29"/>
    </row>
    <row r="817" spans="2:18">
      <c r="B817" s="29"/>
      <c r="D817" s="28"/>
      <c r="E817" s="28"/>
      <c r="H817" s="28"/>
      <c r="O817" s="29"/>
      <c r="P817" s="29"/>
      <c r="Q817" s="29"/>
      <c r="R817" s="29"/>
    </row>
    <row r="818" spans="2:18">
      <c r="B818" s="29"/>
      <c r="D818" s="28"/>
      <c r="E818" s="28"/>
      <c r="H818" s="28"/>
      <c r="O818" s="29"/>
      <c r="P818" s="29"/>
      <c r="Q818" s="29"/>
      <c r="R818" s="29"/>
    </row>
    <row r="819" spans="2:18">
      <c r="B819" s="29"/>
      <c r="D819" s="28"/>
      <c r="E819" s="28"/>
      <c r="H819" s="28"/>
      <c r="O819" s="29"/>
      <c r="P819" s="29"/>
      <c r="Q819" s="29"/>
      <c r="R819" s="29"/>
    </row>
    <row r="820" spans="2:18">
      <c r="B820" s="29"/>
      <c r="D820" s="28"/>
      <c r="E820" s="28"/>
      <c r="H820" s="28"/>
      <c r="O820" s="29"/>
      <c r="P820" s="29"/>
      <c r="Q820" s="29"/>
      <c r="R820" s="29"/>
    </row>
    <row r="821" spans="2:18">
      <c r="B821" s="29"/>
      <c r="D821" s="28"/>
      <c r="E821" s="28"/>
      <c r="H821" s="28"/>
      <c r="O821" s="29"/>
      <c r="P821" s="29"/>
      <c r="Q821" s="29"/>
      <c r="R821" s="29"/>
    </row>
    <row r="822" spans="2:18">
      <c r="B822" s="29"/>
      <c r="D822" s="28"/>
      <c r="E822" s="28"/>
      <c r="H822" s="28"/>
      <c r="O822" s="29"/>
      <c r="P822" s="29"/>
      <c r="Q822" s="29"/>
      <c r="R822" s="29"/>
    </row>
    <row r="823" spans="2:18">
      <c r="B823" s="29"/>
      <c r="D823" s="28"/>
      <c r="E823" s="28"/>
      <c r="H823" s="28"/>
      <c r="O823" s="29"/>
      <c r="P823" s="29"/>
      <c r="Q823" s="29"/>
      <c r="R823" s="29"/>
    </row>
    <row r="824" spans="2:18">
      <c r="B824" s="29"/>
      <c r="D824" s="28"/>
      <c r="E824" s="28"/>
      <c r="H824" s="28"/>
      <c r="O824" s="29"/>
      <c r="P824" s="29"/>
      <c r="Q824" s="29"/>
      <c r="R824" s="29"/>
    </row>
    <row r="825" spans="2:18">
      <c r="B825" s="29"/>
      <c r="D825" s="28"/>
      <c r="E825" s="28"/>
      <c r="H825" s="28"/>
      <c r="O825" s="29"/>
      <c r="P825" s="29"/>
      <c r="Q825" s="29"/>
      <c r="R825" s="29"/>
    </row>
    <row r="826" spans="2:18">
      <c r="B826" s="29"/>
      <c r="D826" s="28"/>
      <c r="E826" s="28"/>
      <c r="H826" s="28"/>
      <c r="O826" s="29"/>
      <c r="P826" s="29"/>
      <c r="Q826" s="29"/>
      <c r="R826" s="29"/>
    </row>
    <row r="827" spans="2:18">
      <c r="B827" s="29"/>
      <c r="D827" s="28"/>
      <c r="E827" s="28"/>
      <c r="H827" s="28"/>
      <c r="O827" s="29"/>
      <c r="P827" s="29"/>
      <c r="Q827" s="29"/>
      <c r="R827" s="29"/>
    </row>
    <row r="828" spans="2:18">
      <c r="B828" s="29"/>
      <c r="D828" s="28"/>
      <c r="E828" s="28"/>
      <c r="H828" s="28"/>
      <c r="O828" s="29"/>
      <c r="P828" s="29"/>
      <c r="Q828" s="29"/>
      <c r="R828" s="29"/>
    </row>
    <row r="829" spans="2:18">
      <c r="B829" s="29"/>
      <c r="D829" s="28"/>
      <c r="E829" s="28"/>
      <c r="H829" s="28"/>
      <c r="O829" s="29"/>
      <c r="P829" s="29"/>
      <c r="Q829" s="29"/>
      <c r="R829" s="29"/>
    </row>
    <row r="830" spans="2:18">
      <c r="B830" s="29"/>
      <c r="D830" s="28"/>
      <c r="E830" s="28"/>
      <c r="H830" s="28"/>
      <c r="O830" s="29"/>
      <c r="P830" s="29"/>
      <c r="Q830" s="29"/>
      <c r="R830" s="29"/>
    </row>
    <row r="831" spans="2:18">
      <c r="B831" s="29"/>
      <c r="D831" s="28"/>
      <c r="E831" s="28"/>
      <c r="H831" s="28"/>
      <c r="O831" s="29"/>
      <c r="P831" s="29"/>
      <c r="Q831" s="29"/>
      <c r="R831" s="29"/>
    </row>
    <row r="832" spans="2:18">
      <c r="B832" s="29"/>
      <c r="D832" s="28"/>
      <c r="E832" s="28"/>
      <c r="H832" s="28"/>
      <c r="O832" s="29"/>
      <c r="P832" s="29"/>
      <c r="Q832" s="29"/>
      <c r="R832" s="29"/>
    </row>
    <row r="833" spans="2:18">
      <c r="B833" s="29"/>
      <c r="D833" s="28"/>
      <c r="E833" s="28"/>
      <c r="H833" s="28"/>
      <c r="O833" s="29"/>
      <c r="P833" s="29"/>
      <c r="Q833" s="29"/>
      <c r="R833" s="29"/>
    </row>
    <row r="834" spans="2:18">
      <c r="B834" s="29"/>
      <c r="D834" s="28"/>
      <c r="E834" s="28"/>
      <c r="H834" s="28"/>
      <c r="O834" s="29"/>
      <c r="P834" s="29"/>
      <c r="Q834" s="29"/>
      <c r="R834" s="29"/>
    </row>
    <row r="835" spans="2:18">
      <c r="B835" s="29"/>
      <c r="D835" s="28"/>
      <c r="E835" s="28"/>
      <c r="H835" s="28"/>
      <c r="O835" s="29"/>
      <c r="P835" s="29"/>
      <c r="Q835" s="29"/>
      <c r="R835" s="29"/>
    </row>
    <row r="836" spans="2:18">
      <c r="B836" s="29"/>
      <c r="D836" s="28"/>
      <c r="E836" s="28"/>
      <c r="H836" s="28"/>
      <c r="O836" s="29"/>
      <c r="P836" s="29"/>
      <c r="Q836" s="29"/>
      <c r="R836" s="29"/>
    </row>
    <row r="837" spans="2:18">
      <c r="B837" s="29"/>
      <c r="D837" s="28"/>
      <c r="E837" s="28"/>
      <c r="H837" s="28"/>
      <c r="O837" s="29"/>
      <c r="P837" s="29"/>
      <c r="Q837" s="29"/>
      <c r="R837" s="29"/>
    </row>
    <row r="838" spans="2:18">
      <c r="B838" s="29"/>
      <c r="D838" s="28"/>
      <c r="E838" s="28"/>
      <c r="H838" s="28"/>
      <c r="O838" s="29"/>
      <c r="P838" s="29"/>
      <c r="Q838" s="29"/>
      <c r="R838" s="29"/>
    </row>
    <row r="839" spans="2:18">
      <c r="B839" s="29"/>
      <c r="D839" s="28"/>
      <c r="E839" s="28"/>
      <c r="H839" s="28"/>
      <c r="O839" s="29"/>
      <c r="P839" s="29"/>
      <c r="Q839" s="29"/>
      <c r="R839" s="29"/>
    </row>
    <row r="840" spans="2:18">
      <c r="B840" s="29"/>
      <c r="D840" s="28"/>
      <c r="E840" s="28"/>
      <c r="H840" s="28"/>
      <c r="O840" s="29"/>
      <c r="P840" s="29"/>
      <c r="Q840" s="29"/>
      <c r="R840" s="29"/>
    </row>
    <row r="841" spans="2:18">
      <c r="B841" s="29"/>
      <c r="D841" s="28"/>
      <c r="E841" s="28"/>
      <c r="H841" s="28"/>
      <c r="O841" s="29"/>
      <c r="P841" s="29"/>
      <c r="Q841" s="29"/>
      <c r="R841" s="29"/>
    </row>
    <row r="842" spans="2:18">
      <c r="B842" s="29"/>
      <c r="D842" s="28"/>
      <c r="E842" s="28"/>
      <c r="H842" s="28"/>
      <c r="O842" s="29"/>
      <c r="P842" s="29"/>
      <c r="Q842" s="29"/>
      <c r="R842" s="29"/>
    </row>
    <row r="843" spans="2:18">
      <c r="B843" s="29"/>
      <c r="D843" s="28"/>
      <c r="E843" s="28"/>
      <c r="H843" s="28"/>
      <c r="O843" s="29"/>
      <c r="P843" s="29"/>
      <c r="Q843" s="29"/>
      <c r="R843" s="29"/>
    </row>
    <row r="844" spans="2:18">
      <c r="B844" s="29"/>
      <c r="D844" s="28"/>
      <c r="E844" s="28"/>
      <c r="H844" s="28"/>
      <c r="O844" s="29"/>
      <c r="P844" s="29"/>
      <c r="Q844" s="29"/>
      <c r="R844" s="29"/>
    </row>
    <row r="845" spans="2:18">
      <c r="B845" s="29"/>
      <c r="D845" s="28"/>
      <c r="E845" s="28"/>
      <c r="H845" s="28"/>
      <c r="O845" s="29"/>
      <c r="P845" s="29"/>
      <c r="Q845" s="29"/>
      <c r="R845" s="29"/>
    </row>
    <row r="846" spans="2:18">
      <c r="B846" s="29"/>
      <c r="D846" s="28"/>
      <c r="E846" s="28"/>
      <c r="H846" s="28"/>
      <c r="O846" s="29"/>
      <c r="P846" s="29"/>
      <c r="Q846" s="29"/>
      <c r="R846" s="29"/>
    </row>
    <row r="847" spans="2:18">
      <c r="B847" s="29"/>
      <c r="D847" s="28"/>
      <c r="E847" s="28"/>
      <c r="H847" s="28"/>
      <c r="O847" s="29"/>
      <c r="P847" s="29"/>
      <c r="Q847" s="29"/>
      <c r="R847" s="29"/>
    </row>
    <row r="848" spans="2:18">
      <c r="B848" s="29"/>
      <c r="D848" s="28"/>
      <c r="E848" s="28"/>
      <c r="H848" s="28"/>
      <c r="O848" s="29"/>
      <c r="P848" s="29"/>
      <c r="Q848" s="29"/>
      <c r="R848" s="29"/>
    </row>
    <row r="849" spans="2:18">
      <c r="B849" s="29"/>
      <c r="D849" s="28"/>
      <c r="E849" s="28"/>
      <c r="H849" s="28"/>
      <c r="O849" s="29"/>
      <c r="P849" s="29"/>
      <c r="Q849" s="29"/>
      <c r="R849" s="29"/>
    </row>
    <row r="850" spans="2:18">
      <c r="B850" s="29"/>
      <c r="D850" s="28"/>
      <c r="E850" s="28"/>
      <c r="H850" s="28"/>
      <c r="O850" s="29"/>
      <c r="P850" s="29"/>
      <c r="Q850" s="29"/>
      <c r="R850" s="29"/>
    </row>
    <row r="851" spans="2:18">
      <c r="B851" s="29"/>
      <c r="D851" s="28"/>
      <c r="E851" s="28"/>
      <c r="H851" s="28"/>
      <c r="O851" s="29"/>
      <c r="P851" s="29"/>
      <c r="Q851" s="29"/>
      <c r="R851" s="29"/>
    </row>
    <row r="852" spans="2:18">
      <c r="B852" s="29"/>
      <c r="D852" s="28"/>
      <c r="E852" s="28"/>
      <c r="H852" s="28"/>
      <c r="O852" s="29"/>
      <c r="P852" s="29"/>
      <c r="Q852" s="29"/>
      <c r="R852" s="29"/>
    </row>
    <row r="853" spans="2:18">
      <c r="B853" s="29"/>
      <c r="D853" s="28"/>
      <c r="E853" s="28"/>
      <c r="H853" s="28"/>
      <c r="O853" s="29"/>
      <c r="P853" s="29"/>
      <c r="Q853" s="29"/>
      <c r="R853" s="29"/>
    </row>
    <row r="854" spans="2:18">
      <c r="B854" s="29"/>
      <c r="D854" s="28"/>
      <c r="E854" s="28"/>
      <c r="H854" s="28"/>
      <c r="O854" s="29"/>
      <c r="P854" s="29"/>
      <c r="Q854" s="29"/>
      <c r="R854" s="29"/>
    </row>
    <row r="855" spans="2:18">
      <c r="B855" s="29"/>
      <c r="D855" s="28"/>
      <c r="E855" s="28"/>
      <c r="H855" s="28"/>
      <c r="O855" s="29"/>
      <c r="P855" s="29"/>
      <c r="Q855" s="29"/>
      <c r="R855" s="29"/>
    </row>
    <row r="856" spans="2:18">
      <c r="B856" s="29"/>
      <c r="D856" s="28"/>
      <c r="E856" s="28"/>
      <c r="H856" s="28"/>
      <c r="O856" s="29"/>
      <c r="P856" s="29"/>
      <c r="Q856" s="29"/>
      <c r="R856" s="29"/>
    </row>
    <row r="857" spans="2:18">
      <c r="B857" s="29"/>
      <c r="D857" s="28"/>
      <c r="E857" s="28"/>
      <c r="H857" s="28"/>
      <c r="O857" s="29"/>
      <c r="P857" s="29"/>
      <c r="Q857" s="29"/>
      <c r="R857" s="29"/>
    </row>
    <row r="858" spans="2:18">
      <c r="B858" s="29"/>
      <c r="D858" s="28"/>
      <c r="E858" s="28"/>
      <c r="H858" s="28"/>
      <c r="O858" s="29"/>
      <c r="P858" s="29"/>
      <c r="Q858" s="29"/>
      <c r="R858" s="29"/>
    </row>
    <row r="859" spans="2:18">
      <c r="B859" s="29"/>
      <c r="D859" s="28"/>
      <c r="E859" s="28"/>
      <c r="H859" s="28"/>
      <c r="O859" s="29"/>
      <c r="P859" s="29"/>
      <c r="Q859" s="29"/>
      <c r="R859" s="29"/>
    </row>
    <row r="860" spans="2:18">
      <c r="B860" s="29"/>
      <c r="D860" s="28"/>
      <c r="E860" s="28"/>
      <c r="H860" s="28"/>
      <c r="O860" s="29"/>
      <c r="P860" s="29"/>
      <c r="Q860" s="29"/>
      <c r="R860" s="29"/>
    </row>
    <row r="861" spans="2:18">
      <c r="B861" s="29"/>
      <c r="D861" s="28"/>
      <c r="E861" s="28"/>
      <c r="H861" s="28"/>
      <c r="O861" s="29"/>
      <c r="P861" s="29"/>
      <c r="Q861" s="29"/>
      <c r="R861" s="29"/>
    </row>
    <row r="862" spans="2:18">
      <c r="B862" s="29"/>
      <c r="D862" s="28"/>
      <c r="E862" s="28"/>
      <c r="H862" s="28"/>
      <c r="O862" s="29"/>
      <c r="P862" s="29"/>
      <c r="Q862" s="29"/>
      <c r="R862" s="29"/>
    </row>
    <row r="863" spans="2:18">
      <c r="B863" s="29"/>
      <c r="D863" s="28"/>
      <c r="E863" s="28"/>
      <c r="H863" s="28"/>
      <c r="O863" s="29"/>
      <c r="P863" s="29"/>
      <c r="Q863" s="29"/>
      <c r="R863" s="29"/>
    </row>
    <row r="864" spans="2:18">
      <c r="B864" s="29"/>
      <c r="D864" s="28"/>
      <c r="E864" s="28"/>
      <c r="H864" s="28"/>
      <c r="O864" s="29"/>
      <c r="P864" s="29"/>
      <c r="Q864" s="29"/>
      <c r="R864" s="29"/>
    </row>
    <row r="865" spans="2:18">
      <c r="B865" s="29"/>
      <c r="D865" s="28"/>
      <c r="E865" s="28"/>
      <c r="H865" s="28"/>
      <c r="O865" s="29"/>
      <c r="P865" s="29"/>
      <c r="Q865" s="29"/>
      <c r="R865" s="29"/>
    </row>
    <row r="866" spans="2:18">
      <c r="B866" s="29"/>
      <c r="D866" s="28"/>
      <c r="E866" s="28"/>
      <c r="H866" s="28"/>
      <c r="O866" s="29"/>
      <c r="P866" s="29"/>
      <c r="Q866" s="29"/>
      <c r="R866" s="29"/>
    </row>
    <row r="867" spans="2:18">
      <c r="B867" s="29"/>
      <c r="D867" s="28"/>
      <c r="E867" s="28"/>
      <c r="H867" s="28"/>
      <c r="O867" s="29"/>
      <c r="P867" s="29"/>
      <c r="Q867" s="29"/>
      <c r="R867" s="29"/>
    </row>
    <row r="868" spans="2:18">
      <c r="B868" s="29"/>
      <c r="D868" s="28"/>
      <c r="E868" s="28"/>
      <c r="H868" s="28"/>
      <c r="O868" s="29"/>
      <c r="P868" s="29"/>
      <c r="Q868" s="29"/>
      <c r="R868" s="29"/>
    </row>
    <row r="869" spans="2:18">
      <c r="B869" s="29"/>
      <c r="D869" s="28"/>
      <c r="E869" s="28"/>
      <c r="H869" s="28"/>
      <c r="O869" s="29"/>
      <c r="P869" s="29"/>
      <c r="Q869" s="29"/>
      <c r="R869" s="29"/>
    </row>
    <row r="870" spans="2:18">
      <c r="B870" s="29"/>
      <c r="D870" s="28"/>
      <c r="E870" s="28"/>
      <c r="H870" s="28"/>
      <c r="O870" s="29"/>
      <c r="P870" s="29"/>
      <c r="Q870" s="29"/>
      <c r="R870" s="29"/>
    </row>
    <row r="871" spans="2:18">
      <c r="B871" s="29"/>
      <c r="D871" s="28"/>
      <c r="E871" s="28"/>
      <c r="H871" s="28"/>
      <c r="O871" s="29"/>
      <c r="P871" s="29"/>
      <c r="Q871" s="29"/>
      <c r="R871" s="29"/>
    </row>
    <row r="872" spans="2:18">
      <c r="B872" s="29"/>
      <c r="D872" s="28"/>
      <c r="E872" s="28"/>
      <c r="H872" s="28"/>
      <c r="O872" s="29"/>
      <c r="P872" s="29"/>
      <c r="Q872" s="29"/>
      <c r="R872" s="29"/>
    </row>
    <row r="873" spans="2:18">
      <c r="B873" s="29"/>
      <c r="D873" s="28"/>
      <c r="E873" s="28"/>
      <c r="H873" s="28"/>
      <c r="O873" s="29"/>
      <c r="P873" s="29"/>
      <c r="Q873" s="29"/>
      <c r="R873" s="29"/>
    </row>
    <row r="874" spans="2:18">
      <c r="B874" s="29"/>
      <c r="D874" s="28"/>
      <c r="E874" s="28"/>
      <c r="H874" s="28"/>
      <c r="O874" s="29"/>
      <c r="P874" s="29"/>
      <c r="Q874" s="29"/>
      <c r="R874" s="29"/>
    </row>
    <row r="875" spans="2:18">
      <c r="B875" s="29"/>
      <c r="D875" s="28"/>
      <c r="E875" s="28"/>
      <c r="H875" s="28"/>
      <c r="O875" s="29"/>
      <c r="P875" s="29"/>
      <c r="Q875" s="29"/>
      <c r="R875" s="29"/>
    </row>
    <row r="876" spans="2:18">
      <c r="B876" s="29"/>
      <c r="D876" s="28"/>
      <c r="E876" s="28"/>
      <c r="H876" s="28"/>
      <c r="O876" s="29"/>
      <c r="P876" s="29"/>
      <c r="Q876" s="29"/>
      <c r="R876" s="29"/>
    </row>
    <row r="877" spans="2:18">
      <c r="B877" s="29"/>
      <c r="D877" s="28"/>
      <c r="E877" s="28"/>
      <c r="H877" s="28"/>
      <c r="O877" s="29"/>
      <c r="P877" s="29"/>
      <c r="Q877" s="29"/>
      <c r="R877" s="29"/>
    </row>
    <row r="878" spans="2:18">
      <c r="B878" s="29"/>
      <c r="D878" s="28"/>
      <c r="E878" s="28"/>
      <c r="H878" s="28"/>
      <c r="O878" s="29"/>
      <c r="P878" s="29"/>
      <c r="Q878" s="29"/>
      <c r="R878" s="29"/>
    </row>
    <row r="879" spans="2:18">
      <c r="B879" s="29"/>
      <c r="D879" s="28"/>
      <c r="E879" s="28"/>
      <c r="H879" s="28"/>
      <c r="O879" s="29"/>
      <c r="P879" s="29"/>
      <c r="Q879" s="29"/>
      <c r="R879" s="29"/>
    </row>
    <row r="880" spans="2:18">
      <c r="B880" s="29"/>
      <c r="D880" s="28"/>
      <c r="E880" s="28"/>
      <c r="H880" s="28"/>
      <c r="O880" s="29"/>
      <c r="P880" s="29"/>
      <c r="Q880" s="29"/>
      <c r="R880" s="29"/>
    </row>
    <row r="881" spans="2:18">
      <c r="B881" s="29"/>
      <c r="D881" s="28"/>
      <c r="E881" s="28"/>
      <c r="H881" s="28"/>
      <c r="O881" s="29"/>
      <c r="P881" s="29"/>
      <c r="Q881" s="29"/>
      <c r="R881" s="29"/>
    </row>
    <row r="882" spans="2:18">
      <c r="B882" s="29"/>
      <c r="D882" s="28"/>
      <c r="E882" s="28"/>
      <c r="H882" s="28"/>
      <c r="O882" s="29"/>
      <c r="P882" s="29"/>
      <c r="Q882" s="29"/>
      <c r="R882" s="29"/>
    </row>
    <row r="883" spans="2:18">
      <c r="B883" s="29"/>
      <c r="D883" s="28"/>
      <c r="E883" s="28"/>
      <c r="H883" s="28"/>
      <c r="O883" s="29"/>
      <c r="P883" s="29"/>
      <c r="Q883" s="29"/>
      <c r="R883" s="29"/>
    </row>
    <row r="884" spans="2:18">
      <c r="B884" s="29"/>
      <c r="D884" s="28"/>
      <c r="E884" s="28"/>
      <c r="H884" s="28"/>
      <c r="O884" s="29"/>
      <c r="P884" s="29"/>
      <c r="Q884" s="29"/>
      <c r="R884" s="29"/>
    </row>
    <row r="885" spans="2:18">
      <c r="B885" s="29"/>
      <c r="D885" s="28"/>
      <c r="E885" s="28"/>
      <c r="H885" s="28"/>
      <c r="O885" s="29"/>
      <c r="P885" s="29"/>
      <c r="Q885" s="29"/>
      <c r="R885" s="29"/>
    </row>
    <row r="886" spans="2:18">
      <c r="B886" s="29"/>
      <c r="D886" s="28"/>
      <c r="E886" s="28"/>
      <c r="H886" s="28"/>
      <c r="O886" s="29"/>
      <c r="P886" s="29"/>
      <c r="Q886" s="29"/>
      <c r="R886" s="29"/>
    </row>
    <row r="887" spans="2:18">
      <c r="B887" s="29"/>
      <c r="D887" s="28"/>
      <c r="E887" s="28"/>
      <c r="H887" s="28"/>
      <c r="O887" s="29"/>
      <c r="P887" s="29"/>
      <c r="Q887" s="29"/>
      <c r="R887" s="29"/>
    </row>
    <row r="888" spans="2:18">
      <c r="B888" s="29"/>
      <c r="D888" s="28"/>
      <c r="E888" s="28"/>
      <c r="H888" s="28"/>
      <c r="O888" s="29"/>
      <c r="P888" s="29"/>
      <c r="Q888" s="29"/>
      <c r="R888" s="29"/>
    </row>
    <row r="889" spans="2:18">
      <c r="B889" s="29"/>
      <c r="D889" s="28"/>
      <c r="E889" s="28"/>
      <c r="H889" s="28"/>
      <c r="O889" s="29"/>
      <c r="P889" s="29"/>
      <c r="Q889" s="29"/>
      <c r="R889" s="29"/>
    </row>
    <row r="890" spans="2:18">
      <c r="B890" s="29"/>
      <c r="D890" s="28"/>
      <c r="E890" s="28"/>
      <c r="H890" s="28"/>
      <c r="O890" s="29"/>
      <c r="P890" s="29"/>
      <c r="Q890" s="29"/>
      <c r="R890" s="29"/>
    </row>
    <row r="891" spans="2:18">
      <c r="B891" s="29"/>
      <c r="D891" s="28"/>
      <c r="E891" s="28"/>
      <c r="H891" s="28"/>
      <c r="O891" s="29"/>
      <c r="P891" s="29"/>
      <c r="Q891" s="29"/>
      <c r="R891" s="29"/>
    </row>
    <row r="892" spans="2:18">
      <c r="B892" s="29"/>
      <c r="D892" s="28"/>
      <c r="E892" s="28"/>
      <c r="H892" s="28"/>
      <c r="O892" s="29"/>
      <c r="P892" s="29"/>
      <c r="Q892" s="29"/>
      <c r="R892" s="29"/>
    </row>
    <row r="893" spans="2:18">
      <c r="B893" s="29"/>
      <c r="D893" s="28"/>
      <c r="E893" s="28"/>
      <c r="H893" s="28"/>
      <c r="O893" s="29"/>
      <c r="P893" s="29"/>
      <c r="Q893" s="29"/>
      <c r="R893" s="29"/>
    </row>
    <row r="894" spans="2:18">
      <c r="B894" s="29"/>
      <c r="D894" s="28"/>
      <c r="E894" s="28"/>
      <c r="H894" s="28"/>
      <c r="O894" s="29"/>
      <c r="P894" s="29"/>
      <c r="Q894" s="29"/>
      <c r="R894" s="29"/>
    </row>
    <row r="895" spans="2:18">
      <c r="B895" s="29"/>
      <c r="D895" s="28"/>
      <c r="E895" s="28"/>
      <c r="H895" s="28"/>
      <c r="O895" s="29"/>
      <c r="P895" s="29"/>
      <c r="Q895" s="29"/>
      <c r="R895" s="29"/>
    </row>
    <row r="896" spans="2:18">
      <c r="B896" s="29"/>
      <c r="D896" s="28"/>
      <c r="E896" s="28"/>
      <c r="H896" s="28"/>
      <c r="O896" s="29"/>
      <c r="P896" s="29"/>
      <c r="Q896" s="29"/>
      <c r="R896" s="29"/>
    </row>
    <row r="897" spans="2:18">
      <c r="B897" s="29"/>
      <c r="D897" s="28"/>
      <c r="E897" s="28"/>
      <c r="H897" s="28"/>
      <c r="O897" s="29"/>
      <c r="P897" s="29"/>
      <c r="Q897" s="29"/>
      <c r="R897" s="29"/>
    </row>
    <row r="898" spans="2:18">
      <c r="B898" s="29"/>
      <c r="D898" s="28"/>
      <c r="E898" s="28"/>
      <c r="H898" s="28"/>
      <c r="O898" s="29"/>
      <c r="P898" s="29"/>
      <c r="Q898" s="29"/>
      <c r="R898" s="29"/>
    </row>
    <row r="899" spans="2:18">
      <c r="B899" s="29"/>
      <c r="D899" s="28"/>
      <c r="E899" s="28"/>
      <c r="H899" s="28"/>
      <c r="O899" s="29"/>
      <c r="P899" s="29"/>
      <c r="Q899" s="29"/>
      <c r="R899" s="29"/>
    </row>
    <row r="900" spans="2:18">
      <c r="B900" s="29"/>
      <c r="D900" s="28"/>
      <c r="E900" s="28"/>
      <c r="H900" s="28"/>
      <c r="O900" s="29"/>
      <c r="P900" s="29"/>
      <c r="Q900" s="29"/>
      <c r="R900" s="29"/>
    </row>
    <row r="901" spans="2:18">
      <c r="B901" s="29"/>
      <c r="D901" s="28"/>
      <c r="E901" s="28"/>
      <c r="H901" s="28"/>
      <c r="O901" s="29"/>
      <c r="P901" s="29"/>
      <c r="Q901" s="29"/>
      <c r="R901" s="29"/>
    </row>
    <row r="902" spans="2:18">
      <c r="B902" s="29"/>
      <c r="D902" s="28"/>
      <c r="E902" s="28"/>
      <c r="H902" s="28"/>
      <c r="O902" s="29"/>
      <c r="P902" s="29"/>
      <c r="Q902" s="29"/>
      <c r="R902" s="29"/>
    </row>
    <row r="903" spans="2:18">
      <c r="B903" s="29"/>
      <c r="D903" s="28"/>
      <c r="E903" s="28"/>
      <c r="H903" s="28"/>
      <c r="O903" s="29"/>
      <c r="P903" s="29"/>
      <c r="Q903" s="29"/>
      <c r="R903" s="29"/>
    </row>
    <row r="904" spans="2:18">
      <c r="B904" s="29"/>
      <c r="D904" s="28"/>
      <c r="E904" s="28"/>
      <c r="H904" s="28"/>
      <c r="O904" s="29"/>
      <c r="P904" s="29"/>
      <c r="Q904" s="29"/>
      <c r="R904" s="29"/>
    </row>
    <row r="905" spans="2:18">
      <c r="B905" s="29"/>
      <c r="D905" s="28"/>
      <c r="E905" s="28"/>
      <c r="H905" s="28"/>
      <c r="O905" s="29"/>
      <c r="P905" s="29"/>
      <c r="Q905" s="29"/>
      <c r="R905" s="29"/>
    </row>
    <row r="906" spans="2:18">
      <c r="B906" s="29"/>
      <c r="D906" s="28"/>
      <c r="E906" s="28"/>
      <c r="H906" s="28"/>
      <c r="O906" s="29"/>
      <c r="P906" s="29"/>
      <c r="Q906" s="29"/>
      <c r="R906" s="29"/>
    </row>
    <row r="907" spans="2:18">
      <c r="B907" s="29"/>
      <c r="D907" s="28"/>
      <c r="E907" s="28"/>
      <c r="H907" s="28"/>
      <c r="O907" s="29"/>
      <c r="P907" s="29"/>
      <c r="Q907" s="29"/>
      <c r="R907" s="29"/>
    </row>
    <row r="908" spans="2:18">
      <c r="B908" s="29"/>
      <c r="D908" s="28"/>
      <c r="E908" s="28"/>
      <c r="H908" s="28"/>
      <c r="O908" s="29"/>
      <c r="P908" s="29"/>
      <c r="Q908" s="29"/>
      <c r="R908" s="29"/>
    </row>
    <row r="909" spans="2:18">
      <c r="B909" s="29"/>
      <c r="D909" s="28"/>
      <c r="E909" s="28"/>
      <c r="H909" s="28"/>
      <c r="O909" s="29"/>
      <c r="P909" s="29"/>
      <c r="Q909" s="29"/>
      <c r="R909" s="29"/>
    </row>
    <row r="910" spans="2:18">
      <c r="B910" s="29"/>
      <c r="D910" s="28"/>
      <c r="E910" s="28"/>
      <c r="H910" s="28"/>
      <c r="O910" s="29"/>
      <c r="P910" s="29"/>
      <c r="Q910" s="29"/>
      <c r="R910" s="29"/>
    </row>
    <row r="911" spans="2:18">
      <c r="B911" s="29"/>
      <c r="D911" s="28"/>
      <c r="E911" s="28"/>
      <c r="H911" s="28"/>
      <c r="O911" s="29"/>
      <c r="P911" s="29"/>
      <c r="Q911" s="29"/>
      <c r="R911" s="29"/>
    </row>
    <row r="912" spans="2:18">
      <c r="B912" s="29"/>
      <c r="D912" s="28"/>
      <c r="E912" s="28"/>
      <c r="H912" s="28"/>
      <c r="O912" s="29"/>
      <c r="P912" s="29"/>
      <c r="Q912" s="29"/>
      <c r="R912" s="29"/>
    </row>
    <row r="913" spans="2:18">
      <c r="B913" s="29"/>
      <c r="D913" s="28"/>
      <c r="E913" s="28"/>
      <c r="H913" s="28"/>
      <c r="O913" s="29"/>
      <c r="P913" s="29"/>
      <c r="Q913" s="29"/>
      <c r="R913" s="29"/>
    </row>
    <row r="914" spans="2:18">
      <c r="B914" s="29"/>
      <c r="D914" s="28"/>
      <c r="E914" s="28"/>
      <c r="H914" s="28"/>
      <c r="O914" s="29"/>
      <c r="P914" s="29"/>
      <c r="Q914" s="29"/>
      <c r="R914" s="29"/>
    </row>
    <row r="915" spans="2:18">
      <c r="B915" s="29"/>
      <c r="D915" s="28"/>
      <c r="E915" s="28"/>
      <c r="H915" s="28"/>
      <c r="O915" s="29"/>
      <c r="P915" s="29"/>
      <c r="Q915" s="29"/>
      <c r="R915" s="29"/>
    </row>
    <row r="916" spans="2:18">
      <c r="B916" s="29"/>
      <c r="D916" s="28"/>
      <c r="E916" s="28"/>
      <c r="H916" s="28"/>
      <c r="O916" s="29"/>
      <c r="P916" s="29"/>
      <c r="Q916" s="29"/>
      <c r="R916" s="29"/>
    </row>
    <row r="917" spans="2:18">
      <c r="B917" s="29"/>
      <c r="D917" s="28"/>
      <c r="E917" s="28"/>
      <c r="H917" s="28"/>
      <c r="O917" s="29"/>
      <c r="P917" s="29"/>
      <c r="Q917" s="29"/>
      <c r="R917" s="29"/>
    </row>
    <row r="918" spans="2:18">
      <c r="B918" s="29"/>
      <c r="D918" s="28"/>
      <c r="E918" s="28"/>
      <c r="H918" s="28"/>
      <c r="O918" s="29"/>
      <c r="P918" s="29"/>
      <c r="Q918" s="29"/>
      <c r="R918" s="29"/>
    </row>
    <row r="919" spans="2:18">
      <c r="B919" s="29"/>
      <c r="D919" s="28"/>
      <c r="E919" s="28"/>
      <c r="H919" s="28"/>
      <c r="O919" s="29"/>
      <c r="P919" s="29"/>
      <c r="Q919" s="29"/>
      <c r="R919" s="29"/>
    </row>
    <row r="920" spans="2:18">
      <c r="B920" s="29"/>
      <c r="D920" s="28"/>
      <c r="E920" s="28"/>
      <c r="H920" s="28"/>
      <c r="O920" s="29"/>
      <c r="P920" s="29"/>
      <c r="Q920" s="29"/>
      <c r="R920" s="29"/>
    </row>
    <row r="921" spans="2:18">
      <c r="B921" s="29"/>
      <c r="D921" s="28"/>
      <c r="E921" s="28"/>
      <c r="H921" s="28"/>
      <c r="O921" s="29"/>
      <c r="P921" s="29"/>
      <c r="Q921" s="29"/>
      <c r="R921" s="29"/>
    </row>
    <row r="922" spans="2:18">
      <c r="B922" s="29"/>
      <c r="D922" s="28"/>
      <c r="E922" s="28"/>
      <c r="H922" s="28"/>
      <c r="O922" s="29"/>
      <c r="P922" s="29"/>
      <c r="Q922" s="29"/>
      <c r="R922" s="29"/>
    </row>
    <row r="923" spans="2:18">
      <c r="B923" s="29"/>
      <c r="D923" s="28"/>
      <c r="E923" s="28"/>
      <c r="H923" s="28"/>
      <c r="O923" s="29"/>
      <c r="P923" s="29"/>
      <c r="Q923" s="29"/>
      <c r="R923" s="29"/>
    </row>
    <row r="924" spans="2:18">
      <c r="B924" s="29"/>
      <c r="D924" s="28"/>
      <c r="E924" s="28"/>
      <c r="H924" s="28"/>
      <c r="O924" s="29"/>
      <c r="P924" s="29"/>
      <c r="Q924" s="29"/>
      <c r="R924" s="29"/>
    </row>
    <row r="925" spans="2:18">
      <c r="B925" s="29"/>
      <c r="D925" s="28"/>
      <c r="E925" s="28"/>
      <c r="H925" s="28"/>
      <c r="O925" s="29"/>
      <c r="P925" s="29"/>
      <c r="Q925" s="29"/>
      <c r="R925" s="29"/>
    </row>
    <row r="926" spans="2:18">
      <c r="B926" s="29"/>
      <c r="D926" s="28"/>
      <c r="E926" s="28"/>
      <c r="H926" s="28"/>
      <c r="O926" s="29"/>
      <c r="P926" s="29"/>
      <c r="Q926" s="29"/>
      <c r="R926" s="29"/>
    </row>
    <row r="927" spans="2:18">
      <c r="B927" s="29"/>
      <c r="D927" s="28"/>
      <c r="E927" s="28"/>
      <c r="H927" s="28"/>
      <c r="O927" s="29"/>
      <c r="P927" s="29"/>
      <c r="Q927" s="29"/>
      <c r="R927" s="29"/>
    </row>
    <row r="928" spans="2:18">
      <c r="B928" s="29"/>
      <c r="D928" s="28"/>
      <c r="E928" s="28"/>
      <c r="H928" s="28"/>
      <c r="O928" s="29"/>
      <c r="P928" s="29"/>
      <c r="Q928" s="29"/>
      <c r="R928" s="29"/>
    </row>
    <row r="929" spans="2:18">
      <c r="B929" s="29"/>
      <c r="D929" s="28"/>
      <c r="E929" s="28"/>
      <c r="H929" s="28"/>
      <c r="O929" s="29"/>
      <c r="P929" s="29"/>
      <c r="Q929" s="29"/>
      <c r="R929" s="29"/>
    </row>
    <row r="930" spans="2:18">
      <c r="B930" s="29"/>
      <c r="D930" s="28"/>
      <c r="E930" s="28"/>
      <c r="H930" s="28"/>
      <c r="O930" s="29"/>
      <c r="P930" s="29"/>
      <c r="Q930" s="29"/>
      <c r="R930" s="29"/>
    </row>
    <row r="931" spans="2:18">
      <c r="B931" s="29"/>
      <c r="D931" s="28"/>
      <c r="E931" s="28"/>
      <c r="H931" s="28"/>
      <c r="O931" s="29"/>
      <c r="P931" s="29"/>
      <c r="Q931" s="29"/>
      <c r="R931" s="29"/>
    </row>
    <row r="932" spans="2:18">
      <c r="B932" s="29"/>
      <c r="D932" s="28"/>
      <c r="E932" s="28"/>
      <c r="H932" s="28"/>
      <c r="O932" s="29"/>
      <c r="P932" s="29"/>
      <c r="Q932" s="29"/>
      <c r="R932" s="29"/>
    </row>
    <row r="933" spans="2:18">
      <c r="B933" s="29"/>
      <c r="D933" s="28"/>
      <c r="E933" s="28"/>
      <c r="H933" s="28"/>
      <c r="O933" s="29"/>
      <c r="P933" s="29"/>
      <c r="Q933" s="29"/>
      <c r="R933" s="29"/>
    </row>
    <row r="934" spans="2:18">
      <c r="B934" s="29"/>
      <c r="D934" s="28"/>
      <c r="E934" s="28"/>
      <c r="H934" s="28"/>
      <c r="O934" s="29"/>
      <c r="P934" s="29"/>
      <c r="Q934" s="29"/>
      <c r="R934" s="29"/>
    </row>
    <row r="935" spans="2:18">
      <c r="B935" s="29"/>
      <c r="D935" s="28"/>
      <c r="E935" s="28"/>
      <c r="H935" s="28"/>
      <c r="O935" s="29"/>
      <c r="P935" s="29"/>
      <c r="Q935" s="29"/>
      <c r="R935" s="29"/>
    </row>
    <row r="936" spans="2:18">
      <c r="B936" s="29"/>
      <c r="D936" s="28"/>
      <c r="E936" s="28"/>
      <c r="H936" s="28"/>
      <c r="O936" s="29"/>
      <c r="P936" s="29"/>
      <c r="Q936" s="29"/>
      <c r="R936" s="29"/>
    </row>
    <row r="937" spans="2:18">
      <c r="B937" s="29"/>
      <c r="D937" s="28"/>
      <c r="E937" s="28"/>
      <c r="H937" s="28"/>
      <c r="O937" s="29"/>
      <c r="P937" s="29"/>
      <c r="Q937" s="29"/>
      <c r="R937" s="29"/>
    </row>
    <row r="938" spans="2:18">
      <c r="B938" s="29"/>
      <c r="D938" s="28"/>
      <c r="E938" s="28"/>
      <c r="H938" s="28"/>
      <c r="O938" s="29"/>
      <c r="P938" s="29"/>
      <c r="Q938" s="29"/>
      <c r="R938" s="29"/>
    </row>
    <row r="939" spans="2:18">
      <c r="B939" s="29"/>
      <c r="D939" s="28"/>
      <c r="E939" s="28"/>
      <c r="H939" s="28"/>
      <c r="O939" s="29"/>
      <c r="P939" s="29"/>
      <c r="Q939" s="29"/>
      <c r="R939" s="29"/>
    </row>
    <row r="940" spans="2:18">
      <c r="B940" s="29"/>
      <c r="D940" s="28"/>
      <c r="E940" s="28"/>
      <c r="H940" s="28"/>
      <c r="O940" s="29"/>
      <c r="P940" s="29"/>
      <c r="Q940" s="29"/>
      <c r="R940" s="29"/>
    </row>
    <row r="941" spans="2:18">
      <c r="B941" s="29"/>
      <c r="D941" s="28"/>
      <c r="E941" s="28"/>
      <c r="H941" s="28"/>
      <c r="O941" s="29"/>
      <c r="P941" s="29"/>
      <c r="Q941" s="29"/>
      <c r="R941" s="29"/>
    </row>
    <row r="942" spans="2:18">
      <c r="B942" s="29"/>
      <c r="D942" s="28"/>
      <c r="E942" s="28"/>
      <c r="H942" s="28"/>
      <c r="O942" s="29"/>
      <c r="P942" s="29"/>
      <c r="Q942" s="29"/>
      <c r="R942" s="29"/>
    </row>
    <row r="943" spans="2:18">
      <c r="B943" s="29"/>
      <c r="D943" s="28"/>
      <c r="E943" s="28"/>
      <c r="H943" s="28"/>
      <c r="O943" s="29"/>
      <c r="P943" s="29"/>
      <c r="Q943" s="29"/>
      <c r="R943" s="29"/>
    </row>
    <row r="944" spans="2:18">
      <c r="B944" s="29"/>
      <c r="D944" s="28"/>
      <c r="E944" s="28"/>
      <c r="H944" s="28"/>
      <c r="O944" s="29"/>
      <c r="P944" s="29"/>
      <c r="Q944" s="29"/>
      <c r="R944" s="29"/>
    </row>
    <row r="945" spans="2:18">
      <c r="B945" s="29"/>
      <c r="D945" s="28"/>
      <c r="E945" s="28"/>
      <c r="H945" s="28"/>
      <c r="O945" s="29"/>
      <c r="P945" s="29"/>
      <c r="Q945" s="29"/>
      <c r="R945" s="29"/>
    </row>
    <row r="946" spans="2:18">
      <c r="B946" s="29"/>
      <c r="D946" s="28"/>
      <c r="E946" s="28"/>
      <c r="H946" s="28"/>
      <c r="O946" s="29"/>
      <c r="P946" s="29"/>
      <c r="Q946" s="29"/>
      <c r="R946" s="29"/>
    </row>
    <row r="947" spans="2:18">
      <c r="B947" s="29"/>
      <c r="D947" s="28"/>
      <c r="E947" s="28"/>
      <c r="H947" s="28"/>
      <c r="O947" s="29"/>
      <c r="P947" s="29"/>
      <c r="Q947" s="29"/>
      <c r="R947" s="29"/>
    </row>
    <row r="948" spans="2:18">
      <c r="B948" s="29"/>
      <c r="D948" s="28"/>
      <c r="E948" s="28"/>
      <c r="H948" s="28"/>
      <c r="O948" s="29"/>
      <c r="P948" s="29"/>
      <c r="Q948" s="29"/>
      <c r="R948" s="29"/>
    </row>
    <row r="949" spans="2:18">
      <c r="B949" s="29"/>
      <c r="D949" s="28"/>
      <c r="E949" s="28"/>
      <c r="H949" s="28"/>
      <c r="O949" s="29"/>
      <c r="P949" s="29"/>
      <c r="Q949" s="29"/>
      <c r="R949" s="29"/>
    </row>
    <row r="950" spans="2:18">
      <c r="B950" s="29"/>
      <c r="D950" s="28"/>
      <c r="E950" s="28"/>
      <c r="H950" s="28"/>
      <c r="O950" s="29"/>
      <c r="P950" s="29"/>
      <c r="Q950" s="29"/>
      <c r="R950" s="29"/>
    </row>
    <row r="951" spans="2:18">
      <c r="B951" s="29"/>
      <c r="D951" s="28"/>
      <c r="E951" s="28"/>
      <c r="H951" s="28"/>
      <c r="O951" s="29"/>
      <c r="P951" s="29"/>
      <c r="Q951" s="29"/>
      <c r="R951" s="29"/>
    </row>
    <row r="952" spans="2:18">
      <c r="B952" s="29"/>
      <c r="D952" s="28"/>
      <c r="E952" s="28"/>
      <c r="H952" s="28"/>
      <c r="O952" s="29"/>
      <c r="P952" s="29"/>
      <c r="Q952" s="29"/>
      <c r="R952" s="29"/>
    </row>
    <row r="953" spans="2:18">
      <c r="B953" s="29"/>
      <c r="D953" s="28"/>
      <c r="E953" s="28"/>
      <c r="H953" s="28"/>
      <c r="O953" s="29"/>
      <c r="P953" s="29"/>
      <c r="Q953" s="29"/>
      <c r="R953" s="29"/>
    </row>
    <row r="954" spans="2:18">
      <c r="B954" s="29"/>
      <c r="D954" s="28"/>
      <c r="E954" s="28"/>
      <c r="H954" s="28"/>
      <c r="O954" s="29"/>
      <c r="P954" s="29"/>
      <c r="Q954" s="29"/>
      <c r="R954" s="29"/>
    </row>
    <row r="955" spans="2:18">
      <c r="B955" s="29"/>
      <c r="D955" s="28"/>
      <c r="E955" s="28"/>
      <c r="H955" s="28"/>
      <c r="O955" s="29"/>
      <c r="P955" s="29"/>
      <c r="Q955" s="29"/>
      <c r="R955" s="29"/>
    </row>
    <row r="956" spans="2:18">
      <c r="B956" s="29"/>
      <c r="D956" s="28"/>
      <c r="E956" s="28"/>
      <c r="H956" s="28"/>
      <c r="O956" s="29"/>
      <c r="P956" s="29"/>
      <c r="Q956" s="29"/>
      <c r="R956" s="29"/>
    </row>
    <row r="957" spans="2:18">
      <c r="B957" s="29"/>
      <c r="D957" s="28"/>
      <c r="E957" s="28"/>
      <c r="H957" s="28"/>
      <c r="O957" s="29"/>
      <c r="P957" s="29"/>
      <c r="Q957" s="29"/>
      <c r="R957" s="29"/>
    </row>
    <row r="958" spans="2:18">
      <c r="B958" s="29"/>
      <c r="D958" s="28"/>
      <c r="E958" s="28"/>
      <c r="H958" s="28"/>
      <c r="O958" s="29"/>
      <c r="P958" s="29"/>
      <c r="Q958" s="29"/>
      <c r="R958" s="29"/>
    </row>
    <row r="959" spans="2:18">
      <c r="B959" s="29"/>
      <c r="D959" s="28"/>
      <c r="E959" s="28"/>
      <c r="H959" s="28"/>
      <c r="O959" s="29"/>
      <c r="P959" s="29"/>
      <c r="Q959" s="29"/>
      <c r="R959" s="29"/>
    </row>
    <row r="960" spans="2:18">
      <c r="B960" s="29"/>
      <c r="D960" s="28"/>
      <c r="E960" s="28"/>
      <c r="H960" s="28"/>
      <c r="O960" s="29"/>
      <c r="P960" s="29"/>
      <c r="Q960" s="29"/>
      <c r="R960" s="29"/>
    </row>
    <row r="961" spans="2:18">
      <c r="B961" s="29"/>
      <c r="D961" s="28"/>
      <c r="E961" s="28"/>
      <c r="H961" s="28"/>
      <c r="O961" s="29"/>
      <c r="P961" s="29"/>
      <c r="Q961" s="29"/>
      <c r="R961" s="29"/>
    </row>
    <row r="962" spans="2:18">
      <c r="B962" s="29"/>
      <c r="D962" s="28"/>
      <c r="E962" s="28"/>
      <c r="H962" s="28"/>
      <c r="O962" s="29"/>
      <c r="P962" s="29"/>
      <c r="Q962" s="29"/>
      <c r="R962" s="29"/>
    </row>
    <row r="963" spans="2:18">
      <c r="B963" s="29"/>
      <c r="D963" s="28"/>
      <c r="E963" s="28"/>
      <c r="H963" s="28"/>
      <c r="O963" s="29"/>
      <c r="P963" s="29"/>
      <c r="Q963" s="29"/>
      <c r="R963" s="29"/>
    </row>
    <row r="964" spans="2:18">
      <c r="B964" s="29"/>
      <c r="D964" s="28"/>
      <c r="E964" s="28"/>
      <c r="H964" s="28"/>
      <c r="O964" s="29"/>
      <c r="P964" s="29"/>
      <c r="Q964" s="29"/>
      <c r="R964" s="29"/>
    </row>
    <row r="965" spans="2:18">
      <c r="B965" s="29"/>
      <c r="D965" s="28"/>
      <c r="E965" s="28"/>
      <c r="H965" s="28"/>
      <c r="O965" s="29"/>
      <c r="P965" s="29"/>
      <c r="Q965" s="29"/>
      <c r="R965" s="29"/>
    </row>
    <row r="966" spans="2:18">
      <c r="B966" s="29"/>
      <c r="D966" s="28"/>
      <c r="E966" s="28"/>
      <c r="H966" s="28"/>
      <c r="O966" s="29"/>
      <c r="P966" s="29"/>
      <c r="Q966" s="29"/>
      <c r="R966" s="29"/>
    </row>
    <row r="967" spans="2:18">
      <c r="B967" s="29"/>
      <c r="D967" s="28"/>
      <c r="E967" s="28"/>
      <c r="H967" s="28"/>
      <c r="O967" s="29"/>
      <c r="P967" s="29"/>
      <c r="Q967" s="29"/>
      <c r="R967" s="29"/>
    </row>
    <row r="968" spans="2:18">
      <c r="B968" s="29"/>
      <c r="D968" s="28"/>
      <c r="E968" s="28"/>
      <c r="H968" s="28"/>
      <c r="O968" s="29"/>
      <c r="P968" s="29"/>
      <c r="Q968" s="29"/>
      <c r="R968" s="29"/>
    </row>
    <row r="969" spans="2:18">
      <c r="B969" s="29"/>
      <c r="D969" s="28"/>
      <c r="E969" s="28"/>
      <c r="H969" s="28"/>
      <c r="O969" s="29"/>
      <c r="P969" s="29"/>
      <c r="Q969" s="29"/>
      <c r="R969" s="29"/>
    </row>
    <row r="970" spans="2:18">
      <c r="B970" s="29"/>
      <c r="D970" s="28"/>
      <c r="E970" s="28"/>
      <c r="H970" s="28"/>
      <c r="O970" s="29"/>
      <c r="P970" s="29"/>
      <c r="Q970" s="29"/>
      <c r="R970" s="29"/>
    </row>
    <row r="971" spans="2:18">
      <c r="B971" s="29"/>
      <c r="D971" s="28"/>
      <c r="E971" s="28"/>
      <c r="H971" s="28"/>
      <c r="O971" s="29"/>
      <c r="P971" s="29"/>
      <c r="Q971" s="29"/>
      <c r="R971" s="29"/>
    </row>
    <row r="972" spans="2:18">
      <c r="B972" s="29"/>
      <c r="D972" s="28"/>
      <c r="E972" s="28"/>
      <c r="H972" s="28"/>
      <c r="O972" s="29"/>
      <c r="P972" s="29"/>
      <c r="Q972" s="29"/>
      <c r="R972" s="29"/>
    </row>
    <row r="973" spans="2:18">
      <c r="B973" s="29"/>
      <c r="D973" s="28"/>
      <c r="E973" s="28"/>
      <c r="H973" s="28"/>
      <c r="O973" s="29"/>
      <c r="P973" s="29"/>
      <c r="Q973" s="29"/>
      <c r="R973" s="29"/>
    </row>
    <row r="974" spans="2:18">
      <c r="B974" s="29"/>
      <c r="D974" s="28"/>
      <c r="E974" s="28"/>
      <c r="H974" s="28"/>
      <c r="O974" s="29"/>
      <c r="P974" s="29"/>
      <c r="Q974" s="29"/>
      <c r="R974" s="29"/>
    </row>
    <row r="975" spans="2:18">
      <c r="B975" s="29"/>
      <c r="D975" s="28"/>
      <c r="E975" s="28"/>
      <c r="H975" s="28"/>
      <c r="O975" s="29"/>
      <c r="P975" s="29"/>
      <c r="Q975" s="29"/>
      <c r="R975" s="29"/>
    </row>
    <row r="976" spans="2:18">
      <c r="B976" s="29"/>
      <c r="D976" s="28"/>
      <c r="E976" s="28"/>
      <c r="H976" s="28"/>
      <c r="O976" s="29"/>
      <c r="P976" s="29"/>
      <c r="Q976" s="29"/>
      <c r="R976" s="29"/>
    </row>
    <row r="977" spans="2:18">
      <c r="B977" s="29"/>
      <c r="D977" s="28"/>
      <c r="E977" s="28"/>
      <c r="H977" s="28"/>
      <c r="O977" s="29"/>
      <c r="P977" s="29"/>
      <c r="Q977" s="29"/>
      <c r="R977" s="29"/>
    </row>
    <row r="978" spans="2:18">
      <c r="B978" s="29"/>
      <c r="D978" s="28"/>
      <c r="E978" s="28"/>
      <c r="H978" s="28"/>
      <c r="O978" s="29"/>
      <c r="P978" s="29"/>
      <c r="Q978" s="29"/>
      <c r="R978" s="29"/>
    </row>
    <row r="979" spans="2:18">
      <c r="B979" s="29"/>
      <c r="D979" s="28"/>
      <c r="E979" s="28"/>
      <c r="H979" s="28"/>
      <c r="O979" s="29"/>
      <c r="P979" s="29"/>
      <c r="Q979" s="29"/>
      <c r="R979" s="29"/>
    </row>
    <row r="980" spans="2:18">
      <c r="B980" s="29"/>
      <c r="D980" s="28"/>
      <c r="E980" s="28"/>
      <c r="H980" s="28"/>
      <c r="O980" s="29"/>
      <c r="P980" s="29"/>
      <c r="Q980" s="29"/>
      <c r="R980" s="29"/>
    </row>
    <row r="981" spans="2:18">
      <c r="B981" s="29"/>
      <c r="D981" s="28"/>
      <c r="E981" s="28"/>
      <c r="H981" s="28"/>
      <c r="O981" s="29"/>
      <c r="P981" s="29"/>
      <c r="Q981" s="29"/>
      <c r="R981" s="29"/>
    </row>
    <row r="982" spans="2:18">
      <c r="B982" s="29"/>
      <c r="D982" s="28"/>
      <c r="E982" s="28"/>
      <c r="H982" s="28"/>
      <c r="O982" s="29"/>
      <c r="P982" s="29"/>
      <c r="Q982" s="29"/>
      <c r="R982" s="29"/>
    </row>
    <row r="983" spans="2:18">
      <c r="B983" s="29"/>
      <c r="D983" s="28"/>
      <c r="E983" s="28"/>
      <c r="H983" s="28"/>
      <c r="O983" s="29"/>
      <c r="P983" s="29"/>
      <c r="Q983" s="29"/>
      <c r="R983" s="29"/>
    </row>
    <row r="984" spans="2:18">
      <c r="B984" s="29"/>
      <c r="D984" s="28"/>
      <c r="E984" s="28"/>
      <c r="H984" s="28"/>
      <c r="O984" s="29"/>
      <c r="P984" s="29"/>
      <c r="Q984" s="29"/>
      <c r="R984" s="29"/>
    </row>
    <row r="985" spans="2:18">
      <c r="B985" s="29"/>
      <c r="D985" s="28"/>
      <c r="E985" s="28"/>
      <c r="H985" s="28"/>
      <c r="O985" s="29"/>
      <c r="P985" s="29"/>
      <c r="Q985" s="29"/>
      <c r="R985" s="29"/>
    </row>
    <row r="986" spans="2:18">
      <c r="B986" s="29"/>
      <c r="D986" s="28"/>
      <c r="E986" s="28"/>
      <c r="H986" s="28"/>
      <c r="O986" s="29"/>
      <c r="P986" s="29"/>
      <c r="Q986" s="29"/>
      <c r="R986" s="29"/>
    </row>
    <row r="987" spans="2:18">
      <c r="B987" s="29"/>
      <c r="D987" s="28"/>
      <c r="E987" s="28"/>
      <c r="H987" s="28"/>
      <c r="O987" s="29"/>
      <c r="P987" s="29"/>
      <c r="Q987" s="29"/>
      <c r="R987" s="29"/>
    </row>
    <row r="988" spans="2:18">
      <c r="B988" s="29"/>
      <c r="D988" s="28"/>
      <c r="E988" s="28"/>
      <c r="H988" s="28"/>
      <c r="O988" s="29"/>
      <c r="P988" s="29"/>
      <c r="Q988" s="29"/>
      <c r="R988" s="29"/>
    </row>
    <row r="989" spans="2:18">
      <c r="B989" s="29"/>
      <c r="D989" s="28"/>
      <c r="E989" s="28"/>
      <c r="H989" s="28"/>
      <c r="O989" s="29"/>
      <c r="P989" s="29"/>
      <c r="Q989" s="29"/>
      <c r="R989" s="29"/>
    </row>
    <row r="990" spans="2:18">
      <c r="B990" s="29"/>
      <c r="D990" s="28"/>
      <c r="E990" s="28"/>
      <c r="H990" s="28"/>
      <c r="O990" s="29"/>
      <c r="P990" s="29"/>
      <c r="Q990" s="29"/>
      <c r="R990" s="29"/>
    </row>
    <row r="991" spans="2:18">
      <c r="B991" s="29"/>
      <c r="D991" s="28"/>
      <c r="E991" s="28"/>
      <c r="H991" s="28"/>
      <c r="O991" s="29"/>
      <c r="P991" s="29"/>
      <c r="Q991" s="29"/>
      <c r="R991" s="29"/>
    </row>
    <row r="992" spans="2:18">
      <c r="B992" s="29"/>
      <c r="D992" s="28"/>
      <c r="E992" s="28"/>
      <c r="H992" s="28"/>
      <c r="O992" s="29"/>
      <c r="P992" s="29"/>
      <c r="Q992" s="29"/>
      <c r="R992" s="29"/>
    </row>
    <row r="993" spans="2:18">
      <c r="B993" s="29"/>
      <c r="D993" s="28"/>
      <c r="E993" s="28"/>
      <c r="H993" s="28"/>
      <c r="O993" s="29"/>
      <c r="P993" s="29"/>
      <c r="Q993" s="29"/>
      <c r="R993" s="29"/>
    </row>
    <row r="994" spans="2:18">
      <c r="B994" s="29"/>
      <c r="D994" s="28"/>
      <c r="E994" s="28"/>
      <c r="H994" s="28"/>
      <c r="O994" s="29"/>
      <c r="P994" s="29"/>
      <c r="Q994" s="29"/>
      <c r="R994" s="29"/>
    </row>
    <row r="995" spans="2:18">
      <c r="B995" s="29"/>
      <c r="D995" s="28"/>
      <c r="E995" s="28"/>
      <c r="H995" s="28"/>
      <c r="O995" s="29"/>
      <c r="P995" s="29"/>
      <c r="Q995" s="29"/>
      <c r="R995" s="29"/>
    </row>
    <row r="996" spans="2:18">
      <c r="B996" s="29"/>
      <c r="D996" s="28"/>
      <c r="E996" s="28"/>
      <c r="H996" s="28"/>
      <c r="O996" s="29"/>
      <c r="P996" s="29"/>
      <c r="Q996" s="29"/>
      <c r="R996" s="29"/>
    </row>
    <row r="997" spans="2:18">
      <c r="B997" s="29"/>
      <c r="D997" s="28"/>
      <c r="E997" s="28"/>
      <c r="H997" s="28"/>
      <c r="O997" s="29"/>
      <c r="P997" s="29"/>
      <c r="Q997" s="29"/>
      <c r="R997" s="29"/>
    </row>
    <row r="998" spans="2:18">
      <c r="B998" s="29"/>
      <c r="D998" s="28"/>
      <c r="E998" s="28"/>
      <c r="H998" s="28"/>
      <c r="O998" s="29"/>
      <c r="P998" s="29"/>
      <c r="Q998" s="29"/>
      <c r="R998" s="29"/>
    </row>
    <row r="999" spans="2:18">
      <c r="B999" s="29"/>
      <c r="D999" s="28"/>
      <c r="E999" s="28"/>
      <c r="H999" s="28"/>
      <c r="O999" s="29"/>
      <c r="P999" s="29"/>
      <c r="Q999" s="29"/>
      <c r="R999" s="29"/>
    </row>
    <row r="1000" spans="2:18">
      <c r="B1000" s="29"/>
      <c r="D1000" s="28"/>
      <c r="E1000" s="28"/>
      <c r="H1000" s="28"/>
      <c r="O1000" s="29"/>
      <c r="P1000" s="29"/>
      <c r="Q1000" s="29"/>
      <c r="R100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2.75"/>
  <sheetData>
    <row r="9" spans="2:2">
      <c r="B9" s="38">
        <f>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/>
  </sheetViews>
  <sheetFormatPr defaultColWidth="30.7109375" defaultRowHeight="12.75"/>
  <cols>
    <col min="1" max="1" width="30.7109375" style="40"/>
    <col min="2" max="16384" width="30.7109375" style="39"/>
  </cols>
  <sheetData>
    <row r="1" spans="1:20">
      <c r="A1" s="40" t="s">
        <v>217</v>
      </c>
      <c r="B1" s="39" t="s">
        <v>218</v>
      </c>
      <c r="C1" s="39" t="s">
        <v>208</v>
      </c>
      <c r="D1" s="39">
        <v>7</v>
      </c>
      <c r="E1" s="39" t="s">
        <v>209</v>
      </c>
      <c r="F1" s="39">
        <v>5</v>
      </c>
      <c r="G1" s="39" t="s">
        <v>210</v>
      </c>
      <c r="H1" s="39">
        <v>0</v>
      </c>
      <c r="I1" s="39" t="s">
        <v>211</v>
      </c>
      <c r="J1" s="39">
        <v>1</v>
      </c>
      <c r="K1" s="39" t="s">
        <v>212</v>
      </c>
      <c r="L1" s="39">
        <v>0</v>
      </c>
      <c r="M1" s="39" t="s">
        <v>213</v>
      </c>
      <c r="N1" s="39">
        <v>0</v>
      </c>
      <c r="O1" s="39" t="s">
        <v>214</v>
      </c>
      <c r="P1" s="39">
        <v>1</v>
      </c>
      <c r="Q1" s="39" t="s">
        <v>215</v>
      </c>
      <c r="R1" s="39">
        <v>0</v>
      </c>
      <c r="S1" s="39" t="s">
        <v>216</v>
      </c>
      <c r="T1" s="39">
        <v>0</v>
      </c>
    </row>
    <row r="2" spans="1:20">
      <c r="A2" s="40" t="s">
        <v>219</v>
      </c>
      <c r="B2" s="39" t="s">
        <v>220</v>
      </c>
    </row>
    <row r="3" spans="1:20">
      <c r="A3" s="40" t="s">
        <v>221</v>
      </c>
      <c r="B3" s="39" t="b">
        <f>IF(B10&gt;256,"TripUpST110AndEarlier",TRUE)</f>
        <v>1</v>
      </c>
    </row>
    <row r="4" spans="1:20">
      <c r="A4" s="40" t="s">
        <v>222</v>
      </c>
      <c r="B4" s="39" t="s">
        <v>223</v>
      </c>
    </row>
    <row r="5" spans="1:20">
      <c r="A5" s="40" t="s">
        <v>224</v>
      </c>
      <c r="B5" s="39" t="b">
        <v>1</v>
      </c>
    </row>
    <row r="6" spans="1:20">
      <c r="A6" s="40" t="s">
        <v>225</v>
      </c>
      <c r="B6" s="39" t="b">
        <v>0</v>
      </c>
    </row>
    <row r="7" spans="1:20">
      <c r="A7" s="40" t="s">
        <v>226</v>
      </c>
      <c r="B7" s="39">
        <f>'LifeExpectancy Regression(2000)'!$A$1:$S$184</f>
        <v>2000</v>
      </c>
    </row>
    <row r="8" spans="1:20">
      <c r="A8" s="40" t="s">
        <v>227</v>
      </c>
      <c r="B8" s="39">
        <v>2</v>
      </c>
    </row>
    <row r="9" spans="1:20">
      <c r="A9" s="40" t="s">
        <v>228</v>
      </c>
      <c r="B9" s="69">
        <f>1</f>
        <v>1</v>
      </c>
    </row>
    <row r="10" spans="1:20">
      <c r="A10" s="40" t="s">
        <v>229</v>
      </c>
      <c r="B10" s="39">
        <v>19</v>
      </c>
    </row>
    <row r="12" spans="1:20">
      <c r="A12" s="40" t="s">
        <v>230</v>
      </c>
      <c r="B12" s="39" t="s">
        <v>355</v>
      </c>
      <c r="C12" s="39" t="s">
        <v>231</v>
      </c>
      <c r="D12" s="39" t="s">
        <v>232</v>
      </c>
      <c r="E12" s="39" t="b">
        <v>1</v>
      </c>
      <c r="F12" s="39">
        <v>0</v>
      </c>
      <c r="G12" s="39">
        <v>4</v>
      </c>
      <c r="H12" s="39">
        <v>1</v>
      </c>
    </row>
    <row r="13" spans="1:20">
      <c r="A13" s="40" t="s">
        <v>233</v>
      </c>
      <c r="B13" s="39" t="str">
        <f>'LifeExpectancy Regression(2000)'!$A$1:$A$184</f>
        <v>Bahrain</v>
      </c>
    </row>
    <row r="14" spans="1:20">
      <c r="A14" s="40" t="s">
        <v>234</v>
      </c>
    </row>
    <row r="15" spans="1:20">
      <c r="A15" s="40" t="s">
        <v>235</v>
      </c>
      <c r="B15" s="39" t="s">
        <v>356</v>
      </c>
      <c r="C15" s="39" t="s">
        <v>236</v>
      </c>
      <c r="D15" s="39" t="s">
        <v>237</v>
      </c>
      <c r="E15" s="39" t="b">
        <v>1</v>
      </c>
      <c r="F15" s="39">
        <v>0</v>
      </c>
      <c r="G15" s="39">
        <v>4</v>
      </c>
      <c r="H15" s="39">
        <v>0</v>
      </c>
    </row>
    <row r="16" spans="1:20">
      <c r="A16" s="40" t="s">
        <v>238</v>
      </c>
      <c r="B16" s="39">
        <f>'LifeExpectancy Regression(2000)'!$B$1:$B$184</f>
        <v>2000</v>
      </c>
    </row>
    <row r="17" spans="1:8">
      <c r="A17" s="40" t="s">
        <v>239</v>
      </c>
    </row>
    <row r="18" spans="1:8">
      <c r="A18" s="40" t="s">
        <v>240</v>
      </c>
      <c r="B18" s="39" t="s">
        <v>357</v>
      </c>
      <c r="C18" s="39" t="s">
        <v>241</v>
      </c>
      <c r="D18" s="39" t="s">
        <v>242</v>
      </c>
      <c r="E18" s="39" t="b">
        <v>1</v>
      </c>
      <c r="F18" s="39">
        <v>0</v>
      </c>
      <c r="G18" s="39">
        <v>4</v>
      </c>
      <c r="H18" s="39">
        <v>1</v>
      </c>
    </row>
    <row r="19" spans="1:8">
      <c r="A19" s="40" t="s">
        <v>243</v>
      </c>
      <c r="B19" s="39" t="str">
        <f>'LifeExpectancy Regression(2000)'!$C$1:$C$184</f>
        <v>Developing</v>
      </c>
    </row>
    <row r="20" spans="1:8">
      <c r="A20" s="40" t="s">
        <v>244</v>
      </c>
    </row>
    <row r="21" spans="1:8">
      <c r="A21" s="40" t="s">
        <v>245</v>
      </c>
      <c r="B21" s="39" t="s">
        <v>358</v>
      </c>
      <c r="C21" s="39" t="s">
        <v>246</v>
      </c>
      <c r="D21" s="39" t="s">
        <v>247</v>
      </c>
      <c r="E21" s="39" t="b">
        <v>1</v>
      </c>
      <c r="F21" s="39">
        <v>0</v>
      </c>
      <c r="G21" s="39">
        <v>4</v>
      </c>
      <c r="H21" s="39">
        <v>0</v>
      </c>
    </row>
    <row r="22" spans="1:8">
      <c r="A22" s="40" t="s">
        <v>248</v>
      </c>
      <c r="B22" s="39">
        <f>'LifeExpectancy Regression(2000)'!$D$1:$D$184</f>
        <v>74.599999999999994</v>
      </c>
    </row>
    <row r="23" spans="1:8">
      <c r="A23" s="40" t="s">
        <v>249</v>
      </c>
    </row>
    <row r="24" spans="1:8">
      <c r="A24" s="40" t="s">
        <v>250</v>
      </c>
      <c r="B24" s="39" t="s">
        <v>359</v>
      </c>
      <c r="C24" s="39" t="s">
        <v>251</v>
      </c>
      <c r="D24" s="39" t="s">
        <v>252</v>
      </c>
      <c r="E24" s="39" t="b">
        <v>1</v>
      </c>
      <c r="F24" s="39">
        <v>0</v>
      </c>
      <c r="G24" s="39">
        <v>4</v>
      </c>
      <c r="H24" s="39">
        <v>0</v>
      </c>
    </row>
    <row r="25" spans="1:8">
      <c r="A25" s="40" t="s">
        <v>253</v>
      </c>
      <c r="B25" s="39">
        <f>'LifeExpectancy Regression(2000)'!$E$1:$E$184</f>
        <v>16</v>
      </c>
    </row>
    <row r="26" spans="1:8">
      <c r="A26" s="40" t="s">
        <v>254</v>
      </c>
    </row>
    <row r="27" spans="1:8">
      <c r="A27" s="40" t="s">
        <v>255</v>
      </c>
      <c r="B27" s="39" t="s">
        <v>360</v>
      </c>
      <c r="C27" s="39" t="s">
        <v>256</v>
      </c>
      <c r="D27" s="39" t="s">
        <v>257</v>
      </c>
      <c r="E27" s="39" t="b">
        <v>1</v>
      </c>
      <c r="F27" s="39">
        <v>0</v>
      </c>
      <c r="G27" s="39">
        <v>4</v>
      </c>
      <c r="H27" s="39">
        <v>0</v>
      </c>
    </row>
    <row r="28" spans="1:8">
      <c r="A28" s="40" t="s">
        <v>258</v>
      </c>
      <c r="B28" s="39">
        <f>'LifeExpectancy Regression(2000)'!$F$1:$F$184</f>
        <v>4.05</v>
      </c>
    </row>
    <row r="29" spans="1:8">
      <c r="A29" s="40" t="s">
        <v>259</v>
      </c>
    </row>
    <row r="30" spans="1:8">
      <c r="A30" s="40" t="s">
        <v>260</v>
      </c>
      <c r="B30" s="39" t="s">
        <v>361</v>
      </c>
      <c r="C30" s="39" t="s">
        <v>261</v>
      </c>
      <c r="D30" s="39" t="s">
        <v>262</v>
      </c>
      <c r="E30" s="39" t="b">
        <v>1</v>
      </c>
      <c r="F30" s="39">
        <v>0</v>
      </c>
      <c r="G30" s="39">
        <v>4</v>
      </c>
      <c r="H30" s="39">
        <v>0</v>
      </c>
    </row>
    <row r="31" spans="1:8">
      <c r="A31" s="40" t="s">
        <v>263</v>
      </c>
      <c r="B31" s="39">
        <f>'LifeExpectancy Regression(2000)'!$G$1:$G$184</f>
        <v>0.32841805600000001</v>
      </c>
    </row>
    <row r="32" spans="1:8">
      <c r="A32" s="40" t="s">
        <v>264</v>
      </c>
    </row>
    <row r="33" spans="1:8">
      <c r="A33" s="40" t="s">
        <v>265</v>
      </c>
      <c r="B33" s="39" t="s">
        <v>362</v>
      </c>
      <c r="C33" s="39" t="s">
        <v>266</v>
      </c>
      <c r="D33" s="39" t="s">
        <v>267</v>
      </c>
      <c r="E33" s="39" t="b">
        <v>1</v>
      </c>
      <c r="F33" s="39">
        <v>0</v>
      </c>
      <c r="G33" s="39">
        <v>4</v>
      </c>
      <c r="H33" s="39">
        <v>0</v>
      </c>
    </row>
    <row r="34" spans="1:8">
      <c r="A34" s="40" t="s">
        <v>268</v>
      </c>
      <c r="B34" s="39">
        <f>'LifeExpectancy Regression(2000)'!$H$1:$H$184</f>
        <v>16.5</v>
      </c>
    </row>
    <row r="35" spans="1:8">
      <c r="A35" s="40" t="s">
        <v>269</v>
      </c>
    </row>
    <row r="36" spans="1:8">
      <c r="A36" s="40" t="s">
        <v>270</v>
      </c>
      <c r="B36" s="39" t="s">
        <v>363</v>
      </c>
      <c r="C36" s="39" t="s">
        <v>271</v>
      </c>
      <c r="D36" s="39" t="s">
        <v>272</v>
      </c>
      <c r="E36" s="39" t="b">
        <v>1</v>
      </c>
      <c r="F36" s="39">
        <v>0</v>
      </c>
      <c r="G36" s="39">
        <v>4</v>
      </c>
      <c r="H36" s="39">
        <v>0</v>
      </c>
    </row>
    <row r="37" spans="1:8">
      <c r="A37" s="40" t="s">
        <v>273</v>
      </c>
      <c r="B37" s="39">
        <f>'LifeExpectancy Regression(2000)'!$I$1:$I$184</f>
        <v>86</v>
      </c>
    </row>
    <row r="38" spans="1:8">
      <c r="A38" s="40" t="s">
        <v>274</v>
      </c>
    </row>
    <row r="39" spans="1:8">
      <c r="A39" s="40" t="s">
        <v>275</v>
      </c>
      <c r="B39" s="39" t="s">
        <v>364</v>
      </c>
      <c r="C39" s="39" t="s">
        <v>276</v>
      </c>
      <c r="D39" s="39" t="s">
        <v>277</v>
      </c>
      <c r="E39" s="39" t="b">
        <v>1</v>
      </c>
      <c r="F39" s="39">
        <v>0</v>
      </c>
      <c r="G39" s="39">
        <v>4</v>
      </c>
      <c r="H39" s="39">
        <v>0</v>
      </c>
    </row>
    <row r="40" spans="1:8">
      <c r="A40" s="40" t="s">
        <v>278</v>
      </c>
      <c r="B40" s="39">
        <f>'LifeExpectancy Regression(2000)'!$J$1:$J$184</f>
        <v>33</v>
      </c>
    </row>
    <row r="41" spans="1:8">
      <c r="A41" s="40" t="s">
        <v>279</v>
      </c>
    </row>
    <row r="42" spans="1:8">
      <c r="A42" s="40" t="s">
        <v>280</v>
      </c>
      <c r="B42" s="39" t="s">
        <v>365</v>
      </c>
      <c r="C42" s="39" t="s">
        <v>281</v>
      </c>
      <c r="D42" s="39" t="s">
        <v>282</v>
      </c>
      <c r="E42" s="39" t="b">
        <v>1</v>
      </c>
      <c r="F42" s="39">
        <v>0</v>
      </c>
      <c r="G42" s="39">
        <v>4</v>
      </c>
      <c r="H42" s="39">
        <v>0</v>
      </c>
    </row>
    <row r="43" spans="1:8">
      <c r="A43" s="40" t="s">
        <v>283</v>
      </c>
      <c r="B43" s="39">
        <f>'LifeExpectancy Regression(2000)'!$K$1:$K$184</f>
        <v>2741.1149999999998</v>
      </c>
    </row>
    <row r="44" spans="1:8">
      <c r="A44" s="40" t="s">
        <v>284</v>
      </c>
    </row>
    <row r="45" spans="1:8">
      <c r="A45" s="40" t="s">
        <v>285</v>
      </c>
      <c r="B45" s="39" t="s">
        <v>366</v>
      </c>
      <c r="C45" s="39" t="s">
        <v>286</v>
      </c>
      <c r="D45" s="39" t="s">
        <v>287</v>
      </c>
      <c r="E45" s="39" t="b">
        <v>1</v>
      </c>
      <c r="F45" s="39">
        <v>0</v>
      </c>
      <c r="G45" s="39">
        <v>4</v>
      </c>
      <c r="H45" s="39">
        <v>0</v>
      </c>
    </row>
    <row r="46" spans="1:8">
      <c r="A46" s="40" t="s">
        <v>288</v>
      </c>
      <c r="B46" s="85">
        <f>'LifeExpectancy Regression(2000)'!$L$1:$L$184</f>
        <v>22840217</v>
      </c>
    </row>
    <row r="47" spans="1:8">
      <c r="A47" s="40" t="s">
        <v>289</v>
      </c>
    </row>
    <row r="48" spans="1:8">
      <c r="A48" s="40" t="s">
        <v>290</v>
      </c>
      <c r="B48" s="39" t="s">
        <v>367</v>
      </c>
      <c r="C48" s="39" t="s">
        <v>291</v>
      </c>
      <c r="D48" s="39" t="s">
        <v>292</v>
      </c>
      <c r="E48" s="39" t="b">
        <v>1</v>
      </c>
      <c r="F48" s="39">
        <v>0</v>
      </c>
      <c r="G48" s="39">
        <v>4</v>
      </c>
      <c r="H48" s="39">
        <v>0</v>
      </c>
    </row>
    <row r="49" spans="1:8">
      <c r="A49" s="40" t="s">
        <v>293</v>
      </c>
      <c r="B49" s="39">
        <f>'LifeExpectancy Regression(2000)'!$M$1:$M$184</f>
        <v>3.2</v>
      </c>
    </row>
    <row r="50" spans="1:8">
      <c r="A50" s="40" t="s">
        <v>294</v>
      </c>
    </row>
    <row r="51" spans="1:8">
      <c r="A51" s="40" t="s">
        <v>295</v>
      </c>
      <c r="B51" s="39" t="s">
        <v>368</v>
      </c>
      <c r="C51" s="39" t="s">
        <v>296</v>
      </c>
      <c r="D51" s="39" t="s">
        <v>297</v>
      </c>
      <c r="E51" s="39" t="b">
        <v>1</v>
      </c>
      <c r="F51" s="39">
        <v>0</v>
      </c>
      <c r="G51" s="39">
        <v>4</v>
      </c>
      <c r="H51" s="39">
        <v>0</v>
      </c>
    </row>
    <row r="52" spans="1:8">
      <c r="A52" s="40" t="s">
        <v>298</v>
      </c>
      <c r="B52" s="39">
        <f>'LifeExpectancy Regression(2000)'!$N$1:$N$184</f>
        <v>17.600000000000001</v>
      </c>
    </row>
    <row r="53" spans="1:8">
      <c r="A53" s="40" t="s">
        <v>299</v>
      </c>
    </row>
    <row r="54" spans="1:8">
      <c r="A54" s="40" t="s">
        <v>328</v>
      </c>
      <c r="B54" s="39" t="s">
        <v>369</v>
      </c>
      <c r="C54" s="39" t="s">
        <v>329</v>
      </c>
      <c r="D54" s="39" t="s">
        <v>330</v>
      </c>
      <c r="E54" s="39" t="b">
        <v>1</v>
      </c>
      <c r="F54" s="39">
        <v>0</v>
      </c>
      <c r="G54" s="39">
        <v>4</v>
      </c>
      <c r="H54" s="39">
        <v>0</v>
      </c>
    </row>
    <row r="55" spans="1:8">
      <c r="A55" s="40" t="s">
        <v>331</v>
      </c>
      <c r="B55" s="39">
        <f>'LifeExpectancy Regression(2000)'!$O$1:$O$184</f>
        <v>1</v>
      </c>
    </row>
    <row r="56" spans="1:8">
      <c r="A56" s="40" t="s">
        <v>332</v>
      </c>
    </row>
    <row r="57" spans="1:8">
      <c r="A57" s="40" t="s">
        <v>333</v>
      </c>
      <c r="B57" s="39" t="s">
        <v>370</v>
      </c>
      <c r="C57" s="39" t="s">
        <v>334</v>
      </c>
      <c r="D57" s="39" t="s">
        <v>335</v>
      </c>
      <c r="E57" s="39" t="b">
        <v>1</v>
      </c>
      <c r="F57" s="39">
        <v>0</v>
      </c>
      <c r="G57" s="39">
        <v>4</v>
      </c>
      <c r="H57" s="39">
        <v>0</v>
      </c>
    </row>
    <row r="58" spans="1:8">
      <c r="A58" s="40" t="s">
        <v>336</v>
      </c>
      <c r="B58" s="39">
        <f>'LifeExpectancy Regression(2000)'!$P$1:$P$184</f>
        <v>91</v>
      </c>
    </row>
    <row r="59" spans="1:8">
      <c r="A59" s="40" t="s">
        <v>337</v>
      </c>
    </row>
    <row r="60" spans="1:8">
      <c r="A60" s="40" t="s">
        <v>344</v>
      </c>
      <c r="B60" s="39" t="s">
        <v>371</v>
      </c>
      <c r="C60" s="39" t="s">
        <v>345</v>
      </c>
      <c r="D60" s="39" t="s">
        <v>346</v>
      </c>
      <c r="E60" s="39" t="b">
        <v>1</v>
      </c>
      <c r="F60" s="39">
        <v>0</v>
      </c>
      <c r="G60" s="39">
        <v>4</v>
      </c>
      <c r="H60" s="39">
        <v>0</v>
      </c>
    </row>
    <row r="61" spans="1:8">
      <c r="A61" s="40" t="s">
        <v>347</v>
      </c>
      <c r="B61" s="39">
        <f>'LifeExpectancy Regression(2000)'!$Q$1:$Q$184</f>
        <v>8.61</v>
      </c>
    </row>
    <row r="62" spans="1:8">
      <c r="A62" s="40" t="s">
        <v>348</v>
      </c>
    </row>
    <row r="63" spans="1:8">
      <c r="A63" s="40" t="s">
        <v>349</v>
      </c>
      <c r="B63" s="39" t="s">
        <v>372</v>
      </c>
      <c r="C63" s="39" t="s">
        <v>350</v>
      </c>
      <c r="D63" s="39" t="s">
        <v>351</v>
      </c>
      <c r="E63" s="39" t="b">
        <v>1</v>
      </c>
      <c r="F63" s="39">
        <v>0</v>
      </c>
      <c r="G63" s="39">
        <v>4</v>
      </c>
      <c r="H63" s="39">
        <v>0</v>
      </c>
    </row>
    <row r="64" spans="1:8">
      <c r="A64" s="40" t="s">
        <v>352</v>
      </c>
      <c r="B64" s="39">
        <f>'LifeExpectancy Regression(2000)'!$R$1:$R$184</f>
        <v>0</v>
      </c>
    </row>
    <row r="65" spans="1:8">
      <c r="A65" s="40" t="s">
        <v>353</v>
      </c>
    </row>
    <row r="66" spans="1:8">
      <c r="A66" s="40" t="s">
        <v>373</v>
      </c>
      <c r="B66" s="39" t="s">
        <v>374</v>
      </c>
      <c r="C66" s="39" t="s">
        <v>375</v>
      </c>
      <c r="D66" s="39" t="s">
        <v>376</v>
      </c>
      <c r="E66" s="39" t="b">
        <v>1</v>
      </c>
      <c r="F66" s="39">
        <v>0</v>
      </c>
      <c r="G66" s="39">
        <v>4</v>
      </c>
      <c r="H66" s="39">
        <v>0</v>
      </c>
    </row>
    <row r="67" spans="1:8">
      <c r="A67" s="40" t="s">
        <v>377</v>
      </c>
      <c r="B67" s="39">
        <f>'LifeExpectancy Regression(2000)'!$S$1:$S$184</f>
        <v>4.5999999999999996</v>
      </c>
    </row>
    <row r="68" spans="1:8">
      <c r="A68" s="4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2000</vt:lpstr>
      <vt:lpstr>PIVOT2000</vt:lpstr>
      <vt:lpstr>Sheet12</vt:lpstr>
      <vt:lpstr>LifeExpectancy Regression(2000)</vt:lpstr>
      <vt:lpstr>LifeExpectancyRegression(2000)b</vt:lpstr>
      <vt:lpstr>2015</vt:lpstr>
      <vt:lpstr>_PalUtilTempWorksheet</vt:lpstr>
      <vt:lpstr>_STDS_DG1DE982F6</vt:lpstr>
      <vt:lpstr>ST_AdultMortality</vt:lpstr>
      <vt:lpstr>ST_Alcohol</vt:lpstr>
      <vt:lpstr>ST_AlcoholInteraction</vt:lpstr>
      <vt:lpstr>ST_BMI</vt:lpstr>
      <vt:lpstr>ST_Country</vt:lpstr>
      <vt:lpstr>ST_Diphtheria</vt:lpstr>
      <vt:lpstr>ST_GDP</vt:lpstr>
      <vt:lpstr>ST_InteractionDummyPolio</vt:lpstr>
      <vt:lpstr>ST_Lifeexpectancy</vt:lpstr>
      <vt:lpstr>ST_PercentageExpenditure</vt:lpstr>
      <vt:lpstr>ST_polio</vt:lpstr>
      <vt:lpstr>ST_Population</vt:lpstr>
      <vt:lpstr>ST_Schooling</vt:lpstr>
      <vt:lpstr>ST_SchoolingInteraction</vt:lpstr>
      <vt:lpstr>ST_Smokingprevalence</vt:lpstr>
      <vt:lpstr>ST_SmokingprevalenceInteraction</vt:lpstr>
      <vt:lpstr>ST_Status</vt:lpstr>
      <vt:lpstr>ST_StatusDummy</vt:lpstr>
      <vt:lpstr>ST_Year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He</dc:creator>
  <cp:lastModifiedBy>Harper He</cp:lastModifiedBy>
  <dcterms:created xsi:type="dcterms:W3CDTF">2018-11-21T16:36:58Z</dcterms:created>
  <dcterms:modified xsi:type="dcterms:W3CDTF">2018-11-21T16:36:58Z</dcterms:modified>
</cp:coreProperties>
</file>