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3260" windowHeight="9855" tabRatio="825"/>
  </bookViews>
  <sheets>
    <sheet name="Пр 1-3" sheetId="12" r:id="rId1"/>
  </sheets>
  <calcPr calcId="124519"/>
</workbook>
</file>

<file path=xl/calcChain.xml><?xml version="1.0" encoding="utf-8"?>
<calcChain xmlns="http://schemas.openxmlformats.org/spreadsheetml/2006/main">
  <c r="K58" i="12"/>
  <c r="H58"/>
  <c r="G58"/>
  <c r="E58"/>
  <c r="F58"/>
  <c r="D58"/>
  <c r="K57"/>
  <c r="H57"/>
  <c r="G57"/>
  <c r="E57"/>
  <c r="F57"/>
  <c r="D57"/>
  <c r="K56"/>
  <c r="H56"/>
  <c r="G56"/>
  <c r="F56"/>
  <c r="E56"/>
  <c r="D56"/>
  <c r="K55"/>
  <c r="H55"/>
  <c r="G55"/>
  <c r="E55"/>
  <c r="F55"/>
  <c r="D55"/>
  <c r="K54"/>
  <c r="H54"/>
  <c r="G54"/>
  <c r="E54"/>
  <c r="F54"/>
  <c r="D54"/>
  <c r="K53"/>
  <c r="H53"/>
  <c r="G53"/>
  <c r="E53"/>
  <c r="F53"/>
  <c r="D53"/>
  <c r="K46"/>
  <c r="H46"/>
  <c r="G46"/>
  <c r="E46"/>
  <c r="F46"/>
  <c r="D46"/>
  <c r="K45"/>
  <c r="H45"/>
  <c r="G45"/>
  <c r="E45"/>
  <c r="F45"/>
  <c r="D45"/>
  <c r="K44"/>
  <c r="H44"/>
  <c r="G44"/>
  <c r="E44"/>
  <c r="F44"/>
  <c r="D44"/>
  <c r="K43"/>
  <c r="H43"/>
  <c r="G43"/>
  <c r="E43"/>
  <c r="F43"/>
  <c r="D43"/>
  <c r="K42"/>
  <c r="H42"/>
  <c r="G42"/>
  <c r="E42"/>
  <c r="F42"/>
  <c r="D42"/>
  <c r="K41"/>
  <c r="H41"/>
  <c r="G41"/>
  <c r="E41"/>
  <c r="F41"/>
  <c r="D41"/>
  <c r="K34"/>
  <c r="H34"/>
  <c r="G34"/>
  <c r="E34"/>
  <c r="F34"/>
  <c r="D34"/>
  <c r="K33"/>
  <c r="H33"/>
  <c r="G33"/>
  <c r="E33"/>
  <c r="F33"/>
  <c r="D33"/>
  <c r="K32"/>
  <c r="H32"/>
  <c r="G32"/>
  <c r="E32"/>
  <c r="F32"/>
  <c r="D32"/>
  <c r="K31"/>
  <c r="H31"/>
  <c r="G31"/>
  <c r="E31"/>
  <c r="F31"/>
  <c r="D31"/>
  <c r="K30"/>
  <c r="H30"/>
  <c r="G30"/>
  <c r="E30"/>
  <c r="F30"/>
  <c r="D30"/>
  <c r="K29"/>
  <c r="H29"/>
  <c r="G29"/>
  <c r="E29"/>
  <c r="F29"/>
  <c r="D29"/>
  <c r="K22"/>
  <c r="H22"/>
  <c r="G22"/>
  <c r="E22"/>
  <c r="F22"/>
  <c r="D22"/>
  <c r="K21"/>
  <c r="H21"/>
  <c r="G21"/>
  <c r="E21"/>
  <c r="F21"/>
  <c r="D21"/>
  <c r="K20"/>
  <c r="H20"/>
  <c r="G20"/>
  <c r="E20"/>
  <c r="F20"/>
  <c r="D20"/>
  <c r="K19"/>
  <c r="H19"/>
  <c r="G19"/>
  <c r="E19"/>
  <c r="F19"/>
  <c r="D19"/>
  <c r="K18"/>
  <c r="H18"/>
  <c r="G18"/>
  <c r="E18"/>
  <c r="F18"/>
  <c r="D18"/>
  <c r="K17"/>
  <c r="H17"/>
  <c r="G17"/>
  <c r="E17"/>
  <c r="F17"/>
  <c r="D17"/>
  <c r="E9"/>
  <c r="E10"/>
  <c r="E5"/>
  <c r="E6"/>
  <c r="F6"/>
  <c r="E7"/>
  <c r="F7"/>
  <c r="E8"/>
  <c r="F8"/>
  <c r="F9"/>
  <c r="K9"/>
  <c r="F5"/>
  <c r="D5"/>
  <c r="G5"/>
  <c r="H5"/>
  <c r="K5"/>
  <c r="D6"/>
  <c r="G6"/>
  <c r="H6"/>
  <c r="K6"/>
  <c r="D7"/>
  <c r="G7"/>
  <c r="H7"/>
  <c r="K7"/>
  <c r="D8"/>
  <c r="G8"/>
  <c r="H8"/>
  <c r="K8"/>
  <c r="D9"/>
  <c r="G9"/>
  <c r="H9"/>
  <c r="D10"/>
  <c r="F10"/>
  <c r="G10"/>
  <c r="H10"/>
  <c r="K10"/>
</calcChain>
</file>

<file path=xl/sharedStrings.xml><?xml version="1.0" encoding="utf-8"?>
<sst xmlns="http://schemas.openxmlformats.org/spreadsheetml/2006/main" count="130" uniqueCount="30">
  <si>
    <t>Удельное сцепление, Мпа</t>
  </si>
  <si>
    <t>Скорость, Vs, м/сек</t>
  </si>
  <si>
    <t>Скорость, Vp, м/сек</t>
  </si>
  <si>
    <t>Плотность грунта, г/см3</t>
  </si>
  <si>
    <t>e</t>
  </si>
  <si>
    <t>E</t>
  </si>
  <si>
    <t>Vp</t>
  </si>
  <si>
    <t>Vs</t>
  </si>
  <si>
    <t>Коэффициент пористости</t>
  </si>
  <si>
    <t>Модуль деформации, Мпа</t>
  </si>
  <si>
    <t>Номер слоя</t>
  </si>
  <si>
    <t>N</t>
  </si>
  <si>
    <t>Подошва слоя, м</t>
  </si>
  <si>
    <t>h</t>
  </si>
  <si>
    <t>Отношение Vp/Vs</t>
  </si>
  <si>
    <r>
      <t>ρ</t>
    </r>
    <r>
      <rPr>
        <vertAlign val="subscript"/>
        <sz val="12"/>
        <rFont val="Times New Roman"/>
        <family val="1"/>
        <charset val="204"/>
      </rPr>
      <t>n</t>
    </r>
  </si>
  <si>
    <r>
      <t>C</t>
    </r>
    <r>
      <rPr>
        <vertAlign val="subscript"/>
        <sz val="12"/>
        <rFont val="Times New Roman"/>
        <family val="1"/>
        <charset val="204"/>
      </rPr>
      <t>n</t>
    </r>
  </si>
  <si>
    <t>Мощ-ность, м</t>
  </si>
  <si>
    <t>Насыпной грунт– бетон, 0,15 м, галька. Гравий с мелкими валунами из окатанных обломков магматических пород с глинистым заполнителем.</t>
  </si>
  <si>
    <t>Глина песчанистая, полутвёрдая</t>
  </si>
  <si>
    <t>Глина песчанистая твёрдая</t>
  </si>
  <si>
    <t>Глина плотная с прослоями</t>
  </si>
  <si>
    <t>Глина аргиллитоподобная</t>
  </si>
  <si>
    <t>Гравийно-галечниковые отложения с песчано-глинистым заполнителем.</t>
  </si>
  <si>
    <t>Описание выделенных слоёв</t>
  </si>
  <si>
    <t>Физические и физико-механические свойства грунтов (средние значения) по профилю Пр.1. Аэропорт.</t>
  </si>
  <si>
    <t>Физические и физико-механические свойства грунтов (средние згначения) по профилю Пр.3. Аэропорт.</t>
  </si>
  <si>
    <t>Физические и физико-механические свойства грунтов (средние значения) по профилю Пр.2. Аэропорт.</t>
  </si>
  <si>
    <t>Физические и физико-механические свойства грунтов (средние згначения) по профилю Пр.4. Аэропорт.</t>
  </si>
  <si>
    <t>Физические и физико-механические свойства грунтов (средние згначения) по профилю Пр.5. Аэропорт.</t>
  </si>
</sst>
</file>

<file path=xl/styles.xml><?xml version="1.0" encoding="utf-8"?>
<styleSheet xmlns="http://schemas.openxmlformats.org/spreadsheetml/2006/main">
  <numFmts count="2">
    <numFmt numFmtId="172" formatCode="0.0"/>
    <numFmt numFmtId="173" formatCode="0.000"/>
  </numFmts>
  <fonts count="9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wrapText="1"/>
    </xf>
    <xf numFmtId="2" fontId="3" fillId="0" borderId="0" xfId="0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72" fontId="2" fillId="0" borderId="0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distributed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distributed"/>
    </xf>
    <xf numFmtId="2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3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173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/>
    </xf>
    <xf numFmtId="173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72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distributed" wrapText="1"/>
    </xf>
    <xf numFmtId="0" fontId="5" fillId="0" borderId="1" xfId="0" applyFont="1" applyFill="1" applyBorder="1" applyAlignment="1">
      <alignment vertical="distributed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distributed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73"/>
  <sheetViews>
    <sheetView tabSelected="1" topLeftCell="A10" workbookViewId="0">
      <selection activeCell="N18" sqref="N18"/>
    </sheetView>
  </sheetViews>
  <sheetFormatPr defaultRowHeight="12.75"/>
  <cols>
    <col min="1" max="1" width="7" customWidth="1"/>
    <col min="2" max="2" width="22.7109375" customWidth="1"/>
    <col min="3" max="3" width="10.7109375" customWidth="1"/>
    <col min="4" max="4" width="8.85546875" customWidth="1"/>
    <col min="5" max="5" width="11.28515625" customWidth="1"/>
    <col min="6" max="6" width="14.140625" customWidth="1"/>
    <col min="7" max="7" width="13.42578125" customWidth="1"/>
    <col min="8" max="8" width="11.7109375" customWidth="1"/>
    <col min="9" max="10" width="10.42578125" customWidth="1"/>
    <col min="11" max="11" width="12.5703125" customWidth="1"/>
    <col min="12" max="12" width="9.28515625" customWidth="1"/>
  </cols>
  <sheetData>
    <row r="1" spans="1:18" ht="15.75">
      <c r="A1" s="2"/>
      <c r="B1" s="3"/>
      <c r="C1" s="4"/>
      <c r="D1" s="5"/>
      <c r="E1" s="6"/>
      <c r="F1" s="6"/>
      <c r="G1" s="6"/>
      <c r="H1" s="6"/>
      <c r="I1" s="7"/>
      <c r="J1" s="7"/>
      <c r="K1" s="8"/>
    </row>
    <row r="2" spans="1:18" ht="15.75">
      <c r="A2" s="38" t="s">
        <v>25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8" ht="29.25" customHeight="1">
      <c r="A3" s="9" t="s">
        <v>10</v>
      </c>
      <c r="B3" s="11" t="s">
        <v>24</v>
      </c>
      <c r="C3" s="9" t="s">
        <v>12</v>
      </c>
      <c r="D3" s="9" t="s">
        <v>17</v>
      </c>
      <c r="E3" s="9" t="s">
        <v>3</v>
      </c>
      <c r="F3" s="9" t="s">
        <v>8</v>
      </c>
      <c r="G3" s="9" t="s">
        <v>9</v>
      </c>
      <c r="H3" s="9" t="s">
        <v>0</v>
      </c>
      <c r="I3" s="9" t="s">
        <v>2</v>
      </c>
      <c r="J3" s="9" t="s">
        <v>1</v>
      </c>
      <c r="K3" s="9" t="s">
        <v>14</v>
      </c>
    </row>
    <row r="4" spans="1:18" ht="18.75">
      <c r="A4" s="10" t="s">
        <v>11</v>
      </c>
      <c r="B4" s="11"/>
      <c r="C4" s="11"/>
      <c r="D4" s="11" t="s">
        <v>13</v>
      </c>
      <c r="E4" s="12" t="s">
        <v>15</v>
      </c>
      <c r="F4" s="13" t="s">
        <v>4</v>
      </c>
      <c r="G4" s="13" t="s">
        <v>5</v>
      </c>
      <c r="H4" s="14" t="s">
        <v>16</v>
      </c>
      <c r="I4" s="11" t="s">
        <v>6</v>
      </c>
      <c r="J4" s="11" t="s">
        <v>7</v>
      </c>
      <c r="K4" s="10"/>
    </row>
    <row r="5" spans="1:18" ht="126">
      <c r="A5" s="15">
        <v>1</v>
      </c>
      <c r="B5" s="28" t="s">
        <v>18</v>
      </c>
      <c r="C5" s="16">
        <v>1.2</v>
      </c>
      <c r="D5" s="16">
        <f>C5</f>
        <v>1.2</v>
      </c>
      <c r="E5" s="37">
        <f>(I5*(0.322*0.001))+1.7</f>
        <v>1.9708019999999999</v>
      </c>
      <c r="F5" s="18">
        <f t="shared" ref="F5:F10" si="0">((-2.2*E5+5.13)/2)+0.4</f>
        <v>0.79711779999999977</v>
      </c>
      <c r="G5" s="17">
        <f t="shared" ref="G5:G10" si="1">((J5*0.154)-12)*0.4</f>
        <v>21.071999999999999</v>
      </c>
      <c r="H5" s="17">
        <f t="shared" ref="H5:H10" si="2">(0.1*(1.8*10^(-5)*J5^1.75))+0.03</f>
        <v>0.10013886976917812</v>
      </c>
      <c r="I5" s="35">
        <v>841</v>
      </c>
      <c r="J5" s="35">
        <v>420</v>
      </c>
      <c r="K5" s="17">
        <f t="shared" ref="K5:K10" si="3">I5/J5</f>
        <v>2.0023809523809524</v>
      </c>
      <c r="L5" s="25"/>
      <c r="N5" s="25"/>
      <c r="O5" s="22"/>
      <c r="P5" s="1"/>
      <c r="Q5" s="33"/>
      <c r="R5" s="22"/>
    </row>
    <row r="6" spans="1:18" ht="31.5">
      <c r="A6" s="15">
        <v>2</v>
      </c>
      <c r="B6" s="19" t="s">
        <v>19</v>
      </c>
      <c r="C6" s="16">
        <v>2.84</v>
      </c>
      <c r="D6" s="16">
        <f>C6-C5</f>
        <v>1.64</v>
      </c>
      <c r="E6" s="37">
        <f>(I6*(0.322*0.001))+1.7</f>
        <v>2.0606399999999998</v>
      </c>
      <c r="F6" s="18">
        <f t="shared" si="0"/>
        <v>0.69829600000000014</v>
      </c>
      <c r="G6" s="17">
        <f t="shared" si="1"/>
        <v>26.369599999999998</v>
      </c>
      <c r="H6" s="17">
        <f t="shared" si="2"/>
        <v>0.12717082938074895</v>
      </c>
      <c r="I6" s="36">
        <v>1120</v>
      </c>
      <c r="J6" s="36">
        <v>506</v>
      </c>
      <c r="K6" s="17">
        <f t="shared" si="3"/>
        <v>2.2134387351778657</v>
      </c>
      <c r="L6" s="29"/>
      <c r="N6" s="34"/>
      <c r="O6" s="22"/>
      <c r="P6" s="1"/>
      <c r="Q6" s="33"/>
      <c r="R6" s="22"/>
    </row>
    <row r="7" spans="1:18" ht="30.75" customHeight="1">
      <c r="A7" s="15">
        <v>3</v>
      </c>
      <c r="B7" s="27" t="s">
        <v>20</v>
      </c>
      <c r="C7" s="16">
        <v>4.8</v>
      </c>
      <c r="D7" s="16">
        <f>C7-C6</f>
        <v>1.96</v>
      </c>
      <c r="E7" s="37">
        <f>(I7*(0.322*0.001))+1.75</f>
        <v>2.2020879999999998</v>
      </c>
      <c r="F7" s="18">
        <f t="shared" si="0"/>
        <v>0.54270320000000016</v>
      </c>
      <c r="G7" s="17">
        <f t="shared" si="1"/>
        <v>38.32</v>
      </c>
      <c r="H7" s="17">
        <f t="shared" si="2"/>
        <v>0.20147234024799165</v>
      </c>
      <c r="I7" s="35">
        <v>1404</v>
      </c>
      <c r="J7" s="35">
        <v>700</v>
      </c>
      <c r="K7" s="17">
        <f t="shared" si="3"/>
        <v>2.0057142857142858</v>
      </c>
      <c r="L7" s="31"/>
      <c r="N7" s="25"/>
      <c r="O7" s="22"/>
      <c r="P7" s="1"/>
      <c r="Q7" s="33"/>
      <c r="R7" s="22"/>
    </row>
    <row r="8" spans="1:18" ht="78.75">
      <c r="A8" s="15">
        <v>4</v>
      </c>
      <c r="B8" s="19" t="s">
        <v>23</v>
      </c>
      <c r="C8" s="16">
        <v>10.7</v>
      </c>
      <c r="D8" s="16">
        <f>C8-C7</f>
        <v>5.8999999999999995</v>
      </c>
      <c r="E8" s="37">
        <f>(I8*(0.322*0.001))+1.75</f>
        <v>2.2909600000000001</v>
      </c>
      <c r="F8" s="18">
        <f t="shared" si="0"/>
        <v>0.44494399999999967</v>
      </c>
      <c r="G8" s="17">
        <f t="shared" si="1"/>
        <v>47.252000000000002</v>
      </c>
      <c r="H8" s="17">
        <f t="shared" si="2"/>
        <v>0.26838105953958874</v>
      </c>
      <c r="I8" s="35">
        <v>1680</v>
      </c>
      <c r="J8" s="35">
        <v>845</v>
      </c>
      <c r="K8" s="17">
        <f t="shared" si="3"/>
        <v>1.9881656804733727</v>
      </c>
      <c r="L8" s="31"/>
      <c r="N8" s="25"/>
      <c r="O8" s="22"/>
      <c r="P8" s="1"/>
      <c r="Q8" s="33"/>
      <c r="R8" s="22"/>
    </row>
    <row r="9" spans="1:18" ht="51" customHeight="1">
      <c r="A9" s="15">
        <v>5</v>
      </c>
      <c r="B9" s="19" t="s">
        <v>21</v>
      </c>
      <c r="C9" s="16">
        <v>24.1</v>
      </c>
      <c r="D9" s="16">
        <f>C9-C8</f>
        <v>13.400000000000002</v>
      </c>
      <c r="E9" s="37">
        <f>(I9*(0.322*0.001))+1.68</f>
        <v>2.3777740000000001</v>
      </c>
      <c r="F9" s="18">
        <f t="shared" si="0"/>
        <v>0.34944859999999978</v>
      </c>
      <c r="G9" s="17">
        <f t="shared" si="1"/>
        <v>58.955999999999996</v>
      </c>
      <c r="H9" s="17">
        <f t="shared" si="2"/>
        <v>0.3699524044481961</v>
      </c>
      <c r="I9" s="35">
        <v>2167</v>
      </c>
      <c r="J9" s="35">
        <v>1035</v>
      </c>
      <c r="K9" s="17">
        <f>I9/J9</f>
        <v>2.0937198067632852</v>
      </c>
      <c r="L9" s="31"/>
      <c r="N9" s="25"/>
      <c r="O9" s="22"/>
      <c r="P9" s="1"/>
      <c r="Q9" s="33"/>
      <c r="R9" s="22"/>
    </row>
    <row r="10" spans="1:18" ht="31.5">
      <c r="A10" s="15">
        <v>6</v>
      </c>
      <c r="B10" s="19" t="s">
        <v>22</v>
      </c>
      <c r="C10" s="16">
        <v>39</v>
      </c>
      <c r="D10" s="16">
        <f>C10-C9</f>
        <v>14.899999999999999</v>
      </c>
      <c r="E10" s="37">
        <f>(I10*(0.322*0.001))+1.6</f>
        <v>2.4761620000000004</v>
      </c>
      <c r="F10" s="18">
        <f t="shared" si="0"/>
        <v>0.24122179999999915</v>
      </c>
      <c r="G10" s="17">
        <f t="shared" si="1"/>
        <v>80.516000000000005</v>
      </c>
      <c r="H10" s="17">
        <f t="shared" si="2"/>
        <v>0.59599110838208624</v>
      </c>
      <c r="I10" s="35">
        <v>2721</v>
      </c>
      <c r="J10" s="35">
        <v>1385</v>
      </c>
      <c r="K10" s="17">
        <f t="shared" si="3"/>
        <v>1.9646209386281588</v>
      </c>
      <c r="L10" s="31"/>
      <c r="N10" s="25"/>
      <c r="O10" s="22"/>
      <c r="P10" s="1"/>
      <c r="Q10" s="33"/>
      <c r="R10" s="22"/>
    </row>
    <row r="11" spans="1:18" ht="15.75">
      <c r="A11" s="20"/>
      <c r="B11" s="21"/>
      <c r="C11" s="22"/>
      <c r="D11" s="22"/>
      <c r="E11" s="30"/>
      <c r="F11" s="24"/>
      <c r="G11" s="23"/>
      <c r="H11" s="23"/>
      <c r="I11" s="25"/>
      <c r="J11" s="25"/>
      <c r="K11" s="26"/>
      <c r="L11" s="1"/>
      <c r="M11" s="1"/>
      <c r="N11" s="1"/>
      <c r="O11" s="1"/>
      <c r="P11" s="1"/>
    </row>
    <row r="12" spans="1:18" ht="15.75">
      <c r="A12" s="2"/>
      <c r="B12" s="3"/>
      <c r="C12" s="4"/>
      <c r="D12" s="5"/>
      <c r="E12" s="6"/>
      <c r="F12" s="6"/>
      <c r="G12" s="6"/>
      <c r="H12" s="6"/>
      <c r="I12" s="7"/>
      <c r="J12" s="7"/>
      <c r="K12" s="8"/>
      <c r="L12" s="1"/>
      <c r="M12" s="1"/>
      <c r="N12" s="1"/>
      <c r="O12" s="1"/>
      <c r="P12" s="1"/>
    </row>
    <row r="13" spans="1:18" ht="15.75" customHeight="1">
      <c r="A13" s="2"/>
      <c r="B13" s="3"/>
      <c r="C13" s="4"/>
      <c r="D13" s="5"/>
      <c r="E13" s="6"/>
      <c r="F13" s="6"/>
      <c r="G13" s="6"/>
      <c r="H13" s="6"/>
      <c r="I13" s="7"/>
      <c r="J13" s="7"/>
      <c r="K13" s="8"/>
      <c r="L13" s="1"/>
      <c r="M13" s="1"/>
      <c r="N13" s="1"/>
      <c r="O13" s="1"/>
      <c r="P13" s="1"/>
    </row>
    <row r="14" spans="1:18" ht="15.75">
      <c r="A14" s="38" t="s">
        <v>27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8" ht="34.5" customHeight="1">
      <c r="A15" s="9" t="s">
        <v>10</v>
      </c>
      <c r="B15" s="11" t="s">
        <v>24</v>
      </c>
      <c r="C15" s="9" t="s">
        <v>12</v>
      </c>
      <c r="D15" s="9" t="s">
        <v>17</v>
      </c>
      <c r="E15" s="9" t="s">
        <v>3</v>
      </c>
      <c r="F15" s="9" t="s">
        <v>8</v>
      </c>
      <c r="G15" s="9" t="s">
        <v>9</v>
      </c>
      <c r="H15" s="9" t="s">
        <v>0</v>
      </c>
      <c r="I15" s="9" t="s">
        <v>2</v>
      </c>
      <c r="J15" s="9" t="s">
        <v>1</v>
      </c>
      <c r="K15" s="9" t="s">
        <v>14</v>
      </c>
    </row>
    <row r="16" spans="1:18" ht="18.75">
      <c r="A16" s="10" t="s">
        <v>11</v>
      </c>
      <c r="B16" s="11"/>
      <c r="C16" s="11"/>
      <c r="D16" s="11" t="s">
        <v>13</v>
      </c>
      <c r="E16" s="12" t="s">
        <v>15</v>
      </c>
      <c r="F16" s="13" t="s">
        <v>4</v>
      </c>
      <c r="G16" s="13" t="s">
        <v>5</v>
      </c>
      <c r="H16" s="14" t="s">
        <v>16</v>
      </c>
      <c r="I16" s="11" t="s">
        <v>6</v>
      </c>
      <c r="J16" s="11" t="s">
        <v>7</v>
      </c>
      <c r="K16" s="10"/>
      <c r="N16" s="25"/>
      <c r="O16" s="22"/>
      <c r="P16" s="1"/>
      <c r="Q16" s="33"/>
      <c r="R16" s="22"/>
    </row>
    <row r="17" spans="1:18" ht="126.75" customHeight="1">
      <c r="A17" s="15">
        <v>1</v>
      </c>
      <c r="B17" s="28" t="s">
        <v>18</v>
      </c>
      <c r="C17" s="16">
        <v>1.18</v>
      </c>
      <c r="D17" s="16">
        <f>C17</f>
        <v>1.18</v>
      </c>
      <c r="E17" s="32">
        <f>(I17*(0.322*0.001))+1.7</f>
        <v>1.9804619999999999</v>
      </c>
      <c r="F17" s="18">
        <f t="shared" ref="F17:F22" si="4">((-2.2*E17+5.13)/2)+0.4</f>
        <v>0.78649179999999996</v>
      </c>
      <c r="G17" s="17">
        <f t="shared" ref="G17:G22" si="5">((J17*0.154)-12)*0.4</f>
        <v>22.612000000000002</v>
      </c>
      <c r="H17" s="17">
        <f t="shared" ref="H17:H22" si="6">(0.1*(1.8*10^(-5)*J17^1.75))+0.03</f>
        <v>0.10760729105818753</v>
      </c>
      <c r="I17" s="35">
        <v>871</v>
      </c>
      <c r="J17" s="35">
        <v>445</v>
      </c>
      <c r="K17" s="17">
        <f t="shared" ref="K17:K22" si="7">I17/J17</f>
        <v>1.9573033707865168</v>
      </c>
      <c r="N17" s="25"/>
      <c r="O17" s="22"/>
      <c r="P17" s="1"/>
      <c r="Q17" s="33"/>
      <c r="R17" s="22"/>
    </row>
    <row r="18" spans="1:18" ht="64.900000000000006" customHeight="1">
      <c r="A18" s="15">
        <v>2</v>
      </c>
      <c r="B18" s="19" t="s">
        <v>19</v>
      </c>
      <c r="C18" s="16">
        <v>2.82</v>
      </c>
      <c r="D18" s="16">
        <f>C18-C17</f>
        <v>1.64</v>
      </c>
      <c r="E18" s="32">
        <f>(I18*(0.322*0.001))+1.7</f>
        <v>2.0677240000000001</v>
      </c>
      <c r="F18" s="18">
        <f t="shared" si="4"/>
        <v>0.69050359999999966</v>
      </c>
      <c r="G18" s="17">
        <f t="shared" si="5"/>
        <v>30.188800000000001</v>
      </c>
      <c r="H18" s="17">
        <f t="shared" si="6"/>
        <v>0.1489548332666259</v>
      </c>
      <c r="I18" s="36">
        <v>1142</v>
      </c>
      <c r="J18" s="36">
        <v>568</v>
      </c>
      <c r="K18" s="17">
        <f t="shared" si="7"/>
        <v>2.01056338028169</v>
      </c>
      <c r="N18" s="25"/>
      <c r="O18" s="22"/>
      <c r="P18" s="1"/>
      <c r="Q18" s="33"/>
      <c r="R18" s="22"/>
    </row>
    <row r="19" spans="1:18" ht="31.5">
      <c r="A19" s="15">
        <v>3</v>
      </c>
      <c r="B19" s="27" t="s">
        <v>20</v>
      </c>
      <c r="C19" s="16">
        <v>4.96</v>
      </c>
      <c r="D19" s="16">
        <f>C19-C18</f>
        <v>2.14</v>
      </c>
      <c r="E19" s="32">
        <f>(I19*(0.322*0.001))+1.75</f>
        <v>2.2140019999999998</v>
      </c>
      <c r="F19" s="18">
        <f t="shared" si="4"/>
        <v>0.52959780000000001</v>
      </c>
      <c r="G19" s="17">
        <f t="shared" si="5"/>
        <v>35.301600000000001</v>
      </c>
      <c r="H19" s="17">
        <f t="shared" si="6"/>
        <v>0.18102165842159837</v>
      </c>
      <c r="I19" s="35">
        <v>1441</v>
      </c>
      <c r="J19" s="35">
        <v>651</v>
      </c>
      <c r="K19" s="17">
        <f t="shared" si="7"/>
        <v>2.2135176651305684</v>
      </c>
      <c r="N19" s="25"/>
      <c r="O19" s="22"/>
      <c r="P19" s="1"/>
      <c r="Q19" s="33"/>
      <c r="R19" s="22"/>
    </row>
    <row r="20" spans="1:18" ht="78.75">
      <c r="A20" s="15">
        <v>4</v>
      </c>
      <c r="B20" s="19" t="s">
        <v>23</v>
      </c>
      <c r="C20" s="16">
        <v>10.7</v>
      </c>
      <c r="D20" s="16">
        <f>C20-C19</f>
        <v>5.7399999999999993</v>
      </c>
      <c r="E20" s="32">
        <f>(I20*(0.322*0.001))+1.75</f>
        <v>2.2500659999999999</v>
      </c>
      <c r="F20" s="18">
        <f t="shared" si="4"/>
        <v>0.48992739999999968</v>
      </c>
      <c r="G20" s="17">
        <f t="shared" si="5"/>
        <v>42.139200000000002</v>
      </c>
      <c r="H20" s="17">
        <f t="shared" si="6"/>
        <v>0.22892698709323667</v>
      </c>
      <c r="I20" s="35">
        <v>1553</v>
      </c>
      <c r="J20" s="35">
        <v>762</v>
      </c>
      <c r="K20" s="17">
        <f t="shared" si="7"/>
        <v>2.038057742782152</v>
      </c>
      <c r="N20" s="25"/>
      <c r="O20" s="22"/>
      <c r="P20" s="1"/>
      <c r="Q20" s="33"/>
      <c r="R20" s="22"/>
    </row>
    <row r="21" spans="1:18" ht="31.5">
      <c r="A21" s="15">
        <v>5</v>
      </c>
      <c r="B21" s="19" t="s">
        <v>21</v>
      </c>
      <c r="C21" s="16">
        <v>24.4</v>
      </c>
      <c r="D21" s="16">
        <f>C21-C20</f>
        <v>13.7</v>
      </c>
      <c r="E21" s="32">
        <f>(I21*(0.322*0.001))+1.68</f>
        <v>2.34815</v>
      </c>
      <c r="F21" s="18">
        <f t="shared" si="4"/>
        <v>0.38203499999999979</v>
      </c>
      <c r="G21" s="17">
        <f t="shared" si="5"/>
        <v>58.401600000000002</v>
      </c>
      <c r="H21" s="17">
        <f t="shared" si="6"/>
        <v>0.36479609703597604</v>
      </c>
      <c r="I21" s="35">
        <v>2075</v>
      </c>
      <c r="J21" s="35">
        <v>1026</v>
      </c>
      <c r="K21" s="17">
        <f t="shared" si="7"/>
        <v>2.0224171539961016</v>
      </c>
      <c r="N21" s="25"/>
      <c r="O21" s="22"/>
      <c r="P21" s="1"/>
      <c r="Q21" s="33"/>
      <c r="R21" s="22"/>
    </row>
    <row r="22" spans="1:18" ht="31.5">
      <c r="A22" s="15">
        <v>6</v>
      </c>
      <c r="B22" s="19" t="s">
        <v>22</v>
      </c>
      <c r="C22" s="16">
        <v>39</v>
      </c>
      <c r="D22" s="16">
        <f>C22-C21</f>
        <v>14.600000000000001</v>
      </c>
      <c r="E22" s="32">
        <f>(I22*(0.322*0.001))+1.6</f>
        <v>2.483568</v>
      </c>
      <c r="F22" s="18">
        <f t="shared" si="4"/>
        <v>0.2330751999999997</v>
      </c>
      <c r="G22" s="17">
        <f t="shared" si="5"/>
        <v>81.008800000000008</v>
      </c>
      <c r="H22" s="17">
        <f t="shared" si="6"/>
        <v>0.60172470469965089</v>
      </c>
      <c r="I22" s="35">
        <v>2744</v>
      </c>
      <c r="J22" s="35">
        <v>1393</v>
      </c>
      <c r="K22" s="17">
        <f t="shared" si="7"/>
        <v>1.9698492462311559</v>
      </c>
      <c r="N22" s="25"/>
      <c r="O22" s="22"/>
      <c r="P22" s="1"/>
      <c r="Q22" s="33"/>
      <c r="R22" s="22"/>
    </row>
    <row r="23" spans="1:18" ht="15.75">
      <c r="A23" s="1"/>
      <c r="B23" s="1"/>
      <c r="C23" s="22"/>
      <c r="D23" s="1"/>
      <c r="E23" s="1"/>
      <c r="F23" s="1"/>
      <c r="G23" s="1"/>
      <c r="H23" s="1"/>
      <c r="I23" s="1"/>
      <c r="J23" s="1"/>
      <c r="K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"/>
      <c r="O24" s="1"/>
      <c r="P24" s="1"/>
      <c r="Q24" s="1"/>
      <c r="R24" s="1"/>
    </row>
    <row r="25" spans="1:18" ht="15.75">
      <c r="A25" s="2"/>
      <c r="B25" s="3"/>
      <c r="C25" s="4"/>
      <c r="D25" s="5"/>
      <c r="E25" s="6"/>
      <c r="F25" s="6"/>
      <c r="G25" s="6"/>
      <c r="H25" s="6"/>
      <c r="I25" s="7"/>
      <c r="J25" s="7"/>
      <c r="K25" s="8"/>
      <c r="N25" s="1"/>
      <c r="O25" s="1"/>
      <c r="P25" s="1"/>
      <c r="Q25" s="1"/>
      <c r="R25" s="1"/>
    </row>
    <row r="26" spans="1:18" ht="15.75" customHeight="1">
      <c r="A26" s="38" t="s">
        <v>26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N26" s="1"/>
      <c r="O26" s="1"/>
      <c r="P26" s="1"/>
      <c r="Q26" s="1"/>
      <c r="R26" s="1"/>
    </row>
    <row r="27" spans="1:18" ht="30.75" customHeight="1">
      <c r="A27" s="9" t="s">
        <v>10</v>
      </c>
      <c r="B27" s="11" t="s">
        <v>24</v>
      </c>
      <c r="C27" s="9" t="s">
        <v>12</v>
      </c>
      <c r="D27" s="9" t="s">
        <v>17</v>
      </c>
      <c r="E27" s="9" t="s">
        <v>3</v>
      </c>
      <c r="F27" s="9" t="s">
        <v>8</v>
      </c>
      <c r="G27" s="9" t="s">
        <v>9</v>
      </c>
      <c r="H27" s="9" t="s">
        <v>0</v>
      </c>
      <c r="I27" s="9" t="s">
        <v>2</v>
      </c>
      <c r="J27" s="9" t="s">
        <v>1</v>
      </c>
      <c r="K27" s="9" t="s">
        <v>14</v>
      </c>
      <c r="N27" s="1"/>
      <c r="O27" s="1"/>
      <c r="P27" s="1"/>
      <c r="Q27" s="1"/>
      <c r="R27" s="1"/>
    </row>
    <row r="28" spans="1:18" ht="18.75">
      <c r="A28" s="10" t="s">
        <v>11</v>
      </c>
      <c r="B28" s="11"/>
      <c r="C28" s="11"/>
      <c r="D28" s="11" t="s">
        <v>13</v>
      </c>
      <c r="E28" s="12" t="s">
        <v>15</v>
      </c>
      <c r="F28" s="13" t="s">
        <v>4</v>
      </c>
      <c r="G28" s="13" t="s">
        <v>5</v>
      </c>
      <c r="H28" s="14" t="s">
        <v>16</v>
      </c>
      <c r="I28" s="11" t="s">
        <v>6</v>
      </c>
      <c r="J28" s="11" t="s">
        <v>7</v>
      </c>
      <c r="K28" s="10"/>
      <c r="N28" s="1"/>
      <c r="O28" s="1"/>
      <c r="P28" s="1"/>
      <c r="Q28" s="1"/>
      <c r="R28" s="1"/>
    </row>
    <row r="29" spans="1:18" ht="126">
      <c r="A29" s="15">
        <v>1</v>
      </c>
      <c r="B29" s="28" t="s">
        <v>18</v>
      </c>
      <c r="C29" s="16">
        <v>1.99</v>
      </c>
      <c r="D29" s="16">
        <f>C29</f>
        <v>1.99</v>
      </c>
      <c r="E29" s="32">
        <f>(I29*(0.322*0.001))+1.7</f>
        <v>1.9859359999999999</v>
      </c>
      <c r="F29" s="18">
        <f t="shared" ref="F29:F34" si="8">((-2.2*E29+5.13)/2)+0.4</f>
        <v>0.78047039999999968</v>
      </c>
      <c r="G29" s="17">
        <f t="shared" ref="G29:G34" si="9">((J29*0.154)-12)*0.4</f>
        <v>21.995999999999999</v>
      </c>
      <c r="H29" s="17">
        <f t="shared" ref="H29:H34" si="10">(0.1*(1.8*10^(-5)*J29^1.75))+0.03</f>
        <v>0.10458108630845787</v>
      </c>
      <c r="I29" s="35">
        <v>888</v>
      </c>
      <c r="J29" s="35">
        <v>435</v>
      </c>
      <c r="K29" s="17">
        <f t="shared" ref="K29:K34" si="11">I29/J29</f>
        <v>2.0413793103448277</v>
      </c>
      <c r="N29" s="25"/>
      <c r="O29" s="22"/>
      <c r="P29" s="1"/>
      <c r="Q29" s="33"/>
      <c r="R29" s="22"/>
    </row>
    <row r="30" spans="1:18" ht="31.5">
      <c r="A30" s="15">
        <v>2</v>
      </c>
      <c r="B30" s="19" t="s">
        <v>19</v>
      </c>
      <c r="C30" s="16">
        <v>2.72</v>
      </c>
      <c r="D30" s="16">
        <f>C30-C29</f>
        <v>0.7300000000000002</v>
      </c>
      <c r="E30" s="32">
        <f>(I30*(0.322*0.001))+1.7</f>
        <v>2.0516239999999999</v>
      </c>
      <c r="F30" s="18">
        <f t="shared" si="8"/>
        <v>0.70821359999999978</v>
      </c>
      <c r="G30" s="17">
        <f t="shared" si="9"/>
        <v>27.601600000000005</v>
      </c>
      <c r="H30" s="17">
        <f t="shared" si="10"/>
        <v>0.13399143169621869</v>
      </c>
      <c r="I30" s="36">
        <v>1092</v>
      </c>
      <c r="J30" s="36">
        <v>526</v>
      </c>
      <c r="K30" s="17">
        <f t="shared" si="11"/>
        <v>2.0760456273764261</v>
      </c>
      <c r="N30" s="34"/>
      <c r="O30" s="22"/>
      <c r="P30" s="1"/>
      <c r="Q30" s="33"/>
      <c r="R30" s="22"/>
    </row>
    <row r="31" spans="1:18" ht="30" customHeight="1">
      <c r="A31" s="15">
        <v>3</v>
      </c>
      <c r="B31" s="27" t="s">
        <v>20</v>
      </c>
      <c r="C31" s="16">
        <v>4.5999999999999996</v>
      </c>
      <c r="D31" s="16">
        <f>C31-C30</f>
        <v>1.8799999999999994</v>
      </c>
      <c r="E31" s="32">
        <f>(I31*(0.322*0.001))+1.75</f>
        <v>2.1943600000000001</v>
      </c>
      <c r="F31" s="18">
        <f t="shared" si="8"/>
        <v>0.55120399999999947</v>
      </c>
      <c r="G31" s="17">
        <f t="shared" si="9"/>
        <v>36.287200000000006</v>
      </c>
      <c r="H31" s="17">
        <f t="shared" si="10"/>
        <v>0.18757695880701128</v>
      </c>
      <c r="I31" s="35">
        <v>1380</v>
      </c>
      <c r="J31" s="35">
        <v>667</v>
      </c>
      <c r="K31" s="17">
        <f t="shared" si="11"/>
        <v>2.0689655172413794</v>
      </c>
      <c r="N31" s="25"/>
      <c r="O31" s="22"/>
      <c r="P31" s="1"/>
      <c r="Q31" s="33"/>
      <c r="R31" s="22"/>
    </row>
    <row r="32" spans="1:18" ht="78.75">
      <c r="A32" s="15">
        <v>4</v>
      </c>
      <c r="B32" s="19" t="s">
        <v>23</v>
      </c>
      <c r="C32" s="16">
        <v>10.1</v>
      </c>
      <c r="D32" s="16">
        <f>C32-C31</f>
        <v>5.5</v>
      </c>
      <c r="E32" s="32">
        <f>(I32*(0.322*0.001))+1.75</f>
        <v>2.2462020000000003</v>
      </c>
      <c r="F32" s="18">
        <f t="shared" si="8"/>
        <v>0.49417779999999933</v>
      </c>
      <c r="G32" s="17">
        <f t="shared" si="9"/>
        <v>41.461600000000004</v>
      </c>
      <c r="H32" s="17">
        <f t="shared" si="10"/>
        <v>0.22392883783899042</v>
      </c>
      <c r="I32" s="35">
        <v>1541</v>
      </c>
      <c r="J32" s="35">
        <v>751</v>
      </c>
      <c r="K32" s="17">
        <f t="shared" si="11"/>
        <v>2.051930758988016</v>
      </c>
      <c r="N32" s="25"/>
      <c r="O32" s="22"/>
      <c r="P32" s="1"/>
      <c r="Q32" s="33"/>
      <c r="R32" s="22"/>
    </row>
    <row r="33" spans="1:18" ht="31.5">
      <c r="A33" s="15">
        <v>5</v>
      </c>
      <c r="B33" s="19" t="s">
        <v>21</v>
      </c>
      <c r="C33" s="16">
        <v>24.7</v>
      </c>
      <c r="D33" s="16">
        <f>C33-C32</f>
        <v>14.6</v>
      </c>
      <c r="E33" s="32">
        <f>(I33*(0.322*0.001))+1.68</f>
        <v>2.3700459999999999</v>
      </c>
      <c r="F33" s="18">
        <f t="shared" si="8"/>
        <v>0.35794939999999997</v>
      </c>
      <c r="G33" s="17">
        <f t="shared" si="9"/>
        <v>60.742400000000004</v>
      </c>
      <c r="H33" s="17">
        <f t="shared" si="10"/>
        <v>0.3867963098300361</v>
      </c>
      <c r="I33" s="35">
        <v>2143</v>
      </c>
      <c r="J33" s="35">
        <v>1064</v>
      </c>
      <c r="K33" s="17">
        <f>I33/J33</f>
        <v>2.0140977443609023</v>
      </c>
      <c r="N33" s="25"/>
      <c r="O33" s="22"/>
      <c r="P33" s="1"/>
      <c r="Q33" s="33"/>
      <c r="R33" s="22"/>
    </row>
    <row r="34" spans="1:18" ht="31.5">
      <c r="A34" s="15">
        <v>6</v>
      </c>
      <c r="B34" s="19" t="s">
        <v>22</v>
      </c>
      <c r="C34" s="16">
        <v>43</v>
      </c>
      <c r="D34" s="16">
        <f>C34-C33</f>
        <v>18.3</v>
      </c>
      <c r="E34" s="32">
        <f>(I34*(0.322*0.001))+1.6</f>
        <v>2.5016000000000003</v>
      </c>
      <c r="F34" s="18">
        <f t="shared" si="8"/>
        <v>0.21323999999999954</v>
      </c>
      <c r="G34" s="17">
        <f t="shared" si="9"/>
        <v>83.288000000000011</v>
      </c>
      <c r="H34" s="17">
        <f t="shared" si="10"/>
        <v>0.62856396907323664</v>
      </c>
      <c r="I34" s="35">
        <v>2800</v>
      </c>
      <c r="J34" s="35">
        <v>1430</v>
      </c>
      <c r="K34" s="17">
        <f t="shared" si="11"/>
        <v>1.9580419580419581</v>
      </c>
      <c r="N34" s="25"/>
      <c r="O34" s="22"/>
      <c r="P34" s="1"/>
      <c r="Q34" s="33"/>
      <c r="R34" s="22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8" ht="15.75">
      <c r="A38" s="38" t="s">
        <v>28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</row>
    <row r="39" spans="1:18" ht="47.25">
      <c r="A39" s="9" t="s">
        <v>10</v>
      </c>
      <c r="B39" s="11" t="s">
        <v>24</v>
      </c>
      <c r="C39" s="9" t="s">
        <v>12</v>
      </c>
      <c r="D39" s="9" t="s">
        <v>17</v>
      </c>
      <c r="E39" s="9" t="s">
        <v>3</v>
      </c>
      <c r="F39" s="9" t="s">
        <v>8</v>
      </c>
      <c r="G39" s="9" t="s">
        <v>9</v>
      </c>
      <c r="H39" s="9" t="s">
        <v>0</v>
      </c>
      <c r="I39" s="9" t="s">
        <v>2</v>
      </c>
      <c r="J39" s="9" t="s">
        <v>1</v>
      </c>
      <c r="K39" s="9" t="s">
        <v>14</v>
      </c>
    </row>
    <row r="40" spans="1:18" ht="18.75">
      <c r="A40" s="10" t="s">
        <v>11</v>
      </c>
      <c r="B40" s="11"/>
      <c r="C40" s="11"/>
      <c r="D40" s="11" t="s">
        <v>13</v>
      </c>
      <c r="E40" s="12" t="s">
        <v>15</v>
      </c>
      <c r="F40" s="13" t="s">
        <v>4</v>
      </c>
      <c r="G40" s="13" t="s">
        <v>5</v>
      </c>
      <c r="H40" s="14" t="s">
        <v>16</v>
      </c>
      <c r="I40" s="11" t="s">
        <v>6</v>
      </c>
      <c r="J40" s="11" t="s">
        <v>7</v>
      </c>
      <c r="K40" s="10"/>
    </row>
    <row r="41" spans="1:18" ht="126">
      <c r="A41" s="15">
        <v>1</v>
      </c>
      <c r="B41" s="28" t="s">
        <v>18</v>
      </c>
      <c r="C41" s="16">
        <v>1.99</v>
      </c>
      <c r="D41" s="16">
        <f>C41</f>
        <v>1.99</v>
      </c>
      <c r="E41" s="32">
        <f>(I41*(0.322*0.001))+1.7</f>
        <v>1.9772419999999999</v>
      </c>
      <c r="F41" s="18">
        <f t="shared" ref="F41:F46" si="12">((-2.2*E41+5.13)/2)+0.4</f>
        <v>0.7900337999999999</v>
      </c>
      <c r="G41" s="17">
        <f t="shared" ref="G41:G46" si="13">((J41*0.154)-12)*0.4</f>
        <v>21.811200000000003</v>
      </c>
      <c r="H41" s="17">
        <f t="shared" ref="H41:H46" si="14">(0.1*(1.8*10^(-5)*J41^1.75))+0.03</f>
        <v>0.10368329897797383</v>
      </c>
      <c r="I41" s="35">
        <v>861</v>
      </c>
      <c r="J41" s="35">
        <v>432</v>
      </c>
      <c r="K41" s="17">
        <f t="shared" ref="K41:K46" si="15">I41/J41</f>
        <v>1.9930555555555556</v>
      </c>
    </row>
    <row r="42" spans="1:18" ht="31.5">
      <c r="A42" s="15">
        <v>2</v>
      </c>
      <c r="B42" s="19" t="s">
        <v>19</v>
      </c>
      <c r="C42" s="16">
        <v>2.72</v>
      </c>
      <c r="D42" s="16">
        <f>C42-C41</f>
        <v>0.7300000000000002</v>
      </c>
      <c r="E42" s="32">
        <f>(I42*(0.322*0.001))+1.7</f>
        <v>2.0332699999999999</v>
      </c>
      <c r="F42" s="18">
        <f t="shared" si="12"/>
        <v>0.7284029999999998</v>
      </c>
      <c r="G42" s="17">
        <f t="shared" si="13"/>
        <v>26.061599999999999</v>
      </c>
      <c r="H42" s="17">
        <f t="shared" si="14"/>
        <v>0.12549673541998752</v>
      </c>
      <c r="I42" s="36">
        <v>1035</v>
      </c>
      <c r="J42" s="36">
        <v>501</v>
      </c>
      <c r="K42" s="17">
        <f t="shared" si="15"/>
        <v>2.0658682634730541</v>
      </c>
    </row>
    <row r="43" spans="1:18" ht="31.5">
      <c r="A43" s="15">
        <v>3</v>
      </c>
      <c r="B43" s="27" t="s">
        <v>20</v>
      </c>
      <c r="C43" s="16">
        <v>4.5999999999999996</v>
      </c>
      <c r="D43" s="16">
        <f>C43-C42</f>
        <v>1.8799999999999994</v>
      </c>
      <c r="E43" s="32">
        <f>(I43*(0.322*0.001))+1.75</f>
        <v>2.2210860000000001</v>
      </c>
      <c r="F43" s="18">
        <f t="shared" si="12"/>
        <v>0.52180539999999953</v>
      </c>
      <c r="G43" s="17">
        <f t="shared" si="13"/>
        <v>39.490400000000001</v>
      </c>
      <c r="H43" s="17">
        <f t="shared" si="14"/>
        <v>0.2096999942751715</v>
      </c>
      <c r="I43" s="35">
        <v>1463</v>
      </c>
      <c r="J43" s="35">
        <v>719</v>
      </c>
      <c r="K43" s="17">
        <f t="shared" si="15"/>
        <v>2.0347705146036161</v>
      </c>
    </row>
    <row r="44" spans="1:18" ht="78.75">
      <c r="A44" s="15">
        <v>4</v>
      </c>
      <c r="B44" s="19" t="s">
        <v>23</v>
      </c>
      <c r="C44" s="16">
        <v>10.1</v>
      </c>
      <c r="D44" s="16">
        <f>C44-C43</f>
        <v>5.5</v>
      </c>
      <c r="E44" s="32">
        <f>(I44*(0.322*0.001))+1.75</f>
        <v>2.313822</v>
      </c>
      <c r="F44" s="18">
        <f t="shared" si="12"/>
        <v>0.41979579999999983</v>
      </c>
      <c r="G44" s="17">
        <f t="shared" si="13"/>
        <v>47.56</v>
      </c>
      <c r="H44" s="17">
        <f t="shared" si="14"/>
        <v>0.27085497708213196</v>
      </c>
      <c r="I44" s="35">
        <v>1751</v>
      </c>
      <c r="J44" s="35">
        <v>850</v>
      </c>
      <c r="K44" s="17">
        <f t="shared" si="15"/>
        <v>2.06</v>
      </c>
    </row>
    <row r="45" spans="1:18" ht="31.5">
      <c r="A45" s="15">
        <v>5</v>
      </c>
      <c r="B45" s="19" t="s">
        <v>21</v>
      </c>
      <c r="C45" s="16">
        <v>24.7</v>
      </c>
      <c r="D45" s="16">
        <f>C45-C44</f>
        <v>14.6</v>
      </c>
      <c r="E45" s="32">
        <f>(I45*(0.322*0.001))+1.68</f>
        <v>2.4379879999999998</v>
      </c>
      <c r="F45" s="18">
        <f t="shared" si="12"/>
        <v>0.28321320000000016</v>
      </c>
      <c r="G45" s="17">
        <f t="shared" si="13"/>
        <v>67.272000000000006</v>
      </c>
      <c r="H45" s="17">
        <f t="shared" si="14"/>
        <v>0.45130611545430588</v>
      </c>
      <c r="I45" s="35">
        <v>2354</v>
      </c>
      <c r="J45" s="35">
        <v>1170</v>
      </c>
      <c r="K45" s="17">
        <f t="shared" si="15"/>
        <v>2.0119658119658119</v>
      </c>
    </row>
    <row r="46" spans="1:18" ht="31.5">
      <c r="A46" s="15">
        <v>6</v>
      </c>
      <c r="B46" s="19" t="s">
        <v>22</v>
      </c>
      <c r="C46" s="16">
        <v>43</v>
      </c>
      <c r="D46" s="16">
        <f>C46-C45</f>
        <v>18.3</v>
      </c>
      <c r="E46" s="32">
        <f>(I46*(0.322*0.001))+1.6</f>
        <v>2.47262</v>
      </c>
      <c r="F46" s="18">
        <f t="shared" si="12"/>
        <v>0.24511799999999984</v>
      </c>
      <c r="G46" s="17">
        <f t="shared" si="13"/>
        <v>78.544800000000009</v>
      </c>
      <c r="H46" s="17">
        <f t="shared" si="14"/>
        <v>0.57330493408903416</v>
      </c>
      <c r="I46" s="35">
        <v>2710</v>
      </c>
      <c r="J46" s="35">
        <v>1353</v>
      </c>
      <c r="K46" s="17">
        <f t="shared" si="15"/>
        <v>2.0029563932002956</v>
      </c>
    </row>
    <row r="47" spans="1: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>
      <c r="A50" s="38" t="s">
        <v>29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</row>
    <row r="51" spans="1:11" ht="47.25">
      <c r="A51" s="9" t="s">
        <v>10</v>
      </c>
      <c r="B51" s="11" t="s">
        <v>24</v>
      </c>
      <c r="C51" s="9" t="s">
        <v>12</v>
      </c>
      <c r="D51" s="9" t="s">
        <v>17</v>
      </c>
      <c r="E51" s="9" t="s">
        <v>3</v>
      </c>
      <c r="F51" s="9" t="s">
        <v>8</v>
      </c>
      <c r="G51" s="9" t="s">
        <v>9</v>
      </c>
      <c r="H51" s="9" t="s">
        <v>0</v>
      </c>
      <c r="I51" s="9" t="s">
        <v>2</v>
      </c>
      <c r="J51" s="9" t="s">
        <v>1</v>
      </c>
      <c r="K51" s="9" t="s">
        <v>14</v>
      </c>
    </row>
    <row r="52" spans="1:11" ht="18.75">
      <c r="A52" s="10" t="s">
        <v>11</v>
      </c>
      <c r="B52" s="11"/>
      <c r="C52" s="11"/>
      <c r="D52" s="11" t="s">
        <v>13</v>
      </c>
      <c r="E52" s="12" t="s">
        <v>15</v>
      </c>
      <c r="F52" s="13" t="s">
        <v>4</v>
      </c>
      <c r="G52" s="13" t="s">
        <v>5</v>
      </c>
      <c r="H52" s="14" t="s">
        <v>16</v>
      </c>
      <c r="I52" s="11" t="s">
        <v>6</v>
      </c>
      <c r="J52" s="11" t="s">
        <v>7</v>
      </c>
      <c r="K52" s="10"/>
    </row>
    <row r="53" spans="1:11" ht="126">
      <c r="A53" s="15">
        <v>1</v>
      </c>
      <c r="B53" s="28" t="s">
        <v>18</v>
      </c>
      <c r="C53" s="16">
        <v>1.99</v>
      </c>
      <c r="D53" s="16">
        <f>C53</f>
        <v>1.99</v>
      </c>
      <c r="E53" s="32">
        <f>(I53*(0.322*0.001))+1.7</f>
        <v>1.952126</v>
      </c>
      <c r="F53" s="18">
        <f t="shared" ref="F53:F58" si="16">((-2.2*E53+5.13)/2)+0.4</f>
        <v>0.81766139999999965</v>
      </c>
      <c r="G53" s="17">
        <f t="shared" ref="G53:G58" si="17">((J53*0.154)-12)*0.4</f>
        <v>18.238399999999999</v>
      </c>
      <c r="H53" s="17">
        <f t="shared" ref="H53:H58" si="18">(0.1*(1.8*10^(-5)*J53^1.75))+0.03</f>
        <v>8.7252942093615865E-2</v>
      </c>
      <c r="I53" s="35">
        <v>783</v>
      </c>
      <c r="J53" s="35">
        <v>374</v>
      </c>
      <c r="K53" s="17">
        <f t="shared" ref="K53:K58" si="19">I53/J53</f>
        <v>2.0935828877005349</v>
      </c>
    </row>
    <row r="54" spans="1:11" ht="31.5">
      <c r="A54" s="15">
        <v>2</v>
      </c>
      <c r="B54" s="19" t="s">
        <v>19</v>
      </c>
      <c r="C54" s="16">
        <v>2.72</v>
      </c>
      <c r="D54" s="16">
        <f>C54-C53</f>
        <v>0.7300000000000002</v>
      </c>
      <c r="E54" s="32">
        <f>(I54*(0.322*0.001))+1.7</f>
        <v>2.0384219999999997</v>
      </c>
      <c r="F54" s="18">
        <f t="shared" si="16"/>
        <v>0.72273580000000026</v>
      </c>
      <c r="G54" s="17">
        <f t="shared" si="17"/>
        <v>27.355200000000004</v>
      </c>
      <c r="H54" s="17">
        <f t="shared" si="18"/>
        <v>0.13261146434139065</v>
      </c>
      <c r="I54" s="36">
        <v>1051</v>
      </c>
      <c r="J54" s="36">
        <v>522</v>
      </c>
      <c r="K54" s="17">
        <f t="shared" si="19"/>
        <v>2.0134099616858236</v>
      </c>
    </row>
    <row r="55" spans="1:11" ht="31.5">
      <c r="A55" s="15">
        <v>3</v>
      </c>
      <c r="B55" s="27" t="s">
        <v>20</v>
      </c>
      <c r="C55" s="16">
        <v>4.5999999999999996</v>
      </c>
      <c r="D55" s="16">
        <f>C55-C54</f>
        <v>1.8799999999999994</v>
      </c>
      <c r="E55" s="32">
        <f>(I55*(0.322*0.001))+1.75</f>
        <v>2.2275260000000001</v>
      </c>
      <c r="F55" s="18">
        <f t="shared" si="16"/>
        <v>0.51472139999999966</v>
      </c>
      <c r="G55" s="17">
        <f t="shared" si="17"/>
        <v>41.338400000000007</v>
      </c>
      <c r="H55" s="17">
        <f t="shared" si="18"/>
        <v>0.22302594445051818</v>
      </c>
      <c r="I55" s="35">
        <v>1483</v>
      </c>
      <c r="J55" s="35">
        <v>749</v>
      </c>
      <c r="K55" s="17">
        <f t="shared" si="19"/>
        <v>1.9799732977303071</v>
      </c>
    </row>
    <row r="56" spans="1:11" ht="78.75">
      <c r="A56" s="15">
        <v>4</v>
      </c>
      <c r="B56" s="19" t="s">
        <v>23</v>
      </c>
      <c r="C56" s="16">
        <v>10.1</v>
      </c>
      <c r="D56" s="16">
        <f>C56-C55</f>
        <v>5.5</v>
      </c>
      <c r="E56" s="32">
        <f>(I56*(0.322*0.001))+1.75</f>
        <v>2.3296000000000001</v>
      </c>
      <c r="F56" s="18">
        <f t="shared" si="16"/>
        <v>0.40243999999999958</v>
      </c>
      <c r="G56" s="17">
        <f t="shared" si="17"/>
        <v>48.299199999999999</v>
      </c>
      <c r="H56" s="17">
        <f t="shared" si="18"/>
        <v>0.27683697774128035</v>
      </c>
      <c r="I56" s="35">
        <v>1800</v>
      </c>
      <c r="J56" s="35">
        <v>862</v>
      </c>
      <c r="K56" s="17">
        <f t="shared" si="19"/>
        <v>2.0881670533642693</v>
      </c>
    </row>
    <row r="57" spans="1:11" ht="31.5">
      <c r="A57" s="15">
        <v>5</v>
      </c>
      <c r="B57" s="19" t="s">
        <v>21</v>
      </c>
      <c r="C57" s="16">
        <v>24.7</v>
      </c>
      <c r="D57" s="16">
        <f>C57-C56</f>
        <v>14.6</v>
      </c>
      <c r="E57" s="32">
        <f>(I57*(0.322*0.001))+1.68</f>
        <v>2.4637479999999998</v>
      </c>
      <c r="F57" s="18">
        <f t="shared" si="16"/>
        <v>0.2548771999999998</v>
      </c>
      <c r="G57" s="17">
        <f t="shared" si="17"/>
        <v>68.257600000000011</v>
      </c>
      <c r="H57" s="17">
        <f t="shared" si="18"/>
        <v>0.46144030162711569</v>
      </c>
      <c r="I57" s="35">
        <v>2434</v>
      </c>
      <c r="J57" s="35">
        <v>1186</v>
      </c>
      <c r="K57" s="17">
        <f t="shared" si="19"/>
        <v>2.0522765598650929</v>
      </c>
    </row>
    <row r="58" spans="1:11" ht="31.5">
      <c r="A58" s="15">
        <v>6</v>
      </c>
      <c r="B58" s="19" t="s">
        <v>22</v>
      </c>
      <c r="C58" s="16">
        <v>43</v>
      </c>
      <c r="D58" s="16">
        <f>C58-C57</f>
        <v>18.3</v>
      </c>
      <c r="E58" s="32">
        <f>(I58*(0.322*0.001))+1.6</f>
        <v>2.47906</v>
      </c>
      <c r="F58" s="18">
        <f t="shared" si="16"/>
        <v>0.23803399999999952</v>
      </c>
      <c r="G58" s="17">
        <f t="shared" si="17"/>
        <v>81.9328</v>
      </c>
      <c r="H58" s="17">
        <f t="shared" si="18"/>
        <v>0.61254187727682718</v>
      </c>
      <c r="I58" s="35">
        <v>2730</v>
      </c>
      <c r="J58" s="35">
        <v>1408</v>
      </c>
      <c r="K58" s="17">
        <f t="shared" si="19"/>
        <v>1.9389204545454546</v>
      </c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</sheetData>
  <mergeCells count="5">
    <mergeCell ref="A2:K2"/>
    <mergeCell ref="A26:K26"/>
    <mergeCell ref="A14:K14"/>
    <mergeCell ref="A38:K38"/>
    <mergeCell ref="A50:K50"/>
  </mergeCells>
  <phoneticPr fontId="1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 1-3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</dc:creator>
  <cp:lastModifiedBy>Владимир</cp:lastModifiedBy>
  <cp:lastPrinted>2012-09-21T17:38:05Z</cp:lastPrinted>
  <dcterms:created xsi:type="dcterms:W3CDTF">2009-11-30T11:20:22Z</dcterms:created>
  <dcterms:modified xsi:type="dcterms:W3CDTF">2014-04-29T11:15:20Z</dcterms:modified>
</cp:coreProperties>
</file>