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QAWI19\CBLHJB04\"/>
    </mc:Choice>
  </mc:AlternateContent>
  <xr:revisionPtr revIDLastSave="0" documentId="13_ncr:1_{DFFF5194-9054-4857-A8B5-CCFBAB25184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3" i="1" l="1"/>
  <c r="Q5" i="1" l="1"/>
  <c r="Q7" i="1"/>
  <c r="Q9" i="1"/>
  <c r="Q11" i="1"/>
  <c r="Q13" i="1"/>
  <c r="Q15" i="1"/>
  <c r="Q17" i="1"/>
  <c r="Q19" i="1"/>
  <c r="Q21" i="1"/>
  <c r="Q23" i="1"/>
  <c r="Q25" i="1"/>
  <c r="Q27" i="1"/>
  <c r="Q29" i="1"/>
  <c r="Q31" i="1"/>
  <c r="Q33" i="1"/>
  <c r="Q35" i="1"/>
  <c r="Q37" i="1"/>
  <c r="Q39" i="1"/>
  <c r="Q41" i="1"/>
  <c r="Q43" i="1"/>
  <c r="Q45" i="1"/>
  <c r="Q47" i="1"/>
  <c r="Q49" i="1"/>
  <c r="Q51" i="1"/>
  <c r="Q53" i="1"/>
  <c r="Q55" i="1"/>
  <c r="Q57" i="1"/>
  <c r="Q59" i="1"/>
  <c r="Q61" i="1"/>
  <c r="Q3" i="1"/>
  <c r="M5" i="1"/>
  <c r="M7" i="1"/>
  <c r="M9" i="1"/>
  <c r="M11" i="1"/>
  <c r="M13" i="1"/>
  <c r="M15" i="1"/>
  <c r="M17" i="1"/>
  <c r="M19" i="1"/>
  <c r="M21" i="1"/>
  <c r="M23" i="1"/>
  <c r="M25" i="1"/>
  <c r="M27" i="1"/>
  <c r="M29" i="1"/>
  <c r="M31" i="1"/>
  <c r="M33" i="1"/>
  <c r="M35" i="1"/>
  <c r="M37" i="1"/>
  <c r="M39" i="1"/>
  <c r="M41" i="1"/>
  <c r="M43" i="1"/>
  <c r="M45" i="1"/>
  <c r="M47" i="1"/>
  <c r="M49" i="1"/>
  <c r="M51" i="1"/>
  <c r="M53" i="1"/>
  <c r="M55" i="1"/>
  <c r="M57" i="1"/>
  <c r="M59" i="1"/>
  <c r="M61" i="1"/>
  <c r="M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3" i="1"/>
  <c r="L9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3" i="1"/>
  <c r="K5" i="1" l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3" i="1"/>
  <c r="I17" i="1"/>
  <c r="I5" i="1"/>
  <c r="I7" i="1"/>
  <c r="I9" i="1"/>
  <c r="I11" i="1"/>
  <c r="I13" i="1"/>
  <c r="I15" i="1"/>
  <c r="I19" i="1"/>
  <c r="I21" i="1"/>
  <c r="I23" i="1"/>
  <c r="I25" i="1"/>
  <c r="I27" i="1"/>
  <c r="I29" i="1"/>
  <c r="I31" i="1"/>
  <c r="I33" i="1"/>
  <c r="I35" i="1"/>
  <c r="I37" i="1"/>
  <c r="I39" i="1"/>
  <c r="I41" i="1"/>
  <c r="I43" i="1"/>
  <c r="I45" i="1"/>
  <c r="I47" i="1"/>
  <c r="I49" i="1"/>
  <c r="I51" i="1"/>
  <c r="I53" i="1"/>
  <c r="I55" i="1"/>
  <c r="I57" i="1"/>
  <c r="I59" i="1"/>
  <c r="I61" i="1"/>
  <c r="I3" i="1"/>
  <c r="L7" i="1" l="1"/>
  <c r="U3" i="1"/>
  <c r="L49" i="1"/>
  <c r="L5" i="1"/>
  <c r="O3" i="1"/>
  <c r="N3" i="1"/>
  <c r="N5" i="1"/>
  <c r="O5" i="1"/>
  <c r="N7" i="1"/>
  <c r="N9" i="1"/>
  <c r="N11" i="1"/>
  <c r="O11" i="1"/>
  <c r="N13" i="1"/>
  <c r="O13" i="1"/>
  <c r="N15" i="1"/>
  <c r="O15" i="1"/>
  <c r="N17" i="1"/>
  <c r="O17" i="1"/>
  <c r="N19" i="1"/>
  <c r="O19" i="1"/>
  <c r="N21" i="1"/>
  <c r="O21" i="1"/>
  <c r="N23" i="1"/>
  <c r="O23" i="1"/>
  <c r="N25" i="1"/>
  <c r="O25" i="1"/>
  <c r="N27" i="1"/>
  <c r="O27" i="1"/>
  <c r="N29" i="1"/>
  <c r="O29" i="1"/>
  <c r="N31" i="1"/>
  <c r="O31" i="1"/>
  <c r="N33" i="1"/>
  <c r="O33" i="1"/>
  <c r="N35" i="1"/>
  <c r="O35" i="1"/>
  <c r="O37" i="1"/>
  <c r="N39" i="1"/>
  <c r="N41" i="1"/>
  <c r="N43" i="1"/>
  <c r="O43" i="1"/>
  <c r="O45" i="1"/>
  <c r="N47" i="1"/>
  <c r="O47" i="1"/>
  <c r="N49" i="1"/>
  <c r="O49" i="1"/>
  <c r="N51" i="1"/>
  <c r="O51" i="1"/>
  <c r="N53" i="1"/>
  <c r="O53" i="1"/>
  <c r="N55" i="1"/>
  <c r="O55" i="1"/>
  <c r="N57" i="1"/>
  <c r="O57" i="1"/>
  <c r="N59" i="1"/>
  <c r="O59" i="1"/>
  <c r="N61" i="1"/>
  <c r="O61" i="1"/>
  <c r="L17" i="1" l="1"/>
  <c r="L61" i="1"/>
  <c r="P61" i="1" s="1"/>
  <c r="L53" i="1"/>
  <c r="L21" i="1"/>
  <c r="P21" i="1" s="1"/>
  <c r="L13" i="1"/>
  <c r="P13" i="1" s="1"/>
  <c r="P5" i="1"/>
  <c r="P3" i="1"/>
  <c r="X3" i="1"/>
  <c r="L47" i="1"/>
  <c r="P47" i="1" s="1"/>
  <c r="L31" i="1"/>
  <c r="P31" i="1" s="1"/>
  <c r="L45" i="1"/>
  <c r="N45" i="1" s="1"/>
  <c r="P45" i="1" s="1"/>
  <c r="L55" i="1"/>
  <c r="L41" i="1"/>
  <c r="L39" i="1"/>
  <c r="L23" i="1"/>
  <c r="P23" i="1" s="1"/>
  <c r="L37" i="1"/>
  <c r="N37" i="1" s="1"/>
  <c r="P37" i="1" s="1"/>
  <c r="L29" i="1"/>
  <c r="P29" i="1" s="1"/>
  <c r="L19" i="1"/>
  <c r="P19" i="1" s="1"/>
  <c r="L57" i="1"/>
  <c r="P57" i="1" s="1"/>
  <c r="L33" i="1"/>
  <c r="L25" i="1"/>
  <c r="L51" i="1"/>
  <c r="P49" i="1"/>
  <c r="L59" i="1"/>
  <c r="P59" i="1" s="1"/>
  <c r="L35" i="1"/>
  <c r="L27" i="1"/>
  <c r="L15" i="1"/>
  <c r="P15" i="1" s="1"/>
  <c r="L11" i="1"/>
  <c r="L43" i="1"/>
  <c r="P43" i="1" s="1"/>
  <c r="O7" i="1"/>
  <c r="P7" i="1" s="1"/>
  <c r="AD23" i="1"/>
  <c r="S5" i="1"/>
  <c r="T5" i="1"/>
  <c r="V5" i="1"/>
  <c r="Z5" i="1"/>
  <c r="AA5" i="1"/>
  <c r="AB5" i="1"/>
  <c r="AC5" i="1"/>
  <c r="S7" i="1"/>
  <c r="T7" i="1"/>
  <c r="V7" i="1"/>
  <c r="Z7" i="1"/>
  <c r="AA7" i="1"/>
  <c r="AB7" i="1"/>
  <c r="AC7" i="1"/>
  <c r="S9" i="1"/>
  <c r="T9" i="1"/>
  <c r="V9" i="1"/>
  <c r="Z9" i="1"/>
  <c r="AA9" i="1"/>
  <c r="AB9" i="1"/>
  <c r="AC9" i="1"/>
  <c r="S11" i="1"/>
  <c r="T11" i="1"/>
  <c r="V11" i="1"/>
  <c r="Z11" i="1"/>
  <c r="AA11" i="1"/>
  <c r="AB11" i="1"/>
  <c r="AC11" i="1"/>
  <c r="S13" i="1"/>
  <c r="T13" i="1"/>
  <c r="V13" i="1"/>
  <c r="Z13" i="1"/>
  <c r="AA13" i="1"/>
  <c r="AB13" i="1"/>
  <c r="AC13" i="1"/>
  <c r="S15" i="1"/>
  <c r="T15" i="1"/>
  <c r="V15" i="1"/>
  <c r="Z15" i="1"/>
  <c r="AA15" i="1"/>
  <c r="AB15" i="1"/>
  <c r="AC15" i="1"/>
  <c r="S17" i="1"/>
  <c r="T17" i="1"/>
  <c r="V17" i="1"/>
  <c r="Z17" i="1"/>
  <c r="AA17" i="1"/>
  <c r="AB17" i="1"/>
  <c r="AC17" i="1"/>
  <c r="S19" i="1"/>
  <c r="T19" i="1"/>
  <c r="V19" i="1"/>
  <c r="Z19" i="1"/>
  <c r="AA19" i="1"/>
  <c r="AB19" i="1"/>
  <c r="AC19" i="1"/>
  <c r="S21" i="1"/>
  <c r="T21" i="1"/>
  <c r="V21" i="1"/>
  <c r="Z21" i="1"/>
  <c r="AA21" i="1"/>
  <c r="AB21" i="1"/>
  <c r="AC21" i="1"/>
  <c r="S23" i="1"/>
  <c r="T23" i="1"/>
  <c r="V23" i="1"/>
  <c r="Z23" i="1"/>
  <c r="AA23" i="1"/>
  <c r="AB23" i="1"/>
  <c r="AC23" i="1"/>
  <c r="S25" i="1"/>
  <c r="T25" i="1"/>
  <c r="V25" i="1"/>
  <c r="Z25" i="1"/>
  <c r="AA25" i="1"/>
  <c r="AB25" i="1"/>
  <c r="AC25" i="1"/>
  <c r="S27" i="1"/>
  <c r="T27" i="1"/>
  <c r="V27" i="1"/>
  <c r="Z27" i="1"/>
  <c r="AA27" i="1"/>
  <c r="AB27" i="1"/>
  <c r="AC27" i="1"/>
  <c r="S29" i="1"/>
  <c r="T29" i="1"/>
  <c r="V29" i="1"/>
  <c r="Z29" i="1"/>
  <c r="AA29" i="1"/>
  <c r="AB29" i="1"/>
  <c r="AC29" i="1"/>
  <c r="S31" i="1"/>
  <c r="T31" i="1"/>
  <c r="V31" i="1"/>
  <c r="Z31" i="1"/>
  <c r="AA31" i="1"/>
  <c r="AB31" i="1"/>
  <c r="AC31" i="1"/>
  <c r="S33" i="1"/>
  <c r="T33" i="1"/>
  <c r="V33" i="1"/>
  <c r="Z33" i="1"/>
  <c r="AA33" i="1"/>
  <c r="AB33" i="1"/>
  <c r="AC33" i="1"/>
  <c r="S35" i="1"/>
  <c r="T35" i="1"/>
  <c r="V35" i="1"/>
  <c r="Z35" i="1"/>
  <c r="AA35" i="1"/>
  <c r="AB35" i="1"/>
  <c r="AC35" i="1"/>
  <c r="S37" i="1"/>
  <c r="T37" i="1"/>
  <c r="V37" i="1"/>
  <c r="Z37" i="1"/>
  <c r="AA37" i="1"/>
  <c r="AB37" i="1"/>
  <c r="AC37" i="1"/>
  <c r="S39" i="1"/>
  <c r="T39" i="1"/>
  <c r="V39" i="1"/>
  <c r="Z39" i="1"/>
  <c r="AA39" i="1"/>
  <c r="AB39" i="1"/>
  <c r="AC39" i="1"/>
  <c r="S41" i="1"/>
  <c r="T41" i="1"/>
  <c r="V41" i="1"/>
  <c r="Z41" i="1"/>
  <c r="AA41" i="1"/>
  <c r="AB41" i="1"/>
  <c r="AC41" i="1"/>
  <c r="S43" i="1"/>
  <c r="T43" i="1"/>
  <c r="V43" i="1"/>
  <c r="Z43" i="1"/>
  <c r="AA43" i="1"/>
  <c r="AB43" i="1"/>
  <c r="AC43" i="1"/>
  <c r="S45" i="1"/>
  <c r="T45" i="1"/>
  <c r="V45" i="1"/>
  <c r="Z45" i="1"/>
  <c r="AA45" i="1"/>
  <c r="AB45" i="1"/>
  <c r="AC45" i="1"/>
  <c r="S47" i="1"/>
  <c r="T47" i="1"/>
  <c r="V47" i="1"/>
  <c r="Z47" i="1"/>
  <c r="AA47" i="1"/>
  <c r="AB47" i="1"/>
  <c r="AC47" i="1"/>
  <c r="S49" i="1"/>
  <c r="T49" i="1"/>
  <c r="V49" i="1"/>
  <c r="Z49" i="1"/>
  <c r="AA49" i="1"/>
  <c r="AB49" i="1"/>
  <c r="AC49" i="1"/>
  <c r="S51" i="1"/>
  <c r="T51" i="1"/>
  <c r="V51" i="1"/>
  <c r="Z51" i="1"/>
  <c r="AA51" i="1"/>
  <c r="AB51" i="1"/>
  <c r="AC51" i="1"/>
  <c r="S53" i="1"/>
  <c r="T53" i="1"/>
  <c r="V53" i="1"/>
  <c r="Z53" i="1"/>
  <c r="AA53" i="1"/>
  <c r="AB53" i="1"/>
  <c r="AC53" i="1"/>
  <c r="S55" i="1"/>
  <c r="T55" i="1"/>
  <c r="V55" i="1"/>
  <c r="Z55" i="1"/>
  <c r="AA55" i="1"/>
  <c r="AB55" i="1"/>
  <c r="AC55" i="1"/>
  <c r="S57" i="1"/>
  <c r="T57" i="1"/>
  <c r="V57" i="1"/>
  <c r="Z57" i="1"/>
  <c r="AA57" i="1"/>
  <c r="AB57" i="1"/>
  <c r="AC57" i="1"/>
  <c r="S59" i="1"/>
  <c r="T59" i="1"/>
  <c r="V59" i="1"/>
  <c r="Z59" i="1"/>
  <c r="AA59" i="1"/>
  <c r="AB59" i="1"/>
  <c r="AC59" i="1"/>
  <c r="S61" i="1"/>
  <c r="T61" i="1"/>
  <c r="V61" i="1"/>
  <c r="Z61" i="1"/>
  <c r="AA61" i="1"/>
  <c r="AB61" i="1"/>
  <c r="AC61" i="1"/>
  <c r="AC3" i="1"/>
  <c r="AB3" i="1"/>
  <c r="AA3" i="1"/>
  <c r="Z3" i="1"/>
  <c r="U5" i="1"/>
  <c r="AD5" i="1"/>
  <c r="U7" i="1"/>
  <c r="AD7" i="1"/>
  <c r="U9" i="1"/>
  <c r="AD9" i="1"/>
  <c r="AD11" i="1"/>
  <c r="U13" i="1"/>
  <c r="AD13" i="1"/>
  <c r="AD15" i="1"/>
  <c r="U17" i="1"/>
  <c r="AD17" i="1"/>
  <c r="U19" i="1"/>
  <c r="AD19" i="1"/>
  <c r="AD21" i="1"/>
  <c r="U23" i="1"/>
  <c r="U25" i="1"/>
  <c r="AD25" i="1"/>
  <c r="U27" i="1"/>
  <c r="AD27" i="1"/>
  <c r="U29" i="1"/>
  <c r="AD29" i="1"/>
  <c r="U31" i="1"/>
  <c r="AD31" i="1"/>
  <c r="U33" i="1"/>
  <c r="AD33" i="1"/>
  <c r="AD35" i="1"/>
  <c r="U37" i="1"/>
  <c r="AD37" i="1"/>
  <c r="U39" i="1"/>
  <c r="AD39" i="1"/>
  <c r="U41" i="1"/>
  <c r="AD41" i="1"/>
  <c r="AD43" i="1"/>
  <c r="U45" i="1"/>
  <c r="AD45" i="1"/>
  <c r="U47" i="1"/>
  <c r="AD47" i="1"/>
  <c r="U49" i="1"/>
  <c r="AD49" i="1"/>
  <c r="AD51" i="1"/>
  <c r="AD53" i="1"/>
  <c r="AD55" i="1"/>
  <c r="U57" i="1"/>
  <c r="AD57" i="1"/>
  <c r="U59" i="1"/>
  <c r="AD59" i="1"/>
  <c r="AD61" i="1"/>
  <c r="V3" i="1"/>
  <c r="T3" i="1"/>
  <c r="AD3" i="1"/>
  <c r="Y3" i="1" l="1"/>
  <c r="R3" i="1"/>
  <c r="Y59" i="1"/>
  <c r="R59" i="1"/>
  <c r="Y15" i="1"/>
  <c r="R15" i="1"/>
  <c r="AE15" i="1" s="1"/>
  <c r="AF15" i="1" s="1"/>
  <c r="Y57" i="1"/>
  <c r="R57" i="1"/>
  <c r="Y23" i="1"/>
  <c r="R23" i="1"/>
  <c r="Y45" i="1"/>
  <c r="R45" i="1"/>
  <c r="Y37" i="1"/>
  <c r="R37" i="1"/>
  <c r="R7" i="1"/>
  <c r="Y7" i="1"/>
  <c r="Y19" i="1"/>
  <c r="R19" i="1"/>
  <c r="Y31" i="1"/>
  <c r="R31" i="1"/>
  <c r="Y5" i="1"/>
  <c r="R5" i="1"/>
  <c r="Y61" i="1"/>
  <c r="R61" i="1"/>
  <c r="Y21" i="1"/>
  <c r="R21" i="1"/>
  <c r="AE21" i="1" s="1"/>
  <c r="AF21" i="1" s="1"/>
  <c r="Y49" i="1"/>
  <c r="R49" i="1"/>
  <c r="Y43" i="1"/>
  <c r="R43" i="1"/>
  <c r="Y29" i="1"/>
  <c r="R29" i="1"/>
  <c r="Y47" i="1"/>
  <c r="R47" i="1"/>
  <c r="Y13" i="1"/>
  <c r="R13" i="1"/>
  <c r="P17" i="1"/>
  <c r="O41" i="1"/>
  <c r="P41" i="1" s="1"/>
  <c r="P53" i="1"/>
  <c r="AE31" i="1"/>
  <c r="AF31" i="1" s="1"/>
  <c r="P55" i="1"/>
  <c r="P33" i="1"/>
  <c r="O39" i="1"/>
  <c r="P39" i="1" s="1"/>
  <c r="AD64" i="1"/>
  <c r="P35" i="1"/>
  <c r="O9" i="1"/>
  <c r="P9" i="1" s="1"/>
  <c r="P25" i="1"/>
  <c r="P11" i="1"/>
  <c r="P51" i="1"/>
  <c r="P27" i="1"/>
  <c r="X11" i="1"/>
  <c r="X35" i="1"/>
  <c r="X5" i="1"/>
  <c r="X57" i="1"/>
  <c r="X61" i="1"/>
  <c r="AE61" i="1"/>
  <c r="AF61" i="1" s="1"/>
  <c r="X59" i="1"/>
  <c r="X31" i="1"/>
  <c r="X53" i="1"/>
  <c r="X33" i="1"/>
  <c r="X13" i="1"/>
  <c r="X55" i="1"/>
  <c r="X25" i="1"/>
  <c r="X15" i="1"/>
  <c r="X51" i="1"/>
  <c r="X43" i="1"/>
  <c r="X21" i="1"/>
  <c r="U55" i="1"/>
  <c r="U15" i="1"/>
  <c r="U53" i="1"/>
  <c r="U21" i="1"/>
  <c r="U61" i="1"/>
  <c r="U51" i="1"/>
  <c r="U43" i="1"/>
  <c r="U35" i="1"/>
  <c r="U11" i="1"/>
  <c r="S3" i="1"/>
  <c r="Y41" i="1" l="1"/>
  <c r="R41" i="1"/>
  <c r="Y17" i="1"/>
  <c r="R17" i="1"/>
  <c r="Y39" i="1"/>
  <c r="R39" i="1"/>
  <c r="Y35" i="1"/>
  <c r="R35" i="1"/>
  <c r="AE35" i="1" s="1"/>
  <c r="AF35" i="1" s="1"/>
  <c r="Y55" i="1"/>
  <c r="R55" i="1"/>
  <c r="AE55" i="1" s="1"/>
  <c r="AF55" i="1" s="1"/>
  <c r="Y27" i="1"/>
  <c r="R27" i="1"/>
  <c r="Y25" i="1"/>
  <c r="R25" i="1"/>
  <c r="AE25" i="1" s="1"/>
  <c r="AF25" i="1" s="1"/>
  <c r="Y51" i="1"/>
  <c r="R51" i="1"/>
  <c r="AE51" i="1" s="1"/>
  <c r="AF51" i="1" s="1"/>
  <c r="Y33" i="1"/>
  <c r="R33" i="1"/>
  <c r="AE33" i="1" s="1"/>
  <c r="AF33" i="1" s="1"/>
  <c r="Y53" i="1"/>
  <c r="R53" i="1"/>
  <c r="AE53" i="1" s="1"/>
  <c r="AF53" i="1" s="1"/>
  <c r="Y11" i="1"/>
  <c r="R11" i="1"/>
  <c r="AE11" i="1" s="1"/>
  <c r="AF11" i="1" s="1"/>
  <c r="R9" i="1"/>
  <c r="Y9" i="1"/>
  <c r="U64" i="1"/>
  <c r="AE59" i="1"/>
  <c r="AF59" i="1" s="1"/>
  <c r="AE13" i="1"/>
  <c r="AF13" i="1" s="1"/>
  <c r="AE57" i="1"/>
  <c r="AF57" i="1" s="1"/>
  <c r="AE43" i="1"/>
  <c r="AF43" i="1" s="1"/>
  <c r="AE5" i="1"/>
  <c r="AF5" i="1" s="1"/>
  <c r="W64" i="1"/>
  <c r="AE3" i="1" l="1"/>
  <c r="AF3" i="1" l="1"/>
  <c r="AE49" i="1"/>
  <c r="AF49" i="1" s="1"/>
  <c r="AE47" i="1"/>
  <c r="AF47" i="1" s="1"/>
  <c r="AE23" i="1"/>
  <c r="AF23" i="1" s="1"/>
  <c r="X47" i="1"/>
  <c r="AE29" i="1"/>
  <c r="AF29" i="1" s="1"/>
  <c r="AE45" i="1"/>
  <c r="AF45" i="1" s="1"/>
  <c r="AE17" i="1"/>
  <c r="AF17" i="1" s="1"/>
  <c r="AE19" i="1"/>
  <c r="AF19" i="1" s="1"/>
  <c r="X37" i="1"/>
  <c r="X29" i="1"/>
  <c r="X45" i="1"/>
  <c r="X9" i="1"/>
  <c r="X23" i="1"/>
  <c r="X39" i="1"/>
  <c r="X41" i="1"/>
  <c r="X7" i="1"/>
  <c r="X19" i="1"/>
  <c r="AE37" i="1"/>
  <c r="AF37" i="1" s="1"/>
  <c r="AE27" i="1"/>
  <c r="AF27" i="1" s="1"/>
  <c r="X49" i="1"/>
  <c r="X17" i="1"/>
  <c r="AE39" i="1"/>
  <c r="AF39" i="1" s="1"/>
  <c r="X27" i="1"/>
  <c r="AE41" i="1"/>
  <c r="AF41" i="1" s="1"/>
  <c r="AE7" i="1"/>
  <c r="AF7" i="1" s="1"/>
  <c r="AE9" i="1"/>
  <c r="AF9" i="1" s="1"/>
  <c r="X67" i="1" l="1"/>
  <c r="X66" i="1"/>
  <c r="X64" i="1"/>
  <c r="AE64" i="1"/>
  <c r="Y64" i="1"/>
</calcChain>
</file>

<file path=xl/sharedStrings.xml><?xml version="1.0" encoding="utf-8"?>
<sst xmlns="http://schemas.openxmlformats.org/spreadsheetml/2006/main" count="264" uniqueCount="111">
  <si>
    <t>WORKING STORAGE</t>
  </si>
  <si>
    <t>OUTPUT</t>
  </si>
  <si>
    <t>I-BLD-CODE</t>
  </si>
  <si>
    <t>AA</t>
  </si>
  <si>
    <t>I-UNIT</t>
  </si>
  <si>
    <t>I-TENANTS</t>
  </si>
  <si>
    <t>I-ELECTRIC</t>
  </si>
  <si>
    <t>I-GAS</t>
  </si>
  <si>
    <t>I-WATER</t>
  </si>
  <si>
    <t>I-GARBAGE</t>
  </si>
  <si>
    <t>WS-BASE-RATE</t>
  </si>
  <si>
    <t>WS-TENANT-RATE</t>
  </si>
  <si>
    <t>WS-FAMILY-RATE</t>
  </si>
  <si>
    <t>WS-PREMIUM-FEE</t>
  </si>
  <si>
    <t>WS-GOV-REDUCTION</t>
  </si>
  <si>
    <t>WS-FURLY-DISC</t>
  </si>
  <si>
    <t>WS-RENT-DUE</t>
  </si>
  <si>
    <t>R7</t>
  </si>
  <si>
    <t>GG</t>
  </si>
  <si>
    <t>PP</t>
  </si>
  <si>
    <t>O-BLD</t>
  </si>
  <si>
    <t>CURRENT-MONTH</t>
  </si>
  <si>
    <t>YT</t>
  </si>
  <si>
    <t>HH</t>
  </si>
  <si>
    <t>JK</t>
  </si>
  <si>
    <t>NZ</t>
  </si>
  <si>
    <t>VV</t>
  </si>
  <si>
    <t>GM</t>
  </si>
  <si>
    <t>YD</t>
  </si>
  <si>
    <t>CT</t>
  </si>
  <si>
    <t>IA</t>
  </si>
  <si>
    <t>BP</t>
  </si>
  <si>
    <t>YS</t>
  </si>
  <si>
    <t>MS</t>
  </si>
  <si>
    <t>GA</t>
  </si>
  <si>
    <t>CP</t>
  </si>
  <si>
    <t>ME</t>
  </si>
  <si>
    <t>NOTES</t>
  </si>
  <si>
    <t>Max Values</t>
  </si>
  <si>
    <t>WS-TOTAL-UTIL-COST</t>
  </si>
  <si>
    <t>Yahtzee Ave/ Unit 23</t>
  </si>
  <si>
    <t>Yahtzee Ave/ Unit 24</t>
  </si>
  <si>
    <t>Yahtzee Ave/ normal data</t>
  </si>
  <si>
    <t>Iowa Condo/July</t>
  </si>
  <si>
    <t>Iowa Condo/December</t>
  </si>
  <si>
    <t>Iowa Condo/Normal Data</t>
  </si>
  <si>
    <t>Park Place/Unit 23</t>
  </si>
  <si>
    <t>Park Place/Unit 25</t>
  </si>
  <si>
    <t>Park Place/Normal Data</t>
  </si>
  <si>
    <t>Uptown Condos/Unit 23</t>
  </si>
  <si>
    <t>Uptown Condos/Unit 25</t>
  </si>
  <si>
    <t>Uptown Condos/Normal Data</t>
  </si>
  <si>
    <t>Jack's Place/July</t>
  </si>
  <si>
    <t>Jack's Place/December</t>
  </si>
  <si>
    <t>Jack's Place/Normal Data</t>
  </si>
  <si>
    <t>Pink Lines denote Buildings where discounts or premiums may be applied, or special cases</t>
  </si>
  <si>
    <t>O-UNIT</t>
  </si>
  <si>
    <t>O-BASE-RENT</t>
  </si>
  <si>
    <t>O-TENANTS</t>
  </si>
  <si>
    <t>O-TENANT-CHARGE</t>
  </si>
  <si>
    <t>O-PREM-DISC</t>
  </si>
  <si>
    <t>O-SUBTOTAL</t>
  </si>
  <si>
    <t>O-ELECTRIC</t>
  </si>
  <si>
    <t>O-GAS</t>
  </si>
  <si>
    <t>O-WATER</t>
  </si>
  <si>
    <t>O-GARBAGE</t>
  </si>
  <si>
    <t>O-TOT-UTIL-COST</t>
  </si>
  <si>
    <t>O-RENT-DUE</t>
  </si>
  <si>
    <t>O-RENT-FLAG</t>
  </si>
  <si>
    <t>WS-PRE-DISCOUNT-SUBTOTAL</t>
  </si>
  <si>
    <t>WS-FINAL-SUBTOTAL</t>
  </si>
  <si>
    <t>GRAND TOTALS:</t>
  </si>
  <si>
    <t>Grand Totals marked in blue</t>
  </si>
  <si>
    <t>RENTALS DISCOUNTED</t>
  </si>
  <si>
    <t>PREMIUM RENTALS</t>
  </si>
  <si>
    <t>01</t>
  </si>
  <si>
    <t>02</t>
  </si>
  <si>
    <t>05</t>
  </si>
  <si>
    <t>020.00</t>
  </si>
  <si>
    <t>010.00</t>
  </si>
  <si>
    <t>10</t>
  </si>
  <si>
    <t>10.00</t>
  </si>
  <si>
    <t>015.00</t>
  </si>
  <si>
    <t>05.00</t>
  </si>
  <si>
    <t>03</t>
  </si>
  <si>
    <t>080.00</t>
  </si>
  <si>
    <t>060.00</t>
  </si>
  <si>
    <t>040.00</t>
  </si>
  <si>
    <t>20.00</t>
  </si>
  <si>
    <t>04</t>
  </si>
  <si>
    <t>06</t>
  </si>
  <si>
    <t>07</t>
  </si>
  <si>
    <t>08</t>
  </si>
  <si>
    <t>09</t>
  </si>
  <si>
    <t>11</t>
  </si>
  <si>
    <t>12</t>
  </si>
  <si>
    <t>13</t>
  </si>
  <si>
    <t>14</t>
  </si>
  <si>
    <t>15</t>
  </si>
  <si>
    <t>16</t>
  </si>
  <si>
    <t>17</t>
  </si>
  <si>
    <t>18</t>
  </si>
  <si>
    <t>20</t>
  </si>
  <si>
    <t>23</t>
  </si>
  <si>
    <t>25</t>
  </si>
  <si>
    <t>050.00</t>
  </si>
  <si>
    <t>012.00</t>
  </si>
  <si>
    <t>009.00</t>
  </si>
  <si>
    <t>006.00</t>
  </si>
  <si>
    <t>030.00</t>
  </si>
  <si>
    <t>03.00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</si>
</sst>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7CE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C00000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</borders>
  <cellStyleXfs count="5">
    <xf numFmtId="0" fontId="0" fillId="0" borderId="0"/>
    <xf numFmtId="0" fontId="1" fillId="4" borderId="0" applyNumberFormat="0" applyBorder="0" applyAlignment="0" applyProtection="0"/>
    <xf numFmtId="0" fontId="3" fillId="5" borderId="0" applyNumberFormat="0" applyBorder="0" applyAlignment="0" applyProtection="0"/>
    <xf numFmtId="44" fontId="3" fillId="0" borderId="0" applyFont="0" applyFill="0" applyBorder="0" applyAlignment="0" applyProtection="0"/>
    <xf numFmtId="0" fontId="4" fillId="6" borderId="0" applyBorder="0" applyAlignment="0">
      <alignment vertical="center"/>
    </xf>
  </cellStyleXfs>
  <cellXfs count="66">
    <xf numFmtId="0" fontId="0" fillId="0" borderId="0" xfId="0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2" fontId="0" fillId="0" borderId="0" xfId="0" applyNumberFormat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Font="1" applyAlignment="1">
      <alignment vertical="center"/>
    </xf>
    <xf numFmtId="0" fontId="0" fillId="0" borderId="5" xfId="0" applyBorder="1"/>
    <xf numFmtId="0" fontId="0" fillId="0" borderId="4" xfId="0" applyBorder="1"/>
    <xf numFmtId="0" fontId="1" fillId="4" borderId="0" xfId="1" applyAlignment="1">
      <alignment vertical="center"/>
    </xf>
    <xf numFmtId="0" fontId="1" fillId="4" borderId="0" xfId="1"/>
    <xf numFmtId="0" fontId="1" fillId="4" borderId="5" xfId="1" applyBorder="1"/>
    <xf numFmtId="0" fontId="0" fillId="0" borderId="0" xfId="0" applyBorder="1"/>
    <xf numFmtId="2" fontId="0" fillId="0" borderId="5" xfId="0" applyNumberFormat="1" applyBorder="1"/>
    <xf numFmtId="2" fontId="1" fillId="4" borderId="0" xfId="1" applyNumberFormat="1"/>
    <xf numFmtId="0" fontId="1" fillId="4" borderId="4" xfId="1" applyBorder="1"/>
    <xf numFmtId="0" fontId="1" fillId="4" borderId="0" xfId="1" applyBorder="1"/>
    <xf numFmtId="164" fontId="0" fillId="0" borderId="0" xfId="0" applyNumberFormat="1"/>
    <xf numFmtId="164" fontId="1" fillId="4" borderId="0" xfId="1" applyNumberFormat="1"/>
    <xf numFmtId="164" fontId="0" fillId="0" borderId="0" xfId="0" applyNumberFormat="1" applyBorder="1"/>
    <xf numFmtId="164" fontId="1" fillId="4" borderId="0" xfId="1" applyNumberFormat="1" applyBorder="1"/>
    <xf numFmtId="0" fontId="3" fillId="5" borderId="0" xfId="2"/>
    <xf numFmtId="164" fontId="3" fillId="5" borderId="0" xfId="2" applyNumberForma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5" borderId="6" xfId="2" applyBorder="1"/>
    <xf numFmtId="49" fontId="0" fillId="0" borderId="0" xfId="0" applyNumberFormat="1"/>
    <xf numFmtId="49" fontId="0" fillId="0" borderId="5" xfId="0" applyNumberFormat="1" applyBorder="1"/>
    <xf numFmtId="49" fontId="1" fillId="4" borderId="0" xfId="1" applyNumberFormat="1"/>
    <xf numFmtId="49" fontId="1" fillId="4" borderId="5" xfId="1" applyNumberFormat="1" applyBorder="1"/>
    <xf numFmtId="0" fontId="0" fillId="0" borderId="0" xfId="0" applyNumberFormat="1"/>
    <xf numFmtId="0" fontId="0" fillId="0" borderId="4" xfId="0" applyNumberFormat="1" applyBorder="1"/>
    <xf numFmtId="0" fontId="1" fillId="4" borderId="0" xfId="1" applyNumberFormat="1"/>
    <xf numFmtId="164" fontId="0" fillId="0" borderId="0" xfId="3" applyNumberFormat="1" applyFont="1" applyBorder="1"/>
    <xf numFmtId="164" fontId="0" fillId="0" borderId="0" xfId="3" applyNumberFormat="1" applyFont="1"/>
    <xf numFmtId="164" fontId="0" fillId="0" borderId="0" xfId="3" applyNumberFormat="1" applyFont="1" applyFill="1" applyBorder="1"/>
    <xf numFmtId="164" fontId="1" fillId="4" borderId="0" xfId="3" applyNumberFormat="1" applyFont="1" applyFill="1" applyBorder="1"/>
    <xf numFmtId="164" fontId="1" fillId="4" borderId="0" xfId="3" applyNumberFormat="1" applyFont="1" applyFill="1"/>
    <xf numFmtId="0" fontId="1" fillId="4" borderId="0" xfId="1" applyAlignment="1"/>
    <xf numFmtId="0" fontId="1" fillId="4" borderId="5" xfId="1" applyBorder="1" applyAlignment="1"/>
    <xf numFmtId="0" fontId="1" fillId="4" borderId="4" xfId="1" applyBorder="1" applyAlignment="1"/>
    <xf numFmtId="0" fontId="1" fillId="4" borderId="0" xfId="1" applyBorder="1" applyAlignment="1"/>
    <xf numFmtId="164" fontId="1" fillId="4" borderId="0" xfId="1" applyNumberFormat="1" applyBorder="1" applyAlignment="1"/>
    <xf numFmtId="164" fontId="1" fillId="4" borderId="0" xfId="1" applyNumberFormat="1" applyAlignment="1"/>
    <xf numFmtId="0" fontId="1" fillId="4" borderId="0" xfId="1" quotePrefix="1" applyAlignment="1"/>
    <xf numFmtId="0" fontId="0" fillId="0" borderId="0" xfId="0" quotePrefix="1"/>
    <xf numFmtId="0" fontId="0" fillId="0" borderId="0" xfId="0"/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3" fillId="5" borderId="0" xfId="2" applyAlignment="1">
      <alignment horizontal="center"/>
    </xf>
    <xf numFmtId="0" fontId="3" fillId="5" borderId="5" xfId="2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1" fillId="4" borderId="0" xfId="1" applyAlignment="1">
      <alignment horizontal="center"/>
    </xf>
    <xf numFmtId="0" fontId="1" fillId="4" borderId="5" xfId="1" applyBorder="1" applyAlignment="1">
      <alignment horizontal="center"/>
    </xf>
    <xf numFmtId="0" fontId="1" fillId="4" borderId="4" xfId="1" applyBorder="1" applyAlignment="1">
      <alignment horizontal="center" wrapText="1"/>
    </xf>
    <xf numFmtId="0" fontId="1" fillId="4" borderId="0" xfId="1" applyAlignment="1">
      <alignment horizontal="center" wrapText="1"/>
    </xf>
    <xf numFmtId="0" fontId="1" fillId="4" borderId="5" xfId="1" applyBorder="1" applyAlignment="1">
      <alignment horizontal="center" wrapText="1"/>
    </xf>
    <xf numFmtId="0" fontId="0" fillId="0" borderId="0" xfId="0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3" fillId="5" borderId="8" xfId="2" applyBorder="1"/>
    <xf numFmtId="0" fontId="1" fillId="4" borderId="4" xfId="1" applyNumberFormat="1" applyBorder="1"/>
  </cellXfs>
  <cellStyles count="5">
    <cellStyle name="60% - Accent1" xfId="2" builtinId="32"/>
    <cellStyle name="ALERT" xfId="4" xr:uid="{C4EC39EB-71DB-45ED-85AC-442225C16119}"/>
    <cellStyle name="Bad" xfId="1" builtinId="27"/>
    <cellStyle name="Currency" xfId="3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8"/>
  <sheetViews>
    <sheetView tabSelected="1" topLeftCell="E3" zoomScaleNormal="100" workbookViewId="0">
      <selection activeCell="I4" sqref="I4"/>
    </sheetView>
  </sheetViews>
  <sheetFormatPr defaultRowHeight="15" x14ac:dyDescent="0.25"/>
  <cols>
    <col min="1" max="1" width="11.140625" bestFit="1" customWidth="1"/>
    <col min="2" max="2" width="6.5703125" bestFit="1" customWidth="1"/>
    <col min="3" max="3" width="10.42578125" bestFit="1" customWidth="1"/>
    <col min="4" max="4" width="10.140625" bestFit="1" customWidth="1"/>
    <col min="5" max="5" width="7" bestFit="1" customWidth="1"/>
    <col min="6" max="6" width="8.5703125" bestFit="1" customWidth="1"/>
    <col min="7" max="7" width="10.7109375" bestFit="1" customWidth="1"/>
    <col min="8" max="8" width="16.85546875" bestFit="1" customWidth="1"/>
    <col min="9" max="9" width="14.28515625" bestFit="1" customWidth="1"/>
    <col min="10" max="10" width="17" bestFit="1" customWidth="1"/>
    <col min="11" max="11" width="16.28515625" bestFit="1" customWidth="1"/>
    <col min="12" max="12" width="28" bestFit="1" customWidth="1"/>
    <col min="13" max="13" width="17" bestFit="1" customWidth="1"/>
    <col min="14" max="14" width="19.85546875" bestFit="1" customWidth="1"/>
    <col min="15" max="15" width="14.7109375" bestFit="1" customWidth="1"/>
    <col min="16" max="16" width="29.28515625" bestFit="1" customWidth="1"/>
    <col min="17" max="17" width="20.140625" bestFit="1" customWidth="1"/>
    <col min="18" max="18" width="13.5703125" bestFit="1" customWidth="1"/>
    <col min="19" max="19" width="20.85546875" bestFit="1" customWidth="1"/>
    <col min="20" max="20" width="0" hidden="1" customWidth="1"/>
    <col min="21" max="21" width="12.85546875" hidden="1" customWidth="1"/>
    <col min="22" max="22" width="11.28515625" hidden="1" customWidth="1"/>
    <col min="23" max="23" width="20.85546875" hidden="1" customWidth="1"/>
    <col min="24" max="24" width="13" bestFit="1" customWidth="1"/>
    <col min="25" max="25" width="12.28515625" customWidth="1"/>
    <col min="26" max="26" width="11.140625" customWidth="1"/>
    <col min="27" max="27" width="7.5703125" customWidth="1"/>
    <col min="28" max="28" width="9.5703125" customWidth="1"/>
    <col min="29" max="29" width="11.7109375" customWidth="1"/>
    <col min="30" max="30" width="16.5703125" customWidth="1"/>
    <col min="31" max="31" width="12.140625" bestFit="1" customWidth="1"/>
    <col min="32" max="32" width="12.85546875" bestFit="1" customWidth="1"/>
    <col min="36" max="36" width="15.85546875" customWidth="1"/>
  </cols>
  <sheetData>
    <row r="1" spans="1:36" ht="15.75" thickTop="1" x14ac:dyDescent="0.25">
      <c r="A1" s="49"/>
      <c r="B1" s="49"/>
      <c r="C1" s="49"/>
      <c r="D1" s="49"/>
      <c r="E1" s="49"/>
      <c r="F1" s="49"/>
      <c r="G1" s="49"/>
      <c r="H1" s="5"/>
      <c r="I1" s="6"/>
      <c r="J1" s="49" t="s">
        <v>0</v>
      </c>
      <c r="K1" s="49"/>
      <c r="L1" s="49"/>
      <c r="M1" s="49"/>
      <c r="N1" s="49"/>
      <c r="O1" s="49"/>
      <c r="P1" s="49"/>
      <c r="Q1" s="49"/>
      <c r="R1" s="49"/>
      <c r="S1" s="50" t="s">
        <v>1</v>
      </c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51"/>
      <c r="AG1" s="50" t="s">
        <v>37</v>
      </c>
      <c r="AH1" s="49"/>
      <c r="AI1" s="49"/>
      <c r="AJ1" s="51"/>
    </row>
    <row r="2" spans="1:36" x14ac:dyDescent="0.25">
      <c r="A2" s="2" t="s">
        <v>2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1" t="s">
        <v>21</v>
      </c>
      <c r="I2" s="2" t="s">
        <v>10</v>
      </c>
      <c r="J2" s="2" t="s">
        <v>11</v>
      </c>
      <c r="K2" s="2" t="s">
        <v>12</v>
      </c>
      <c r="L2" s="2" t="s">
        <v>69</v>
      </c>
      <c r="M2" s="2" t="s">
        <v>13</v>
      </c>
      <c r="N2" s="2" t="s">
        <v>14</v>
      </c>
      <c r="O2" s="2" t="s">
        <v>15</v>
      </c>
      <c r="P2" s="2" t="s">
        <v>70</v>
      </c>
      <c r="Q2" s="2" t="s">
        <v>39</v>
      </c>
      <c r="R2" s="2" t="s">
        <v>16</v>
      </c>
      <c r="S2" s="1" t="s">
        <v>20</v>
      </c>
      <c r="T2" s="2" t="s">
        <v>56</v>
      </c>
      <c r="U2" s="2" t="s">
        <v>57</v>
      </c>
      <c r="V2" s="2" t="s">
        <v>58</v>
      </c>
      <c r="W2" s="2" t="s">
        <v>59</v>
      </c>
      <c r="X2" s="2" t="s">
        <v>60</v>
      </c>
      <c r="Y2" s="2" t="s">
        <v>61</v>
      </c>
      <c r="Z2" s="2" t="s">
        <v>62</v>
      </c>
      <c r="AA2" s="2" t="s">
        <v>63</v>
      </c>
      <c r="AB2" s="2" t="s">
        <v>64</v>
      </c>
      <c r="AC2" s="2" t="s">
        <v>65</v>
      </c>
      <c r="AD2" s="2" t="s">
        <v>66</v>
      </c>
      <c r="AE2" s="2" t="s">
        <v>67</v>
      </c>
      <c r="AF2" s="3" t="s">
        <v>68</v>
      </c>
      <c r="AG2" s="1"/>
      <c r="AH2" s="2"/>
      <c r="AI2" s="2"/>
      <c r="AJ2" s="3"/>
    </row>
    <row r="3" spans="1:36" x14ac:dyDescent="0.25">
      <c r="A3" t="s">
        <v>3</v>
      </c>
      <c r="B3" s="28" t="s">
        <v>75</v>
      </c>
      <c r="C3" s="28" t="s">
        <v>75</v>
      </c>
      <c r="D3" s="28" t="s">
        <v>79</v>
      </c>
      <c r="E3" s="28" t="s">
        <v>79</v>
      </c>
      <c r="F3" s="28" t="s">
        <v>79</v>
      </c>
      <c r="G3" s="28" t="s">
        <v>79</v>
      </c>
      <c r="H3" s="33">
        <v>1</v>
      </c>
      <c r="I3" s="4">
        <f>IF(AND(B3&gt;="01",B3&lt;="08"),650,IF(AND(B3&gt;="09",B3&lt;="16"),700,IF(AND(B3&gt;="17",B3&lt;="25"),825,"ERROR!")))</f>
        <v>650</v>
      </c>
      <c r="J3">
        <f>IF(AND(C3&gt;="02",C3&lt;="03"),IF(AND(B3&gt;="01",B3&lt;="08"),25*C3,IF(AND(B3&gt;="09",B3&lt;="16"),35.55*C3,IF(AND(B3&gt;="17",B3&lt;="25"),50*C3,"ERROR!"))),0)</f>
        <v>0</v>
      </c>
      <c r="K3">
        <f>IF(AND(C3&gt;="04"),IF(AND(B3&gt;="01",B3&lt;="08"),83.45,IF(AND(B3&gt;="09",B3&lt;="16"),135,IF(AND(B3&gt;="17",B3&lt;="25"),185.6,"ERROR!"))),0)</f>
        <v>0</v>
      </c>
      <c r="L3" s="4">
        <f>SUM(I3:K3)</f>
        <v>650</v>
      </c>
      <c r="M3">
        <f>ROUND(IF(AND(OR(B3="23",B3="25"),OR(A3="R7",A3="YT",A3="PP")),L3*0.12,"0"),2)</f>
        <v>0</v>
      </c>
      <c r="N3">
        <f>ROUND(IF(OR(A3="BP",A3="CT"),-0.33*L3,0),2)</f>
        <v>0</v>
      </c>
      <c r="O3">
        <f>ROUND(IF(AND(OR(H3=7,H3=12),OR(A3="JK",A3="IA")),L3*-0.5,"0"),2)</f>
        <v>0</v>
      </c>
      <c r="P3">
        <f>SUM(L3:O3)</f>
        <v>650</v>
      </c>
      <c r="Q3" s="32">
        <f>VALUE(D3+E3+F3+G3)</f>
        <v>40</v>
      </c>
      <c r="R3">
        <f>SUM(P3,Q3)</f>
        <v>690</v>
      </c>
      <c r="S3" s="9" t="str">
        <f>_xlfn.SWITCH((A3),"AA","PALACE PLACE","GG","GEORGIA","PP","PARK PLACE","IA","IOWA CONDO","MS","MARKET STREET","HH","HIGH TOWER","GM","GANDER MOUNTAIN","BP","BENTON PLACE","GA","GRAND AVENUE","JK","JACK'S PLACE","UN","UNDERGROUND SAM","YD","YANKEE DOODLE","YT","YAHTZEE AVE","CP","COURT PLACE","NZ","NEW ZOO","VV","VERMONT","CT","CHINA TOWN","YS","YORKSHIRE","ME","MAINE APT","R7","UPTOWN CONDOS","ERROR!")</f>
        <v>PALACE PLACE</v>
      </c>
      <c r="T3" t="str">
        <f>B3</f>
        <v>01</v>
      </c>
      <c r="U3" s="18">
        <f>I3</f>
        <v>650</v>
      </c>
      <c r="V3" s="13" t="str">
        <f>C3</f>
        <v>01</v>
      </c>
      <c r="W3" s="20">
        <f>SUM(J3,K3)</f>
        <v>0</v>
      </c>
      <c r="X3" s="35">
        <f>SUM(M3:O3)</f>
        <v>0</v>
      </c>
      <c r="Y3" s="35">
        <f>P3</f>
        <v>650</v>
      </c>
      <c r="Z3" s="35" t="str">
        <f>D3</f>
        <v>010.00</v>
      </c>
      <c r="AA3" s="36" t="str">
        <f>E3</f>
        <v>010.00</v>
      </c>
      <c r="AB3" s="35" t="str">
        <f>F3</f>
        <v>010.00</v>
      </c>
      <c r="AC3" s="35" t="str">
        <f>G3</f>
        <v>010.00</v>
      </c>
      <c r="AD3" s="37">
        <f>Q3</f>
        <v>40</v>
      </c>
      <c r="AE3" s="36">
        <f>R3</f>
        <v>690</v>
      </c>
      <c r="AF3" s="8" t="str">
        <f>IF(AE3&gt;1000,"***"," " )</f>
        <v xml:space="preserve"> </v>
      </c>
      <c r="AG3" s="58" t="s">
        <v>55</v>
      </c>
      <c r="AH3" s="59"/>
      <c r="AI3" s="59"/>
      <c r="AJ3" s="60"/>
    </row>
    <row r="4" spans="1:36" x14ac:dyDescent="0.25">
      <c r="B4" s="28"/>
      <c r="C4" s="28"/>
      <c r="D4" s="28"/>
      <c r="E4" s="28"/>
      <c r="F4" s="28"/>
      <c r="G4" s="29"/>
      <c r="I4" s="4"/>
      <c r="R4" s="14"/>
      <c r="U4" s="18"/>
      <c r="V4" s="13"/>
      <c r="W4" s="20"/>
      <c r="X4" s="35"/>
      <c r="Y4" s="35"/>
      <c r="Z4" s="35"/>
      <c r="AA4" s="36"/>
      <c r="AB4" s="35"/>
      <c r="AC4" s="35"/>
      <c r="AD4" s="36"/>
      <c r="AE4" s="36"/>
      <c r="AF4" s="8"/>
      <c r="AG4" s="58"/>
      <c r="AH4" s="59"/>
      <c r="AI4" s="59"/>
      <c r="AJ4" s="60"/>
    </row>
    <row r="5" spans="1:36" x14ac:dyDescent="0.25">
      <c r="A5" s="7" t="s">
        <v>23</v>
      </c>
      <c r="B5" s="28" t="s">
        <v>76</v>
      </c>
      <c r="C5" s="28" t="s">
        <v>76</v>
      </c>
      <c r="D5" s="28" t="s">
        <v>78</v>
      </c>
      <c r="E5" s="28" t="s">
        <v>82</v>
      </c>
      <c r="F5" s="28" t="s">
        <v>79</v>
      </c>
      <c r="G5" s="29" t="s">
        <v>83</v>
      </c>
      <c r="H5" s="33">
        <v>1</v>
      </c>
      <c r="I5" s="4">
        <f t="shared" ref="I5" si="0">IF(AND(B5&gt;="01",B5&lt;="08"),650,IF(AND(B5&gt;="09",B5&lt;="16"),700,IF(AND(B5&gt;="17",B5&lt;="25"),825,"ERROR!")))</f>
        <v>650</v>
      </c>
      <c r="J5">
        <f t="shared" ref="J5" si="1">IF(AND(C5&gt;="02",C5&lt;="03"),IF(AND(B5&gt;="01",B5&lt;="08"),25*C5,IF(AND(B5&gt;="09",B5&lt;="16"),35.55*C5,IF(AND(B5&gt;="17",B5&lt;="25"),50*C5,"ERROR!"))),0)</f>
        <v>50</v>
      </c>
      <c r="K5">
        <f t="shared" ref="K5" si="2">IF(AND(C5&gt;="04"),IF(AND(B5&gt;="01",B5&lt;="08"),83.45,IF(AND(B5&gt;="09",B5&lt;="16"),135,IF(AND(B5&gt;="17",B5&lt;="25"),185.6,"ERROR!"))),0)</f>
        <v>0</v>
      </c>
      <c r="L5" s="4">
        <f>SUM(I5:K5)</f>
        <v>700</v>
      </c>
      <c r="M5">
        <f t="shared" ref="M5" si="3">ROUND(IF(AND(OR(B5="23",B5="25"),OR(A5="R7",A5="YT",A5="PP")),L5*0.12,"0"),2)</f>
        <v>0</v>
      </c>
      <c r="N5">
        <f t="shared" ref="N5" si="4">ROUND(IF(OR(A5="BP",A5="CT"),-0.33*L5,0),2)</f>
        <v>0</v>
      </c>
      <c r="O5">
        <f t="shared" ref="O5" si="5">ROUND(IF(AND(OR(H5=7,H5=12),OR(A5="JK",A5="IA")),L5*-0.5,"0"),2)</f>
        <v>0</v>
      </c>
      <c r="P5">
        <f>SUM(L5:O5)</f>
        <v>700</v>
      </c>
      <c r="Q5" s="32">
        <f t="shared" ref="Q5" si="6">VALUE(D5+E5+F5+G5)</f>
        <v>50</v>
      </c>
      <c r="R5">
        <f t="shared" ref="R5" si="7">SUM(P5,Q5)</f>
        <v>750</v>
      </c>
      <c r="S5" s="9" t="str">
        <f>_xlfn.SWITCH((A5),"AA","PALACE PLACE","GG","GEORGIA","PP","PARK PLACE","IA","IOWA CONDO","MS","MARKET STREET","HH","HIGH TOWER","GM","GANDER MOUNTAIN","BP","BENTON PLACE","GA","GRAND AVENUE","JK","JACK'S PLACE","UN","UNDERGROUND SAM","YD","YANKEE DOODLE","YT","YAHTZEE AVE","CP","COURT PLACE","NZ","NEW ZOO","VV","VERMONT","CT","CHINA TOWN","YS","YORKSHIRE","ME","MAINE APT","R7","UPTOWN CONDOS","ERROR!")</f>
        <v>HIGH TOWER</v>
      </c>
      <c r="T5" t="str">
        <f>B5</f>
        <v>02</v>
      </c>
      <c r="U5" s="18">
        <f>I5</f>
        <v>650</v>
      </c>
      <c r="V5" s="13" t="str">
        <f>C5</f>
        <v>02</v>
      </c>
      <c r="W5" s="20">
        <f t="shared" ref="W5" si="8">SUM(J5,K5)</f>
        <v>50</v>
      </c>
      <c r="X5" s="35">
        <f t="shared" ref="X5" si="9">SUM(M5:O5)</f>
        <v>0</v>
      </c>
      <c r="Y5" s="35">
        <f t="shared" ref="Y5" si="10">P5</f>
        <v>700</v>
      </c>
      <c r="Z5" s="35" t="str">
        <f>D5</f>
        <v>020.00</v>
      </c>
      <c r="AA5" s="36" t="str">
        <f>E5</f>
        <v>015.00</v>
      </c>
      <c r="AB5" s="35" t="str">
        <f>F5</f>
        <v>010.00</v>
      </c>
      <c r="AC5" s="35" t="str">
        <f>G5</f>
        <v>05.00</v>
      </c>
      <c r="AD5" s="37">
        <f t="shared" ref="AD5" si="11">Q5</f>
        <v>50</v>
      </c>
      <c r="AE5" s="36">
        <f t="shared" ref="AE5" si="12">R5</f>
        <v>750</v>
      </c>
      <c r="AF5" s="8" t="str">
        <f t="shared" ref="AF5" si="13">IF(AE5&gt;1000,"***"," " )</f>
        <v xml:space="preserve"> </v>
      </c>
      <c r="AG5" s="52" t="s">
        <v>72</v>
      </c>
      <c r="AH5" s="52"/>
      <c r="AI5" s="52"/>
      <c r="AJ5" s="53"/>
    </row>
    <row r="6" spans="1:36" x14ac:dyDescent="0.25">
      <c r="A6" s="7"/>
      <c r="B6" s="28"/>
      <c r="C6" s="28"/>
      <c r="D6" s="28"/>
      <c r="E6" s="28"/>
      <c r="F6" s="28"/>
      <c r="G6" s="29"/>
      <c r="H6" s="48"/>
      <c r="I6" s="4"/>
      <c r="R6" s="14"/>
      <c r="U6" s="18"/>
      <c r="V6" s="13"/>
      <c r="W6" s="20"/>
      <c r="X6" s="35"/>
      <c r="Y6" s="35"/>
      <c r="Z6" s="35"/>
      <c r="AA6" s="36"/>
      <c r="AB6" s="35"/>
      <c r="AC6" s="35"/>
      <c r="AD6" s="36"/>
      <c r="AE6" s="36"/>
      <c r="AF6" s="8"/>
      <c r="AG6" s="54"/>
      <c r="AH6" s="54"/>
      <c r="AI6" s="54"/>
      <c r="AJ6" s="55"/>
    </row>
    <row r="7" spans="1:36" s="40" customFormat="1" x14ac:dyDescent="0.25">
      <c r="A7" s="10" t="s">
        <v>24</v>
      </c>
      <c r="B7" s="40" t="s">
        <v>84</v>
      </c>
      <c r="C7" s="40" t="s">
        <v>84</v>
      </c>
      <c r="D7" s="40" t="s">
        <v>85</v>
      </c>
      <c r="E7" s="40" t="s">
        <v>86</v>
      </c>
      <c r="F7" s="40" t="s">
        <v>87</v>
      </c>
      <c r="G7" s="41" t="s">
        <v>88</v>
      </c>
      <c r="H7" s="65">
        <v>1</v>
      </c>
      <c r="I7" s="40">
        <f t="shared" ref="I7" si="14">IF(AND(B7&gt;="01",B7&lt;="08"),650,IF(AND(B7&gt;="09",B7&lt;="16"),700,IF(AND(B7&gt;="17",B7&lt;="25"),825,"ERROR!")))</f>
        <v>650</v>
      </c>
      <c r="J7" s="40">
        <f t="shared" ref="J7" si="15">IF(AND(C7&gt;="02",C7&lt;="03"),IF(AND(B7&gt;="01",B7&lt;="08"),25*C7,IF(AND(B7&gt;="09",B7&lt;="16"),35.55*C7,IF(AND(B7&gt;="17",B7&lt;="25"),50*C7,"ERROR!"))),0)</f>
        <v>75</v>
      </c>
      <c r="K7" s="40">
        <f t="shared" ref="K7" si="16">IF(AND(C7&gt;="04"),IF(AND(B7&gt;="01",B7&lt;="08"),83.45,IF(AND(B7&gt;="09",B7&lt;="16"),135,IF(AND(B7&gt;="17",B7&lt;="25"),185.6,"ERROR!"))),0)</f>
        <v>0</v>
      </c>
      <c r="L7" s="40">
        <f t="shared" ref="L7" si="17">SUM(I7:K7)</f>
        <v>725</v>
      </c>
      <c r="M7" s="40">
        <f t="shared" ref="M7" si="18">ROUND(IF(AND(OR(B7="23",B7="25"),OR(A7="R7",A7="YT",A7="PP")),L7*0.12,"0"),2)</f>
        <v>0</v>
      </c>
      <c r="N7" s="40">
        <f t="shared" ref="N7" si="19">ROUND(IF(OR(A7="BP",A7="CT"),-0.33*L7,0),2)</f>
        <v>0</v>
      </c>
      <c r="O7" s="40">
        <f t="shared" ref="O7" si="20">ROUND(IF(AND(OR(H7=7,H7=12),OR(A7="JK",A7="IA")),L7*-0.5,"0"),2)</f>
        <v>0</v>
      </c>
      <c r="P7" s="40">
        <f>SUM(L7:O7)</f>
        <v>725</v>
      </c>
      <c r="Q7" s="40">
        <f t="shared" ref="Q7" si="21">VALUE(D7+E7+F7+G7)</f>
        <v>200</v>
      </c>
      <c r="R7" s="40">
        <f>SUM(P7,Q7)</f>
        <v>925</v>
      </c>
      <c r="S7" s="42" t="str">
        <f>_xlfn.SWITCH((A7),"AA","PALACE PLACE","GG","GEORGIA","PP","PARK PLACE","IA","IOWA CONDO","MS","MARKET STREET","HH","HIGH TOWER","GM","GANDER MOUNTAIN","BP","BENTON PLACE","GA","GRAND AVENUE","JK","JACK'S PLACE","UN","UNDERGROUND SAM","YD","YANKEE DOODLE","YT","YAHTZEE AVE","CP","COURT PLACE","NZ","NEW ZOO","VV","VERMONT","CT","CHINA TOWN","YS","YORKSHIRE","ME","MAINE APT","R7","UPTOWN CONDOS","ERROR!")</f>
        <v>JACK'S PLACE</v>
      </c>
      <c r="T7" s="40" t="str">
        <f>B7</f>
        <v>03</v>
      </c>
      <c r="U7" s="40">
        <f>I7</f>
        <v>650</v>
      </c>
      <c r="V7" s="43" t="str">
        <f>C7</f>
        <v>03</v>
      </c>
      <c r="W7" s="43">
        <f t="shared" ref="W7" si="22">SUM(J7,K7)</f>
        <v>75</v>
      </c>
      <c r="X7" s="44">
        <f t="shared" ref="X7" si="23">SUM(M7:O7)</f>
        <v>0</v>
      </c>
      <c r="Y7" s="44">
        <f t="shared" ref="Y7" si="24">P7</f>
        <v>725</v>
      </c>
      <c r="Z7" s="44" t="str">
        <f>D7</f>
        <v>080.00</v>
      </c>
      <c r="AA7" s="45" t="str">
        <f>E7</f>
        <v>060.00</v>
      </c>
      <c r="AB7" s="44" t="str">
        <f>F7</f>
        <v>040.00</v>
      </c>
      <c r="AC7" s="44" t="str">
        <f>G7</f>
        <v>20.00</v>
      </c>
      <c r="AD7" s="44">
        <f t="shared" ref="AD7" si="25">Q7</f>
        <v>200</v>
      </c>
      <c r="AE7" s="45">
        <f t="shared" ref="AE7" si="26">R7</f>
        <v>925</v>
      </c>
      <c r="AF7" s="41" t="str">
        <f t="shared" ref="AF7" si="27">IF(AE7&gt;1000,"***"," " )</f>
        <v xml:space="preserve"> </v>
      </c>
      <c r="AG7" s="56" t="s">
        <v>52</v>
      </c>
      <c r="AH7" s="56"/>
      <c r="AI7" s="56"/>
      <c r="AJ7" s="57"/>
    </row>
    <row r="8" spans="1:36" x14ac:dyDescent="0.25">
      <c r="A8" s="7"/>
      <c r="B8" s="28"/>
      <c r="C8" s="28"/>
      <c r="D8" s="28"/>
      <c r="E8" s="28"/>
      <c r="F8" s="28"/>
      <c r="G8" s="29"/>
      <c r="H8" s="48"/>
      <c r="I8" s="4"/>
      <c r="R8" s="14"/>
      <c r="U8" s="18"/>
      <c r="V8" s="13"/>
      <c r="W8" s="20"/>
      <c r="X8" s="35"/>
      <c r="Y8" s="35"/>
      <c r="Z8" s="35"/>
      <c r="AA8" s="36"/>
      <c r="AB8" s="35"/>
      <c r="AC8" s="35"/>
      <c r="AD8" s="36"/>
      <c r="AE8" s="36"/>
      <c r="AF8" s="8"/>
      <c r="AG8" s="54"/>
      <c r="AH8" s="54"/>
      <c r="AI8" s="54"/>
      <c r="AJ8" s="55"/>
    </row>
    <row r="9" spans="1:36" s="40" customFormat="1" x14ac:dyDescent="0.25">
      <c r="A9" s="10" t="s">
        <v>24</v>
      </c>
      <c r="B9" s="40" t="s">
        <v>89</v>
      </c>
      <c r="C9" s="40" t="s">
        <v>89</v>
      </c>
      <c r="D9" s="40" t="s">
        <v>78</v>
      </c>
      <c r="E9" s="40" t="s">
        <v>79</v>
      </c>
      <c r="F9" s="40" t="s">
        <v>105</v>
      </c>
      <c r="G9" s="41" t="s">
        <v>83</v>
      </c>
      <c r="H9" s="65">
        <v>1</v>
      </c>
      <c r="I9" s="40">
        <f t="shared" ref="I9" si="28">IF(AND(B9&gt;="01",B9&lt;="08"),650,IF(AND(B9&gt;="09",B9&lt;="16"),700,IF(AND(B9&gt;="17",B9&lt;="25"),825,"ERROR!")))</f>
        <v>650</v>
      </c>
      <c r="J9" s="40">
        <f t="shared" ref="J9" si="29">IF(AND(C9&gt;="02",C9&lt;="03"),IF(AND(B9&gt;="01",B9&lt;="08"),25*C9,IF(AND(B9&gt;="09",B9&lt;="16"),35.55*C9,IF(AND(B9&gt;="17",B9&lt;="25"),50*C9,"ERROR!"))),0)</f>
        <v>0</v>
      </c>
      <c r="K9" s="40">
        <f t="shared" ref="K9" si="30">IF(AND(C9&gt;="04"),IF(AND(B9&gt;="01",B9&lt;="08"),83.45,IF(AND(B9&gt;="09",B9&lt;="16"),135,IF(AND(B9&gt;="17",B9&lt;="25"),185.6,"ERROR!"))),0)</f>
        <v>83.45</v>
      </c>
      <c r="L9" s="40">
        <f>SUM(I9:K9)</f>
        <v>733.45</v>
      </c>
      <c r="M9" s="40">
        <f t="shared" ref="M9" si="31">ROUND(IF(AND(OR(B9="23",B9="25"),OR(A9="R7",A9="YT",A9="PP")),L9*0.12,"0"),2)</f>
        <v>0</v>
      </c>
      <c r="N9" s="40">
        <f t="shared" ref="N9" si="32">ROUND(IF(OR(A9="BP",A9="CT"),-0.33*L9,0),2)</f>
        <v>0</v>
      </c>
      <c r="O9" s="40">
        <f t="shared" ref="O9" si="33">ROUND(IF(AND(OR(H9=7,H9=12),OR(A9="JK",A9="IA")),L9*-0.5,"0"),2)</f>
        <v>0</v>
      </c>
      <c r="P9" s="40">
        <f t="shared" ref="P9" si="34">SUM(L9:O9)</f>
        <v>733.45</v>
      </c>
      <c r="Q9" s="40">
        <f t="shared" ref="Q9" si="35">VALUE(D9+E9+F9+G9)</f>
        <v>85</v>
      </c>
      <c r="R9" s="40">
        <f t="shared" ref="R9" si="36">SUM(P9,Q9)</f>
        <v>818.45</v>
      </c>
      <c r="S9" s="42" t="str">
        <f>_xlfn.SWITCH((A9),"AA","PALACE PLACE","GG","GEORGIA","PP","PARK PLACE","IA","IOWA CONDO","MS","MARKET STREET","HH","HIGH TOWER","GM","GANDER MOUNTAIN","BP","BENTON PLACE","GA","GRAND AVENUE","JK","JACK'S PLACE","UN","UNDERGROUND SAM","YD","YANKEE DOODLE","YT","YAHTZEE AVE","CP","COURT PLACE","NZ","NEW ZOO","VV","VERMONT","CT","CHINA TOWN","YS","YORKSHIRE","ME","MAINE APT","R7","UPTOWN CONDOS","ERROR!")</f>
        <v>JACK'S PLACE</v>
      </c>
      <c r="T9" s="40" t="str">
        <f>B9</f>
        <v>04</v>
      </c>
      <c r="U9" s="40">
        <f>I9</f>
        <v>650</v>
      </c>
      <c r="V9" s="43" t="str">
        <f>C9</f>
        <v>04</v>
      </c>
      <c r="W9" s="43">
        <f t="shared" ref="W9" si="37">SUM(J9,K9)</f>
        <v>83.45</v>
      </c>
      <c r="X9" s="44">
        <f t="shared" ref="X9" si="38">SUM(M9:O9)</f>
        <v>0</v>
      </c>
      <c r="Y9" s="44">
        <f t="shared" ref="Y9" si="39">P9</f>
        <v>733.45</v>
      </c>
      <c r="Z9" s="44" t="str">
        <f>D9</f>
        <v>020.00</v>
      </c>
      <c r="AA9" s="45" t="str">
        <f>E9</f>
        <v>010.00</v>
      </c>
      <c r="AB9" s="44" t="str">
        <f>F9</f>
        <v>050.00</v>
      </c>
      <c r="AC9" s="44" t="str">
        <f>G9</f>
        <v>05.00</v>
      </c>
      <c r="AD9" s="44">
        <f t="shared" ref="AD9" si="40">Q9</f>
        <v>85</v>
      </c>
      <c r="AE9" s="45">
        <f t="shared" ref="AE9" si="41">R9</f>
        <v>818.45</v>
      </c>
      <c r="AF9" s="41" t="str">
        <f t="shared" ref="AF9" si="42">IF(AE9&gt;1000,"***"," " )</f>
        <v xml:space="preserve"> </v>
      </c>
      <c r="AG9" s="56" t="s">
        <v>53</v>
      </c>
      <c r="AH9" s="56"/>
      <c r="AI9" s="56"/>
      <c r="AJ9" s="57"/>
    </row>
    <row r="10" spans="1:36" x14ac:dyDescent="0.25">
      <c r="A10" s="7"/>
      <c r="B10" s="28"/>
      <c r="C10" s="28"/>
      <c r="D10" s="28"/>
      <c r="E10" s="28"/>
      <c r="F10" s="28"/>
      <c r="G10" s="29"/>
      <c r="H10" s="48"/>
      <c r="I10" s="4"/>
      <c r="R10" s="14"/>
      <c r="U10" s="18"/>
      <c r="V10" s="13"/>
      <c r="W10" s="20"/>
      <c r="X10" s="35"/>
      <c r="Y10" s="35"/>
      <c r="Z10" s="35"/>
      <c r="AA10" s="36"/>
      <c r="AB10" s="35"/>
      <c r="AC10" s="35"/>
      <c r="AD10" s="36"/>
      <c r="AE10" s="36"/>
      <c r="AF10" s="8"/>
      <c r="AG10" s="54"/>
      <c r="AH10" s="54"/>
      <c r="AI10" s="54"/>
      <c r="AJ10" s="55"/>
    </row>
    <row r="11" spans="1:36" s="11" customFormat="1" x14ac:dyDescent="0.25">
      <c r="A11" s="10" t="s">
        <v>24</v>
      </c>
      <c r="B11" s="30" t="s">
        <v>77</v>
      </c>
      <c r="C11" s="30" t="s">
        <v>77</v>
      </c>
      <c r="D11" s="30" t="s">
        <v>78</v>
      </c>
      <c r="E11" s="30" t="s">
        <v>79</v>
      </c>
      <c r="F11" s="30" t="s">
        <v>105</v>
      </c>
      <c r="G11" s="31" t="s">
        <v>83</v>
      </c>
      <c r="H11" s="65">
        <v>1</v>
      </c>
      <c r="I11" s="15">
        <f t="shared" ref="I11" si="43">IF(AND(B11&gt;="01",B11&lt;="08"),650,IF(AND(B11&gt;="09",B11&lt;="16"),700,IF(AND(B11&gt;="17",B11&lt;="25"),825,"ERROR!")))</f>
        <v>650</v>
      </c>
      <c r="J11" s="11">
        <f t="shared" ref="J11" si="44">IF(AND(C11&gt;="02",C11&lt;="03"),IF(AND(B11&gt;="01",B11&lt;="08"),25*C11,IF(AND(B11&gt;="09",B11&lt;="16"),35.55*C11,IF(AND(B11&gt;="17",B11&lt;="25"),50*C11,"ERROR!"))),0)</f>
        <v>0</v>
      </c>
      <c r="K11" s="11">
        <f t="shared" ref="K11" si="45">IF(AND(C11&gt;="04"),IF(AND(B11&gt;="01",B11&lt;="08"),83.45,IF(AND(B11&gt;="09",B11&lt;="16"),135,IF(AND(B11&gt;="17",B11&lt;="25"),185.6,"ERROR!"))),0)</f>
        <v>83.45</v>
      </c>
      <c r="L11" s="11">
        <f t="shared" ref="L11" si="46">SUM(I11:K11)</f>
        <v>733.45</v>
      </c>
      <c r="M11" s="11">
        <f t="shared" ref="M11" si="47">ROUND(IF(AND(OR(B11="23",B11="25"),OR(A11="R7",A11="YT",A11="PP")),L11*0.12,"0"),2)</f>
        <v>0</v>
      </c>
      <c r="N11" s="11">
        <f t="shared" ref="N11" si="48">ROUND(IF(OR(A11="BP",A11="CT"),-0.33*L11,0),2)</f>
        <v>0</v>
      </c>
      <c r="O11" s="11">
        <f t="shared" ref="O11" si="49">ROUND(IF(AND(OR(H11=7,H11=12),OR(A11="JK",A11="IA")),L11*-0.5,"0"),2)</f>
        <v>0</v>
      </c>
      <c r="P11" s="11">
        <f t="shared" ref="P11" si="50">SUM(L11:O11)</f>
        <v>733.45</v>
      </c>
      <c r="Q11" s="34">
        <f t="shared" ref="Q11" si="51">VALUE(D11+E11+F11+G11)</f>
        <v>85</v>
      </c>
      <c r="R11" s="15">
        <f t="shared" ref="R11" si="52">SUM(P11,Q11)</f>
        <v>818.45</v>
      </c>
      <c r="S11" s="16" t="str">
        <f>_xlfn.SWITCH((A11),"AA","PALACE PLACE","GG","GEORGIA","PP","PARK PLACE","IA","IOWA CONDO","MS","MARKET STREET","HH","HIGH TOWER","GM","GANDER MOUNTAIN","BP","BENTON PLACE","GA","GRAND AVENUE","JK","JACK'S PLACE","UN","UNDERGROUND SAM","YD","YANKEE DOODLE","YT","YAHTZEE AVE","CP","COURT PLACE","NZ","NEW ZOO","VV","VERMONT","CT","CHINA TOWN","YS","YORKSHIRE","ME","MAINE APT","R7","UPTOWN CONDOS","ERROR!")</f>
        <v>JACK'S PLACE</v>
      </c>
      <c r="T11" s="11" t="str">
        <f>B11</f>
        <v>05</v>
      </c>
      <c r="U11" s="19">
        <f>I11</f>
        <v>650</v>
      </c>
      <c r="V11" s="17" t="str">
        <f>C11</f>
        <v>05</v>
      </c>
      <c r="W11" s="21">
        <f t="shared" ref="W11" si="53">SUM(J11,K11)</f>
        <v>83.45</v>
      </c>
      <c r="X11" s="38">
        <f t="shared" ref="X11" si="54">SUM(M11:O11)</f>
        <v>0</v>
      </c>
      <c r="Y11" s="38">
        <f t="shared" ref="Y11" si="55">P11</f>
        <v>733.45</v>
      </c>
      <c r="Z11" s="38" t="str">
        <f>D11</f>
        <v>020.00</v>
      </c>
      <c r="AA11" s="39" t="str">
        <f>E11</f>
        <v>010.00</v>
      </c>
      <c r="AB11" s="38" t="str">
        <f>F11</f>
        <v>050.00</v>
      </c>
      <c r="AC11" s="38" t="str">
        <f>G11</f>
        <v>05.00</v>
      </c>
      <c r="AD11" s="38">
        <f t="shared" ref="AD11" si="56">Q11</f>
        <v>85</v>
      </c>
      <c r="AE11" s="39">
        <f t="shared" ref="AE11" si="57">R11</f>
        <v>818.45</v>
      </c>
      <c r="AF11" s="12" t="str">
        <f t="shared" ref="AF11" si="58">IF(AE11&gt;1000,"***"," " )</f>
        <v xml:space="preserve"> </v>
      </c>
      <c r="AG11" s="56" t="s">
        <v>54</v>
      </c>
      <c r="AH11" s="56"/>
      <c r="AI11" s="56"/>
      <c r="AJ11" s="57"/>
    </row>
    <row r="12" spans="1:36" x14ac:dyDescent="0.25">
      <c r="A12" s="7"/>
      <c r="B12" s="28"/>
      <c r="C12" s="28"/>
      <c r="D12" s="28"/>
      <c r="E12" s="28"/>
      <c r="F12" s="28"/>
      <c r="G12" s="29"/>
      <c r="H12" s="48"/>
      <c r="I12" s="4"/>
      <c r="R12" s="14"/>
      <c r="U12" s="18"/>
      <c r="V12" s="13"/>
      <c r="W12" s="20"/>
      <c r="X12" s="35"/>
      <c r="Y12" s="35"/>
      <c r="Z12" s="35"/>
      <c r="AA12" s="36"/>
      <c r="AB12" s="35"/>
      <c r="AC12" s="35"/>
      <c r="AD12" s="36"/>
      <c r="AE12" s="36"/>
      <c r="AF12" s="8"/>
      <c r="AG12" s="54"/>
      <c r="AH12" s="54"/>
      <c r="AI12" s="54"/>
      <c r="AJ12" s="55"/>
    </row>
    <row r="13" spans="1:36" x14ac:dyDescent="0.25">
      <c r="A13" s="7" t="s">
        <v>25</v>
      </c>
      <c r="B13" s="28" t="s">
        <v>77</v>
      </c>
      <c r="C13" s="28" t="s">
        <v>90</v>
      </c>
      <c r="D13" s="28" t="s">
        <v>79</v>
      </c>
      <c r="E13" s="28" t="s">
        <v>79</v>
      </c>
      <c r="F13" s="28" t="s">
        <v>79</v>
      </c>
      <c r="G13" s="29" t="s">
        <v>81</v>
      </c>
      <c r="H13" s="33">
        <v>1</v>
      </c>
      <c r="I13" s="4">
        <f t="shared" ref="I13" si="59">IF(AND(B13&gt;="01",B13&lt;="08"),650,IF(AND(B13&gt;="09",B13&lt;="16"),700,IF(AND(B13&gt;="17",B13&lt;="25"),825,"ERROR!")))</f>
        <v>650</v>
      </c>
      <c r="J13">
        <f t="shared" ref="J13" si="60">IF(AND(C13&gt;="02",C13&lt;="03"),IF(AND(B13&gt;="01",B13&lt;="08"),25*C13,IF(AND(B13&gt;="09",B13&lt;="16"),35.55*C13,IF(AND(B13&gt;="17",B13&lt;="25"),50*C13,"ERROR!"))),0)</f>
        <v>0</v>
      </c>
      <c r="K13">
        <f t="shared" ref="K13" si="61">IF(AND(C13&gt;="04"),IF(AND(B13&gt;="01",B13&lt;="08"),83.45,IF(AND(B13&gt;="09",B13&lt;="16"),135,IF(AND(B13&gt;="17",B13&lt;="25"),185.6,"ERROR!"))),0)</f>
        <v>83.45</v>
      </c>
      <c r="L13">
        <f t="shared" ref="L13" si="62">SUM(I13:K13)</f>
        <v>733.45</v>
      </c>
      <c r="M13">
        <f t="shared" ref="M13" si="63">ROUND(IF(AND(OR(B13="23",B13="25"),OR(A13="R7",A13="YT",A13="PP")),L13*0.12,"0"),2)</f>
        <v>0</v>
      </c>
      <c r="N13">
        <f t="shared" ref="N13" si="64">ROUND(IF(OR(A13="BP",A13="CT"),-0.33*L13,0),2)</f>
        <v>0</v>
      </c>
      <c r="O13">
        <f t="shared" ref="O13" si="65">ROUND(IF(AND(OR(H13=7,H13=12),OR(A13="JK",A13="IA")),L13*-0.5,"0"),2)</f>
        <v>0</v>
      </c>
      <c r="P13">
        <f t="shared" ref="P13" si="66">SUM(L13:O13)</f>
        <v>733.45</v>
      </c>
      <c r="Q13" s="32">
        <f t="shared" ref="Q13" si="67">VALUE(D13+E13+F13+G13)</f>
        <v>40</v>
      </c>
      <c r="R13">
        <f t="shared" ref="R13" si="68">SUM(P13,Q13)</f>
        <v>773.45</v>
      </c>
      <c r="S13" s="9" t="str">
        <f>_xlfn.SWITCH((A13),"AA","PALACE PLACE","GG","GEORGIA","PP","PARK PLACE","IA","IOWA CONDO","MS","MARKET STREET","HH","HIGH TOWER","GM","GANDER MOUNTAIN","BP","BENTON PLACE","GA","GRAND AVENUE","JK","JACK'S PLACE","UN","UNDERGROUND SAM","YD","YANKEE DOODLE","YT","YAHTZEE AVE","CP","COURT PLACE","NZ","NEW ZOO","VV","VERMONT","CT","CHINA TOWN","YS","YORKSHIRE","ME","MAINE APT","R7","UPTOWN CONDOS","ERROR!")</f>
        <v>NEW ZOO</v>
      </c>
      <c r="T13" t="str">
        <f>B13</f>
        <v>05</v>
      </c>
      <c r="U13" s="18">
        <f>I13</f>
        <v>650</v>
      </c>
      <c r="V13" s="13" t="str">
        <f>C13</f>
        <v>06</v>
      </c>
      <c r="W13" s="20">
        <f t="shared" ref="W13" si="69">SUM(J13,K13)</f>
        <v>83.45</v>
      </c>
      <c r="X13" s="35">
        <f t="shared" ref="X13" si="70">SUM(M13:O13)</f>
        <v>0</v>
      </c>
      <c r="Y13" s="35">
        <f t="shared" ref="Y13" si="71">P13</f>
        <v>733.45</v>
      </c>
      <c r="Z13" s="35" t="str">
        <f>D13</f>
        <v>010.00</v>
      </c>
      <c r="AA13" s="36" t="str">
        <f>E13</f>
        <v>010.00</v>
      </c>
      <c r="AB13" s="35" t="str">
        <f>F13</f>
        <v>010.00</v>
      </c>
      <c r="AC13" s="35" t="str">
        <f>G13</f>
        <v>10.00</v>
      </c>
      <c r="AD13" s="37">
        <f t="shared" ref="AD13" si="72">Q13</f>
        <v>40</v>
      </c>
      <c r="AE13" s="36">
        <f t="shared" ref="AE13" si="73">R13</f>
        <v>773.45</v>
      </c>
      <c r="AF13" s="8" t="str">
        <f t="shared" ref="AF13" si="74">IF(AE13&gt;1000,"***"," " )</f>
        <v xml:space="preserve"> </v>
      </c>
      <c r="AG13" s="54"/>
      <c r="AH13" s="54"/>
      <c r="AI13" s="54"/>
      <c r="AJ13" s="55"/>
    </row>
    <row r="14" spans="1:36" x14ac:dyDescent="0.25">
      <c r="A14" s="7"/>
      <c r="B14" s="28"/>
      <c r="C14" s="28"/>
      <c r="D14" s="28"/>
      <c r="E14" s="28"/>
      <c r="F14" s="28"/>
      <c r="G14" s="29"/>
      <c r="H14" s="48"/>
      <c r="I14" s="4"/>
      <c r="R14" s="14"/>
      <c r="U14" s="18"/>
      <c r="V14" s="13"/>
      <c r="W14" s="20"/>
      <c r="X14" s="35"/>
      <c r="Y14" s="35"/>
      <c r="Z14" s="35"/>
      <c r="AA14" s="36"/>
      <c r="AB14" s="35"/>
      <c r="AC14" s="35"/>
      <c r="AD14" s="36"/>
      <c r="AE14" s="36"/>
      <c r="AF14" s="8"/>
      <c r="AG14" s="54"/>
      <c r="AH14" s="54"/>
      <c r="AI14" s="54"/>
      <c r="AJ14" s="55"/>
    </row>
    <row r="15" spans="1:36" x14ac:dyDescent="0.25">
      <c r="A15" s="7" t="s">
        <v>18</v>
      </c>
      <c r="B15" s="28" t="s">
        <v>90</v>
      </c>
      <c r="C15" s="28" t="s">
        <v>75</v>
      </c>
      <c r="D15" s="28" t="s">
        <v>78</v>
      </c>
      <c r="E15" s="28" t="s">
        <v>82</v>
      </c>
      <c r="F15" s="28" t="s">
        <v>79</v>
      </c>
      <c r="G15" s="29" t="s">
        <v>83</v>
      </c>
      <c r="H15" s="33">
        <v>1</v>
      </c>
      <c r="I15" s="4">
        <f t="shared" ref="I15" si="75">IF(AND(B15&gt;="01",B15&lt;="08"),650,IF(AND(B15&gt;="09",B15&lt;="16"),700,IF(AND(B15&gt;="17",B15&lt;="25"),825,"ERROR!")))</f>
        <v>650</v>
      </c>
      <c r="J15">
        <f t="shared" ref="J15" si="76">IF(AND(C15&gt;="02",C15&lt;="03"),IF(AND(B15&gt;="01",B15&lt;="08"),25*C15,IF(AND(B15&gt;="09",B15&lt;="16"),35.55*C15,IF(AND(B15&gt;="17",B15&lt;="25"),50*C15,"ERROR!"))),0)</f>
        <v>0</v>
      </c>
      <c r="K15">
        <f t="shared" ref="K15" si="77">IF(AND(C15&gt;="04"),IF(AND(B15&gt;="01",B15&lt;="08"),83.45,IF(AND(B15&gt;="09",B15&lt;="16"),135,IF(AND(B15&gt;="17",B15&lt;="25"),185.6,"ERROR!"))),0)</f>
        <v>0</v>
      </c>
      <c r="L15">
        <f t="shared" ref="L15" si="78">SUM(I15:K15)</f>
        <v>650</v>
      </c>
      <c r="M15">
        <f t="shared" ref="M15" si="79">ROUND(IF(AND(OR(B15="23",B15="25"),OR(A15="R7",A15="YT",A15="PP")),L15*0.12,"0"),2)</f>
        <v>0</v>
      </c>
      <c r="N15">
        <f t="shared" ref="N15" si="80">ROUND(IF(OR(A15="BP",A15="CT"),-0.33*L15,0),2)</f>
        <v>0</v>
      </c>
      <c r="O15">
        <f t="shared" ref="O15" si="81">ROUND(IF(AND(OR(H15=7,H15=12),OR(A15="JK",A15="IA")),L15*-0.5,"0"),2)</f>
        <v>0</v>
      </c>
      <c r="P15">
        <f t="shared" ref="P15" si="82">SUM(L15:O15)</f>
        <v>650</v>
      </c>
      <c r="Q15" s="32">
        <f t="shared" ref="Q15" si="83">VALUE(D15+E15+F15+G15)</f>
        <v>50</v>
      </c>
      <c r="R15">
        <f t="shared" ref="R15" si="84">SUM(P15,Q15)</f>
        <v>700</v>
      </c>
      <c r="S15" s="9" t="str">
        <f>_xlfn.SWITCH((A15),"AA","PALACE PLACE","GG","GEORGIA","PP","PARK PLACE","IA","IOWA CONDO","MS","MARKET STREET","HH","HIGH TOWER","GM","GANDER MOUNTAIN","BP","BENTON PLACE","GA","GRAND AVENUE","JK","JACK'S PLACE","UN","UNDERGROUND SAM","YD","YANKEE DOODLE","YT","YAHTZEE AVE","CP","COURT PLACE","NZ","NEW ZOO","VV","VERMONT","CT","CHINA TOWN","YS","YORKSHIRE","ME","MAINE APT","R7","UPTOWN CONDOS","ERROR!")</f>
        <v>GEORGIA</v>
      </c>
      <c r="T15" t="str">
        <f>B15</f>
        <v>06</v>
      </c>
      <c r="U15" s="18">
        <f>I15</f>
        <v>650</v>
      </c>
      <c r="V15" s="13" t="str">
        <f>C15</f>
        <v>01</v>
      </c>
      <c r="W15" s="20">
        <f t="shared" ref="W15" si="85">SUM(J15,K15)</f>
        <v>0</v>
      </c>
      <c r="X15" s="35">
        <f t="shared" ref="X15" si="86">SUM(M15:O15)</f>
        <v>0</v>
      </c>
      <c r="Y15" s="35">
        <f t="shared" ref="Y15" si="87">P15</f>
        <v>650</v>
      </c>
      <c r="Z15" s="35" t="str">
        <f>D15</f>
        <v>020.00</v>
      </c>
      <c r="AA15" s="36" t="str">
        <f>E15</f>
        <v>015.00</v>
      </c>
      <c r="AB15" s="35" t="str">
        <f>F15</f>
        <v>010.00</v>
      </c>
      <c r="AC15" s="35" t="str">
        <f>G15</f>
        <v>05.00</v>
      </c>
      <c r="AD15" s="37">
        <f t="shared" ref="AD15" si="88">Q15</f>
        <v>50</v>
      </c>
      <c r="AE15" s="36">
        <f t="shared" ref="AE15" si="89">R15</f>
        <v>700</v>
      </c>
      <c r="AF15" s="8" t="str">
        <f t="shared" ref="AF15" si="90">IF(AE15&gt;1000,"***"," " )</f>
        <v xml:space="preserve"> </v>
      </c>
      <c r="AG15" s="54"/>
      <c r="AH15" s="54"/>
      <c r="AI15" s="54"/>
      <c r="AJ15" s="55"/>
    </row>
    <row r="16" spans="1:36" x14ac:dyDescent="0.25">
      <c r="A16" s="7"/>
      <c r="B16" s="28"/>
      <c r="C16" s="28"/>
      <c r="D16" s="28"/>
      <c r="E16" s="28"/>
      <c r="F16" s="28"/>
      <c r="G16" s="29"/>
      <c r="H16" s="48"/>
      <c r="I16" s="4"/>
      <c r="R16" s="14"/>
      <c r="U16" s="18"/>
      <c r="V16" s="13"/>
      <c r="W16" s="20"/>
      <c r="X16" s="35"/>
      <c r="Y16" s="35"/>
      <c r="Z16" s="35"/>
      <c r="AA16" s="36"/>
      <c r="AB16" s="35"/>
      <c r="AC16" s="35"/>
      <c r="AD16" s="36"/>
      <c r="AE16" s="36"/>
      <c r="AF16" s="8"/>
      <c r="AG16" s="54"/>
      <c r="AH16" s="54"/>
      <c r="AI16" s="54"/>
      <c r="AJ16" s="55"/>
    </row>
    <row r="17" spans="1:36" s="40" customFormat="1" x14ac:dyDescent="0.25">
      <c r="A17" s="10" t="s">
        <v>17</v>
      </c>
      <c r="B17" s="46" t="s">
        <v>103</v>
      </c>
      <c r="C17" s="40" t="s">
        <v>76</v>
      </c>
      <c r="D17" s="40" t="s">
        <v>85</v>
      </c>
      <c r="E17" s="40" t="s">
        <v>86</v>
      </c>
      <c r="F17" s="40" t="s">
        <v>87</v>
      </c>
      <c r="G17" s="41" t="s">
        <v>88</v>
      </c>
      <c r="H17" s="65">
        <v>1</v>
      </c>
      <c r="I17" s="40">
        <f t="shared" ref="I17" si="91">IF(AND(B17&gt;="01",B17&lt;="08"),650,IF(AND(B17&gt;="09",B17&lt;="16"),700,IF(AND(B17&gt;="17",B17&lt;="25"),825,"ERROR!")))</f>
        <v>825</v>
      </c>
      <c r="J17" s="40">
        <f t="shared" ref="J17" si="92">IF(AND(C17&gt;="02",C17&lt;="03"),IF(AND(B17&gt;="01",B17&lt;="08"),25*C17,IF(AND(B17&gt;="09",B17&lt;="16"),35.55*C17,IF(AND(B17&gt;="17",B17&lt;="25"),50*C17,"ERROR!"))),0)</f>
        <v>100</v>
      </c>
      <c r="K17" s="40">
        <f t="shared" ref="K17" si="93">IF(AND(C17&gt;="04"),IF(AND(B17&gt;="01",B17&lt;="08"),83.45,IF(AND(B17&gt;="09",B17&lt;="16"),135,IF(AND(B17&gt;="17",B17&lt;="25"),185.6,"ERROR!"))),0)</f>
        <v>0</v>
      </c>
      <c r="L17" s="40">
        <f t="shared" ref="L17" si="94">SUM(I17:K17)</f>
        <v>925</v>
      </c>
      <c r="M17" s="40">
        <f t="shared" ref="M17" si="95">ROUND(IF(AND(OR(B17="23",B17="25"),OR(A17="R7",A17="YT",A17="PP")),L17*0.12,"0"),2)</f>
        <v>111</v>
      </c>
      <c r="N17" s="40">
        <f t="shared" ref="N17" si="96">ROUND(IF(OR(A17="BP",A17="CT"),-0.33*L17,0),2)</f>
        <v>0</v>
      </c>
      <c r="O17" s="40">
        <f t="shared" ref="O17" si="97">ROUND(IF(AND(OR(H17=7,H17=12),OR(A17="JK",A17="IA")),L17*-0.5,"0"),2)</f>
        <v>0</v>
      </c>
      <c r="P17" s="40">
        <f t="shared" ref="P17" si="98">SUM(L17:O17)</f>
        <v>1036</v>
      </c>
      <c r="Q17" s="40">
        <f t="shared" ref="Q17" si="99">VALUE(D17+E17+F17+G17)</f>
        <v>200</v>
      </c>
      <c r="R17" s="40">
        <f t="shared" ref="R17" si="100">SUM(P17,Q17)</f>
        <v>1236</v>
      </c>
      <c r="S17" s="42" t="str">
        <f>_xlfn.SWITCH((A17),"AA","PALACE PLACE","GG","GEORGIA","PP","PARK PLACE","IA","IOWA CONDO","MS","MARKET STREET","HH","HIGH TOWER","GM","GANDER MOUNTAIN","BP","BENTON PLACE","GA","GRAND AVENUE","JK","JACK'S PLACE","UN","UNDERGROUND SAM","YD","YANKEE DOODLE","YT","YAHTZEE AVE","CP","COURT PLACE","NZ","NEW ZOO","VV","VERMONT","CT","CHINA TOWN","YS","YORKSHIRE","ME","MAINE APT","R7","UPTOWN CONDOS","ERROR!")</f>
        <v>UPTOWN CONDOS</v>
      </c>
      <c r="T17" s="40" t="str">
        <f>B17</f>
        <v>23</v>
      </c>
      <c r="U17" s="40">
        <f>I17</f>
        <v>825</v>
      </c>
      <c r="V17" s="43" t="str">
        <f>C17</f>
        <v>02</v>
      </c>
      <c r="W17" s="43">
        <f t="shared" ref="W17" si="101">SUM(J17,K17)</f>
        <v>100</v>
      </c>
      <c r="X17" s="44">
        <f t="shared" ref="X17" si="102">SUM(M17:O17)</f>
        <v>111</v>
      </c>
      <c r="Y17" s="44">
        <f t="shared" ref="Y17" si="103">P17</f>
        <v>1036</v>
      </c>
      <c r="Z17" s="44" t="str">
        <f>D17</f>
        <v>080.00</v>
      </c>
      <c r="AA17" s="45" t="str">
        <f>E17</f>
        <v>060.00</v>
      </c>
      <c r="AB17" s="44" t="str">
        <f>F17</f>
        <v>040.00</v>
      </c>
      <c r="AC17" s="44" t="str">
        <f>G17</f>
        <v>20.00</v>
      </c>
      <c r="AD17" s="44">
        <f t="shared" ref="AD17" si="104">Q17</f>
        <v>200</v>
      </c>
      <c r="AE17" s="45">
        <f t="shared" ref="AE17" si="105">R17</f>
        <v>1236</v>
      </c>
      <c r="AF17" s="41" t="str">
        <f t="shared" ref="AF17" si="106">IF(AE17&gt;1000,"***"," " )</f>
        <v>***</v>
      </c>
      <c r="AG17" s="56" t="s">
        <v>49</v>
      </c>
      <c r="AH17" s="56"/>
      <c r="AI17" s="56"/>
      <c r="AJ17" s="57"/>
    </row>
    <row r="18" spans="1:36" x14ac:dyDescent="0.25">
      <c r="B18" s="28"/>
      <c r="C18" s="28"/>
      <c r="D18" s="28"/>
      <c r="E18" s="28"/>
      <c r="F18" s="28"/>
      <c r="G18" s="29"/>
      <c r="H18" s="48"/>
      <c r="I18" s="4"/>
      <c r="R18" s="14"/>
      <c r="U18" s="18"/>
      <c r="V18" s="13"/>
      <c r="W18" s="20"/>
      <c r="X18" s="35"/>
      <c r="Y18" s="35"/>
      <c r="Z18" s="35"/>
      <c r="AA18" s="36"/>
      <c r="AB18" s="35"/>
      <c r="AC18" s="35"/>
      <c r="AD18" s="36"/>
      <c r="AE18" s="36"/>
      <c r="AF18" s="8"/>
      <c r="AG18" s="54"/>
      <c r="AH18" s="54"/>
      <c r="AI18" s="54"/>
      <c r="AJ18" s="55"/>
    </row>
    <row r="19" spans="1:36" s="40" customFormat="1" x14ac:dyDescent="0.25">
      <c r="A19" s="10" t="s">
        <v>17</v>
      </c>
      <c r="B19" s="40" t="s">
        <v>104</v>
      </c>
      <c r="C19" s="40" t="s">
        <v>84</v>
      </c>
      <c r="D19" s="40" t="s">
        <v>78</v>
      </c>
      <c r="E19" s="40" t="s">
        <v>79</v>
      </c>
      <c r="F19" s="40" t="s">
        <v>105</v>
      </c>
      <c r="G19" s="41" t="s">
        <v>83</v>
      </c>
      <c r="H19" s="65">
        <v>1</v>
      </c>
      <c r="I19" s="40">
        <f t="shared" ref="I19" si="107">IF(AND(B19&gt;="01",B19&lt;="08"),650,IF(AND(B19&gt;="09",B19&lt;="16"),700,IF(AND(B19&gt;="17",B19&lt;="25"),825,"ERROR!")))</f>
        <v>825</v>
      </c>
      <c r="J19" s="40">
        <f t="shared" ref="J19" si="108">IF(AND(C19&gt;="02",C19&lt;="03"),IF(AND(B19&gt;="01",B19&lt;="08"),25*C19,IF(AND(B19&gt;="09",B19&lt;="16"),35.55*C19,IF(AND(B19&gt;="17",B19&lt;="25"),50*C19,"ERROR!"))),0)</f>
        <v>150</v>
      </c>
      <c r="K19" s="40">
        <f t="shared" ref="K19" si="109">IF(AND(C19&gt;="04"),IF(AND(B19&gt;="01",B19&lt;="08"),83.45,IF(AND(B19&gt;="09",B19&lt;="16"),135,IF(AND(B19&gt;="17",B19&lt;="25"),185.6,"ERROR!"))),0)</f>
        <v>0</v>
      </c>
      <c r="L19" s="40">
        <f t="shared" ref="L19" si="110">SUM(I19:K19)</f>
        <v>975</v>
      </c>
      <c r="M19" s="40">
        <f t="shared" ref="M19" si="111">ROUND(IF(AND(OR(B19="23",B19="25"),OR(A19="R7",A19="YT",A19="PP")),L19*0.12,"0"),2)</f>
        <v>117</v>
      </c>
      <c r="N19" s="40">
        <f t="shared" ref="N19" si="112">ROUND(IF(OR(A19="BP",A19="CT"),-0.33*L19,0),2)</f>
        <v>0</v>
      </c>
      <c r="O19" s="40">
        <f t="shared" ref="O19" si="113">ROUND(IF(AND(OR(H19=7,H19=12),OR(A19="JK",A19="IA")),L19*-0.5,"0"),2)</f>
        <v>0</v>
      </c>
      <c r="P19" s="40">
        <f t="shared" ref="P19" si="114">SUM(L19:O19)</f>
        <v>1092</v>
      </c>
      <c r="Q19" s="40">
        <f t="shared" ref="Q19" si="115">VALUE(D19+E19+F19+G19)</f>
        <v>85</v>
      </c>
      <c r="R19" s="40">
        <f t="shared" ref="R19" si="116">SUM(P19,Q19)</f>
        <v>1177</v>
      </c>
      <c r="S19" s="42" t="str">
        <f>_xlfn.SWITCH((A19),"AA","PALACE PLACE","GG","GEORGIA","PP","PARK PLACE","IA","IOWA CONDO","MS","MARKET STREET","HH","HIGH TOWER","GM","GANDER MOUNTAIN","BP","BENTON PLACE","GA","GRAND AVENUE","JK","JACK'S PLACE","UN","UNDERGROUND SAM","YD","YANKEE DOODLE","YT","YAHTZEE AVE","CP","COURT PLACE","NZ","NEW ZOO","VV","VERMONT","CT","CHINA TOWN","YS","YORKSHIRE","ME","MAINE APT","R7","UPTOWN CONDOS","ERROR!")</f>
        <v>UPTOWN CONDOS</v>
      </c>
      <c r="T19" s="40" t="str">
        <f>B19</f>
        <v>25</v>
      </c>
      <c r="U19" s="40">
        <f>I19</f>
        <v>825</v>
      </c>
      <c r="V19" s="43" t="str">
        <f>C19</f>
        <v>03</v>
      </c>
      <c r="W19" s="43">
        <f t="shared" ref="W19" si="117">SUM(J19,K19)</f>
        <v>150</v>
      </c>
      <c r="X19" s="44">
        <f t="shared" ref="X19" si="118">SUM(M19:O19)</f>
        <v>117</v>
      </c>
      <c r="Y19" s="44">
        <f t="shared" ref="Y19" si="119">P19</f>
        <v>1092</v>
      </c>
      <c r="Z19" s="44" t="str">
        <f>D19</f>
        <v>020.00</v>
      </c>
      <c r="AA19" s="45" t="str">
        <f>E19</f>
        <v>010.00</v>
      </c>
      <c r="AB19" s="44" t="str">
        <f>F19</f>
        <v>050.00</v>
      </c>
      <c r="AC19" s="44" t="str">
        <f>G19</f>
        <v>05.00</v>
      </c>
      <c r="AD19" s="44">
        <f t="shared" ref="AD19" si="120">Q19</f>
        <v>85</v>
      </c>
      <c r="AE19" s="45">
        <f t="shared" ref="AE19" si="121">R19</f>
        <v>1177</v>
      </c>
      <c r="AF19" s="41" t="str">
        <f t="shared" ref="AF19" si="122">IF(AE19&gt;1000,"***"," " )</f>
        <v>***</v>
      </c>
      <c r="AG19" s="56" t="s">
        <v>50</v>
      </c>
      <c r="AH19" s="56"/>
      <c r="AI19" s="56"/>
      <c r="AJ19" s="57"/>
    </row>
    <row r="20" spans="1:36" x14ac:dyDescent="0.25">
      <c r="B20" s="28"/>
      <c r="C20" s="28"/>
      <c r="D20" s="28"/>
      <c r="E20" s="28"/>
      <c r="F20" s="28"/>
      <c r="G20" s="29"/>
      <c r="H20" s="48"/>
      <c r="I20" s="4"/>
      <c r="R20" s="14"/>
      <c r="U20" s="18"/>
      <c r="V20" s="13"/>
      <c r="W20" s="20"/>
      <c r="X20" s="35"/>
      <c r="Y20" s="35"/>
      <c r="Z20" s="35"/>
      <c r="AA20" s="36"/>
      <c r="AB20" s="35"/>
      <c r="AC20" s="35"/>
      <c r="AD20" s="36"/>
      <c r="AE20" s="36"/>
      <c r="AF20" s="8"/>
      <c r="AG20" s="54"/>
      <c r="AH20" s="54"/>
      <c r="AI20" s="54"/>
      <c r="AJ20" s="55"/>
    </row>
    <row r="21" spans="1:36" s="40" customFormat="1" x14ac:dyDescent="0.25">
      <c r="A21" s="10" t="s">
        <v>17</v>
      </c>
      <c r="B21" s="40" t="s">
        <v>91</v>
      </c>
      <c r="C21" s="40" t="s">
        <v>89</v>
      </c>
      <c r="D21" s="40" t="s">
        <v>79</v>
      </c>
      <c r="E21" s="40" t="s">
        <v>79</v>
      </c>
      <c r="F21" s="40" t="s">
        <v>79</v>
      </c>
      <c r="G21" s="41" t="s">
        <v>81</v>
      </c>
      <c r="H21" s="65">
        <v>1</v>
      </c>
      <c r="I21" s="40">
        <f t="shared" ref="I21" si="123">IF(AND(B21&gt;="01",B21&lt;="08"),650,IF(AND(B21&gt;="09",B21&lt;="16"),700,IF(AND(B21&gt;="17",B21&lt;="25"),825,"ERROR!")))</f>
        <v>650</v>
      </c>
      <c r="J21" s="40">
        <f t="shared" ref="J21" si="124">IF(AND(C21&gt;="02",C21&lt;="03"),IF(AND(B21&gt;="01",B21&lt;="08"),25*C21,IF(AND(B21&gt;="09",B21&lt;="16"),35.55*C21,IF(AND(B21&gt;="17",B21&lt;="25"),50*C21,"ERROR!"))),0)</f>
        <v>0</v>
      </c>
      <c r="K21" s="40">
        <f t="shared" ref="K21" si="125">IF(AND(C21&gt;="04"),IF(AND(B21&gt;="01",B21&lt;="08"),83.45,IF(AND(B21&gt;="09",B21&lt;="16"),135,IF(AND(B21&gt;="17",B21&lt;="25"),185.6,"ERROR!"))),0)</f>
        <v>83.45</v>
      </c>
      <c r="L21" s="40">
        <f t="shared" ref="L21" si="126">SUM(I21:K21)</f>
        <v>733.45</v>
      </c>
      <c r="M21" s="40">
        <f t="shared" ref="M21" si="127">ROUND(IF(AND(OR(B21="23",B21="25"),OR(A21="R7",A21="YT",A21="PP")),L21*0.12,"0"),2)</f>
        <v>0</v>
      </c>
      <c r="N21" s="40">
        <f t="shared" ref="N21" si="128">ROUND(IF(OR(A21="BP",A21="CT"),-0.33*L21,0),2)</f>
        <v>0</v>
      </c>
      <c r="O21" s="40">
        <f t="shared" ref="O21" si="129">ROUND(IF(AND(OR(H21=7,H21=12),OR(A21="JK",A21="IA")),L21*-0.5,"0"),2)</f>
        <v>0</v>
      </c>
      <c r="P21" s="40">
        <f t="shared" ref="P21" si="130">SUM(L21:O21)</f>
        <v>733.45</v>
      </c>
      <c r="Q21" s="40">
        <f t="shared" ref="Q21" si="131">VALUE(D21+E21+F21+G21)</f>
        <v>40</v>
      </c>
      <c r="R21" s="40">
        <f t="shared" ref="R21" si="132">SUM(P21,Q21)</f>
        <v>773.45</v>
      </c>
      <c r="S21" s="42" t="str">
        <f>_xlfn.SWITCH((A21),"AA","PALACE PLACE","GG","GEORGIA","PP","PARK PLACE","IA","IOWA CONDO","MS","MARKET STREET","HH","HIGH TOWER","GM","GANDER MOUNTAIN","BP","BENTON PLACE","GA","GRAND AVENUE","JK","JACK'S PLACE","UN","UNDERGROUND SAM","YD","YANKEE DOODLE","YT","YAHTZEE AVE","CP","COURT PLACE","NZ","NEW ZOO","VV","VERMONT","CT","CHINA TOWN","YS","YORKSHIRE","ME","MAINE APT","R7","UPTOWN CONDOS","ERROR!")</f>
        <v>UPTOWN CONDOS</v>
      </c>
      <c r="T21" s="40" t="str">
        <f>B21</f>
        <v>07</v>
      </c>
      <c r="U21" s="40">
        <f>I21</f>
        <v>650</v>
      </c>
      <c r="V21" s="43" t="str">
        <f>C21</f>
        <v>04</v>
      </c>
      <c r="W21" s="43">
        <f t="shared" ref="W21" si="133">SUM(J21,K21)</f>
        <v>83.45</v>
      </c>
      <c r="X21" s="44">
        <f t="shared" ref="X21" si="134">SUM(M21:O21)</f>
        <v>0</v>
      </c>
      <c r="Y21" s="44">
        <f t="shared" ref="Y21" si="135">P21</f>
        <v>733.45</v>
      </c>
      <c r="Z21" s="44" t="str">
        <f>D21</f>
        <v>010.00</v>
      </c>
      <c r="AA21" s="45" t="str">
        <f>E21</f>
        <v>010.00</v>
      </c>
      <c r="AB21" s="44" t="str">
        <f>F21</f>
        <v>010.00</v>
      </c>
      <c r="AC21" s="44" t="str">
        <f>G21</f>
        <v>10.00</v>
      </c>
      <c r="AD21" s="44">
        <f t="shared" ref="AD21" si="136">Q21</f>
        <v>40</v>
      </c>
      <c r="AE21" s="45">
        <f t="shared" ref="AE21" si="137">R21</f>
        <v>773.45</v>
      </c>
      <c r="AF21" s="41" t="str">
        <f t="shared" ref="AF21" si="138">IF(AE21&gt;1000,"***"," " )</f>
        <v xml:space="preserve"> </v>
      </c>
      <c r="AG21" s="56" t="s">
        <v>51</v>
      </c>
      <c r="AH21" s="56"/>
      <c r="AI21" s="56"/>
      <c r="AJ21" s="57"/>
    </row>
    <row r="22" spans="1:36" x14ac:dyDescent="0.25">
      <c r="A22" s="7"/>
      <c r="B22" s="28"/>
      <c r="C22" s="28"/>
      <c r="D22" s="28"/>
      <c r="E22" s="28"/>
      <c r="F22" s="28"/>
      <c r="G22" s="29"/>
      <c r="H22" s="48"/>
      <c r="I22" s="4"/>
      <c r="R22" s="14"/>
      <c r="U22" s="18"/>
      <c r="V22" s="13"/>
      <c r="W22" s="20"/>
      <c r="X22" s="35"/>
      <c r="Y22" s="35"/>
      <c r="Z22" s="35"/>
      <c r="AA22" s="36"/>
      <c r="AB22" s="35"/>
      <c r="AC22" s="35"/>
      <c r="AD22" s="36"/>
      <c r="AE22" s="36"/>
      <c r="AF22" s="8"/>
      <c r="AG22" s="54"/>
      <c r="AH22" s="54"/>
      <c r="AI22" s="54"/>
      <c r="AJ22" s="55"/>
    </row>
    <row r="23" spans="1:36" s="40" customFormat="1" x14ac:dyDescent="0.25">
      <c r="A23" s="10" t="s">
        <v>17</v>
      </c>
      <c r="B23" s="40" t="s">
        <v>104</v>
      </c>
      <c r="C23" s="40" t="s">
        <v>93</v>
      </c>
      <c r="D23" s="40">
        <v>999.99</v>
      </c>
      <c r="E23" s="40">
        <v>999.99</v>
      </c>
      <c r="F23" s="40">
        <v>999.99</v>
      </c>
      <c r="G23" s="41">
        <v>99.99</v>
      </c>
      <c r="H23" s="65">
        <v>1</v>
      </c>
      <c r="I23" s="40">
        <f t="shared" ref="I23" si="139">IF(AND(B23&gt;="01",B23&lt;="08"),650,IF(AND(B23&gt;="09",B23&lt;="16"),700,IF(AND(B23&gt;="17",B23&lt;="25"),825,"ERROR!")))</f>
        <v>825</v>
      </c>
      <c r="J23" s="40">
        <f t="shared" ref="J23" si="140">IF(AND(C23&gt;="02",C23&lt;="03"),IF(AND(B23&gt;="01",B23&lt;="08"),25*C23,IF(AND(B23&gt;="09",B23&lt;="16"),35.55*C23,IF(AND(B23&gt;="17",B23&lt;="25"),50*C23,"ERROR!"))),0)</f>
        <v>0</v>
      </c>
      <c r="K23" s="40">
        <f t="shared" ref="K23" si="141">IF(AND(C23&gt;="04"),IF(AND(B23&gt;="01",B23&lt;="08"),83.45,IF(AND(B23&gt;="09",B23&lt;="16"),135,IF(AND(B23&gt;="17",B23&lt;="25"),185.6,"ERROR!"))),0)</f>
        <v>185.6</v>
      </c>
      <c r="L23" s="40">
        <f t="shared" ref="L23" si="142">SUM(I23:K23)</f>
        <v>1010.6</v>
      </c>
      <c r="M23" s="40">
        <f t="shared" ref="M23" si="143">ROUND(IF(AND(OR(B23="23",B23="25"),OR(A23="R7",A23="YT",A23="PP")),L23*0.12,"0"),2)</f>
        <v>121.27</v>
      </c>
      <c r="N23" s="40">
        <f t="shared" ref="N23" si="144">ROUND(IF(OR(A23="BP",A23="CT"),-0.33*L23,0),2)</f>
        <v>0</v>
      </c>
      <c r="O23" s="40">
        <f t="shared" ref="O23" si="145">ROUND(IF(AND(OR(H23=7,H23=12),OR(A23="JK",A23="IA")),L23*-0.5,"0"),2)</f>
        <v>0</v>
      </c>
      <c r="P23" s="40">
        <f t="shared" ref="P23" si="146">SUM(L23:O23)</f>
        <v>1131.8700000000001</v>
      </c>
      <c r="Q23" s="40">
        <f t="shared" ref="Q23" si="147">VALUE(D23+E23+F23+G23)</f>
        <v>3099.96</v>
      </c>
      <c r="R23" s="40">
        <f t="shared" ref="R23" si="148">SUM(P23,Q23)</f>
        <v>4231.83</v>
      </c>
      <c r="S23" s="42" t="str">
        <f>_xlfn.SWITCH((A23),"AA","PALACE PLACE","GG","GEORGIA","PP","PARK PLACE","IA","IOWA CONDO","MS","MARKET STREET","HH","HIGH TOWER","GM","GANDER MOUNTAIN","BP","BENTON PLACE","GA","GRAND AVENUE","JK","JACK'S PLACE","UN","UNDERGROUND SAM","YD","YANKEE DOODLE","YT","YAHTZEE AVE","CP","COURT PLACE","NZ","NEW ZOO","VV","VERMONT","CT","CHINA TOWN","YS","YORKSHIRE","ME","MAINE APT","R7","UPTOWN CONDOS","ERROR!")</f>
        <v>UPTOWN CONDOS</v>
      </c>
      <c r="T23" s="40" t="str">
        <f>B23</f>
        <v>25</v>
      </c>
      <c r="U23" s="40">
        <f>I23</f>
        <v>825</v>
      </c>
      <c r="V23" s="43" t="str">
        <f>C23</f>
        <v>09</v>
      </c>
      <c r="W23" s="43">
        <f t="shared" ref="W23" si="149">SUM(J23,K23)</f>
        <v>185.6</v>
      </c>
      <c r="X23" s="44">
        <f t="shared" ref="X23" si="150">SUM(M23:O23)</f>
        <v>121.27</v>
      </c>
      <c r="Y23" s="44">
        <f t="shared" ref="Y23" si="151">P23</f>
        <v>1131.8700000000001</v>
      </c>
      <c r="Z23" s="44">
        <f>D23</f>
        <v>999.99</v>
      </c>
      <c r="AA23" s="45">
        <f>E23</f>
        <v>999.99</v>
      </c>
      <c r="AB23" s="44">
        <f>F23</f>
        <v>999.99</v>
      </c>
      <c r="AC23" s="44">
        <f>G23</f>
        <v>99.99</v>
      </c>
      <c r="AD23" s="44">
        <f t="shared" ref="AD23" si="152">Q23</f>
        <v>3099.96</v>
      </c>
      <c r="AE23" s="45">
        <f t="shared" ref="AE23" si="153">R23</f>
        <v>4231.83</v>
      </c>
      <c r="AF23" s="41" t="str">
        <f t="shared" ref="AF23" si="154">IF(AE23&gt;1000,"***"," " )</f>
        <v>***</v>
      </c>
      <c r="AG23" s="56" t="s">
        <v>38</v>
      </c>
      <c r="AH23" s="56"/>
      <c r="AI23" s="56"/>
      <c r="AJ23" s="57"/>
    </row>
    <row r="24" spans="1:36" x14ac:dyDescent="0.25">
      <c r="A24" s="7"/>
      <c r="B24" s="28"/>
      <c r="C24" s="28"/>
      <c r="D24" s="28"/>
      <c r="E24" s="28"/>
      <c r="F24" s="28"/>
      <c r="G24" s="29"/>
      <c r="H24" s="48"/>
      <c r="I24" s="4"/>
      <c r="R24" s="14"/>
      <c r="U24" s="18"/>
      <c r="V24" s="13"/>
      <c r="W24" s="20"/>
      <c r="X24" s="35"/>
      <c r="Y24" s="35"/>
      <c r="Z24" s="35"/>
      <c r="AA24" s="36"/>
      <c r="AB24" s="35"/>
      <c r="AC24" s="35"/>
      <c r="AD24" s="36"/>
      <c r="AE24" s="36"/>
      <c r="AF24" s="8"/>
      <c r="AG24" s="54"/>
      <c r="AH24" s="54"/>
      <c r="AI24" s="54"/>
      <c r="AJ24" s="55"/>
    </row>
    <row r="25" spans="1:36" x14ac:dyDescent="0.25">
      <c r="A25" t="s">
        <v>26</v>
      </c>
      <c r="B25" t="s">
        <v>92</v>
      </c>
      <c r="C25" t="s">
        <v>90</v>
      </c>
      <c r="D25" t="s">
        <v>85</v>
      </c>
      <c r="E25" t="s">
        <v>86</v>
      </c>
      <c r="F25" t="s">
        <v>87</v>
      </c>
      <c r="G25" t="s">
        <v>88</v>
      </c>
      <c r="H25" s="33">
        <v>1</v>
      </c>
      <c r="I25">
        <f t="shared" ref="I25" si="155">IF(AND(B25&gt;="01",B25&lt;="08"),650,IF(AND(B25&gt;="09",B25&lt;="16"),700,IF(AND(B25&gt;="17",B25&lt;="25"),825,"ERROR!")))</f>
        <v>650</v>
      </c>
      <c r="J25">
        <f t="shared" ref="J25" si="156">IF(AND(C25&gt;="02",C25&lt;="03"),IF(AND(B25&gt;="01",B25&lt;="08"),25*C25,IF(AND(B25&gt;="09",B25&lt;="16"),35.55*C25,IF(AND(B25&gt;="17",B25&lt;="25"),50*C25,"ERROR!"))),0)</f>
        <v>0</v>
      </c>
      <c r="K25">
        <f t="shared" ref="K25" si="157">IF(AND(C25&gt;="04"),IF(AND(B25&gt;="01",B25&lt;="08"),83.45,IF(AND(B25&gt;="09",B25&lt;="16"),135,IF(AND(B25&gt;="17",B25&lt;="25"),185.6,"ERROR!"))),0)</f>
        <v>83.45</v>
      </c>
      <c r="L25">
        <f t="shared" ref="L25" si="158">SUM(I25:K25)</f>
        <v>733.45</v>
      </c>
      <c r="M25">
        <f t="shared" ref="M25" si="159">ROUND(IF(AND(OR(B25="23",B25="25"),OR(A25="R7",A25="YT",A25="PP")),L25*0.12,"0"),2)</f>
        <v>0</v>
      </c>
      <c r="N25">
        <f t="shared" ref="N25" si="160">ROUND(IF(OR(A25="BP",A25="CT"),-0.33*L25,0),2)</f>
        <v>0</v>
      </c>
      <c r="O25">
        <f t="shared" ref="O25" si="161">ROUND(IF(AND(OR(H25=7,H25=12),OR(A25="JK",A25="IA")),L25*-0.5,"0"),2)</f>
        <v>0</v>
      </c>
      <c r="P25">
        <f t="shared" ref="P25" si="162">SUM(L25:O25)</f>
        <v>733.45</v>
      </c>
      <c r="Q25">
        <f t="shared" ref="Q25" si="163">VALUE(D25+E25+F25+G25)</f>
        <v>200</v>
      </c>
      <c r="R25">
        <f t="shared" ref="R25" si="164">SUM(P25,Q25)</f>
        <v>933.45</v>
      </c>
      <c r="S25" t="str">
        <f>_xlfn.SWITCH((A25),"AA","PALACE PLACE","GG","GEORGIA","PP","PARK PLACE","IA","IOWA CONDO","MS","MARKET STREET","HH","HIGH TOWER","GM","GANDER MOUNTAIN","BP","BENTON PLACE","GA","GRAND AVENUE","JK","JACK'S PLACE","UN","UNDERGROUND SAM","YD","YANKEE DOODLE","YT","YAHTZEE AVE","CP","COURT PLACE","NZ","NEW ZOO","VV","VERMONT","CT","CHINA TOWN","YS","YORKSHIRE","ME","MAINE APT","R7","UPTOWN CONDOS","ERROR!")</f>
        <v>VERMONT</v>
      </c>
      <c r="T25" t="str">
        <f>B25</f>
        <v>08</v>
      </c>
      <c r="U25">
        <f>I25</f>
        <v>650</v>
      </c>
      <c r="V25" t="str">
        <f>C25</f>
        <v>06</v>
      </c>
      <c r="W25">
        <f t="shared" ref="W25" si="165">SUM(J25,K25)</f>
        <v>83.45</v>
      </c>
      <c r="X25">
        <f t="shared" ref="X25" si="166">SUM(M25:O25)</f>
        <v>0</v>
      </c>
      <c r="Y25">
        <f t="shared" ref="Y25" si="167">P25</f>
        <v>733.45</v>
      </c>
      <c r="Z25" t="str">
        <f>D25</f>
        <v>080.00</v>
      </c>
      <c r="AA25" t="str">
        <f>E25</f>
        <v>060.00</v>
      </c>
      <c r="AB25" t="str">
        <f>F25</f>
        <v>040.00</v>
      </c>
      <c r="AC25" t="str">
        <f>G25</f>
        <v>20.00</v>
      </c>
      <c r="AD25">
        <f t="shared" ref="AD25" si="168">Q25</f>
        <v>200</v>
      </c>
      <c r="AE25">
        <f t="shared" ref="AE25" si="169">R25</f>
        <v>933.45</v>
      </c>
      <c r="AF25" t="str">
        <f t="shared" ref="AF25" si="170">IF(AE25&gt;1000,"***"," " )</f>
        <v xml:space="preserve"> </v>
      </c>
      <c r="AG25" s="61"/>
      <c r="AH25" s="61"/>
      <c r="AI25" s="61"/>
      <c r="AJ25" s="61"/>
    </row>
    <row r="26" spans="1:36" x14ac:dyDescent="0.25">
      <c r="A26" s="7"/>
      <c r="B26" s="28"/>
      <c r="C26" s="28"/>
      <c r="D26" s="28"/>
      <c r="E26" s="28"/>
      <c r="F26" s="28"/>
      <c r="G26" s="29"/>
      <c r="H26" s="48"/>
      <c r="I26" s="4"/>
      <c r="R26" s="14"/>
      <c r="U26" s="18"/>
      <c r="V26" s="13"/>
      <c r="W26" s="20"/>
      <c r="X26" s="35"/>
      <c r="Y26" s="35"/>
      <c r="Z26" s="35"/>
      <c r="AA26" s="36"/>
      <c r="AB26" s="35"/>
      <c r="AC26" s="35"/>
      <c r="AD26" s="36"/>
      <c r="AE26" s="36"/>
      <c r="AF26" s="8"/>
      <c r="AG26" s="54"/>
      <c r="AH26" s="54"/>
      <c r="AI26" s="54"/>
      <c r="AJ26" s="55"/>
    </row>
    <row r="27" spans="1:36" s="40" customFormat="1" x14ac:dyDescent="0.25">
      <c r="A27" s="10" t="s">
        <v>19</v>
      </c>
      <c r="B27" s="46" t="s">
        <v>103</v>
      </c>
      <c r="C27" s="40" t="s">
        <v>91</v>
      </c>
      <c r="D27" s="40" t="s">
        <v>85</v>
      </c>
      <c r="E27" s="40" t="s">
        <v>86</v>
      </c>
      <c r="F27" s="40" t="s">
        <v>87</v>
      </c>
      <c r="G27" s="41" t="s">
        <v>88</v>
      </c>
      <c r="H27" s="65">
        <v>1</v>
      </c>
      <c r="I27" s="40">
        <f t="shared" ref="I27" si="171">IF(AND(B27&gt;="01",B27&lt;="08"),650,IF(AND(B27&gt;="09",B27&lt;="16"),700,IF(AND(B27&gt;="17",B27&lt;="25"),825,"ERROR!")))</f>
        <v>825</v>
      </c>
      <c r="J27" s="40">
        <f t="shared" ref="J27" si="172">IF(AND(C27&gt;="02",C27&lt;="03"),IF(AND(B27&gt;="01",B27&lt;="08"),25*C27,IF(AND(B27&gt;="09",B27&lt;="16"),35.55*C27,IF(AND(B27&gt;="17",B27&lt;="25"),50*C27,"ERROR!"))),0)</f>
        <v>0</v>
      </c>
      <c r="K27" s="40">
        <f t="shared" ref="K27" si="173">IF(AND(C27&gt;="04"),IF(AND(B27&gt;="01",B27&lt;="08"),83.45,IF(AND(B27&gt;="09",B27&lt;="16"),135,IF(AND(B27&gt;="17",B27&lt;="25"),185.6,"ERROR!"))),0)</f>
        <v>185.6</v>
      </c>
      <c r="L27" s="40">
        <f t="shared" ref="L27" si="174">SUM(I27:K27)</f>
        <v>1010.6</v>
      </c>
      <c r="M27" s="40">
        <f t="shared" ref="M27" si="175">ROUND(IF(AND(OR(B27="23",B27="25"),OR(A27="R7",A27="YT",A27="PP")),L27*0.12,"0"),2)</f>
        <v>121.27</v>
      </c>
      <c r="N27" s="40">
        <f t="shared" ref="N27" si="176">ROUND(IF(OR(A27="BP",A27="CT"),-0.33*L27,0),2)</f>
        <v>0</v>
      </c>
      <c r="O27" s="40">
        <f t="shared" ref="O27" si="177">ROUND(IF(AND(OR(H27=7,H27=12),OR(A27="JK",A27="IA")),L27*-0.5,"0"),2)</f>
        <v>0</v>
      </c>
      <c r="P27" s="40">
        <f t="shared" ref="P27" si="178">SUM(L27:O27)</f>
        <v>1131.8700000000001</v>
      </c>
      <c r="Q27" s="40">
        <f t="shared" ref="Q27" si="179">VALUE(D27+E27+F27+G27)</f>
        <v>200</v>
      </c>
      <c r="R27" s="40">
        <f t="shared" ref="R27" si="180">SUM(P27,Q27)</f>
        <v>1331.8700000000001</v>
      </c>
      <c r="S27" s="42" t="str">
        <f>_xlfn.SWITCH((A27),"AA","PALACE PLACE","GG","GEORGIA","PP","PARK PLACE","IA","IOWA CONDO","MS","MARKET STREET","HH","HIGH TOWER","GM","GANDER MOUNTAIN","BP","BENTON PLACE","GA","GRAND AVENUE","JK","JACK'S PLACE","UN","UNDERGROUND SAM","YD","YANKEE DOODLE","YT","YAHTZEE AVE","CP","COURT PLACE","NZ","NEW ZOO","VV","VERMONT","CT","CHINA TOWN","YS","YORKSHIRE","ME","MAINE APT","R7","UPTOWN CONDOS","ERROR!")</f>
        <v>PARK PLACE</v>
      </c>
      <c r="T27" s="40" t="str">
        <f>B27</f>
        <v>23</v>
      </c>
      <c r="U27" s="40">
        <f>I27</f>
        <v>825</v>
      </c>
      <c r="V27" s="43" t="str">
        <f>C27</f>
        <v>07</v>
      </c>
      <c r="W27" s="43">
        <f t="shared" ref="W27" si="181">SUM(J27,K27)</f>
        <v>185.6</v>
      </c>
      <c r="X27" s="44">
        <f t="shared" ref="X27" si="182">SUM(M27:O27)</f>
        <v>121.27</v>
      </c>
      <c r="Y27" s="44">
        <f t="shared" ref="Y27" si="183">P27</f>
        <v>1131.8700000000001</v>
      </c>
      <c r="Z27" s="44" t="str">
        <f>D27</f>
        <v>080.00</v>
      </c>
      <c r="AA27" s="45" t="str">
        <f>E27</f>
        <v>060.00</v>
      </c>
      <c r="AB27" s="44" t="str">
        <f>F27</f>
        <v>040.00</v>
      </c>
      <c r="AC27" s="44" t="str">
        <f>G27</f>
        <v>20.00</v>
      </c>
      <c r="AD27" s="44">
        <f t="shared" ref="AD27" si="184">Q27</f>
        <v>200</v>
      </c>
      <c r="AE27" s="45">
        <f t="shared" ref="AE27" si="185">R27</f>
        <v>1331.8700000000001</v>
      </c>
      <c r="AF27" s="41" t="str">
        <f t="shared" ref="AF27" si="186">IF(AE27&gt;1000,"***"," " )</f>
        <v>***</v>
      </c>
      <c r="AG27" s="56" t="s">
        <v>46</v>
      </c>
      <c r="AH27" s="56"/>
      <c r="AI27" s="56"/>
      <c r="AJ27" s="57"/>
    </row>
    <row r="28" spans="1:36" x14ac:dyDescent="0.25">
      <c r="A28" s="7"/>
      <c r="B28" s="28"/>
      <c r="C28" s="28"/>
      <c r="D28" s="28"/>
      <c r="E28" s="28"/>
      <c r="F28" s="28"/>
      <c r="G28" s="29"/>
      <c r="H28" s="48"/>
      <c r="I28" s="4"/>
      <c r="R28" s="14"/>
      <c r="U28" s="18"/>
      <c r="V28" s="13"/>
      <c r="W28" s="20"/>
      <c r="X28" s="35"/>
      <c r="Y28" s="35"/>
      <c r="Z28" s="35"/>
      <c r="AA28" s="36"/>
      <c r="AB28" s="35"/>
      <c r="AC28" s="35"/>
      <c r="AD28" s="36"/>
      <c r="AE28" s="36"/>
      <c r="AF28" s="8"/>
      <c r="AG28" s="54"/>
      <c r="AH28" s="54"/>
      <c r="AI28" s="54"/>
      <c r="AJ28" s="55"/>
    </row>
    <row r="29" spans="1:36" s="11" customFormat="1" x14ac:dyDescent="0.25">
      <c r="A29" s="10" t="s">
        <v>19</v>
      </c>
      <c r="B29" s="30" t="s">
        <v>104</v>
      </c>
      <c r="C29" s="30" t="s">
        <v>75</v>
      </c>
      <c r="D29" s="30" t="s">
        <v>78</v>
      </c>
      <c r="E29" s="30" t="s">
        <v>79</v>
      </c>
      <c r="F29" s="30" t="s">
        <v>105</v>
      </c>
      <c r="G29" s="31" t="s">
        <v>83</v>
      </c>
      <c r="H29" s="65">
        <v>1</v>
      </c>
      <c r="I29" s="15">
        <f t="shared" ref="I29" si="187">IF(AND(B29&gt;="01",B29&lt;="08"),650,IF(AND(B29&gt;="09",B29&lt;="16"),700,IF(AND(B29&gt;="17",B29&lt;="25"),825,"ERROR!")))</f>
        <v>825</v>
      </c>
      <c r="J29" s="11">
        <f t="shared" ref="J29" si="188">IF(AND(C29&gt;="02",C29&lt;="03"),IF(AND(B29&gt;="01",B29&lt;="08"),25*C29,IF(AND(B29&gt;="09",B29&lt;="16"),35.55*C29,IF(AND(B29&gt;="17",B29&lt;="25"),50*C29,"ERROR!"))),0)</f>
        <v>0</v>
      </c>
      <c r="K29" s="11">
        <f t="shared" ref="K29" si="189">IF(AND(C29&gt;="04"),IF(AND(B29&gt;="01",B29&lt;="08"),83.45,IF(AND(B29&gt;="09",B29&lt;="16"),135,IF(AND(B29&gt;="17",B29&lt;="25"),185.6,"ERROR!"))),0)</f>
        <v>0</v>
      </c>
      <c r="L29" s="11">
        <f t="shared" ref="L29" si="190">SUM(I29:K29)</f>
        <v>825</v>
      </c>
      <c r="M29" s="11">
        <f t="shared" ref="M29" si="191">ROUND(IF(AND(OR(B29="23",B29="25"),OR(A29="R7",A29="YT",A29="PP")),L29*0.12,"0"),2)</f>
        <v>99</v>
      </c>
      <c r="N29" s="11">
        <f t="shared" ref="N29" si="192">ROUND(IF(OR(A29="BP",A29="CT"),-0.33*L29,0),2)</f>
        <v>0</v>
      </c>
      <c r="O29" s="11">
        <f t="shared" ref="O29" si="193">ROUND(IF(AND(OR(H29=7,H29=12),OR(A29="JK",A29="IA")),L29*-0.5,"0"),2)</f>
        <v>0</v>
      </c>
      <c r="P29" s="11">
        <f t="shared" ref="P29" si="194">SUM(L29:O29)</f>
        <v>924</v>
      </c>
      <c r="Q29" s="34">
        <f t="shared" ref="Q29" si="195">VALUE(D29+E29+F29+G29)</f>
        <v>85</v>
      </c>
      <c r="R29" s="15">
        <f t="shared" ref="R29" si="196">SUM(P29,Q29)</f>
        <v>1009</v>
      </c>
      <c r="S29" s="16" t="str">
        <f>_xlfn.SWITCH((A29),"AA","PALACE PLACE","GG","GEORGIA","PP","PARK PLACE","IA","IOWA CONDO","MS","MARKET STREET","HH","HIGH TOWER","GM","GANDER MOUNTAIN","BP","BENTON PLACE","GA","GRAND AVENUE","JK","JACK'S PLACE","UN","UNDERGROUND SAM","YD","YANKEE DOODLE","YT","YAHTZEE AVE","CP","COURT PLACE","NZ","NEW ZOO","VV","VERMONT","CT","CHINA TOWN","YS","YORKSHIRE","ME","MAINE APT","R7","UPTOWN CONDOS","ERROR!")</f>
        <v>PARK PLACE</v>
      </c>
      <c r="T29" s="11" t="str">
        <f>B29</f>
        <v>25</v>
      </c>
      <c r="U29" s="19">
        <f>I29</f>
        <v>825</v>
      </c>
      <c r="V29" s="17" t="str">
        <f>C29</f>
        <v>01</v>
      </c>
      <c r="W29" s="21">
        <f t="shared" ref="W29" si="197">SUM(J29,K29)</f>
        <v>0</v>
      </c>
      <c r="X29" s="38">
        <f t="shared" ref="X29" si="198">SUM(M29:O29)</f>
        <v>99</v>
      </c>
      <c r="Y29" s="38">
        <f t="shared" ref="Y29" si="199">P29</f>
        <v>924</v>
      </c>
      <c r="Z29" s="38" t="str">
        <f>D29</f>
        <v>020.00</v>
      </c>
      <c r="AA29" s="39" t="str">
        <f>E29</f>
        <v>010.00</v>
      </c>
      <c r="AB29" s="38" t="str">
        <f>F29</f>
        <v>050.00</v>
      </c>
      <c r="AC29" s="38" t="str">
        <f>G29</f>
        <v>05.00</v>
      </c>
      <c r="AD29" s="38">
        <f t="shared" ref="AD29" si="200">Q29</f>
        <v>85</v>
      </c>
      <c r="AE29" s="39">
        <f t="shared" ref="AE29" si="201">R29</f>
        <v>1009</v>
      </c>
      <c r="AF29" s="12" t="str">
        <f t="shared" ref="AF29" si="202">IF(AE29&gt;1000,"***"," " )</f>
        <v>***</v>
      </c>
      <c r="AG29" s="56" t="s">
        <v>47</v>
      </c>
      <c r="AH29" s="56"/>
      <c r="AI29" s="56"/>
      <c r="AJ29" s="57"/>
    </row>
    <row r="30" spans="1:36" x14ac:dyDescent="0.25">
      <c r="A30" s="7"/>
      <c r="B30" s="28"/>
      <c r="C30" s="28"/>
      <c r="D30" s="28"/>
      <c r="E30" s="28"/>
      <c r="F30" s="28"/>
      <c r="G30" s="29"/>
      <c r="H30" s="48"/>
      <c r="I30" s="4"/>
      <c r="R30" s="14"/>
      <c r="U30" s="18"/>
      <c r="V30" s="13"/>
      <c r="W30" s="20"/>
      <c r="X30" s="35"/>
      <c r="Y30" s="35"/>
      <c r="Z30" s="35"/>
      <c r="AA30" s="36"/>
      <c r="AB30" s="35"/>
      <c r="AC30" s="35"/>
      <c r="AD30" s="36"/>
      <c r="AE30" s="36"/>
      <c r="AF30" s="8"/>
      <c r="AG30" s="54"/>
      <c r="AH30" s="54"/>
      <c r="AI30" s="54"/>
      <c r="AJ30" s="55"/>
    </row>
    <row r="31" spans="1:36" s="40" customFormat="1" x14ac:dyDescent="0.25">
      <c r="A31" s="10" t="s">
        <v>19</v>
      </c>
      <c r="B31" s="40" t="s">
        <v>93</v>
      </c>
      <c r="C31" s="40" t="s">
        <v>76</v>
      </c>
      <c r="D31" s="40" t="s">
        <v>79</v>
      </c>
      <c r="E31" s="40" t="s">
        <v>79</v>
      </c>
      <c r="F31" s="40" t="s">
        <v>79</v>
      </c>
      <c r="G31" s="41" t="s">
        <v>81</v>
      </c>
      <c r="H31" s="65">
        <v>1</v>
      </c>
      <c r="I31" s="40">
        <f t="shared" ref="I31" si="203">IF(AND(B31&gt;="01",B31&lt;="08"),650,IF(AND(B31&gt;="09",B31&lt;="16"),700,IF(AND(B31&gt;="17",B31&lt;="25"),825,"ERROR!")))</f>
        <v>700</v>
      </c>
      <c r="J31" s="40">
        <f t="shared" ref="J31" si="204">IF(AND(C31&gt;="02",C31&lt;="03"),IF(AND(B31&gt;="01",B31&lt;="08"),25*C31,IF(AND(B31&gt;="09",B31&lt;="16"),35.55*C31,IF(AND(B31&gt;="17",B31&lt;="25"),50*C31,"ERROR!"))),0)</f>
        <v>71.099999999999994</v>
      </c>
      <c r="K31" s="40">
        <f t="shared" ref="K31" si="205">IF(AND(C31&gt;="04"),IF(AND(B31&gt;="01",B31&lt;="08"),83.45,IF(AND(B31&gt;="09",B31&lt;="16"),135,IF(AND(B31&gt;="17",B31&lt;="25"),185.6,"ERROR!"))),0)</f>
        <v>0</v>
      </c>
      <c r="L31" s="40">
        <f t="shared" ref="L31" si="206">SUM(I31:K31)</f>
        <v>771.1</v>
      </c>
      <c r="M31" s="40">
        <f t="shared" ref="M31" si="207">ROUND(IF(AND(OR(B31="23",B31="25"),OR(A31="R7",A31="YT",A31="PP")),L31*0.12,"0"),2)</f>
        <v>0</v>
      </c>
      <c r="N31" s="40">
        <f t="shared" ref="N31" si="208">ROUND(IF(OR(A31="BP",A31="CT"),-0.33*L31,0),2)</f>
        <v>0</v>
      </c>
      <c r="O31" s="40">
        <f t="shared" ref="O31" si="209">ROUND(IF(AND(OR(H31=7,H31=12),OR(A31="JK",A31="IA")),L31*-0.5,"0"),2)</f>
        <v>0</v>
      </c>
      <c r="P31" s="40">
        <f t="shared" ref="P31" si="210">SUM(L31:O31)</f>
        <v>771.1</v>
      </c>
      <c r="Q31" s="40">
        <f t="shared" ref="Q31" si="211">VALUE(D31+E31+F31+G31)</f>
        <v>40</v>
      </c>
      <c r="R31" s="40">
        <f t="shared" ref="R31" si="212">SUM(P31,Q31)</f>
        <v>811.1</v>
      </c>
      <c r="S31" s="42" t="str">
        <f>_xlfn.SWITCH((A31),"AA","PALACE PLACE","GG","GEORGIA","PP","PARK PLACE","IA","IOWA CONDO","MS","MARKET STREET","HH","HIGH TOWER","GM","GANDER MOUNTAIN","BP","BENTON PLACE","GA","GRAND AVENUE","JK","JACK'S PLACE","UN","UNDERGROUND SAM","YD","YANKEE DOODLE","YT","YAHTZEE AVE","CP","COURT PLACE","NZ","NEW ZOO","VV","VERMONT","CT","CHINA TOWN","YS","YORKSHIRE","ME","MAINE APT","R7","UPTOWN CONDOS","ERROR!")</f>
        <v>PARK PLACE</v>
      </c>
      <c r="T31" s="40" t="str">
        <f>B31</f>
        <v>09</v>
      </c>
      <c r="U31" s="40">
        <f>I31</f>
        <v>700</v>
      </c>
      <c r="V31" s="43" t="str">
        <f>C31</f>
        <v>02</v>
      </c>
      <c r="W31" s="43">
        <f t="shared" ref="W31" si="213">SUM(J31,K31)</f>
        <v>71.099999999999994</v>
      </c>
      <c r="X31" s="44">
        <f t="shared" ref="X31" si="214">SUM(M31:O31)</f>
        <v>0</v>
      </c>
      <c r="Y31" s="44">
        <f t="shared" ref="Y31" si="215">P31</f>
        <v>771.1</v>
      </c>
      <c r="Z31" s="44" t="str">
        <f>D31</f>
        <v>010.00</v>
      </c>
      <c r="AA31" s="45" t="str">
        <f>E31</f>
        <v>010.00</v>
      </c>
      <c r="AB31" s="44" t="str">
        <f>F31</f>
        <v>010.00</v>
      </c>
      <c r="AC31" s="44" t="str">
        <f>G31</f>
        <v>10.00</v>
      </c>
      <c r="AD31" s="44">
        <f t="shared" ref="AD31" si="216">Q31</f>
        <v>40</v>
      </c>
      <c r="AE31" s="45">
        <f t="shared" ref="AE31" si="217">R31</f>
        <v>811.1</v>
      </c>
      <c r="AF31" s="41" t="str">
        <f t="shared" ref="AF31" si="218">IF(AE31&gt;1000,"***"," " )</f>
        <v xml:space="preserve"> </v>
      </c>
      <c r="AG31" s="56" t="s">
        <v>48</v>
      </c>
      <c r="AH31" s="56"/>
      <c r="AI31" s="56"/>
      <c r="AJ31" s="57"/>
    </row>
    <row r="32" spans="1:36" x14ac:dyDescent="0.25">
      <c r="A32" s="7"/>
      <c r="B32" s="28"/>
      <c r="C32" s="28"/>
      <c r="D32" s="28"/>
      <c r="E32" s="28"/>
      <c r="F32" s="28"/>
      <c r="G32" s="29"/>
      <c r="H32" s="48"/>
      <c r="I32" s="4"/>
      <c r="R32" s="14"/>
      <c r="U32" s="18"/>
      <c r="V32" s="13"/>
      <c r="W32" s="20"/>
      <c r="X32" s="35"/>
      <c r="Y32" s="35"/>
      <c r="Z32" s="35"/>
      <c r="AA32" s="36"/>
      <c r="AB32" s="35"/>
      <c r="AC32" s="35"/>
      <c r="AD32" s="36"/>
      <c r="AE32" s="36"/>
      <c r="AF32" s="8"/>
      <c r="AG32" s="54"/>
      <c r="AH32" s="54"/>
      <c r="AI32" s="54"/>
      <c r="AJ32" s="55"/>
    </row>
    <row r="33" spans="1:37" x14ac:dyDescent="0.25">
      <c r="A33" t="s">
        <v>27</v>
      </c>
      <c r="B33" s="47" t="s">
        <v>80</v>
      </c>
      <c r="C33" t="s">
        <v>84</v>
      </c>
      <c r="D33" t="s">
        <v>79</v>
      </c>
      <c r="E33" t="s">
        <v>79</v>
      </c>
      <c r="F33" t="s">
        <v>79</v>
      </c>
      <c r="G33" t="s">
        <v>81</v>
      </c>
      <c r="H33" s="33">
        <v>1</v>
      </c>
      <c r="I33">
        <f t="shared" ref="I33" si="219">IF(AND(B33&gt;="01",B33&lt;="08"),650,IF(AND(B33&gt;="09",B33&lt;="16"),700,IF(AND(B33&gt;="17",B33&lt;="25"),825,"ERROR!")))</f>
        <v>700</v>
      </c>
      <c r="J33">
        <f t="shared" ref="J33" si="220">IF(AND(C33&gt;="02",C33&lt;="03"),IF(AND(B33&gt;="01",B33&lt;="08"),25*C33,IF(AND(B33&gt;="09",B33&lt;="16"),35.55*C33,IF(AND(B33&gt;="17",B33&lt;="25"),50*C33,"ERROR!"))),0)</f>
        <v>106.64999999999999</v>
      </c>
      <c r="K33">
        <f t="shared" ref="K33" si="221">IF(AND(C33&gt;="04"),IF(AND(B33&gt;="01",B33&lt;="08"),83.45,IF(AND(B33&gt;="09",B33&lt;="16"),135,IF(AND(B33&gt;="17",B33&lt;="25"),185.6,"ERROR!"))),0)</f>
        <v>0</v>
      </c>
      <c r="L33">
        <f t="shared" ref="L33" si="222">SUM(I33:K33)</f>
        <v>806.65</v>
      </c>
      <c r="M33">
        <f t="shared" ref="M33" si="223">ROUND(IF(AND(OR(B33="23",B33="25"),OR(A33="R7",A33="YT",A33="PP")),L33*0.12,"0"),2)</f>
        <v>0</v>
      </c>
      <c r="N33">
        <f t="shared" ref="N33" si="224">ROUND(IF(OR(A33="BP",A33="CT"),-0.33*L33,0),2)</f>
        <v>0</v>
      </c>
      <c r="O33">
        <f t="shared" ref="O33" si="225">ROUND(IF(AND(OR(H33=7,H33=12),OR(A33="JK",A33="IA")),L33*-0.5,"0"),2)</f>
        <v>0</v>
      </c>
      <c r="P33">
        <f t="shared" ref="P33" si="226">SUM(L33:O33)</f>
        <v>806.65</v>
      </c>
      <c r="Q33">
        <f t="shared" ref="Q33" si="227">VALUE(D33+E33+F33+G33)</f>
        <v>40</v>
      </c>
      <c r="R33">
        <f t="shared" ref="R33" si="228">SUM(P33,Q33)</f>
        <v>846.65</v>
      </c>
      <c r="S33" t="str">
        <f>_xlfn.SWITCH((A33),"AA","PALACE PLACE","GG","GEORGIA","PP","PARK PLACE","IA","IOWA CONDO","MS","MARKET STREET","HH","HIGH TOWER","GM","GANDER MOUNTAIN","BP","BENTON PLACE","GA","GRAND AVENUE","JK","JACK'S PLACE","UN","UNDERGROUND SAM","YD","YANKEE DOODLE","YT","YAHTZEE AVE","CP","COURT PLACE","NZ","NEW ZOO","VV","VERMONT","CT","CHINA TOWN","YS","YORKSHIRE","ME","MAINE APT","R7","UPTOWN CONDOS","ERROR!")</f>
        <v>GANDER MOUNTAIN</v>
      </c>
      <c r="T33" t="str">
        <f>B33</f>
        <v>10</v>
      </c>
      <c r="U33">
        <f>I33</f>
        <v>700</v>
      </c>
      <c r="V33" t="str">
        <f>C33</f>
        <v>03</v>
      </c>
      <c r="W33">
        <f t="shared" ref="W33" si="229">SUM(J33,K33)</f>
        <v>106.64999999999999</v>
      </c>
      <c r="X33">
        <f t="shared" ref="X33" si="230">SUM(M33:O33)</f>
        <v>0</v>
      </c>
      <c r="Y33">
        <f t="shared" ref="Y33" si="231">P33</f>
        <v>806.65</v>
      </c>
      <c r="Z33" t="str">
        <f>D33</f>
        <v>010.00</v>
      </c>
      <c r="AA33" t="str">
        <f>E33</f>
        <v>010.00</v>
      </c>
      <c r="AB33" t="str">
        <f>F33</f>
        <v>010.00</v>
      </c>
      <c r="AC33" t="str">
        <f>G33</f>
        <v>10.00</v>
      </c>
      <c r="AD33">
        <f t="shared" ref="AD33" si="232">Q33</f>
        <v>40</v>
      </c>
      <c r="AE33">
        <f t="shared" ref="AE33" si="233">R33</f>
        <v>846.65</v>
      </c>
      <c r="AF33" t="str">
        <f t="shared" ref="AF33" si="234">IF(AE33&gt;1000,"***"," " )</f>
        <v xml:space="preserve"> </v>
      </c>
      <c r="AG33" s="61"/>
      <c r="AH33" s="61"/>
      <c r="AI33" s="61"/>
      <c r="AJ33" s="61"/>
    </row>
    <row r="34" spans="1:37" x14ac:dyDescent="0.25">
      <c r="A34" s="7"/>
      <c r="B34" s="28"/>
      <c r="C34" s="28"/>
      <c r="D34" s="28"/>
      <c r="E34" s="28"/>
      <c r="F34" s="28"/>
      <c r="G34" s="29"/>
      <c r="H34" s="48"/>
      <c r="I34" s="4"/>
      <c r="R34" s="14"/>
      <c r="U34" s="18"/>
      <c r="V34" s="13"/>
      <c r="W34" s="20"/>
      <c r="X34" s="35"/>
      <c r="Y34" s="35"/>
      <c r="Z34" s="35"/>
      <c r="AA34" s="36"/>
      <c r="AB34" s="35"/>
      <c r="AC34" s="35"/>
      <c r="AD34" s="36"/>
      <c r="AE34" s="36"/>
      <c r="AF34" s="8"/>
      <c r="AG34" s="62"/>
      <c r="AH34" s="63"/>
      <c r="AI34" s="63"/>
      <c r="AJ34" s="55"/>
    </row>
    <row r="35" spans="1:37" x14ac:dyDescent="0.25">
      <c r="A35" t="s">
        <v>28</v>
      </c>
      <c r="B35" s="47" t="s">
        <v>94</v>
      </c>
      <c r="C35" t="s">
        <v>89</v>
      </c>
      <c r="D35" t="s">
        <v>78</v>
      </c>
      <c r="E35" t="s">
        <v>82</v>
      </c>
      <c r="F35" t="s">
        <v>79</v>
      </c>
      <c r="G35" t="s">
        <v>83</v>
      </c>
      <c r="H35" s="33">
        <v>1</v>
      </c>
      <c r="I35">
        <f t="shared" ref="I35" si="235">IF(AND(B35&gt;="01",B35&lt;="08"),650,IF(AND(B35&gt;="09",B35&lt;="16"),700,IF(AND(B35&gt;="17",B35&lt;="25"),825,"ERROR!")))</f>
        <v>700</v>
      </c>
      <c r="J35">
        <f t="shared" ref="J35" si="236">IF(AND(C35&gt;="02",C35&lt;="03"),IF(AND(B35&gt;="01",B35&lt;="08"),25*C35,IF(AND(B35&gt;="09",B35&lt;="16"),35.55*C35,IF(AND(B35&gt;="17",B35&lt;="25"),50*C35,"ERROR!"))),0)</f>
        <v>0</v>
      </c>
      <c r="K35">
        <f t="shared" ref="K35" si="237">IF(AND(C35&gt;="04"),IF(AND(B35&gt;="01",B35&lt;="08"),83.45,IF(AND(B35&gt;="09",B35&lt;="16"),135,IF(AND(B35&gt;="17",B35&lt;="25"),185.6,"ERROR!"))),0)</f>
        <v>135</v>
      </c>
      <c r="L35">
        <f t="shared" ref="L35" si="238">SUM(I35:K35)</f>
        <v>835</v>
      </c>
      <c r="M35">
        <f t="shared" ref="M35" si="239">ROUND(IF(AND(OR(B35="23",B35="25"),OR(A35="R7",A35="YT",A35="PP")),L35*0.12,"0"),2)</f>
        <v>0</v>
      </c>
      <c r="N35">
        <f t="shared" ref="N35" si="240">ROUND(IF(OR(A35="BP",A35="CT"),-0.33*L35,0),2)</f>
        <v>0</v>
      </c>
      <c r="O35">
        <f t="shared" ref="O35" si="241">ROUND(IF(AND(OR(H35=7,H35=12),OR(A35="JK",A35="IA")),L35*-0.5,"0"),2)</f>
        <v>0</v>
      </c>
      <c r="P35">
        <f t="shared" ref="P35" si="242">SUM(L35:O35)</f>
        <v>835</v>
      </c>
      <c r="Q35">
        <f t="shared" ref="Q35" si="243">VALUE(D35+E35+F35+G35)</f>
        <v>50</v>
      </c>
      <c r="R35">
        <f t="shared" ref="R35" si="244">SUM(P35,Q35)</f>
        <v>885</v>
      </c>
      <c r="S35" t="str">
        <f>_xlfn.SWITCH((A35),"AA","PALACE PLACE","GG","GEORGIA","PP","PARK PLACE","IA","IOWA CONDO","MS","MARKET STREET","HH","HIGH TOWER","GM","GANDER MOUNTAIN","BP","BENTON PLACE","GA","GRAND AVENUE","JK","JACK'S PLACE","UN","UNDERGROUND SAM","YD","YANKEE DOODLE","YT","YAHTZEE AVE","CP","COURT PLACE","NZ","NEW ZOO","VV","VERMONT","CT","CHINA TOWN","YS","YORKSHIRE","ME","MAINE APT","R7","UPTOWN CONDOS","ERROR!")</f>
        <v>YANKEE DOODLE</v>
      </c>
      <c r="T35" t="str">
        <f>B35</f>
        <v>11</v>
      </c>
      <c r="U35">
        <f>I35</f>
        <v>700</v>
      </c>
      <c r="V35" t="str">
        <f>C35</f>
        <v>04</v>
      </c>
      <c r="W35">
        <f t="shared" ref="W35" si="245">SUM(J35,K35)</f>
        <v>135</v>
      </c>
      <c r="X35">
        <f t="shared" ref="X35" si="246">SUM(M35:O35)</f>
        <v>0</v>
      </c>
      <c r="Y35">
        <f t="shared" ref="Y35" si="247">P35</f>
        <v>835</v>
      </c>
      <c r="Z35" t="str">
        <f>D35</f>
        <v>020.00</v>
      </c>
      <c r="AA35" t="str">
        <f>E35</f>
        <v>015.00</v>
      </c>
      <c r="AB35" t="str">
        <f>F35</f>
        <v>010.00</v>
      </c>
      <c r="AC35" t="str">
        <f>G35</f>
        <v>05.00</v>
      </c>
      <c r="AD35">
        <f t="shared" ref="AD35" si="248">Q35</f>
        <v>50</v>
      </c>
      <c r="AE35">
        <f t="shared" ref="AE35" si="249">R35</f>
        <v>885</v>
      </c>
      <c r="AF35" t="str">
        <f t="shared" ref="AF35" si="250">IF(AE35&gt;1000,"***"," " )</f>
        <v xml:space="preserve"> </v>
      </c>
      <c r="AG35" s="61"/>
      <c r="AH35" s="61"/>
      <c r="AI35" s="61"/>
      <c r="AJ35" s="61"/>
    </row>
    <row r="36" spans="1:37" x14ac:dyDescent="0.25">
      <c r="A36" s="7"/>
      <c r="B36" s="28"/>
      <c r="C36" s="28"/>
      <c r="D36" s="28"/>
      <c r="E36" s="28"/>
      <c r="F36" s="28"/>
      <c r="G36" s="29"/>
      <c r="H36" s="48"/>
      <c r="I36" s="4"/>
      <c r="R36" s="14"/>
      <c r="U36" s="18"/>
      <c r="V36" s="13"/>
      <c r="W36" s="20"/>
      <c r="X36" s="35"/>
      <c r="Y36" s="35"/>
      <c r="Z36" s="35"/>
      <c r="AA36" s="36"/>
      <c r="AB36" s="35"/>
      <c r="AC36" s="35"/>
      <c r="AD36" s="36"/>
      <c r="AE36" s="36"/>
      <c r="AF36" s="8"/>
      <c r="AG36" s="62"/>
      <c r="AH36" s="63"/>
      <c r="AI36" s="63"/>
      <c r="AJ36" s="55"/>
    </row>
    <row r="37" spans="1:37" x14ac:dyDescent="0.25">
      <c r="A37" t="s">
        <v>29</v>
      </c>
      <c r="B37" s="47" t="s">
        <v>95</v>
      </c>
      <c r="C37" t="s">
        <v>77</v>
      </c>
      <c r="D37" t="s">
        <v>85</v>
      </c>
      <c r="E37" t="s">
        <v>86</v>
      </c>
      <c r="F37" t="s">
        <v>87</v>
      </c>
      <c r="G37" t="s">
        <v>88</v>
      </c>
      <c r="H37" s="33">
        <v>1</v>
      </c>
      <c r="I37">
        <f t="shared" ref="I37" si="251">IF(AND(B37&gt;="01",B37&lt;="08"),650,IF(AND(B37&gt;="09",B37&lt;="16"),700,IF(AND(B37&gt;="17",B37&lt;="25"),825,"ERROR!")))</f>
        <v>700</v>
      </c>
      <c r="J37">
        <f t="shared" ref="J37" si="252">IF(AND(C37&gt;="02",C37&lt;="03"),IF(AND(B37&gt;="01",B37&lt;="08"),25*C37,IF(AND(B37&gt;="09",B37&lt;="16"),35.55*C37,IF(AND(B37&gt;="17",B37&lt;="25"),50*C37,"ERROR!"))),0)</f>
        <v>0</v>
      </c>
      <c r="K37">
        <f t="shared" ref="K37" si="253">IF(AND(C37&gt;="04"),IF(AND(B37&gt;="01",B37&lt;="08"),83.45,IF(AND(B37&gt;="09",B37&lt;="16"),135,IF(AND(B37&gt;="17",B37&lt;="25"),185.6,"ERROR!"))),0)</f>
        <v>135</v>
      </c>
      <c r="L37">
        <f t="shared" ref="L37" si="254">SUM(I37:K37)</f>
        <v>835</v>
      </c>
      <c r="M37">
        <f t="shared" ref="M37" si="255">ROUND(IF(AND(OR(B37="23",B37="25"),OR(A37="R7",A37="YT",A37="PP")),L37*0.12,"0"),2)</f>
        <v>0</v>
      </c>
      <c r="N37">
        <f t="shared" ref="N37" si="256">ROUND(IF(OR(A37="BP",A37="CT"),-0.33*L37,0),2)</f>
        <v>-275.55</v>
      </c>
      <c r="O37">
        <f t="shared" ref="O37" si="257">ROUND(IF(AND(OR(H37=7,H37=12),OR(A37="JK",A37="IA")),L37*-0.5,"0"),2)</f>
        <v>0</v>
      </c>
      <c r="P37">
        <f t="shared" ref="P37" si="258">SUM(L37:O37)</f>
        <v>559.45000000000005</v>
      </c>
      <c r="Q37">
        <f t="shared" ref="Q37" si="259">VALUE(D37+E37+F37+G37)</f>
        <v>200</v>
      </c>
      <c r="R37">
        <f t="shared" ref="R37" si="260">SUM(P37,Q37)</f>
        <v>759.45</v>
      </c>
      <c r="S37" t="str">
        <f>_xlfn.SWITCH((A37),"AA","PALACE PLACE","GG","GEORGIA","PP","PARK PLACE","IA","IOWA CONDO","MS","MARKET STREET","HH","HIGH TOWER","GM","GANDER MOUNTAIN","BP","BENTON PLACE","GA","GRAND AVENUE","JK","JACK'S PLACE","UN","UNDERGROUND SAM","YD","YANKEE DOODLE","YT","YAHTZEE AVE","CP","COURT PLACE","NZ","NEW ZOO","VV","VERMONT","CT","CHINA TOWN","YS","YORKSHIRE","ME","MAINE APT","R7","UPTOWN CONDOS","ERROR!")</f>
        <v>CHINA TOWN</v>
      </c>
      <c r="T37" t="str">
        <f>B37</f>
        <v>12</v>
      </c>
      <c r="U37">
        <f>I37</f>
        <v>700</v>
      </c>
      <c r="V37" t="str">
        <f>C37</f>
        <v>05</v>
      </c>
      <c r="W37">
        <f t="shared" ref="W37" si="261">SUM(J37,K37)</f>
        <v>135</v>
      </c>
      <c r="X37">
        <f t="shared" ref="X37" si="262">SUM(M37:O37)</f>
        <v>-275.55</v>
      </c>
      <c r="Y37">
        <f t="shared" ref="Y37" si="263">P37</f>
        <v>559.45000000000005</v>
      </c>
      <c r="Z37" t="str">
        <f>D37</f>
        <v>080.00</v>
      </c>
      <c r="AA37" t="str">
        <f>E37</f>
        <v>060.00</v>
      </c>
      <c r="AB37" t="str">
        <f>F37</f>
        <v>040.00</v>
      </c>
      <c r="AC37" t="str">
        <f>G37</f>
        <v>20.00</v>
      </c>
      <c r="AD37">
        <f t="shared" ref="AD37" si="264">Q37</f>
        <v>200</v>
      </c>
      <c r="AE37">
        <f t="shared" ref="AE37" si="265">R37</f>
        <v>759.45</v>
      </c>
      <c r="AF37" t="str">
        <f t="shared" ref="AF37" si="266">IF(AE37&gt;1000,"***"," " )</f>
        <v xml:space="preserve"> </v>
      </c>
      <c r="AG37" s="61"/>
      <c r="AH37" s="61"/>
      <c r="AI37" s="61"/>
      <c r="AJ37" s="61"/>
    </row>
    <row r="38" spans="1:37" x14ac:dyDescent="0.25">
      <c r="A38" s="7"/>
      <c r="B38" s="28"/>
      <c r="C38" s="28"/>
      <c r="D38" s="28"/>
      <c r="E38" s="28"/>
      <c r="F38" s="28"/>
      <c r="G38" s="29"/>
      <c r="H38" s="48"/>
      <c r="I38" s="4"/>
      <c r="R38" s="14"/>
      <c r="U38" s="18"/>
      <c r="V38" s="13"/>
      <c r="W38" s="20"/>
      <c r="X38" s="35"/>
      <c r="Y38" s="35"/>
      <c r="Z38" s="35"/>
      <c r="AA38" s="36"/>
      <c r="AB38" s="35"/>
      <c r="AC38" s="35"/>
      <c r="AD38" s="36"/>
      <c r="AE38" s="36"/>
      <c r="AF38" s="8"/>
      <c r="AG38" s="62"/>
      <c r="AH38" s="63"/>
      <c r="AI38" s="63"/>
      <c r="AJ38" s="55"/>
    </row>
    <row r="39" spans="1:37" s="40" customFormat="1" x14ac:dyDescent="0.25">
      <c r="A39" s="10" t="s">
        <v>30</v>
      </c>
      <c r="B39" s="46" t="s">
        <v>96</v>
      </c>
      <c r="C39" s="40" t="s">
        <v>75</v>
      </c>
      <c r="D39" s="40" t="s">
        <v>78</v>
      </c>
      <c r="E39" s="40" t="s">
        <v>79</v>
      </c>
      <c r="F39" s="40" t="s">
        <v>105</v>
      </c>
      <c r="G39" s="41" t="s">
        <v>83</v>
      </c>
      <c r="H39" s="65">
        <v>1</v>
      </c>
      <c r="I39" s="40">
        <f t="shared" ref="I39" si="267">IF(AND(B39&gt;="01",B39&lt;="08"),650,IF(AND(B39&gt;="09",B39&lt;="16"),700,IF(AND(B39&gt;="17",B39&lt;="25"),825,"ERROR!")))</f>
        <v>700</v>
      </c>
      <c r="J39" s="40">
        <f t="shared" ref="J39" si="268">IF(AND(C39&gt;="02",C39&lt;="03"),IF(AND(B39&gt;="01",B39&lt;="08"),25*C39,IF(AND(B39&gt;="09",B39&lt;="16"),35.55*C39,IF(AND(B39&gt;="17",B39&lt;="25"),50*C39,"ERROR!"))),0)</f>
        <v>0</v>
      </c>
      <c r="K39" s="40">
        <f t="shared" ref="K39" si="269">IF(AND(C39&gt;="04"),IF(AND(B39&gt;="01",B39&lt;="08"),83.45,IF(AND(B39&gt;="09",B39&lt;="16"),135,IF(AND(B39&gt;="17",B39&lt;="25"),185.6,"ERROR!"))),0)</f>
        <v>0</v>
      </c>
      <c r="L39" s="40">
        <f t="shared" ref="L39" si="270">SUM(I39:K39)</f>
        <v>700</v>
      </c>
      <c r="M39" s="40">
        <f t="shared" ref="M39" si="271">ROUND(IF(AND(OR(B39="23",B39="25"),OR(A39="R7",A39="YT",A39="PP")),L39*0.12,"0"),2)</f>
        <v>0</v>
      </c>
      <c r="N39" s="40">
        <f t="shared" ref="N39" si="272">ROUND(IF(OR(A39="BP",A39="CT"),-0.33*L39,0),2)</f>
        <v>0</v>
      </c>
      <c r="O39" s="40">
        <f t="shared" ref="O39" si="273">ROUND(IF(AND(OR(H39=7,H39=12),OR(A39="JK",A39="IA")),L39*-0.5,"0"),2)</f>
        <v>0</v>
      </c>
      <c r="P39" s="40">
        <f t="shared" ref="P39" si="274">SUM(L39:O39)</f>
        <v>700</v>
      </c>
      <c r="Q39" s="40">
        <f t="shared" ref="Q39" si="275">VALUE(D39+E39+F39+G39)</f>
        <v>85</v>
      </c>
      <c r="R39" s="40">
        <f t="shared" ref="R39" si="276">SUM(P39,Q39)</f>
        <v>785</v>
      </c>
      <c r="S39" s="42" t="str">
        <f>_xlfn.SWITCH((A39),"AA","PALACE PLACE","GG","GEORGIA","PP","PARK PLACE","IA","IOWA CONDO","MS","MARKET STREET","HH","HIGH TOWER","GM","GANDER MOUNTAIN","BP","BENTON PLACE","GA","GRAND AVENUE","JK","JACK'S PLACE","UN","UNDERGROUND SAM","YD","YANKEE DOODLE","YT","YAHTZEE AVE","CP","COURT PLACE","NZ","NEW ZOO","VV","VERMONT","CT","CHINA TOWN","YS","YORKSHIRE","ME","MAINE APT","R7","UPTOWN CONDOS","ERROR!")</f>
        <v>IOWA CONDO</v>
      </c>
      <c r="T39" s="40" t="str">
        <f>B39</f>
        <v>13</v>
      </c>
      <c r="U39" s="40">
        <f>I39</f>
        <v>700</v>
      </c>
      <c r="V39" s="43" t="str">
        <f>C39</f>
        <v>01</v>
      </c>
      <c r="W39" s="43">
        <f t="shared" ref="W39" si="277">SUM(J39,K39)</f>
        <v>0</v>
      </c>
      <c r="X39" s="44">
        <f t="shared" ref="X39" si="278">SUM(M39:O39)</f>
        <v>0</v>
      </c>
      <c r="Y39" s="44">
        <f t="shared" ref="Y39" si="279">P39</f>
        <v>700</v>
      </c>
      <c r="Z39" s="44" t="str">
        <f>D39</f>
        <v>020.00</v>
      </c>
      <c r="AA39" s="45" t="str">
        <f>E39</f>
        <v>010.00</v>
      </c>
      <c r="AB39" s="44" t="str">
        <f>F39</f>
        <v>050.00</v>
      </c>
      <c r="AC39" s="44" t="str">
        <f>G39</f>
        <v>05.00</v>
      </c>
      <c r="AD39" s="44">
        <f t="shared" ref="AD39" si="280">Q39</f>
        <v>85</v>
      </c>
      <c r="AE39" s="45">
        <f t="shared" ref="AE39" si="281">R39</f>
        <v>785</v>
      </c>
      <c r="AF39" s="41" t="str">
        <f t="shared" ref="AF39" si="282">IF(AE39&gt;1000,"***"," " )</f>
        <v xml:space="preserve"> </v>
      </c>
      <c r="AG39" s="56" t="s">
        <v>43</v>
      </c>
      <c r="AH39" s="56"/>
      <c r="AI39" s="56"/>
      <c r="AJ39" s="57"/>
    </row>
    <row r="40" spans="1:37" x14ac:dyDescent="0.25">
      <c r="A40" s="7"/>
      <c r="B40" s="28"/>
      <c r="C40" s="28"/>
      <c r="D40" s="28"/>
      <c r="E40" s="28"/>
      <c r="F40" s="28"/>
      <c r="G40" s="29"/>
      <c r="H40" s="48"/>
      <c r="I40" s="4"/>
      <c r="R40" s="14"/>
      <c r="U40" s="18"/>
      <c r="V40" s="13"/>
      <c r="W40" s="20"/>
      <c r="X40" s="35"/>
      <c r="Y40" s="35"/>
      <c r="Z40" s="35"/>
      <c r="AA40" s="36"/>
      <c r="AB40" s="35"/>
      <c r="AC40" s="35"/>
      <c r="AD40" s="36"/>
      <c r="AE40" s="36"/>
      <c r="AF40" s="8"/>
      <c r="AG40" s="54"/>
      <c r="AH40" s="54"/>
      <c r="AI40" s="54"/>
      <c r="AJ40" s="55"/>
    </row>
    <row r="41" spans="1:37" s="40" customFormat="1" x14ac:dyDescent="0.25">
      <c r="A41" s="10" t="s">
        <v>30</v>
      </c>
      <c r="B41" s="46" t="s">
        <v>97</v>
      </c>
      <c r="C41" s="40" t="s">
        <v>76</v>
      </c>
      <c r="D41" s="40" t="s">
        <v>79</v>
      </c>
      <c r="E41" s="40" t="s">
        <v>79</v>
      </c>
      <c r="F41" s="40" t="s">
        <v>79</v>
      </c>
      <c r="G41" s="41" t="s">
        <v>81</v>
      </c>
      <c r="H41" s="65">
        <v>1</v>
      </c>
      <c r="I41" s="40">
        <f t="shared" ref="I41" si="283">IF(AND(B41&gt;="01",B41&lt;="08"),650,IF(AND(B41&gt;="09",B41&lt;="16"),700,IF(AND(B41&gt;="17",B41&lt;="25"),825,"ERROR!")))</f>
        <v>700</v>
      </c>
      <c r="J41" s="40">
        <f t="shared" ref="J41" si="284">IF(AND(C41&gt;="02",C41&lt;="03"),IF(AND(B41&gt;="01",B41&lt;="08"),25*C41,IF(AND(B41&gt;="09",B41&lt;="16"),35.55*C41,IF(AND(B41&gt;="17",B41&lt;="25"),50*C41,"ERROR!"))),0)</f>
        <v>71.099999999999994</v>
      </c>
      <c r="K41" s="40">
        <f t="shared" ref="K41" si="285">IF(AND(C41&gt;="04"),IF(AND(B41&gt;="01",B41&lt;="08"),83.45,IF(AND(B41&gt;="09",B41&lt;="16"),135,IF(AND(B41&gt;="17",B41&lt;="25"),185.6,"ERROR!"))),0)</f>
        <v>0</v>
      </c>
      <c r="L41" s="40">
        <f t="shared" ref="L41" si="286">SUM(I41:K41)</f>
        <v>771.1</v>
      </c>
      <c r="M41" s="40">
        <f t="shared" ref="M41" si="287">ROUND(IF(AND(OR(B41="23",B41="25"),OR(A41="R7",A41="YT",A41="PP")),L41*0.12,"0"),2)</f>
        <v>0</v>
      </c>
      <c r="N41" s="40">
        <f t="shared" ref="N41" si="288">ROUND(IF(OR(A41="BP",A41="CT"),-0.33*L41,0),2)</f>
        <v>0</v>
      </c>
      <c r="O41" s="40">
        <f t="shared" ref="O41" si="289">ROUND(IF(AND(OR(H41=7,H41=12),OR(A41="JK",A41="IA")),L41*-0.5,"0"),2)</f>
        <v>0</v>
      </c>
      <c r="P41" s="40">
        <f t="shared" ref="P41" si="290">SUM(L41:O41)</f>
        <v>771.1</v>
      </c>
      <c r="Q41" s="40">
        <f t="shared" ref="Q41" si="291">VALUE(D41+E41+F41+G41)</f>
        <v>40</v>
      </c>
      <c r="R41" s="40">
        <f t="shared" ref="R41" si="292">SUM(P41,Q41)</f>
        <v>811.1</v>
      </c>
      <c r="S41" s="42" t="str">
        <f>_xlfn.SWITCH((A41),"AA","PALACE PLACE","GG","GEORGIA","PP","PARK PLACE","IA","IOWA CONDO","MS","MARKET STREET","HH","HIGH TOWER","GM","GANDER MOUNTAIN","BP","BENTON PLACE","GA","GRAND AVENUE","JK","JACK'S PLACE","UN","UNDERGROUND SAM","YD","YANKEE DOODLE","YT","YAHTZEE AVE","CP","COURT PLACE","NZ","NEW ZOO","VV","VERMONT","CT","CHINA TOWN","YS","YORKSHIRE","ME","MAINE APT","R7","UPTOWN CONDOS","ERROR!")</f>
        <v>IOWA CONDO</v>
      </c>
      <c r="T41" s="40" t="str">
        <f>B41</f>
        <v>14</v>
      </c>
      <c r="U41" s="40">
        <f>I41</f>
        <v>700</v>
      </c>
      <c r="V41" s="43" t="str">
        <f>C41</f>
        <v>02</v>
      </c>
      <c r="W41" s="43">
        <f t="shared" ref="W41" si="293">SUM(J41,K41)</f>
        <v>71.099999999999994</v>
      </c>
      <c r="X41" s="44">
        <f t="shared" ref="X41" si="294">SUM(M41:O41)</f>
        <v>0</v>
      </c>
      <c r="Y41" s="44">
        <f t="shared" ref="Y41" si="295">P41</f>
        <v>771.1</v>
      </c>
      <c r="Z41" s="44" t="str">
        <f>D41</f>
        <v>010.00</v>
      </c>
      <c r="AA41" s="45" t="str">
        <f>E41</f>
        <v>010.00</v>
      </c>
      <c r="AB41" s="44" t="str">
        <f>F41</f>
        <v>010.00</v>
      </c>
      <c r="AC41" s="44" t="str">
        <f>G41</f>
        <v>10.00</v>
      </c>
      <c r="AD41" s="44">
        <f t="shared" ref="AD41" si="296">Q41</f>
        <v>40</v>
      </c>
      <c r="AE41" s="45">
        <f t="shared" ref="AE41" si="297">R41</f>
        <v>811.1</v>
      </c>
      <c r="AF41" s="41" t="str">
        <f t="shared" ref="AF41" si="298">IF(AE41&gt;1000,"***"," " )</f>
        <v xml:space="preserve"> </v>
      </c>
      <c r="AG41" s="56" t="s">
        <v>44</v>
      </c>
      <c r="AH41" s="56"/>
      <c r="AI41" s="56"/>
      <c r="AJ41" s="57"/>
    </row>
    <row r="42" spans="1:37" x14ac:dyDescent="0.25">
      <c r="A42" s="7"/>
      <c r="B42" s="28"/>
      <c r="C42" s="28"/>
      <c r="D42" s="28"/>
      <c r="E42" s="28"/>
      <c r="F42" s="28"/>
      <c r="G42" s="29"/>
      <c r="H42" s="48"/>
      <c r="I42" s="4"/>
      <c r="R42" s="14"/>
      <c r="U42" s="18"/>
      <c r="V42" s="13"/>
      <c r="W42" s="20"/>
      <c r="X42" s="35"/>
      <c r="Y42" s="35"/>
      <c r="Z42" s="35"/>
      <c r="AA42" s="36"/>
      <c r="AB42" s="35"/>
      <c r="AC42" s="35"/>
      <c r="AD42" s="36"/>
      <c r="AE42" s="36"/>
      <c r="AF42" s="8"/>
      <c r="AG42" s="54"/>
      <c r="AH42" s="54"/>
      <c r="AI42" s="54"/>
      <c r="AJ42" s="55"/>
    </row>
    <row r="43" spans="1:37" s="40" customFormat="1" x14ac:dyDescent="0.25">
      <c r="A43" s="10" t="s">
        <v>30</v>
      </c>
      <c r="B43" s="46" t="s">
        <v>98</v>
      </c>
      <c r="C43" s="40" t="s">
        <v>84</v>
      </c>
      <c r="D43" s="40" t="s">
        <v>79</v>
      </c>
      <c r="E43" s="40" t="s">
        <v>79</v>
      </c>
      <c r="F43" s="40" t="s">
        <v>79</v>
      </c>
      <c r="G43" s="41" t="s">
        <v>81</v>
      </c>
      <c r="H43" s="65">
        <v>1</v>
      </c>
      <c r="I43" s="40">
        <f t="shared" ref="I43" si="299">IF(AND(B43&gt;="01",B43&lt;="08"),650,IF(AND(B43&gt;="09",B43&lt;="16"),700,IF(AND(B43&gt;="17",B43&lt;="25"),825,"ERROR!")))</f>
        <v>700</v>
      </c>
      <c r="J43" s="40">
        <f t="shared" ref="J43" si="300">IF(AND(C43&gt;="02",C43&lt;="03"),IF(AND(B43&gt;="01",B43&lt;="08"),25*C43,IF(AND(B43&gt;="09",B43&lt;="16"),35.55*C43,IF(AND(B43&gt;="17",B43&lt;="25"),50*C43,"ERROR!"))),0)</f>
        <v>106.64999999999999</v>
      </c>
      <c r="K43" s="40">
        <f t="shared" ref="K43" si="301">IF(AND(C43&gt;="04"),IF(AND(B43&gt;="01",B43&lt;="08"),83.45,IF(AND(B43&gt;="09",B43&lt;="16"),135,IF(AND(B43&gt;="17",B43&lt;="25"),185.6,"ERROR!"))),0)</f>
        <v>0</v>
      </c>
      <c r="L43" s="40">
        <f t="shared" ref="L43" si="302">SUM(I43:K43)</f>
        <v>806.65</v>
      </c>
      <c r="M43" s="40">
        <f t="shared" ref="M43" si="303">ROUND(IF(AND(OR(B43="23",B43="25"),OR(A43="R7",A43="YT",A43="PP")),L43*0.12,"0"),2)</f>
        <v>0</v>
      </c>
      <c r="N43" s="40">
        <f t="shared" ref="N43" si="304">ROUND(IF(OR(A43="BP",A43="CT"),-0.33*L43,0),2)</f>
        <v>0</v>
      </c>
      <c r="O43" s="40">
        <f t="shared" ref="O43" si="305">ROUND(IF(AND(OR(H43=7,H43=12),OR(A43="JK",A43="IA")),L43*-0.5,"0"),2)</f>
        <v>0</v>
      </c>
      <c r="P43" s="40">
        <f t="shared" ref="P43" si="306">SUM(L43:O43)</f>
        <v>806.65</v>
      </c>
      <c r="Q43" s="40">
        <f t="shared" ref="Q43" si="307">VALUE(D43+E43+F43+G43)</f>
        <v>40</v>
      </c>
      <c r="R43" s="40">
        <f t="shared" ref="R43" si="308">SUM(P43,Q43)</f>
        <v>846.65</v>
      </c>
      <c r="S43" s="42" t="str">
        <f>_xlfn.SWITCH((A43),"AA","PALACE PLACE","GG","GEORGIA","PP","PARK PLACE","IA","IOWA CONDO","MS","MARKET STREET","HH","HIGH TOWER","GM","GANDER MOUNTAIN","BP","BENTON PLACE","GA","GRAND AVENUE","JK","JACK'S PLACE","UN","UNDERGROUND SAM","YD","YANKEE DOODLE","YT","YAHTZEE AVE","CP","COURT PLACE","NZ","NEW ZOO","VV","VERMONT","CT","CHINA TOWN","YS","YORKSHIRE","ME","MAINE APT","R7","UPTOWN CONDOS","ERROR!")</f>
        <v>IOWA CONDO</v>
      </c>
      <c r="T43" s="40" t="str">
        <f>B43</f>
        <v>15</v>
      </c>
      <c r="U43" s="40">
        <f>I43</f>
        <v>700</v>
      </c>
      <c r="V43" s="43" t="str">
        <f>C43</f>
        <v>03</v>
      </c>
      <c r="W43" s="43">
        <f t="shared" ref="W43" si="309">SUM(J43,K43)</f>
        <v>106.64999999999999</v>
      </c>
      <c r="X43" s="44">
        <f t="shared" ref="X43" si="310">SUM(M43:O43)</f>
        <v>0</v>
      </c>
      <c r="Y43" s="44">
        <f t="shared" ref="Y43" si="311">P43</f>
        <v>806.65</v>
      </c>
      <c r="Z43" s="44" t="str">
        <f>D43</f>
        <v>010.00</v>
      </c>
      <c r="AA43" s="45" t="str">
        <f>E43</f>
        <v>010.00</v>
      </c>
      <c r="AB43" s="44" t="str">
        <f>F43</f>
        <v>010.00</v>
      </c>
      <c r="AC43" s="44" t="str">
        <f>G43</f>
        <v>10.00</v>
      </c>
      <c r="AD43" s="44">
        <f t="shared" ref="AD43" si="312">Q43</f>
        <v>40</v>
      </c>
      <c r="AE43" s="45">
        <f t="shared" ref="AE43" si="313">R43</f>
        <v>846.65</v>
      </c>
      <c r="AF43" s="41" t="str">
        <f t="shared" ref="AF43" si="314">IF(AE43&gt;1000,"***"," " )</f>
        <v xml:space="preserve"> </v>
      </c>
      <c r="AG43" s="56" t="s">
        <v>45</v>
      </c>
      <c r="AH43" s="56"/>
      <c r="AI43" s="56"/>
      <c r="AJ43" s="57"/>
    </row>
    <row r="44" spans="1:37" x14ac:dyDescent="0.25">
      <c r="A44" s="7"/>
      <c r="B44" s="28"/>
      <c r="C44" s="28"/>
      <c r="D44" s="28"/>
      <c r="E44" s="28"/>
      <c r="F44" s="28"/>
      <c r="G44" s="29"/>
      <c r="H44" s="48"/>
      <c r="I44" s="4"/>
      <c r="R44" s="14"/>
      <c r="U44" s="18"/>
      <c r="V44" s="13"/>
      <c r="W44" s="20"/>
      <c r="X44" s="35"/>
      <c r="Y44" s="35"/>
      <c r="Z44" s="35"/>
      <c r="AA44" s="36"/>
      <c r="AB44" s="35"/>
      <c r="AC44" s="35"/>
      <c r="AD44" s="36"/>
      <c r="AE44" s="36"/>
      <c r="AF44" s="8"/>
      <c r="AG44" s="54"/>
      <c r="AH44" s="54"/>
      <c r="AI44" s="54"/>
      <c r="AJ44" s="55"/>
    </row>
    <row r="45" spans="1:37" x14ac:dyDescent="0.25">
      <c r="A45" t="s">
        <v>31</v>
      </c>
      <c r="B45" s="47" t="s">
        <v>98</v>
      </c>
      <c r="C45" t="s">
        <v>89</v>
      </c>
      <c r="D45" t="s">
        <v>105</v>
      </c>
      <c r="E45" t="s">
        <v>87</v>
      </c>
      <c r="F45" t="s">
        <v>109</v>
      </c>
      <c r="G45" t="s">
        <v>88</v>
      </c>
      <c r="H45" s="33">
        <v>1</v>
      </c>
      <c r="I45">
        <f t="shared" ref="I45" si="315">IF(AND(B45&gt;="01",B45&lt;="08"),650,IF(AND(B45&gt;="09",B45&lt;="16"),700,IF(AND(B45&gt;="17",B45&lt;="25"),825,"ERROR!")))</f>
        <v>700</v>
      </c>
      <c r="J45">
        <f t="shared" ref="J45" si="316">IF(AND(C45&gt;="02",C45&lt;="03"),IF(AND(B45&gt;="01",B45&lt;="08"),25*C45,IF(AND(B45&gt;="09",B45&lt;="16"),35.55*C45,IF(AND(B45&gt;="17",B45&lt;="25"),50*C45,"ERROR!"))),0)</f>
        <v>0</v>
      </c>
      <c r="K45">
        <f t="shared" ref="K45" si="317">IF(AND(C45&gt;="04"),IF(AND(B45&gt;="01",B45&lt;="08"),83.45,IF(AND(B45&gt;="09",B45&lt;="16"),135,IF(AND(B45&gt;="17",B45&lt;="25"),185.6,"ERROR!"))),0)</f>
        <v>135</v>
      </c>
      <c r="L45">
        <f t="shared" ref="L45" si="318">SUM(I45:K45)</f>
        <v>835</v>
      </c>
      <c r="M45">
        <f t="shared" ref="M45" si="319">ROUND(IF(AND(OR(B45="23",B45="25"),OR(A45="R7",A45="YT",A45="PP")),L45*0.12,"0"),2)</f>
        <v>0</v>
      </c>
      <c r="N45">
        <f t="shared" ref="N45" si="320">ROUND(IF(OR(A45="BP",A45="CT"),-0.33*L45,0),2)</f>
        <v>-275.55</v>
      </c>
      <c r="O45">
        <f t="shared" ref="O45" si="321">ROUND(IF(AND(OR(H45=7,H45=12),OR(A45="JK",A45="IA")),L45*-0.5,"0"),2)</f>
        <v>0</v>
      </c>
      <c r="P45">
        <f t="shared" ref="P45" si="322">SUM(L45:O45)</f>
        <v>559.45000000000005</v>
      </c>
      <c r="Q45">
        <f t="shared" ref="Q45" si="323">VALUE(D45+E45+F45+G45)</f>
        <v>140</v>
      </c>
      <c r="R45">
        <f t="shared" ref="R45" si="324">SUM(P45,Q45)</f>
        <v>699.45</v>
      </c>
      <c r="S45" t="str">
        <f>_xlfn.SWITCH((A45),"AA","PALACE PLACE","GG","GEORGIA","PP","PARK PLACE","IA","IOWA CONDO","MS","MARKET STREET","HH","HIGH TOWER","GM","GANDER MOUNTAIN","BP","BENTON PLACE","GA","GRAND AVENUE","JK","JACK'S PLACE","UN","UNDERGROUND SAM","YD","YANKEE DOODLE","YT","YAHTZEE AVE","CP","COURT PLACE","NZ","NEW ZOO","VV","VERMONT","CT","CHINA TOWN","YS","YORKSHIRE","ME","MAINE APT","R7","UPTOWN CONDOS","ERROR!")</f>
        <v>BENTON PLACE</v>
      </c>
      <c r="T45" t="str">
        <f>B45</f>
        <v>15</v>
      </c>
      <c r="U45">
        <f>I45</f>
        <v>700</v>
      </c>
      <c r="V45" t="str">
        <f>C45</f>
        <v>04</v>
      </c>
      <c r="W45">
        <f t="shared" ref="W45" si="325">SUM(J45,K45)</f>
        <v>135</v>
      </c>
      <c r="X45">
        <f t="shared" ref="X45" si="326">SUM(M45:O45)</f>
        <v>-275.55</v>
      </c>
      <c r="Y45">
        <f t="shared" ref="Y45" si="327">P45</f>
        <v>559.45000000000005</v>
      </c>
      <c r="Z45" t="str">
        <f>D45</f>
        <v>050.00</v>
      </c>
      <c r="AA45" t="str">
        <f>E45</f>
        <v>040.00</v>
      </c>
      <c r="AB45" t="str">
        <f>F45</f>
        <v>030.00</v>
      </c>
      <c r="AC45" t="str">
        <f>G45</f>
        <v>20.00</v>
      </c>
      <c r="AD45">
        <f t="shared" ref="AD45" si="328">Q45</f>
        <v>140</v>
      </c>
      <c r="AE45">
        <f t="shared" ref="AE45" si="329">R45</f>
        <v>699.45</v>
      </c>
      <c r="AF45" t="str">
        <f t="shared" ref="AF45" si="330">IF(AE45&gt;1000,"***"," " )</f>
        <v xml:space="preserve"> </v>
      </c>
      <c r="AG45" s="61"/>
      <c r="AH45" s="61"/>
      <c r="AI45" s="61"/>
      <c r="AJ45" s="61"/>
    </row>
    <row r="46" spans="1:37" x14ac:dyDescent="0.25">
      <c r="A46" s="7"/>
      <c r="B46" s="28"/>
      <c r="C46" s="28"/>
      <c r="D46" s="28"/>
      <c r="E46" s="28"/>
      <c r="F46" s="28"/>
      <c r="G46" s="29"/>
      <c r="H46" s="48"/>
      <c r="I46" s="4"/>
      <c r="R46" s="14"/>
      <c r="U46" s="18"/>
      <c r="V46" s="13"/>
      <c r="W46" s="20"/>
      <c r="X46" s="35"/>
      <c r="Y46" s="35"/>
      <c r="Z46" s="35"/>
      <c r="AA46" s="36"/>
      <c r="AB46" s="35"/>
      <c r="AC46" s="35"/>
      <c r="AD46" s="36"/>
      <c r="AE46" s="36"/>
      <c r="AF46" s="8"/>
      <c r="AG46" s="54"/>
      <c r="AH46" s="54"/>
      <c r="AI46" s="54"/>
      <c r="AJ46" s="55"/>
    </row>
    <row r="47" spans="1:37" s="40" customFormat="1" x14ac:dyDescent="0.25">
      <c r="A47" s="10" t="s">
        <v>22</v>
      </c>
      <c r="B47" s="46" t="s">
        <v>103</v>
      </c>
      <c r="C47" s="40" t="s">
        <v>77</v>
      </c>
      <c r="D47" s="40" t="s">
        <v>85</v>
      </c>
      <c r="E47" s="40" t="s">
        <v>86</v>
      </c>
      <c r="F47" s="40" t="s">
        <v>87</v>
      </c>
      <c r="G47" s="41" t="s">
        <v>88</v>
      </c>
      <c r="H47" s="65">
        <v>1</v>
      </c>
      <c r="I47" s="40">
        <f t="shared" ref="I47" si="331">IF(AND(B47&gt;="01",B47&lt;="08"),650,IF(AND(B47&gt;="09",B47&lt;="16"),700,IF(AND(B47&gt;="17",B47&lt;="25"),825,"ERROR!")))</f>
        <v>825</v>
      </c>
      <c r="J47" s="40">
        <f t="shared" ref="J47" si="332">IF(AND(C47&gt;="02",C47&lt;="03"),IF(AND(B47&gt;="01",B47&lt;="08"),25*C47,IF(AND(B47&gt;="09",B47&lt;="16"),35.55*C47,IF(AND(B47&gt;="17",B47&lt;="25"),50*C47,"ERROR!"))),0)</f>
        <v>0</v>
      </c>
      <c r="K47" s="40">
        <f t="shared" ref="K47" si="333">IF(AND(C47&gt;="04"),IF(AND(B47&gt;="01",B47&lt;="08"),83.45,IF(AND(B47&gt;="09",B47&lt;="16"),135,IF(AND(B47&gt;="17",B47&lt;="25"),185.6,"ERROR!"))),0)</f>
        <v>185.6</v>
      </c>
      <c r="L47" s="40">
        <f t="shared" ref="L47" si="334">SUM(I47:K47)</f>
        <v>1010.6</v>
      </c>
      <c r="M47" s="40">
        <f t="shared" ref="M47" si="335">ROUND(IF(AND(OR(B47="23",B47="25"),OR(A47="R7",A47="YT",A47="PP")),L47*0.12,"0"),2)</f>
        <v>121.27</v>
      </c>
      <c r="N47" s="40">
        <f t="shared" ref="N47" si="336">ROUND(IF(OR(A47="BP",A47="CT"),-0.33*L47,0),2)</f>
        <v>0</v>
      </c>
      <c r="O47" s="40">
        <f t="shared" ref="O47" si="337">ROUND(IF(AND(OR(H47=7,H47=12),OR(A47="JK",A47="IA")),L47*-0.5,"0"),2)</f>
        <v>0</v>
      </c>
      <c r="P47" s="40">
        <f t="shared" ref="P47" si="338">SUM(L47:O47)</f>
        <v>1131.8700000000001</v>
      </c>
      <c r="Q47" s="40">
        <f t="shared" ref="Q47" si="339">VALUE(D47+E47+F47+G47)</f>
        <v>200</v>
      </c>
      <c r="R47" s="40">
        <f t="shared" ref="R47" si="340">SUM(P47,Q47)</f>
        <v>1331.8700000000001</v>
      </c>
      <c r="S47" s="42" t="str">
        <f>_xlfn.SWITCH((A47),"AA","PALACE PLACE","GG","GEORGIA","PP","PARK PLACE","IA","IOWA CONDO","MS","MARKET STREET","HH","HIGH TOWER","GM","GANDER MOUNTAIN","BP","BENTON PLACE","GA","GRAND AVENUE","JK","JACK'S PLACE","UN","UNDERGROUND SAM","YD","YANKEE DOODLE","YT","YAHTZEE AVE","CP","COURT PLACE","NZ","NEW ZOO","VV","VERMONT","CT","CHINA TOWN","YS","YORKSHIRE","ME","MAINE APT","R7","UPTOWN CONDOS","ERROR!")</f>
        <v>YAHTZEE AVE</v>
      </c>
      <c r="T47" s="40" t="str">
        <f>B47</f>
        <v>23</v>
      </c>
      <c r="U47" s="40">
        <f>I47</f>
        <v>825</v>
      </c>
      <c r="V47" s="43" t="str">
        <f>C47</f>
        <v>05</v>
      </c>
      <c r="W47" s="43">
        <f t="shared" ref="W47" si="341">SUM(J47,K47)</f>
        <v>185.6</v>
      </c>
      <c r="X47" s="44">
        <f t="shared" ref="X47" si="342">SUM(M47:O47)</f>
        <v>121.27</v>
      </c>
      <c r="Y47" s="44">
        <f t="shared" ref="Y47" si="343">P47</f>
        <v>1131.8700000000001</v>
      </c>
      <c r="Z47" s="44" t="str">
        <f>D47</f>
        <v>080.00</v>
      </c>
      <c r="AA47" s="45" t="str">
        <f>E47</f>
        <v>060.00</v>
      </c>
      <c r="AB47" s="44" t="str">
        <f>F47</f>
        <v>040.00</v>
      </c>
      <c r="AC47" s="44" t="str">
        <f>G47</f>
        <v>20.00</v>
      </c>
      <c r="AD47" s="44">
        <f t="shared" ref="AD47" si="344">Q47</f>
        <v>200</v>
      </c>
      <c r="AE47" s="45">
        <f t="shared" ref="AE47" si="345">R47</f>
        <v>1331.8700000000001</v>
      </c>
      <c r="AF47" s="41" t="str">
        <f t="shared" ref="AF47" si="346">IF(AE47&gt;1000,"***"," " )</f>
        <v>***</v>
      </c>
      <c r="AG47" s="56" t="s">
        <v>40</v>
      </c>
      <c r="AH47" s="56"/>
      <c r="AI47" s="56"/>
      <c r="AJ47" s="57"/>
    </row>
    <row r="48" spans="1:37" x14ac:dyDescent="0.25">
      <c r="A48" s="7"/>
      <c r="B48" s="28"/>
      <c r="C48" s="28"/>
      <c r="D48" s="28"/>
      <c r="E48" s="28"/>
      <c r="F48" s="28"/>
      <c r="G48" s="29"/>
      <c r="H48" s="48"/>
      <c r="I48" s="4"/>
      <c r="R48" s="14"/>
      <c r="U48" s="18"/>
      <c r="V48" s="13"/>
      <c r="W48" s="20"/>
      <c r="X48" s="35"/>
      <c r="Y48" s="35"/>
      <c r="Z48" s="35"/>
      <c r="AA48" s="36"/>
      <c r="AB48" s="35"/>
      <c r="AC48" s="35"/>
      <c r="AD48" s="36"/>
      <c r="AE48" s="36"/>
      <c r="AF48" s="8"/>
      <c r="AG48" s="62"/>
      <c r="AH48" s="54"/>
      <c r="AI48" s="54"/>
      <c r="AJ48" s="54"/>
      <c r="AK48" s="9"/>
    </row>
    <row r="49" spans="1:36" s="40" customFormat="1" x14ac:dyDescent="0.25">
      <c r="A49" s="10" t="s">
        <v>22</v>
      </c>
      <c r="B49" s="46" t="s">
        <v>104</v>
      </c>
      <c r="C49" s="40" t="s">
        <v>90</v>
      </c>
      <c r="D49" s="40" t="s">
        <v>78</v>
      </c>
      <c r="E49" s="40" t="s">
        <v>79</v>
      </c>
      <c r="F49" s="40" t="s">
        <v>105</v>
      </c>
      <c r="G49" s="41" t="s">
        <v>83</v>
      </c>
      <c r="H49" s="65">
        <v>1</v>
      </c>
      <c r="I49" s="40">
        <f t="shared" ref="I49" si="347">IF(AND(B49&gt;="01",B49&lt;="08"),650,IF(AND(B49&gt;="09",B49&lt;="16"),700,IF(AND(B49&gt;="17",B49&lt;="25"),825,"ERROR!")))</f>
        <v>825</v>
      </c>
      <c r="J49" s="40">
        <f t="shared" ref="J49" si="348">IF(AND(C49&gt;="02",C49&lt;="03"),IF(AND(B49&gt;="01",B49&lt;="08"),25*C49,IF(AND(B49&gt;="09",B49&lt;="16"),35.55*C49,IF(AND(B49&gt;="17",B49&lt;="25"),50*C49,"ERROR!"))),0)</f>
        <v>0</v>
      </c>
      <c r="K49" s="40">
        <f t="shared" ref="K49" si="349">IF(AND(C49&gt;="04"),IF(AND(B49&gt;="01",B49&lt;="08"),83.45,IF(AND(B49&gt;="09",B49&lt;="16"),135,IF(AND(B49&gt;="17",B49&lt;="25"),185.6,"ERROR!"))),0)</f>
        <v>185.6</v>
      </c>
      <c r="L49" s="40">
        <f t="shared" ref="L49" si="350">SUM(I49:K49)</f>
        <v>1010.6</v>
      </c>
      <c r="M49" s="40">
        <f t="shared" ref="M49" si="351">ROUND(IF(AND(OR(B49="23",B49="25"),OR(A49="R7",A49="YT",A49="PP")),L49*0.12,"0"),2)</f>
        <v>121.27</v>
      </c>
      <c r="N49" s="40">
        <f t="shared" ref="N49" si="352">ROUND(IF(OR(A49="BP",A49="CT"),-0.33*L49,0),2)</f>
        <v>0</v>
      </c>
      <c r="O49" s="40">
        <f t="shared" ref="O49" si="353">ROUND(IF(AND(OR(H49=7,H49=12),OR(A49="JK",A49="IA")),L49*-0.5,"0"),2)</f>
        <v>0</v>
      </c>
      <c r="P49" s="40">
        <f t="shared" ref="P49" si="354">SUM(L49:O49)</f>
        <v>1131.8700000000001</v>
      </c>
      <c r="Q49" s="40">
        <f t="shared" ref="Q49" si="355">VALUE(D49+E49+F49+G49)</f>
        <v>85</v>
      </c>
      <c r="R49" s="40">
        <f t="shared" ref="R49" si="356">SUM(P49,Q49)</f>
        <v>1216.8700000000001</v>
      </c>
      <c r="S49" s="42" t="str">
        <f>_xlfn.SWITCH((A49),"AA","PALACE PLACE","GG","GEORGIA","PP","PARK PLACE","IA","IOWA CONDO","MS","MARKET STREET","HH","HIGH TOWER","GM","GANDER MOUNTAIN","BP","BENTON PLACE","GA","GRAND AVENUE","JK","JACK'S PLACE","UN","UNDERGROUND SAM","YD","YANKEE DOODLE","YT","YAHTZEE AVE","CP","COURT PLACE","NZ","NEW ZOO","VV","VERMONT","CT","CHINA TOWN","YS","YORKSHIRE","ME","MAINE APT","R7","UPTOWN CONDOS","ERROR!")</f>
        <v>YAHTZEE AVE</v>
      </c>
      <c r="T49" s="40" t="str">
        <f>B49</f>
        <v>25</v>
      </c>
      <c r="U49" s="40">
        <f>I49</f>
        <v>825</v>
      </c>
      <c r="V49" s="43" t="str">
        <f>C49</f>
        <v>06</v>
      </c>
      <c r="W49" s="43">
        <f t="shared" ref="W49" si="357">SUM(J49,K49)</f>
        <v>185.6</v>
      </c>
      <c r="X49" s="44">
        <f t="shared" ref="X49" si="358">SUM(M49:O49)</f>
        <v>121.27</v>
      </c>
      <c r="Y49" s="44">
        <f t="shared" ref="Y49" si="359">P49</f>
        <v>1131.8700000000001</v>
      </c>
      <c r="Z49" s="44" t="str">
        <f>D49</f>
        <v>020.00</v>
      </c>
      <c r="AA49" s="45" t="str">
        <f>E49</f>
        <v>010.00</v>
      </c>
      <c r="AB49" s="44" t="str">
        <f>F49</f>
        <v>050.00</v>
      </c>
      <c r="AC49" s="44" t="str">
        <f>G49</f>
        <v>05.00</v>
      </c>
      <c r="AD49" s="44">
        <f t="shared" ref="AD49" si="360">Q49</f>
        <v>85</v>
      </c>
      <c r="AE49" s="45">
        <f t="shared" ref="AE49" si="361">R49</f>
        <v>1216.8700000000001</v>
      </c>
      <c r="AF49" s="41" t="str">
        <f t="shared" ref="AF49" si="362">IF(AE49&gt;1000,"***"," " )</f>
        <v>***</v>
      </c>
      <c r="AG49" s="56" t="s">
        <v>41</v>
      </c>
      <c r="AH49" s="56"/>
      <c r="AI49" s="56"/>
      <c r="AJ49" s="57"/>
    </row>
    <row r="50" spans="1:36" x14ac:dyDescent="0.25">
      <c r="A50" s="7"/>
      <c r="B50" s="28"/>
      <c r="C50" s="28"/>
      <c r="D50" s="28"/>
      <c r="E50" s="28"/>
      <c r="F50" s="28"/>
      <c r="G50" s="29"/>
      <c r="H50" s="48"/>
      <c r="I50" s="4"/>
      <c r="R50" s="14"/>
      <c r="U50" s="18"/>
      <c r="V50" s="13"/>
      <c r="W50" s="20"/>
      <c r="X50" s="35"/>
      <c r="Y50" s="35"/>
      <c r="Z50" s="35"/>
      <c r="AA50" s="36"/>
      <c r="AB50" s="35"/>
      <c r="AC50" s="35"/>
      <c r="AD50" s="36"/>
      <c r="AE50" s="36"/>
      <c r="AF50" s="8"/>
      <c r="AG50" s="54"/>
      <c r="AH50" s="54"/>
      <c r="AI50" s="54"/>
      <c r="AJ50" s="55"/>
    </row>
    <row r="51" spans="1:36" s="40" customFormat="1" x14ac:dyDescent="0.25">
      <c r="A51" s="10" t="s">
        <v>22</v>
      </c>
      <c r="B51" s="46" t="s">
        <v>99</v>
      </c>
      <c r="C51" s="40" t="s">
        <v>91</v>
      </c>
      <c r="D51" s="40" t="s">
        <v>79</v>
      </c>
      <c r="E51" s="40" t="s">
        <v>79</v>
      </c>
      <c r="F51" s="40" t="s">
        <v>79</v>
      </c>
      <c r="G51" s="41" t="s">
        <v>81</v>
      </c>
      <c r="H51" s="65">
        <v>1</v>
      </c>
      <c r="I51" s="40">
        <f t="shared" ref="I51" si="363">IF(AND(B51&gt;="01",B51&lt;="08"),650,IF(AND(B51&gt;="09",B51&lt;="16"),700,IF(AND(B51&gt;="17",B51&lt;="25"),825,"ERROR!")))</f>
        <v>700</v>
      </c>
      <c r="J51" s="40">
        <f t="shared" ref="J51" si="364">IF(AND(C51&gt;="02",C51&lt;="03"),IF(AND(B51&gt;="01",B51&lt;="08"),25*C51,IF(AND(B51&gt;="09",B51&lt;="16"),35.55*C51,IF(AND(B51&gt;="17",B51&lt;="25"),50*C51,"ERROR!"))),0)</f>
        <v>0</v>
      </c>
      <c r="K51" s="40">
        <f t="shared" ref="K51" si="365">IF(AND(C51&gt;="04"),IF(AND(B51&gt;="01",B51&lt;="08"),83.45,IF(AND(B51&gt;="09",B51&lt;="16"),135,IF(AND(B51&gt;="17",B51&lt;="25"),185.6,"ERROR!"))),0)</f>
        <v>135</v>
      </c>
      <c r="L51" s="40">
        <f t="shared" ref="L51" si="366">SUM(I51:K51)</f>
        <v>835</v>
      </c>
      <c r="M51" s="40">
        <f t="shared" ref="M51" si="367">ROUND(IF(AND(OR(B51="23",B51="25"),OR(A51="R7",A51="YT",A51="PP")),L51*0.12,"0"),2)</f>
        <v>0</v>
      </c>
      <c r="N51" s="40">
        <f t="shared" ref="N51" si="368">ROUND(IF(OR(A51="BP",A51="CT"),-0.33*L51,0),2)</f>
        <v>0</v>
      </c>
      <c r="O51" s="40">
        <f t="shared" ref="O51" si="369">ROUND(IF(AND(OR(H51=7,H51=12),OR(A51="JK",A51="IA")),L51*-0.5,"0"),2)</f>
        <v>0</v>
      </c>
      <c r="P51" s="40">
        <f t="shared" ref="P51" si="370">SUM(L51:O51)</f>
        <v>835</v>
      </c>
      <c r="Q51" s="40">
        <f t="shared" ref="Q51" si="371">VALUE(D51+E51+F51+G51)</f>
        <v>40</v>
      </c>
      <c r="R51" s="40">
        <f t="shared" ref="R51" si="372">SUM(P51,Q51)</f>
        <v>875</v>
      </c>
      <c r="S51" s="42" t="str">
        <f>_xlfn.SWITCH((A51),"AA","PALACE PLACE","GG","GEORGIA","PP","PARK PLACE","IA","IOWA CONDO","MS","MARKET STREET","HH","HIGH TOWER","GM","GANDER MOUNTAIN","BP","BENTON PLACE","GA","GRAND AVENUE","JK","JACK'S PLACE","UN","UNDERGROUND SAM","YD","YANKEE DOODLE","YT","YAHTZEE AVE","CP","COURT PLACE","NZ","NEW ZOO","VV","VERMONT","CT","CHINA TOWN","YS","YORKSHIRE","ME","MAINE APT","R7","UPTOWN CONDOS","ERROR!")</f>
        <v>YAHTZEE AVE</v>
      </c>
      <c r="T51" s="40" t="str">
        <f>B51</f>
        <v>16</v>
      </c>
      <c r="U51" s="40">
        <f>I51</f>
        <v>700</v>
      </c>
      <c r="V51" s="43" t="str">
        <f>C51</f>
        <v>07</v>
      </c>
      <c r="W51" s="43">
        <f t="shared" ref="W51" si="373">SUM(J51,K51)</f>
        <v>135</v>
      </c>
      <c r="X51" s="44">
        <f t="shared" ref="X51" si="374">SUM(M51:O51)</f>
        <v>0</v>
      </c>
      <c r="Y51" s="44">
        <f t="shared" ref="Y51" si="375">P51</f>
        <v>835</v>
      </c>
      <c r="Z51" s="44" t="str">
        <f>D51</f>
        <v>010.00</v>
      </c>
      <c r="AA51" s="45" t="str">
        <f>E51</f>
        <v>010.00</v>
      </c>
      <c r="AB51" s="44" t="str">
        <f>F51</f>
        <v>010.00</v>
      </c>
      <c r="AC51" s="44" t="str">
        <f>G51</f>
        <v>10.00</v>
      </c>
      <c r="AD51" s="44">
        <f t="shared" ref="AD51" si="376">Q51</f>
        <v>40</v>
      </c>
      <c r="AE51" s="45">
        <f t="shared" ref="AE51" si="377">R51</f>
        <v>875</v>
      </c>
      <c r="AF51" s="41" t="str">
        <f t="shared" ref="AF51" si="378">IF(AE51&gt;1000,"***"," " )</f>
        <v xml:space="preserve"> </v>
      </c>
      <c r="AG51" s="56" t="s">
        <v>42</v>
      </c>
      <c r="AH51" s="56"/>
      <c r="AI51" s="56"/>
      <c r="AJ51" s="57"/>
    </row>
    <row r="52" spans="1:36" x14ac:dyDescent="0.25">
      <c r="A52" s="7"/>
      <c r="B52" s="28"/>
      <c r="C52" s="28"/>
      <c r="D52" s="28"/>
      <c r="E52" s="28"/>
      <c r="F52" s="28"/>
      <c r="G52" s="29"/>
      <c r="H52" s="48"/>
      <c r="I52" s="4"/>
      <c r="R52" s="14"/>
      <c r="U52" s="18"/>
      <c r="V52" s="13"/>
      <c r="W52" s="20"/>
      <c r="X52" s="35"/>
      <c r="Y52" s="35"/>
      <c r="Z52" s="35"/>
      <c r="AA52" s="36"/>
      <c r="AB52" s="35"/>
      <c r="AC52" s="35"/>
      <c r="AD52" s="36"/>
      <c r="AE52" s="36"/>
      <c r="AF52" s="8"/>
      <c r="AG52" s="54"/>
      <c r="AH52" s="54"/>
      <c r="AI52" s="54"/>
      <c r="AJ52" s="55"/>
    </row>
    <row r="53" spans="1:36" x14ac:dyDescent="0.25">
      <c r="A53" t="s">
        <v>32</v>
      </c>
      <c r="B53" s="47" t="s">
        <v>100</v>
      </c>
      <c r="C53" t="s">
        <v>75</v>
      </c>
      <c r="D53" t="s">
        <v>79</v>
      </c>
      <c r="E53" t="s">
        <v>79</v>
      </c>
      <c r="F53" t="s">
        <v>79</v>
      </c>
      <c r="G53" t="s">
        <v>81</v>
      </c>
      <c r="H53" s="33">
        <v>1</v>
      </c>
      <c r="I53">
        <f t="shared" ref="I53" si="379">IF(AND(B53&gt;="01",B53&lt;="08"),650,IF(AND(B53&gt;="09",B53&lt;="16"),700,IF(AND(B53&gt;="17",B53&lt;="25"),825,"ERROR!")))</f>
        <v>825</v>
      </c>
      <c r="J53">
        <f t="shared" ref="J53" si="380">IF(AND(C53&gt;="02",C53&lt;="03"),IF(AND(B53&gt;="01",B53&lt;="08"),25*C53,IF(AND(B53&gt;="09",B53&lt;="16"),35.55*C53,IF(AND(B53&gt;="17",B53&lt;="25"),50*C53,"ERROR!"))),0)</f>
        <v>0</v>
      </c>
      <c r="K53">
        <f t="shared" ref="K53" si="381">IF(AND(C53&gt;="04"),IF(AND(B53&gt;="01",B53&lt;="08"),83.45,IF(AND(B53&gt;="09",B53&lt;="16"),135,IF(AND(B53&gt;="17",B53&lt;="25"),185.6,"ERROR!"))),0)</f>
        <v>0</v>
      </c>
      <c r="L53">
        <f t="shared" ref="L53" si="382">SUM(I53:K53)</f>
        <v>825</v>
      </c>
      <c r="M53">
        <f t="shared" ref="M53" si="383">ROUND(IF(AND(OR(B53="23",B53="25"),OR(A53="R7",A53="YT",A53="PP")),L53*0.12,"0"),2)</f>
        <v>0</v>
      </c>
      <c r="N53">
        <f t="shared" ref="N53" si="384">ROUND(IF(OR(A53="BP",A53="CT"),-0.33*L53,0),2)</f>
        <v>0</v>
      </c>
      <c r="O53">
        <f t="shared" ref="O53" si="385">ROUND(IF(AND(OR(H53=7,H53=12),OR(A53="JK",A53="IA")),L53*-0.5,"0"),2)</f>
        <v>0</v>
      </c>
      <c r="P53">
        <f t="shared" ref="P53" si="386">SUM(L53:O53)</f>
        <v>825</v>
      </c>
      <c r="Q53">
        <f t="shared" ref="Q53" si="387">VALUE(D53+E53+F53+G53)</f>
        <v>40</v>
      </c>
      <c r="R53">
        <f t="shared" ref="R53" si="388">SUM(P53,Q53)</f>
        <v>865</v>
      </c>
      <c r="S53" t="str">
        <f>_xlfn.SWITCH((A53),"AA","PALACE PLACE","GG","GEORGIA","PP","PARK PLACE","IA","IOWA CONDO","MS","MARKET STREET","HH","HIGH TOWER","GM","GANDER MOUNTAIN","BP","BENTON PLACE","GA","GRAND AVENUE","JK","JACK'S PLACE","UN","UNDERGROUND SAM","YD","YANKEE DOODLE","YT","YAHTZEE AVE","CP","COURT PLACE","NZ","NEW ZOO","VV","VERMONT","CT","CHINA TOWN","YS","YORKSHIRE","ME","MAINE APT","R7","UPTOWN CONDOS","ERROR!")</f>
        <v>YORKSHIRE</v>
      </c>
      <c r="T53" t="str">
        <f>B53</f>
        <v>17</v>
      </c>
      <c r="U53">
        <f>I53</f>
        <v>825</v>
      </c>
      <c r="V53" t="str">
        <f>C53</f>
        <v>01</v>
      </c>
      <c r="W53">
        <f t="shared" ref="W53" si="389">SUM(J53,K53)</f>
        <v>0</v>
      </c>
      <c r="X53">
        <f t="shared" ref="X53" si="390">SUM(M53:O53)</f>
        <v>0</v>
      </c>
      <c r="Y53">
        <f t="shared" ref="Y53" si="391">P53</f>
        <v>825</v>
      </c>
      <c r="Z53" t="str">
        <f>D53</f>
        <v>010.00</v>
      </c>
      <c r="AA53" t="str">
        <f>E53</f>
        <v>010.00</v>
      </c>
      <c r="AB53" t="str">
        <f>F53</f>
        <v>010.00</v>
      </c>
      <c r="AC53" t="str">
        <f>G53</f>
        <v>10.00</v>
      </c>
      <c r="AD53">
        <f t="shared" ref="AD53" si="392">Q53</f>
        <v>40</v>
      </c>
      <c r="AE53">
        <f t="shared" ref="AE53" si="393">R53</f>
        <v>865</v>
      </c>
      <c r="AF53" t="str">
        <f t="shared" ref="AF53" si="394">IF(AE53&gt;1000,"***"," " )</f>
        <v xml:space="preserve"> </v>
      </c>
      <c r="AG53" s="61"/>
      <c r="AH53" s="61"/>
      <c r="AI53" s="61"/>
      <c r="AJ53" s="61"/>
    </row>
    <row r="54" spans="1:36" x14ac:dyDescent="0.25">
      <c r="A54" s="7"/>
      <c r="B54" s="28"/>
      <c r="C54" s="28"/>
      <c r="D54" s="28"/>
      <c r="E54" s="28"/>
      <c r="F54" s="28"/>
      <c r="G54" s="29"/>
      <c r="H54" s="48"/>
      <c r="I54" s="4"/>
      <c r="R54" s="14"/>
      <c r="U54" s="18"/>
      <c r="V54" s="13"/>
      <c r="W54" s="20"/>
      <c r="X54" s="35"/>
      <c r="Y54" s="35"/>
      <c r="Z54" s="35"/>
      <c r="AA54" s="36"/>
      <c r="AB54" s="35"/>
      <c r="AC54" s="35"/>
      <c r="AD54" s="36"/>
      <c r="AE54" s="36"/>
      <c r="AF54" s="8"/>
      <c r="AG54" s="54"/>
      <c r="AH54" s="54"/>
      <c r="AI54" s="54"/>
      <c r="AJ54" s="55"/>
    </row>
    <row r="55" spans="1:36" x14ac:dyDescent="0.25">
      <c r="A55" t="s">
        <v>33</v>
      </c>
      <c r="B55" s="47" t="s">
        <v>101</v>
      </c>
      <c r="C55" t="s">
        <v>76</v>
      </c>
      <c r="D55" t="s">
        <v>85</v>
      </c>
      <c r="E55" t="s">
        <v>86</v>
      </c>
      <c r="F55" t="s">
        <v>87</v>
      </c>
      <c r="G55" t="s">
        <v>88</v>
      </c>
      <c r="H55" s="33">
        <v>1</v>
      </c>
      <c r="I55">
        <f t="shared" ref="I55" si="395">IF(AND(B55&gt;="01",B55&lt;="08"),650,IF(AND(B55&gt;="09",B55&lt;="16"),700,IF(AND(B55&gt;="17",B55&lt;="25"),825,"ERROR!")))</f>
        <v>825</v>
      </c>
      <c r="J55">
        <f t="shared" ref="J55" si="396">IF(AND(C55&gt;="02",C55&lt;="03"),IF(AND(B55&gt;="01",B55&lt;="08"),25*C55,IF(AND(B55&gt;="09",B55&lt;="16"),35.55*C55,IF(AND(B55&gt;="17",B55&lt;="25"),50*C55,"ERROR!"))),0)</f>
        <v>100</v>
      </c>
      <c r="K55">
        <f t="shared" ref="K55" si="397">IF(AND(C55&gt;="04"),IF(AND(B55&gt;="01",B55&lt;="08"),83.45,IF(AND(B55&gt;="09",B55&lt;="16"),135,IF(AND(B55&gt;="17",B55&lt;="25"),185.6,"ERROR!"))),0)</f>
        <v>0</v>
      </c>
      <c r="L55">
        <f t="shared" ref="L55" si="398">SUM(I55:K55)</f>
        <v>925</v>
      </c>
      <c r="M55">
        <f t="shared" ref="M55" si="399">ROUND(IF(AND(OR(B55="23",B55="25"),OR(A55="R7",A55="YT",A55="PP")),L55*0.12,"0"),2)</f>
        <v>0</v>
      </c>
      <c r="N55">
        <f t="shared" ref="N55" si="400">ROUND(IF(OR(A55="BP",A55="CT"),-0.33*L55,0),2)</f>
        <v>0</v>
      </c>
      <c r="O55">
        <f t="shared" ref="O55" si="401">ROUND(IF(AND(OR(H55=7,H55=12),OR(A55="JK",A55="IA")),L55*-0.5,"0"),2)</f>
        <v>0</v>
      </c>
      <c r="P55">
        <f t="shared" ref="P55" si="402">SUM(L55:O55)</f>
        <v>925</v>
      </c>
      <c r="Q55">
        <f t="shared" ref="Q55" si="403">VALUE(D55+E55+F55+G55)</f>
        <v>200</v>
      </c>
      <c r="R55">
        <f t="shared" ref="R55" si="404">SUM(P55,Q55)</f>
        <v>1125</v>
      </c>
      <c r="S55" t="str">
        <f>_xlfn.SWITCH((A55),"AA","PALACE PLACE","GG","GEORGIA","PP","PARK PLACE","IA","IOWA CONDO","MS","MARKET STREET","HH","HIGH TOWER","GM","GANDER MOUNTAIN","BP","BENTON PLACE","GA","GRAND AVENUE","JK","JACK'S PLACE","UN","UNDERGROUND SAM","YD","YANKEE DOODLE","YT","YAHTZEE AVE","CP","COURT PLACE","NZ","NEW ZOO","VV","VERMONT","CT","CHINA TOWN","YS","YORKSHIRE","ME","MAINE APT","R7","UPTOWN CONDOS","ERROR!")</f>
        <v>MARKET STREET</v>
      </c>
      <c r="T55" t="str">
        <f>B55</f>
        <v>18</v>
      </c>
      <c r="U55">
        <f>I55</f>
        <v>825</v>
      </c>
      <c r="V55" t="str">
        <f>C55</f>
        <v>02</v>
      </c>
      <c r="W55">
        <f t="shared" ref="W55" si="405">SUM(J55,K55)</f>
        <v>100</v>
      </c>
      <c r="X55">
        <f t="shared" ref="X55" si="406">SUM(M55:O55)</f>
        <v>0</v>
      </c>
      <c r="Y55">
        <f t="shared" ref="Y55" si="407">P55</f>
        <v>925</v>
      </c>
      <c r="Z55" t="str">
        <f>D55</f>
        <v>080.00</v>
      </c>
      <c r="AA55" t="str">
        <f>E55</f>
        <v>060.00</v>
      </c>
      <c r="AB55" t="str">
        <f>F55</f>
        <v>040.00</v>
      </c>
      <c r="AC55" t="str">
        <f>G55</f>
        <v>20.00</v>
      </c>
      <c r="AD55">
        <f t="shared" ref="AD55" si="408">Q55</f>
        <v>200</v>
      </c>
      <c r="AE55">
        <f t="shared" ref="AE55" si="409">R55</f>
        <v>1125</v>
      </c>
      <c r="AF55" t="str">
        <f t="shared" ref="AF55" si="410">IF(AE55&gt;1000,"***"," " )</f>
        <v>***</v>
      </c>
      <c r="AG55" s="61"/>
      <c r="AH55" s="61"/>
      <c r="AI55" s="61"/>
      <c r="AJ55" s="61"/>
    </row>
    <row r="56" spans="1:36" x14ac:dyDescent="0.25">
      <c r="A56" s="7"/>
      <c r="B56" s="28"/>
      <c r="C56" s="28"/>
      <c r="D56" s="28"/>
      <c r="E56" s="28"/>
      <c r="F56" s="28"/>
      <c r="G56" s="29"/>
      <c r="H56" s="48"/>
      <c r="I56" s="4"/>
      <c r="R56" s="14"/>
      <c r="U56" s="18"/>
      <c r="V56" s="13"/>
      <c r="W56" s="20"/>
      <c r="X56" s="35"/>
      <c r="Y56" s="35"/>
      <c r="Z56" s="35"/>
      <c r="AA56" s="36"/>
      <c r="AB56" s="35"/>
      <c r="AC56" s="35"/>
      <c r="AD56" s="36"/>
      <c r="AE56" s="36"/>
      <c r="AF56" s="8"/>
      <c r="AG56" s="54"/>
      <c r="AH56" s="54"/>
      <c r="AI56" s="54"/>
      <c r="AJ56" s="55"/>
    </row>
    <row r="57" spans="1:36" x14ac:dyDescent="0.25">
      <c r="A57" t="s">
        <v>34</v>
      </c>
      <c r="B57" s="47" t="s">
        <v>103</v>
      </c>
      <c r="C57" t="s">
        <v>84</v>
      </c>
      <c r="D57" t="s">
        <v>105</v>
      </c>
      <c r="E57" t="s">
        <v>87</v>
      </c>
      <c r="F57" t="s">
        <v>109</v>
      </c>
      <c r="G57" t="s">
        <v>88</v>
      </c>
      <c r="H57" s="33">
        <v>1</v>
      </c>
      <c r="I57">
        <f t="shared" ref="I57" si="411">IF(AND(B57&gt;="01",B57&lt;="08"),650,IF(AND(B57&gt;="09",B57&lt;="16"),700,IF(AND(B57&gt;="17",B57&lt;="25"),825,"ERROR!")))</f>
        <v>825</v>
      </c>
      <c r="J57">
        <f t="shared" ref="J57" si="412">IF(AND(C57&gt;="02",C57&lt;="03"),IF(AND(B57&gt;="01",B57&lt;="08"),25*C57,IF(AND(B57&gt;="09",B57&lt;="16"),35.55*C57,IF(AND(B57&gt;="17",B57&lt;="25"),50*C57,"ERROR!"))),0)</f>
        <v>150</v>
      </c>
      <c r="K57">
        <f t="shared" ref="K57" si="413">IF(AND(C57&gt;="04"),IF(AND(B57&gt;="01",B57&lt;="08"),83.45,IF(AND(B57&gt;="09",B57&lt;="16"),135,IF(AND(B57&gt;="17",B57&lt;="25"),185.6,"ERROR!"))),0)</f>
        <v>0</v>
      </c>
      <c r="L57">
        <f t="shared" ref="L57" si="414">SUM(I57:K57)</f>
        <v>975</v>
      </c>
      <c r="M57">
        <f t="shared" ref="M57" si="415">ROUND(IF(AND(OR(B57="23",B57="25"),OR(A57="R7",A57="YT",A57="PP")),L57*0.12,"0"),2)</f>
        <v>0</v>
      </c>
      <c r="N57">
        <f t="shared" ref="N57" si="416">ROUND(IF(OR(A57="BP",A57="CT"),-0.33*L57,0),2)</f>
        <v>0</v>
      </c>
      <c r="O57">
        <f t="shared" ref="O57" si="417">ROUND(IF(AND(OR(H57=7,H57=12),OR(A57="JK",A57="IA")),L57*-0.5,"0"),2)</f>
        <v>0</v>
      </c>
      <c r="P57">
        <f t="shared" ref="P57" si="418">SUM(L57:O57)</f>
        <v>975</v>
      </c>
      <c r="Q57">
        <f t="shared" ref="Q57" si="419">VALUE(D57+E57+F57+G57)</f>
        <v>140</v>
      </c>
      <c r="R57">
        <f t="shared" ref="R57" si="420">SUM(P57,Q57)</f>
        <v>1115</v>
      </c>
      <c r="S57" t="str">
        <f>_xlfn.SWITCH((A57),"AA","PALACE PLACE","GG","GEORGIA","PP","PARK PLACE","IA","IOWA CONDO","MS","MARKET STREET","HH","HIGH TOWER","GM","GANDER MOUNTAIN","BP","BENTON PLACE","GA","GRAND AVENUE","JK","JACK'S PLACE","UN","UNDERGROUND SAM","YD","YANKEE DOODLE","YT","YAHTZEE AVE","CP","COURT PLACE","NZ","NEW ZOO","VV","VERMONT","CT","CHINA TOWN","YS","YORKSHIRE","ME","MAINE APT","R7","UPTOWN CONDOS","ERROR!")</f>
        <v>GRAND AVENUE</v>
      </c>
      <c r="T57" t="str">
        <f>B57</f>
        <v>23</v>
      </c>
      <c r="U57">
        <f>I57</f>
        <v>825</v>
      </c>
      <c r="V57" t="str">
        <f>C57</f>
        <v>03</v>
      </c>
      <c r="W57">
        <f t="shared" ref="W57" si="421">SUM(J57,K57)</f>
        <v>150</v>
      </c>
      <c r="X57">
        <f t="shared" ref="X57" si="422">SUM(M57:O57)</f>
        <v>0</v>
      </c>
      <c r="Y57">
        <f t="shared" ref="Y57" si="423">P57</f>
        <v>975</v>
      </c>
      <c r="Z57" t="str">
        <f>D57</f>
        <v>050.00</v>
      </c>
      <c r="AA57" t="str">
        <f>E57</f>
        <v>040.00</v>
      </c>
      <c r="AB57" t="str">
        <f>F57</f>
        <v>030.00</v>
      </c>
      <c r="AC57" t="str">
        <f>G57</f>
        <v>20.00</v>
      </c>
      <c r="AD57">
        <f t="shared" ref="AD57" si="424">Q57</f>
        <v>140</v>
      </c>
      <c r="AE57">
        <f t="shared" ref="AE57" si="425">R57</f>
        <v>1115</v>
      </c>
      <c r="AF57" t="str">
        <f t="shared" ref="AF57" si="426">IF(AE57&gt;1000,"***"," " )</f>
        <v>***</v>
      </c>
      <c r="AG57" s="61"/>
      <c r="AH57" s="61"/>
      <c r="AI57" s="61"/>
      <c r="AJ57" s="61"/>
    </row>
    <row r="58" spans="1:36" x14ac:dyDescent="0.25">
      <c r="A58" s="7"/>
      <c r="B58" s="28"/>
      <c r="C58" s="28"/>
      <c r="D58" s="28"/>
      <c r="E58" s="28"/>
      <c r="F58" s="28"/>
      <c r="G58" s="29"/>
      <c r="H58" s="48"/>
      <c r="I58" s="4"/>
      <c r="R58" s="14"/>
      <c r="U58" s="18"/>
      <c r="V58" s="13"/>
      <c r="W58" s="20"/>
      <c r="X58" s="35"/>
      <c r="Y58" s="35"/>
      <c r="Z58" s="35"/>
      <c r="AA58" s="36"/>
      <c r="AB58" s="35"/>
      <c r="AC58" s="35"/>
      <c r="AD58" s="36"/>
      <c r="AE58" s="36"/>
      <c r="AF58" s="8"/>
      <c r="AG58" s="54"/>
      <c r="AH58" s="54"/>
      <c r="AI58" s="54"/>
      <c r="AJ58" s="55"/>
    </row>
    <row r="59" spans="1:36" x14ac:dyDescent="0.25">
      <c r="A59" t="s">
        <v>35</v>
      </c>
      <c r="B59" s="47" t="s">
        <v>102</v>
      </c>
      <c r="C59" t="s">
        <v>89</v>
      </c>
      <c r="D59" t="s">
        <v>106</v>
      </c>
      <c r="E59" t="s">
        <v>107</v>
      </c>
      <c r="F59" t="s">
        <v>108</v>
      </c>
      <c r="G59" t="s">
        <v>110</v>
      </c>
      <c r="H59" s="33">
        <v>1</v>
      </c>
      <c r="I59">
        <f t="shared" ref="I59" si="427">IF(AND(B59&gt;="01",B59&lt;="08"),650,IF(AND(B59&gt;="09",B59&lt;="16"),700,IF(AND(B59&gt;="17",B59&lt;="25"),825,"ERROR!")))</f>
        <v>825</v>
      </c>
      <c r="J59">
        <f t="shared" ref="J59" si="428">IF(AND(C59&gt;="02",C59&lt;="03"),IF(AND(B59&gt;="01",B59&lt;="08"),25*C59,IF(AND(B59&gt;="09",B59&lt;="16"),35.55*C59,IF(AND(B59&gt;="17",B59&lt;="25"),50*C59,"ERROR!"))),0)</f>
        <v>0</v>
      </c>
      <c r="K59">
        <f t="shared" ref="K59" si="429">IF(AND(C59&gt;="04"),IF(AND(B59&gt;="01",B59&lt;="08"),83.45,IF(AND(B59&gt;="09",B59&lt;="16"),135,IF(AND(B59&gt;="17",B59&lt;="25"),185.6,"ERROR!"))),0)</f>
        <v>185.6</v>
      </c>
      <c r="L59">
        <f t="shared" ref="L59" si="430">SUM(I59:K59)</f>
        <v>1010.6</v>
      </c>
      <c r="M59">
        <f t="shared" ref="M59" si="431">ROUND(IF(AND(OR(B59="23",B59="25"),OR(A59="R7",A59="YT",A59="PP")),L59*0.12,"0"),2)</f>
        <v>0</v>
      </c>
      <c r="N59">
        <f t="shared" ref="N59" si="432">ROUND(IF(OR(A59="BP",A59="CT"),-0.33*L59,0),2)</f>
        <v>0</v>
      </c>
      <c r="O59">
        <f t="shared" ref="O59" si="433">ROUND(IF(AND(OR(H59=7,H59=12),OR(A59="JK",A59="IA")),L59*-0.5,"0"),2)</f>
        <v>0</v>
      </c>
      <c r="P59">
        <f t="shared" ref="P59" si="434">SUM(L59:O59)</f>
        <v>1010.6</v>
      </c>
      <c r="Q59">
        <f t="shared" ref="Q59" si="435">VALUE(D59+E59+F59+G59)</f>
        <v>30</v>
      </c>
      <c r="R59">
        <f t="shared" ref="R59" si="436">SUM(P59,Q59)</f>
        <v>1040.5999999999999</v>
      </c>
      <c r="S59" t="str">
        <f>_xlfn.SWITCH((A59),"AA","PALACE PLACE","GG","GEORGIA","PP","PARK PLACE","IA","IOWA CONDO","MS","MARKET STREET","HH","HIGH TOWER","GM","GANDER MOUNTAIN","BP","BENTON PLACE","GA","GRAND AVENUE","JK","JACK'S PLACE","UN","UNDERGROUND SAM","YD","YANKEE DOODLE","YT","YAHTZEE AVE","CP","COURT PLACE","NZ","NEW ZOO","VV","VERMONT","CT","CHINA TOWN","YS","YORKSHIRE","ME","MAINE APT","R7","UPTOWN CONDOS","ERROR!")</f>
        <v>COURT PLACE</v>
      </c>
      <c r="T59" t="str">
        <f>B59</f>
        <v>20</v>
      </c>
      <c r="U59">
        <f>I59</f>
        <v>825</v>
      </c>
      <c r="V59" t="str">
        <f>C59</f>
        <v>04</v>
      </c>
      <c r="W59">
        <f t="shared" ref="W59" si="437">SUM(J59,K59)</f>
        <v>185.6</v>
      </c>
      <c r="X59">
        <f t="shared" ref="X59" si="438">SUM(M59:O59)</f>
        <v>0</v>
      </c>
      <c r="Y59">
        <f t="shared" ref="Y59" si="439">P59</f>
        <v>1010.6</v>
      </c>
      <c r="Z59" t="str">
        <f>D59</f>
        <v>012.00</v>
      </c>
      <c r="AA59" t="str">
        <f>E59</f>
        <v>009.00</v>
      </c>
      <c r="AB59" t="str">
        <f>F59</f>
        <v>006.00</v>
      </c>
      <c r="AC59" t="str">
        <f>G59</f>
        <v>03.00</v>
      </c>
      <c r="AD59">
        <f t="shared" ref="AD59" si="440">Q59</f>
        <v>30</v>
      </c>
      <c r="AE59">
        <f t="shared" ref="AE59" si="441">R59</f>
        <v>1040.5999999999999</v>
      </c>
      <c r="AF59" t="str">
        <f t="shared" ref="AF59" si="442">IF(AE59&gt;1000,"***"," " )</f>
        <v>***</v>
      </c>
      <c r="AG59" s="61"/>
      <c r="AH59" s="61"/>
      <c r="AI59" s="61"/>
      <c r="AJ59" s="61"/>
    </row>
    <row r="60" spans="1:36" x14ac:dyDescent="0.25">
      <c r="A60" s="7"/>
      <c r="B60" s="28"/>
      <c r="C60" s="28"/>
      <c r="D60" s="28"/>
      <c r="E60" s="28"/>
      <c r="F60" s="28"/>
      <c r="G60" s="29"/>
      <c r="H60" s="48"/>
      <c r="I60" s="4"/>
      <c r="R60" s="14"/>
      <c r="U60" s="18"/>
      <c r="V60" s="13"/>
      <c r="W60" s="20"/>
      <c r="X60" s="35"/>
      <c r="Y60" s="35"/>
      <c r="Z60" s="35"/>
      <c r="AA60" s="36"/>
      <c r="AB60" s="35"/>
      <c r="AC60" s="35"/>
      <c r="AD60" s="36"/>
      <c r="AE60" s="36"/>
      <c r="AF60" s="8"/>
      <c r="AG60" s="54"/>
      <c r="AH60" s="54"/>
      <c r="AI60" s="54"/>
      <c r="AJ60" s="55"/>
    </row>
    <row r="61" spans="1:36" x14ac:dyDescent="0.25">
      <c r="A61" t="s">
        <v>36</v>
      </c>
      <c r="B61" s="47" t="s">
        <v>104</v>
      </c>
      <c r="C61" t="s">
        <v>77</v>
      </c>
      <c r="D61" t="s">
        <v>78</v>
      </c>
      <c r="E61" t="s">
        <v>82</v>
      </c>
      <c r="F61" t="s">
        <v>79</v>
      </c>
      <c r="G61" t="s">
        <v>83</v>
      </c>
      <c r="H61" s="33">
        <v>1</v>
      </c>
      <c r="I61">
        <f t="shared" ref="I61" si="443">IF(AND(B61&gt;="01",B61&lt;="08"),650,IF(AND(B61&gt;="09",B61&lt;="16"),700,IF(AND(B61&gt;="17",B61&lt;="25"),825,"ERROR!")))</f>
        <v>825</v>
      </c>
      <c r="J61">
        <f t="shared" ref="J61" si="444">IF(AND(C61&gt;="02",C61&lt;="03"),IF(AND(B61&gt;="01",B61&lt;="08"),25*C61,IF(AND(B61&gt;="09",B61&lt;="16"),35.55*C61,IF(AND(B61&gt;="17",B61&lt;="25"),50*C61,"ERROR!"))),0)</f>
        <v>0</v>
      </c>
      <c r="K61">
        <f t="shared" ref="K61" si="445">IF(AND(C61&gt;="04"),IF(AND(B61&gt;="01",B61&lt;="08"),83.45,IF(AND(B61&gt;="09",B61&lt;="16"),135,IF(AND(B61&gt;="17",B61&lt;="25"),185.6,"ERROR!"))),0)</f>
        <v>185.6</v>
      </c>
      <c r="L61">
        <f t="shared" ref="L61" si="446">SUM(I61:K61)</f>
        <v>1010.6</v>
      </c>
      <c r="M61">
        <f t="shared" ref="M61" si="447">ROUND(IF(AND(OR(B61="23",B61="25"),OR(A61="R7",A61="YT",A61="PP")),L61*0.12,"0"),2)</f>
        <v>0</v>
      </c>
      <c r="N61">
        <f t="shared" ref="N61" si="448">ROUND(IF(OR(A61="BP",A61="CT"),-0.33*L61,0),2)</f>
        <v>0</v>
      </c>
      <c r="O61">
        <f t="shared" ref="O61" si="449">ROUND(IF(AND(OR(H61=7,H61=12),OR(A61="JK",A61="IA")),L61*-0.5,"0"),2)</f>
        <v>0</v>
      </c>
      <c r="P61">
        <f t="shared" ref="P61" si="450">SUM(L61:O61)</f>
        <v>1010.6</v>
      </c>
      <c r="Q61">
        <f t="shared" ref="Q61" si="451">VALUE(D61+E61+F61+G61)</f>
        <v>50</v>
      </c>
      <c r="R61">
        <f t="shared" ref="R61" si="452">SUM(P61,Q61)</f>
        <v>1060.5999999999999</v>
      </c>
      <c r="S61" t="str">
        <f>_xlfn.SWITCH((A61),"AA","PALACE PLACE","GG","GEORGIA","PP","PARK PLACE","IA","IOWA CONDO","MS","MARKET STREET","HH","HIGH TOWER","GM","GANDER MOUNTAIN","BP","BENTON PLACE","GA","GRAND AVENUE","JK","JACK'S PLACE","UN","UNDERGROUND SAM","YD","YANKEE DOODLE","YT","YAHTZEE AVE","CP","COURT PLACE","NZ","NEW ZOO","VV","VERMONT","CT","CHINA TOWN","YS","YORKSHIRE","ME","MAINE APT","R7","UPTOWN CONDOS","ERROR!")</f>
        <v>MAINE APT</v>
      </c>
      <c r="T61" t="str">
        <f>B61</f>
        <v>25</v>
      </c>
      <c r="U61">
        <f>I61</f>
        <v>825</v>
      </c>
      <c r="V61" t="str">
        <f>C61</f>
        <v>05</v>
      </c>
      <c r="W61">
        <f t="shared" ref="W61" si="453">SUM(J61,K61)</f>
        <v>185.6</v>
      </c>
      <c r="X61">
        <f t="shared" ref="X61" si="454">SUM(M61:O61)</f>
        <v>0</v>
      </c>
      <c r="Y61">
        <f t="shared" ref="Y61" si="455">P61</f>
        <v>1010.6</v>
      </c>
      <c r="Z61" t="str">
        <f>D61</f>
        <v>020.00</v>
      </c>
      <c r="AA61" t="str">
        <f>E61</f>
        <v>015.00</v>
      </c>
      <c r="AB61" t="str">
        <f>F61</f>
        <v>010.00</v>
      </c>
      <c r="AC61" t="str">
        <f>G61</f>
        <v>05.00</v>
      </c>
      <c r="AD61">
        <f t="shared" ref="AD61:AE61" si="456">Q61</f>
        <v>50</v>
      </c>
      <c r="AE61">
        <f t="shared" si="456"/>
        <v>1060.5999999999999</v>
      </c>
      <c r="AF61" t="str">
        <f t="shared" ref="AF61" si="457">IF(AE61&gt;1000,"***"," " )</f>
        <v>***</v>
      </c>
      <c r="AG61" s="61"/>
      <c r="AH61" s="61"/>
      <c r="AI61" s="61"/>
      <c r="AJ61" s="61"/>
    </row>
    <row r="62" spans="1:36" x14ac:dyDescent="0.25">
      <c r="G62" s="8"/>
      <c r="I62" s="4"/>
      <c r="R62" s="14"/>
      <c r="U62" s="18"/>
      <c r="W62" s="20"/>
      <c r="X62" s="18"/>
      <c r="Y62" s="20"/>
      <c r="Z62" s="18"/>
      <c r="AA62" s="18"/>
      <c r="AB62" s="18"/>
      <c r="AC62" s="18"/>
      <c r="AD62" s="18"/>
      <c r="AE62" s="18"/>
      <c r="AF62" s="8"/>
      <c r="AJ62" s="8"/>
    </row>
    <row r="63" spans="1:36" x14ac:dyDescent="0.25">
      <c r="G63" s="8"/>
      <c r="R63" s="8"/>
      <c r="U63" s="18"/>
      <c r="W63" s="18"/>
      <c r="X63" s="18"/>
      <c r="Y63" s="20"/>
      <c r="Z63" s="18"/>
      <c r="AA63" s="18"/>
      <c r="AB63" s="18"/>
      <c r="AC63" s="18"/>
      <c r="AD63" s="18"/>
      <c r="AE63" s="18"/>
      <c r="AF63" s="8"/>
      <c r="AJ63" s="8"/>
    </row>
    <row r="64" spans="1:36" x14ac:dyDescent="0.25">
      <c r="G64" s="8"/>
      <c r="R64" s="8"/>
      <c r="S64" s="22" t="s">
        <v>71</v>
      </c>
      <c r="T64" s="22"/>
      <c r="U64" s="23">
        <f>SUM(U3:U61)</f>
        <v>22050</v>
      </c>
      <c r="V64" s="22"/>
      <c r="W64" s="23">
        <f>SUM(W3:W61)</f>
        <v>3051.35</v>
      </c>
      <c r="X64" s="23">
        <f>SUM(X3:X61)</f>
        <v>260.9799999999999</v>
      </c>
      <c r="Y64" s="23">
        <f>SUM(Y3:Y61)</f>
        <v>25362.329999999998</v>
      </c>
      <c r="Z64" s="23"/>
      <c r="AA64" s="23"/>
      <c r="AB64" s="23"/>
      <c r="AC64" s="23"/>
      <c r="AD64" s="23">
        <f>SUM(AD3:AD61)</f>
        <v>5879.96</v>
      </c>
      <c r="AE64" s="23">
        <f>SUM(AE3:AE61)</f>
        <v>31242.289999999997</v>
      </c>
      <c r="AF64" s="8"/>
      <c r="AJ64" s="8"/>
    </row>
    <row r="65" spans="1:36" x14ac:dyDescent="0.25">
      <c r="G65" s="8"/>
      <c r="R65" s="8"/>
      <c r="AF65" s="8"/>
      <c r="AJ65" s="8"/>
    </row>
    <row r="66" spans="1:36" x14ac:dyDescent="0.25">
      <c r="G66" s="8"/>
      <c r="R66" s="8"/>
      <c r="S66" s="22" t="s">
        <v>73</v>
      </c>
      <c r="W66" s="22" t="s">
        <v>73</v>
      </c>
      <c r="X66" s="22">
        <f>COUNTIF(X3:X61, "&lt; 0")</f>
        <v>2</v>
      </c>
      <c r="AF66" s="8"/>
      <c r="AJ66" s="8"/>
    </row>
    <row r="67" spans="1:36" ht="15.75" thickBot="1" x14ac:dyDescent="0.3">
      <c r="A67" s="24"/>
      <c r="B67" s="24"/>
      <c r="C67" s="24"/>
      <c r="D67" s="24"/>
      <c r="E67" s="24"/>
      <c r="F67" s="24"/>
      <c r="G67" s="25"/>
      <c r="H67" s="26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64" t="s">
        <v>74</v>
      </c>
      <c r="T67" s="24"/>
      <c r="U67" s="24"/>
      <c r="V67" s="24"/>
      <c r="W67" s="27" t="s">
        <v>74</v>
      </c>
      <c r="X67" s="27">
        <f>COUNTIF(X3:X61, "&gt; 0")</f>
        <v>7</v>
      </c>
      <c r="Y67" s="24"/>
      <c r="Z67" s="24"/>
      <c r="AA67" s="24"/>
      <c r="AB67" s="24"/>
      <c r="AC67" s="24"/>
      <c r="AD67" s="24"/>
      <c r="AE67" s="24"/>
      <c r="AF67" s="25"/>
      <c r="AG67" s="24"/>
      <c r="AH67" s="24"/>
      <c r="AI67" s="24"/>
      <c r="AJ67" s="25"/>
    </row>
    <row r="68" spans="1:36" ht="15.75" thickTop="1" x14ac:dyDescent="0.25"/>
  </sheetData>
  <mergeCells count="62">
    <mergeCell ref="AG38:AJ38"/>
    <mergeCell ref="AG41:AJ41"/>
    <mergeCell ref="AG42:AJ42"/>
    <mergeCell ref="AG33:AJ33"/>
    <mergeCell ref="AG34:AJ34"/>
    <mergeCell ref="AG35:AJ35"/>
    <mergeCell ref="AG36:AJ36"/>
    <mergeCell ref="AG37:AJ37"/>
    <mergeCell ref="AG57:AJ57"/>
    <mergeCell ref="AG58:AJ58"/>
    <mergeCell ref="AG59:AJ59"/>
    <mergeCell ref="AG60:AJ60"/>
    <mergeCell ref="AG61:AJ61"/>
    <mergeCell ref="AG52:AJ52"/>
    <mergeCell ref="AG53:AJ53"/>
    <mergeCell ref="AG54:AJ54"/>
    <mergeCell ref="AG55:AJ55"/>
    <mergeCell ref="AG56:AJ56"/>
    <mergeCell ref="AG47:AJ47"/>
    <mergeCell ref="AG49:AJ49"/>
    <mergeCell ref="AG50:AJ50"/>
    <mergeCell ref="AG51:AJ51"/>
    <mergeCell ref="AG48:AJ48"/>
    <mergeCell ref="AG45:AJ45"/>
    <mergeCell ref="AG46:AJ46"/>
    <mergeCell ref="AG39:AJ39"/>
    <mergeCell ref="AG40:AJ40"/>
    <mergeCell ref="AG44:AJ44"/>
    <mergeCell ref="AG43:AJ43"/>
    <mergeCell ref="AG32:AJ32"/>
    <mergeCell ref="AG23:AJ23"/>
    <mergeCell ref="AG24:AJ24"/>
    <mergeCell ref="AG25:AJ25"/>
    <mergeCell ref="AG26:AJ26"/>
    <mergeCell ref="AG27:AJ27"/>
    <mergeCell ref="AG28:AJ28"/>
    <mergeCell ref="AG29:AJ29"/>
    <mergeCell ref="AG30:AJ30"/>
    <mergeCell ref="AG19:AJ19"/>
    <mergeCell ref="AG20:AJ20"/>
    <mergeCell ref="AG21:AJ21"/>
    <mergeCell ref="AG22:AJ22"/>
    <mergeCell ref="AG31:AJ31"/>
    <mergeCell ref="AG14:AJ14"/>
    <mergeCell ref="AG15:AJ15"/>
    <mergeCell ref="AG16:AJ16"/>
    <mergeCell ref="AG17:AJ17"/>
    <mergeCell ref="AG18:AJ18"/>
    <mergeCell ref="AG6:AJ6"/>
    <mergeCell ref="AG7:AJ7"/>
    <mergeCell ref="AG8:AJ8"/>
    <mergeCell ref="AG3:AJ4"/>
    <mergeCell ref="AG13:AJ13"/>
    <mergeCell ref="AG9:AJ9"/>
    <mergeCell ref="AG10:AJ10"/>
    <mergeCell ref="AG11:AJ11"/>
    <mergeCell ref="AG12:AJ12"/>
    <mergeCell ref="A1:G1"/>
    <mergeCell ref="J1:R1"/>
    <mergeCell ref="S1:AF1"/>
    <mergeCell ref="AG1:AJ1"/>
    <mergeCell ref="AG5:AJ5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Angela Birkner</cp:lastModifiedBy>
  <dcterms:created xsi:type="dcterms:W3CDTF">2020-01-14T10:25:54Z</dcterms:created>
  <dcterms:modified xsi:type="dcterms:W3CDTF">2020-01-23T15:01:58Z</dcterms:modified>
</cp:coreProperties>
</file>