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QAWI19\CBLHJB02\"/>
    </mc:Choice>
  </mc:AlternateContent>
  <xr:revisionPtr revIDLastSave="0" documentId="13_ncr:1_{E334C2F8-F5B0-49A5-8B64-6B43B04FF3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DATFILE" sheetId="3" r:id="rId2"/>
  </sheets>
  <definedNames>
    <definedName name="_xlnm._FilterDatabase" localSheetId="0" hidden="1">Sheet2!$A$2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4" i="2" l="1"/>
  <c r="K85" i="2" s="1"/>
  <c r="K86" i="2" s="1"/>
  <c r="K87" i="2" s="1"/>
  <c r="K88" i="2" s="1"/>
  <c r="K89" i="2" s="1"/>
  <c r="K90" i="2" s="1"/>
  <c r="K91" i="2" s="1"/>
  <c r="K92" i="2" s="1"/>
  <c r="J86" i="2"/>
  <c r="R86" i="2" s="1"/>
  <c r="Q86" i="2"/>
  <c r="P86" i="2"/>
  <c r="O86" i="2"/>
  <c r="N86" i="2"/>
  <c r="M86" i="2"/>
  <c r="L86" i="2"/>
  <c r="Q68" i="2"/>
  <c r="P68" i="2"/>
  <c r="O68" i="2"/>
  <c r="N68" i="2"/>
  <c r="M68" i="2"/>
  <c r="L68" i="2"/>
  <c r="J67" i="2"/>
  <c r="J68" i="2"/>
  <c r="R68" i="2" s="1"/>
  <c r="J53" i="2"/>
  <c r="R53" i="2" s="1"/>
  <c r="Q53" i="2"/>
  <c r="P53" i="2"/>
  <c r="O53" i="2"/>
  <c r="N53" i="2"/>
  <c r="M53" i="2"/>
  <c r="L53" i="2"/>
  <c r="M47" i="2"/>
  <c r="Q34" i="2"/>
  <c r="Q35" i="2"/>
  <c r="P34" i="2"/>
  <c r="P35" i="2"/>
  <c r="O34" i="2"/>
  <c r="O35" i="2"/>
  <c r="N34" i="2"/>
  <c r="N35" i="2"/>
  <c r="M34" i="2"/>
  <c r="M35" i="2"/>
  <c r="L34" i="2"/>
  <c r="L35" i="2"/>
  <c r="K35" i="2"/>
  <c r="K36" i="2" s="1"/>
  <c r="K37" i="2" s="1"/>
  <c r="K38" i="2" s="1"/>
  <c r="K39" i="2" s="1"/>
  <c r="K40" i="2" s="1"/>
  <c r="K41" i="2" s="1"/>
  <c r="K42" i="2" s="1"/>
  <c r="K43" i="2" s="1"/>
  <c r="J34" i="2"/>
  <c r="R34" i="2" s="1"/>
  <c r="J35" i="2"/>
  <c r="R35" i="2" s="1"/>
  <c r="J36" i="2"/>
  <c r="J37" i="2"/>
  <c r="J38" i="2"/>
  <c r="J39" i="2"/>
  <c r="J40" i="2"/>
  <c r="J41" i="2"/>
  <c r="J42" i="2"/>
  <c r="J43" i="2"/>
  <c r="J22" i="2"/>
  <c r="R22" i="2" s="1"/>
  <c r="Q22" i="2"/>
  <c r="P22" i="2"/>
  <c r="O22" i="2"/>
  <c r="N22" i="2"/>
  <c r="L22" i="2"/>
  <c r="M22" i="2"/>
  <c r="J8" i="2"/>
  <c r="R8" i="2" s="1"/>
  <c r="Q8" i="2"/>
  <c r="N8" i="2"/>
  <c r="L8" i="2"/>
  <c r="P8" i="2"/>
  <c r="M8" i="2"/>
  <c r="Q4" i="2"/>
  <c r="Q5" i="2"/>
  <c r="Q7" i="2"/>
  <c r="Q9" i="2"/>
  <c r="Q10" i="2"/>
  <c r="Q11" i="2"/>
  <c r="Q12" i="2"/>
  <c r="Q13" i="2"/>
  <c r="Q6" i="2"/>
  <c r="K4" i="2"/>
  <c r="K5" i="2" s="1"/>
  <c r="K6" i="2" s="1"/>
  <c r="K7" i="2" s="1"/>
  <c r="K8" i="2" s="1"/>
  <c r="K9" i="2" s="1"/>
  <c r="K10" i="2" s="1"/>
  <c r="K11" i="2" s="1"/>
  <c r="K12" i="2" s="1"/>
  <c r="K13" i="2" s="1"/>
  <c r="J4" i="2"/>
  <c r="R4" i="2" s="1"/>
  <c r="J5" i="2"/>
  <c r="R5" i="2" s="1"/>
  <c r="J7" i="2"/>
  <c r="R7" i="2" s="1"/>
  <c r="J9" i="2"/>
  <c r="R9" i="2" s="1"/>
  <c r="J10" i="2"/>
  <c r="R10" i="2" s="1"/>
  <c r="J11" i="2"/>
  <c r="R11" i="2" s="1"/>
  <c r="J12" i="2"/>
  <c r="R12" i="2" s="1"/>
  <c r="J13" i="2"/>
  <c r="R13" i="2" s="1"/>
  <c r="J6" i="2"/>
  <c r="R6" i="2" s="1"/>
  <c r="O6" i="2"/>
  <c r="N6" i="2"/>
  <c r="M6" i="2"/>
  <c r="P6" i="2"/>
  <c r="L6" i="2"/>
  <c r="M16" i="2" l="1"/>
  <c r="L95" i="2"/>
  <c r="L79" i="2"/>
  <c r="L63" i="2"/>
  <c r="Q28" i="2"/>
  <c r="Q18" i="2"/>
  <c r="Q19" i="2"/>
  <c r="Q20" i="2"/>
  <c r="Q21" i="2"/>
  <c r="Q23" i="2"/>
  <c r="Q24" i="2"/>
  <c r="Q25" i="2"/>
  <c r="Q26" i="2"/>
  <c r="Q27" i="2"/>
  <c r="P13" i="2"/>
  <c r="O82" i="2"/>
  <c r="O83" i="2"/>
  <c r="O84" i="2"/>
  <c r="O85" i="2"/>
  <c r="O87" i="2"/>
  <c r="O88" i="2"/>
  <c r="O89" i="2"/>
  <c r="O90" i="2"/>
  <c r="O91" i="2"/>
  <c r="O92" i="2"/>
  <c r="O66" i="2"/>
  <c r="O67" i="2"/>
  <c r="O69" i="2"/>
  <c r="O70" i="2"/>
  <c r="O71" i="2"/>
  <c r="O72" i="2"/>
  <c r="O73" i="2"/>
  <c r="O74" i="2"/>
  <c r="O75" i="2"/>
  <c r="O76" i="2"/>
  <c r="O49" i="2"/>
  <c r="O50" i="2"/>
  <c r="O51" i="2"/>
  <c r="O52" i="2"/>
  <c r="O54" i="2"/>
  <c r="O55" i="2"/>
  <c r="O56" i="2"/>
  <c r="O57" i="2"/>
  <c r="O58" i="2"/>
  <c r="O59" i="2"/>
  <c r="O33" i="2"/>
  <c r="O36" i="2"/>
  <c r="O37" i="2"/>
  <c r="O38" i="2"/>
  <c r="O39" i="2"/>
  <c r="O40" i="2"/>
  <c r="O41" i="2"/>
  <c r="O42" i="2"/>
  <c r="O43" i="2"/>
  <c r="O3" i="2"/>
  <c r="O4" i="2"/>
  <c r="O5" i="2"/>
  <c r="O7" i="2"/>
  <c r="O9" i="2"/>
  <c r="O10" i="2"/>
  <c r="O11" i="2"/>
  <c r="O12" i="2"/>
  <c r="O18" i="2"/>
  <c r="O19" i="2"/>
  <c r="O20" i="2"/>
  <c r="O21" i="2"/>
  <c r="O23" i="2"/>
  <c r="O24" i="2"/>
  <c r="O25" i="2"/>
  <c r="O26" i="2"/>
  <c r="O27" i="2"/>
  <c r="O28" i="2"/>
  <c r="O13" i="2"/>
  <c r="N82" i="2"/>
  <c r="N83" i="2"/>
  <c r="N84" i="2"/>
  <c r="N85" i="2"/>
  <c r="N87" i="2"/>
  <c r="N88" i="2"/>
  <c r="N89" i="2"/>
  <c r="N90" i="2"/>
  <c r="N91" i="2"/>
  <c r="N92" i="2"/>
  <c r="N66" i="2"/>
  <c r="N67" i="2"/>
  <c r="N69" i="2"/>
  <c r="N70" i="2"/>
  <c r="N71" i="2"/>
  <c r="N72" i="2"/>
  <c r="N73" i="2"/>
  <c r="N74" i="2"/>
  <c r="N75" i="2"/>
  <c r="N76" i="2"/>
  <c r="N49" i="2"/>
  <c r="N50" i="2"/>
  <c r="N51" i="2"/>
  <c r="N52" i="2"/>
  <c r="N54" i="2"/>
  <c r="N55" i="2"/>
  <c r="N56" i="2"/>
  <c r="N57" i="2"/>
  <c r="N58" i="2"/>
  <c r="N59" i="2"/>
  <c r="N33" i="2"/>
  <c r="N36" i="2"/>
  <c r="N37" i="2"/>
  <c r="N38" i="2"/>
  <c r="N39" i="2"/>
  <c r="N40" i="2"/>
  <c r="N41" i="2"/>
  <c r="N42" i="2"/>
  <c r="N43" i="2"/>
  <c r="N18" i="2"/>
  <c r="N19" i="2"/>
  <c r="N20" i="2"/>
  <c r="N21" i="2"/>
  <c r="N23" i="2"/>
  <c r="N24" i="2"/>
  <c r="N25" i="2"/>
  <c r="N26" i="2"/>
  <c r="N27" i="2"/>
  <c r="N28" i="2"/>
  <c r="N13" i="2"/>
  <c r="N3" i="2"/>
  <c r="N4" i="2"/>
  <c r="N5" i="2"/>
  <c r="N7" i="2"/>
  <c r="N9" i="2"/>
  <c r="N10" i="2"/>
  <c r="N11" i="2"/>
  <c r="N12" i="2"/>
  <c r="M82" i="2"/>
  <c r="M83" i="2"/>
  <c r="M84" i="2"/>
  <c r="M85" i="2"/>
  <c r="M87" i="2"/>
  <c r="M88" i="2"/>
  <c r="M89" i="2"/>
  <c r="M90" i="2"/>
  <c r="M91" i="2"/>
  <c r="M92" i="2"/>
  <c r="M66" i="2"/>
  <c r="M67" i="2"/>
  <c r="M69" i="2"/>
  <c r="M70" i="2"/>
  <c r="M71" i="2"/>
  <c r="M72" i="2"/>
  <c r="M73" i="2"/>
  <c r="M74" i="2"/>
  <c r="M75" i="2"/>
  <c r="M76" i="2"/>
  <c r="M49" i="2"/>
  <c r="M50" i="2"/>
  <c r="M51" i="2"/>
  <c r="M52" i="2"/>
  <c r="M54" i="2"/>
  <c r="M55" i="2"/>
  <c r="M56" i="2"/>
  <c r="M57" i="2"/>
  <c r="M58" i="2"/>
  <c r="M59" i="2"/>
  <c r="M33" i="2"/>
  <c r="M36" i="2"/>
  <c r="M37" i="2"/>
  <c r="M38" i="2"/>
  <c r="M39" i="2"/>
  <c r="M40" i="2"/>
  <c r="M41" i="2"/>
  <c r="M42" i="2"/>
  <c r="M43" i="2"/>
  <c r="M18" i="2"/>
  <c r="M19" i="2"/>
  <c r="M20" i="2"/>
  <c r="M21" i="2"/>
  <c r="M23" i="2"/>
  <c r="M24" i="2"/>
  <c r="M25" i="2"/>
  <c r="M26" i="2"/>
  <c r="M27" i="2"/>
  <c r="M28" i="2"/>
  <c r="M3" i="2"/>
  <c r="M4" i="2"/>
  <c r="M5" i="2"/>
  <c r="M7" i="2"/>
  <c r="M9" i="2"/>
  <c r="M10" i="2"/>
  <c r="M11" i="2"/>
  <c r="M12" i="2"/>
  <c r="J82" i="2"/>
  <c r="R82" i="2" s="1"/>
  <c r="J83" i="2"/>
  <c r="R83" i="2" s="1"/>
  <c r="J84" i="2"/>
  <c r="R84" i="2" s="1"/>
  <c r="J85" i="2"/>
  <c r="R85" i="2" s="1"/>
  <c r="J87" i="2"/>
  <c r="R87" i="2" s="1"/>
  <c r="J88" i="2"/>
  <c r="R88" i="2" s="1"/>
  <c r="J89" i="2"/>
  <c r="R89" i="2" s="1"/>
  <c r="J90" i="2"/>
  <c r="R90" i="2" s="1"/>
  <c r="J91" i="2"/>
  <c r="R91" i="2" s="1"/>
  <c r="J92" i="2"/>
  <c r="R92" i="2" s="1"/>
  <c r="J66" i="2"/>
  <c r="R66" i="2" s="1"/>
  <c r="R67" i="2"/>
  <c r="J69" i="2"/>
  <c r="R69" i="2" s="1"/>
  <c r="J70" i="2"/>
  <c r="R70" i="2" s="1"/>
  <c r="J71" i="2"/>
  <c r="R71" i="2" s="1"/>
  <c r="J72" i="2"/>
  <c r="R72" i="2" s="1"/>
  <c r="J73" i="2"/>
  <c r="R73" i="2" s="1"/>
  <c r="J74" i="2"/>
  <c r="R74" i="2" s="1"/>
  <c r="J75" i="2"/>
  <c r="R75" i="2" s="1"/>
  <c r="J76" i="2"/>
  <c r="R76" i="2" s="1"/>
  <c r="J49" i="2"/>
  <c r="R49" i="2" s="1"/>
  <c r="J50" i="2"/>
  <c r="R50" i="2" s="1"/>
  <c r="J51" i="2"/>
  <c r="R51" i="2" s="1"/>
  <c r="J52" i="2"/>
  <c r="R52" i="2" s="1"/>
  <c r="J54" i="2"/>
  <c r="R54" i="2" s="1"/>
  <c r="J55" i="2"/>
  <c r="R55" i="2" s="1"/>
  <c r="J56" i="2"/>
  <c r="R56" i="2" s="1"/>
  <c r="J57" i="2"/>
  <c r="R57" i="2" s="1"/>
  <c r="J58" i="2"/>
  <c r="R58" i="2" s="1"/>
  <c r="J59" i="2"/>
  <c r="R59" i="2" s="1"/>
  <c r="J33" i="2"/>
  <c r="R33" i="2" s="1"/>
  <c r="R36" i="2"/>
  <c r="R37" i="2"/>
  <c r="R38" i="2"/>
  <c r="R39" i="2"/>
  <c r="R40" i="2"/>
  <c r="R41" i="2"/>
  <c r="R42" i="2"/>
  <c r="R43" i="2"/>
  <c r="J18" i="2"/>
  <c r="R18" i="2" s="1"/>
  <c r="J19" i="2"/>
  <c r="R19" i="2" s="1"/>
  <c r="J20" i="2"/>
  <c r="R20" i="2" s="1"/>
  <c r="J21" i="2"/>
  <c r="R21" i="2" s="1"/>
  <c r="J23" i="2"/>
  <c r="R23" i="2" s="1"/>
  <c r="J24" i="2"/>
  <c r="R24" i="2" s="1"/>
  <c r="J25" i="2"/>
  <c r="R25" i="2" s="1"/>
  <c r="J26" i="2"/>
  <c r="R26" i="2" s="1"/>
  <c r="J27" i="2"/>
  <c r="R27" i="2" s="1"/>
  <c r="J28" i="2"/>
  <c r="R28" i="2" s="1"/>
  <c r="J3" i="2"/>
  <c r="R3" i="2" s="1"/>
  <c r="K83" i="2"/>
  <c r="M95" i="2" s="1"/>
  <c r="K50" i="2"/>
  <c r="K51" i="2" s="1"/>
  <c r="K52" i="2" s="1"/>
  <c r="K53" i="2" s="1"/>
  <c r="K54" i="2" s="1"/>
  <c r="K55" i="2" s="1"/>
  <c r="K56" i="2" s="1"/>
  <c r="K57" i="2" s="1"/>
  <c r="K58" i="2" s="1"/>
  <c r="K59" i="2" s="1"/>
  <c r="M63" i="2" s="1"/>
  <c r="K34" i="2"/>
  <c r="K19" i="2"/>
  <c r="K20" i="2" s="1"/>
  <c r="K21" i="2" s="1"/>
  <c r="K22" i="2" s="1"/>
  <c r="K23" i="2" s="1"/>
  <c r="K24" i="2" s="1"/>
  <c r="K25" i="2" s="1"/>
  <c r="K26" i="2" s="1"/>
  <c r="K27" i="2" s="1"/>
  <c r="K28" i="2" s="1"/>
  <c r="M31" i="2" s="1"/>
  <c r="Q92" i="2"/>
  <c r="Q82" i="2"/>
  <c r="Q83" i="2"/>
  <c r="Q84" i="2"/>
  <c r="Q85" i="2"/>
  <c r="Q87" i="2"/>
  <c r="Q88" i="2"/>
  <c r="Q89" i="2"/>
  <c r="Q90" i="2"/>
  <c r="Q91" i="2"/>
  <c r="Q66" i="2"/>
  <c r="Q67" i="2"/>
  <c r="Q69" i="2"/>
  <c r="Q70" i="2"/>
  <c r="Q71" i="2"/>
  <c r="Q72" i="2"/>
  <c r="Q73" i="2"/>
  <c r="Q74" i="2"/>
  <c r="Q75" i="2"/>
  <c r="Q76" i="2"/>
  <c r="Q49" i="2"/>
  <c r="Q50" i="2"/>
  <c r="Q51" i="2"/>
  <c r="Q52" i="2"/>
  <c r="Q54" i="2"/>
  <c r="Q55" i="2"/>
  <c r="Q56" i="2"/>
  <c r="Q57" i="2"/>
  <c r="Q58" i="2"/>
  <c r="Q59" i="2"/>
  <c r="Q33" i="2"/>
  <c r="Q36" i="2"/>
  <c r="Q37" i="2"/>
  <c r="Q38" i="2"/>
  <c r="Q39" i="2"/>
  <c r="Q40" i="2"/>
  <c r="Q41" i="2"/>
  <c r="Q42" i="2"/>
  <c r="Q43" i="2"/>
  <c r="Q3" i="2"/>
  <c r="L82" i="2"/>
  <c r="L83" i="2"/>
  <c r="L84" i="2"/>
  <c r="L85" i="2"/>
  <c r="L87" i="2"/>
  <c r="L88" i="2"/>
  <c r="L89" i="2"/>
  <c r="L90" i="2"/>
  <c r="L91" i="2"/>
  <c r="L92" i="2"/>
  <c r="L66" i="2"/>
  <c r="L67" i="2"/>
  <c r="L69" i="2"/>
  <c r="L70" i="2"/>
  <c r="L71" i="2"/>
  <c r="L72" i="2"/>
  <c r="L73" i="2"/>
  <c r="L74" i="2"/>
  <c r="L75" i="2"/>
  <c r="L76" i="2"/>
  <c r="L49" i="2"/>
  <c r="L50" i="2"/>
  <c r="L51" i="2"/>
  <c r="L52" i="2"/>
  <c r="L54" i="2"/>
  <c r="L55" i="2"/>
  <c r="L56" i="2"/>
  <c r="L57" i="2"/>
  <c r="L58" i="2"/>
  <c r="L59" i="2"/>
  <c r="L33" i="2"/>
  <c r="L36" i="2"/>
  <c r="L37" i="2"/>
  <c r="L38" i="2"/>
  <c r="L39" i="2"/>
  <c r="L40" i="2"/>
  <c r="L41" i="2"/>
  <c r="L42" i="2"/>
  <c r="L43" i="2"/>
  <c r="P82" i="2"/>
  <c r="P83" i="2"/>
  <c r="P84" i="2"/>
  <c r="P85" i="2"/>
  <c r="P87" i="2"/>
  <c r="P88" i="2"/>
  <c r="P89" i="2"/>
  <c r="P90" i="2"/>
  <c r="P91" i="2"/>
  <c r="P92" i="2"/>
  <c r="P66" i="2"/>
  <c r="P67" i="2"/>
  <c r="P69" i="2"/>
  <c r="P70" i="2"/>
  <c r="P71" i="2"/>
  <c r="P72" i="2"/>
  <c r="P73" i="2"/>
  <c r="P74" i="2"/>
  <c r="P75" i="2"/>
  <c r="P76" i="2"/>
  <c r="P49" i="2"/>
  <c r="P50" i="2"/>
  <c r="P51" i="2"/>
  <c r="P52" i="2"/>
  <c r="P54" i="2"/>
  <c r="P55" i="2"/>
  <c r="P56" i="2"/>
  <c r="P57" i="2"/>
  <c r="P58" i="2"/>
  <c r="P59" i="2"/>
  <c r="P33" i="2"/>
  <c r="P36" i="2"/>
  <c r="P37" i="2"/>
  <c r="P38" i="2"/>
  <c r="P39" i="2"/>
  <c r="P40" i="2"/>
  <c r="P41" i="2"/>
  <c r="P42" i="2"/>
  <c r="P43" i="2"/>
  <c r="P18" i="2"/>
  <c r="P19" i="2"/>
  <c r="P20" i="2"/>
  <c r="P21" i="2"/>
  <c r="P23" i="2"/>
  <c r="P24" i="2"/>
  <c r="P25" i="2"/>
  <c r="P26" i="2"/>
  <c r="P27" i="2"/>
  <c r="P28" i="2"/>
  <c r="P3" i="2"/>
  <c r="P4" i="2"/>
  <c r="P5" i="2"/>
  <c r="P7" i="2"/>
  <c r="P9" i="2"/>
  <c r="P10" i="2"/>
  <c r="P11" i="2"/>
  <c r="P12" i="2"/>
  <c r="L25" i="2"/>
  <c r="L26" i="2"/>
  <c r="L27" i="2"/>
  <c r="L18" i="2"/>
  <c r="L19" i="2"/>
  <c r="L20" i="2"/>
  <c r="L21" i="2"/>
  <c r="L23" i="2"/>
  <c r="L24" i="2"/>
  <c r="L28" i="2"/>
  <c r="L3" i="2"/>
  <c r="L4" i="2"/>
  <c r="L5" i="2"/>
  <c r="L7" i="2"/>
  <c r="L9" i="2"/>
  <c r="L10" i="2"/>
  <c r="L11" i="2"/>
  <c r="L12" i="2"/>
  <c r="R95" i="2" l="1"/>
  <c r="R79" i="2"/>
  <c r="R63" i="2"/>
  <c r="R47" i="2"/>
  <c r="R31" i="2"/>
  <c r="L47" i="2"/>
  <c r="L31" i="2"/>
  <c r="L16" i="2"/>
  <c r="R16" i="2" l="1"/>
  <c r="R99" i="2" s="1"/>
  <c r="M13" i="2"/>
  <c r="L13" i="2"/>
  <c r="K67" i="2"/>
  <c r="K68" i="2" s="1"/>
  <c r="K69" i="2" s="1"/>
  <c r="K70" i="2" s="1"/>
  <c r="K71" i="2" s="1"/>
  <c r="K72" i="2" s="1"/>
  <c r="K73" i="2" s="1"/>
  <c r="K74" i="2" s="1"/>
  <c r="K75" i="2" s="1"/>
  <c r="M79" i="2" l="1"/>
  <c r="M99" i="2" s="1"/>
  <c r="K76" i="2"/>
</calcChain>
</file>

<file path=xl/sharedStrings.xml><?xml version="1.0" encoding="utf-8"?>
<sst xmlns="http://schemas.openxmlformats.org/spreadsheetml/2006/main" count="587" uniqueCount="119">
  <si>
    <t>I-LAST-NAME</t>
  </si>
  <si>
    <t>I-STATE</t>
  </si>
  <si>
    <t>I-BOAT-COST</t>
  </si>
  <si>
    <t>INPUT</t>
  </si>
  <si>
    <t>D-LAST-NAME</t>
  </si>
  <si>
    <t>D-STATE</t>
  </si>
  <si>
    <t>D-BOAT-COST</t>
  </si>
  <si>
    <t>D-PURCHASE-DATE</t>
  </si>
  <si>
    <t>D-ACC-PACK</t>
  </si>
  <si>
    <t>D-PREP-COST</t>
  </si>
  <si>
    <t>D-TOTAL-COST</t>
  </si>
  <si>
    <t>OUTPUT</t>
  </si>
  <si>
    <t>IA</t>
  </si>
  <si>
    <t>B</t>
  </si>
  <si>
    <t>C-TOTAL-COST</t>
  </si>
  <si>
    <t>WORKING STORAGE</t>
  </si>
  <si>
    <t>P</t>
  </si>
  <si>
    <t>MO</t>
  </si>
  <si>
    <t>S</t>
  </si>
  <si>
    <t>999999.99</t>
  </si>
  <si>
    <t>000001.99</t>
  </si>
  <si>
    <t>000100.99</t>
  </si>
  <si>
    <t>01</t>
  </si>
  <si>
    <t>00010.10</t>
  </si>
  <si>
    <t>00050.00</t>
  </si>
  <si>
    <t>99999.99</t>
  </si>
  <si>
    <t xml:space="preserve">Wilson         </t>
  </si>
  <si>
    <t xml:space="preserve">Van Velsor     </t>
  </si>
  <si>
    <t xml:space="preserve">Van Antwerp    </t>
  </si>
  <si>
    <t>000000.00</t>
  </si>
  <si>
    <t>00000.00</t>
  </si>
  <si>
    <t>I-BOAT-TYPE</t>
  </si>
  <si>
    <t>XXXXXXXXXXXXXXX</t>
  </si>
  <si>
    <t xml:space="preserve">BOB - DYLAN    </t>
  </si>
  <si>
    <t xml:space="preserve">CHING CHONG    </t>
  </si>
  <si>
    <t xml:space="preserve">QUERVO         </t>
  </si>
  <si>
    <t xml:space="preserve">BIRKNER        </t>
  </si>
  <si>
    <t xml:space="preserve">LESTER         </t>
  </si>
  <si>
    <t xml:space="preserve">HERNANDEZ      </t>
  </si>
  <si>
    <t xml:space="preserve">MUHAMED        </t>
  </si>
  <si>
    <t xml:space="preserve">FREEMAN        </t>
  </si>
  <si>
    <t xml:space="preserve">GEORGE         </t>
  </si>
  <si>
    <t xml:space="preserve">POTTER         </t>
  </si>
  <si>
    <t xml:space="preserve">DURSLEY        </t>
  </si>
  <si>
    <t xml:space="preserve">BILL           </t>
  </si>
  <si>
    <t xml:space="preserve">VAN VELSOR     </t>
  </si>
  <si>
    <t>ZZ</t>
  </si>
  <si>
    <t>CA</t>
  </si>
  <si>
    <t>WI</t>
  </si>
  <si>
    <t>000000.01</t>
  </si>
  <si>
    <t>025000.00</t>
  </si>
  <si>
    <t>080000.00</t>
  </si>
  <si>
    <t>070000.00</t>
  </si>
  <si>
    <t>100000.00</t>
  </si>
  <si>
    <t>2019</t>
  </si>
  <si>
    <t>12</t>
  </si>
  <si>
    <t>16</t>
  </si>
  <si>
    <t>99</t>
  </si>
  <si>
    <t>09</t>
  </si>
  <si>
    <t>06</t>
  </si>
  <si>
    <t>08</t>
  </si>
  <si>
    <t>11</t>
  </si>
  <si>
    <t>15</t>
  </si>
  <si>
    <t>9999</t>
  </si>
  <si>
    <t>2015</t>
  </si>
  <si>
    <t>1998</t>
  </si>
  <si>
    <t>2001</t>
  </si>
  <si>
    <t>04</t>
  </si>
  <si>
    <t>2011</t>
  </si>
  <si>
    <t>14</t>
  </si>
  <si>
    <t>J</t>
  </si>
  <si>
    <t>R</t>
  </si>
  <si>
    <t>C</t>
  </si>
  <si>
    <t>00000.01</t>
  </si>
  <si>
    <t>05000.00</t>
  </si>
  <si>
    <t>01500.00</t>
  </si>
  <si>
    <t>15000.00</t>
  </si>
  <si>
    <t>I-PURCHASE-YY</t>
  </si>
  <si>
    <t>I-PURCHASE-MM</t>
  </si>
  <si>
    <t>I-PURCHASE-DD</t>
  </si>
  <si>
    <t>I-ACC-PACK</t>
  </si>
  <si>
    <t>I-PREP-COST</t>
  </si>
  <si>
    <t>C-MJ-NUM-SALES</t>
  </si>
  <si>
    <t>MJ-BOAT-TYPE</t>
  </si>
  <si>
    <t>MJ-NUM-SALES</t>
  </si>
  <si>
    <t>MJ-TOTAL-SALES</t>
  </si>
  <si>
    <t>GT-NUM-SALES</t>
  </si>
  <si>
    <t>GT-TOTAL-SALES</t>
  </si>
  <si>
    <t>FROAH</t>
  </si>
  <si>
    <t>BERNARD</t>
  </si>
  <si>
    <t>010000.00</t>
  </si>
  <si>
    <t>00500.00</t>
  </si>
  <si>
    <t>METZGER</t>
  </si>
  <si>
    <t>050000.00</t>
  </si>
  <si>
    <t>03</t>
  </si>
  <si>
    <t>23</t>
  </si>
  <si>
    <t>02500.00</t>
  </si>
  <si>
    <t>1980</t>
  </si>
  <si>
    <t>150000.00</t>
  </si>
  <si>
    <t>2020</t>
  </si>
  <si>
    <t>20</t>
  </si>
  <si>
    <t>SCHWARZENEGGER</t>
  </si>
  <si>
    <t>500000.00</t>
  </si>
  <si>
    <t>07</t>
  </si>
  <si>
    <t>10000</t>
  </si>
  <si>
    <t>WILSON</t>
  </si>
  <si>
    <t>2018</t>
  </si>
  <si>
    <t>10</t>
  </si>
  <si>
    <t>31</t>
  </si>
  <si>
    <t>MACGYVER</t>
  </si>
  <si>
    <t>060000.00</t>
  </si>
  <si>
    <t>1985</t>
  </si>
  <si>
    <t>29</t>
  </si>
  <si>
    <t>r</t>
  </si>
  <si>
    <t>1000</t>
  </si>
  <si>
    <t>HILL</t>
  </si>
  <si>
    <t>020000.00</t>
  </si>
  <si>
    <t>05</t>
  </si>
  <si>
    <t>00250.00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</si>
</sst>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;[Red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2" fontId="0" fillId="0" borderId="5" xfId="0" applyNumberFormat="1" applyBorder="1"/>
    <xf numFmtId="0" fontId="0" fillId="0" borderId="0" xfId="0" quotePrefix="1" applyBorder="1"/>
    <xf numFmtId="2" fontId="0" fillId="0" borderId="5" xfId="0" quotePrefix="1" applyNumberFormat="1" applyBorder="1"/>
    <xf numFmtId="0" fontId="0" fillId="0" borderId="0" xfId="0" quotePrefix="1" applyFill="1" applyBorder="1"/>
    <xf numFmtId="0" fontId="0" fillId="0" borderId="2" xfId="0" applyBorder="1"/>
    <xf numFmtId="2" fontId="0" fillId="0" borderId="4" xfId="0" applyNumberFormat="1" applyBorder="1"/>
    <xf numFmtId="49" fontId="0" fillId="0" borderId="0" xfId="0" applyNumberFormat="1" applyBorder="1" applyAlignment="1">
      <alignment horizontal="right"/>
    </xf>
    <xf numFmtId="49" fontId="0" fillId="0" borderId="0" xfId="0" quotePrefix="1" applyNumberFormat="1" applyBorder="1" applyAlignment="1">
      <alignment horizontal="right"/>
    </xf>
    <xf numFmtId="49" fontId="0" fillId="0" borderId="0" xfId="0" quotePrefix="1" applyNumberFormat="1" applyFill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 applyAlignment="1">
      <alignment horizontal="right"/>
    </xf>
    <xf numFmtId="165" fontId="0" fillId="0" borderId="5" xfId="0" applyNumberFormat="1" applyBorder="1"/>
    <xf numFmtId="164" fontId="0" fillId="0" borderId="5" xfId="0" applyNumberFormat="1" applyBorder="1"/>
    <xf numFmtId="1" fontId="0" fillId="0" borderId="0" xfId="0" applyNumberFormat="1" applyBorder="1"/>
    <xf numFmtId="1" fontId="0" fillId="0" borderId="0" xfId="0" applyNumberFormat="1"/>
    <xf numFmtId="49" fontId="0" fillId="0" borderId="0" xfId="0" applyNumberFormat="1" applyBorder="1"/>
    <xf numFmtId="49" fontId="0" fillId="0" borderId="0" xfId="0" quotePrefix="1" applyNumberFormat="1" applyBorder="1"/>
    <xf numFmtId="49" fontId="0" fillId="0" borderId="7" xfId="0" applyNumberFormat="1" applyBorder="1"/>
    <xf numFmtId="49" fontId="0" fillId="0" borderId="0" xfId="0" applyNumberFormat="1"/>
    <xf numFmtId="0" fontId="0" fillId="0" borderId="0" xfId="0" applyNumberFormat="1" applyBorder="1"/>
    <xf numFmtId="0" fontId="0" fillId="0" borderId="0" xfId="0" quotePrefix="1" applyNumberFormat="1" applyBorder="1"/>
    <xf numFmtId="0" fontId="0" fillId="0" borderId="0" xfId="0" quotePrefix="1" applyNumberFormat="1" applyFill="1" applyBorder="1"/>
    <xf numFmtId="0" fontId="0" fillId="0" borderId="0" xfId="0" applyNumberFormat="1" applyFill="1" applyBorder="1"/>
    <xf numFmtId="0" fontId="0" fillId="0" borderId="7" xfId="0" applyNumberFormat="1" applyBorder="1"/>
    <xf numFmtId="0" fontId="0" fillId="0" borderId="0" xfId="0" applyNumberFormat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8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0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2"/>
  <sheetViews>
    <sheetView tabSelected="1" topLeftCell="A85" zoomScaleNormal="100" workbookViewId="0">
      <selection activeCell="K83" sqref="K83:K92"/>
    </sheetView>
  </sheetViews>
  <sheetFormatPr defaultRowHeight="15" x14ac:dyDescent="0.25"/>
  <cols>
    <col min="1" max="1" width="18.42578125" bestFit="1" customWidth="1"/>
    <col min="2" max="2" width="7.5703125" bestFit="1" customWidth="1"/>
    <col min="3" max="3" width="12.42578125" style="26" bestFit="1" customWidth="1"/>
    <col min="4" max="4" width="14.42578125" bestFit="1" customWidth="1"/>
    <col min="5" max="5" width="15.85546875" bestFit="1" customWidth="1"/>
    <col min="6" max="6" width="15" bestFit="1" customWidth="1"/>
    <col min="7" max="7" width="12" bestFit="1" customWidth="1"/>
    <col min="8" max="8" width="11.28515625" style="32" bestFit="1" customWidth="1"/>
    <col min="9" max="9" width="12" style="22" bestFit="1" customWidth="1"/>
    <col min="10" max="10" width="13.85546875" bestFit="1" customWidth="1"/>
    <col min="11" max="11" width="16.42578125" bestFit="1" customWidth="1"/>
    <col min="12" max="12" width="18.42578125" bestFit="1" customWidth="1"/>
    <col min="13" max="13" width="14.5703125" bestFit="1" customWidth="1"/>
    <col min="14" max="14" width="13.28515625" bestFit="1" customWidth="1"/>
    <col min="15" max="15" width="17.85546875" bestFit="1" customWidth="1"/>
    <col min="16" max="16" width="15" bestFit="1" customWidth="1"/>
    <col min="17" max="17" width="12.7109375" bestFit="1" customWidth="1"/>
    <col min="18" max="18" width="15.7109375" bestFit="1" customWidth="1"/>
  </cols>
  <sheetData>
    <row r="1" spans="1:19" ht="15.75" thickTop="1" x14ac:dyDescent="0.25">
      <c r="A1" s="36" t="s">
        <v>3</v>
      </c>
      <c r="B1" s="37"/>
      <c r="C1" s="37"/>
      <c r="D1" s="37"/>
      <c r="E1" s="37"/>
      <c r="F1" s="37"/>
      <c r="G1" s="37"/>
      <c r="H1" s="37"/>
      <c r="I1" s="38"/>
      <c r="J1" s="36" t="s">
        <v>15</v>
      </c>
      <c r="K1" s="38"/>
      <c r="L1" s="36" t="s">
        <v>11</v>
      </c>
      <c r="M1" s="37"/>
      <c r="N1" s="37"/>
      <c r="O1" s="37"/>
      <c r="P1" s="37"/>
      <c r="Q1" s="37"/>
      <c r="R1" s="38"/>
    </row>
    <row r="2" spans="1:19" x14ac:dyDescent="0.25">
      <c r="A2" s="1" t="s">
        <v>0</v>
      </c>
      <c r="B2" s="2" t="s">
        <v>1</v>
      </c>
      <c r="C2" s="23" t="s">
        <v>2</v>
      </c>
      <c r="D2" s="2" t="s">
        <v>77</v>
      </c>
      <c r="E2" s="2" t="s">
        <v>78</v>
      </c>
      <c r="F2" s="2" t="s">
        <v>79</v>
      </c>
      <c r="G2" s="2" t="s">
        <v>31</v>
      </c>
      <c r="H2" s="27" t="s">
        <v>80</v>
      </c>
      <c r="I2" s="33" t="s">
        <v>81</v>
      </c>
      <c r="J2" s="1" t="s">
        <v>14</v>
      </c>
      <c r="K2" s="3" t="s">
        <v>82</v>
      </c>
      <c r="L2" s="1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3" t="s">
        <v>10</v>
      </c>
    </row>
    <row r="3" spans="1:19" x14ac:dyDescent="0.25">
      <c r="A3" s="1" t="s">
        <v>33</v>
      </c>
      <c r="B3" s="2" t="s">
        <v>47</v>
      </c>
      <c r="C3" s="24" t="s">
        <v>29</v>
      </c>
      <c r="D3" s="9" t="s">
        <v>54</v>
      </c>
      <c r="E3" s="14" t="s">
        <v>55</v>
      </c>
      <c r="F3" s="15" t="s">
        <v>61</v>
      </c>
      <c r="G3" s="2" t="s">
        <v>13</v>
      </c>
      <c r="H3" s="28">
        <v>2</v>
      </c>
      <c r="I3" s="34" t="s">
        <v>30</v>
      </c>
      <c r="J3" s="13">
        <f t="shared" ref="J3:J13" si="0">TRUNC(C3+I3,2)</f>
        <v>0</v>
      </c>
      <c r="K3" s="3">
        <v>1</v>
      </c>
      <c r="L3" s="1" t="str">
        <f t="shared" ref="L3:L12" si="1">A3</f>
        <v xml:space="preserve">BOB - DYLAN    </v>
      </c>
      <c r="M3" s="2" t="str">
        <f t="shared" ref="M3:M12" si="2">B3</f>
        <v>CA</v>
      </c>
      <c r="N3" s="18">
        <f t="shared" ref="N3:N12" si="3">VALUE(C3)</f>
        <v>0</v>
      </c>
      <c r="O3" s="2" t="str">
        <f t="shared" ref="O3:O12" si="4">CONCATENATE(E3,"/",F3,"/",RIGHT(D3,2))</f>
        <v>12/11/19</v>
      </c>
      <c r="P3" s="2" t="str">
        <f>IF((H3=1),"Electronics",IF((H3=2),"Ski Package",IF((H3=3),"Fishing Package","Error!")))</f>
        <v>Ski Package</v>
      </c>
      <c r="Q3" s="18">
        <f t="shared" ref="Q3:Q13" si="5">VALUE(I3)</f>
        <v>0</v>
      </c>
      <c r="R3" s="19">
        <f t="shared" ref="R3:R13" si="6">J3</f>
        <v>0</v>
      </c>
    </row>
    <row r="4" spans="1:19" x14ac:dyDescent="0.25">
      <c r="A4" s="1" t="s">
        <v>34</v>
      </c>
      <c r="B4" s="7" t="s">
        <v>47</v>
      </c>
      <c r="C4" s="24" t="s">
        <v>49</v>
      </c>
      <c r="D4" s="9" t="s">
        <v>64</v>
      </c>
      <c r="E4" s="15" t="s">
        <v>58</v>
      </c>
      <c r="F4" s="16" t="s">
        <v>58</v>
      </c>
      <c r="G4" s="7" t="s">
        <v>13</v>
      </c>
      <c r="H4" s="29">
        <v>1</v>
      </c>
      <c r="I4" s="34" t="s">
        <v>73</v>
      </c>
      <c r="J4" s="13">
        <f t="shared" si="0"/>
        <v>0.02</v>
      </c>
      <c r="K4" s="3">
        <f>K3 +1</f>
        <v>2</v>
      </c>
      <c r="L4" s="1" t="str">
        <f t="shared" si="1"/>
        <v xml:space="preserve">CHING CHONG    </v>
      </c>
      <c r="M4" s="2" t="str">
        <f t="shared" si="2"/>
        <v>CA</v>
      </c>
      <c r="N4" s="18">
        <f t="shared" si="3"/>
        <v>0.01</v>
      </c>
      <c r="O4" s="2" t="str">
        <f t="shared" si="4"/>
        <v>09/09/15</v>
      </c>
      <c r="P4" s="2" t="str">
        <f t="shared" ref="P4:P12" si="7">IF((H4=1),"Electronics",IF((H4=2),"Ski Package",IF((H4=3),"Fishing Package","Error!")))</f>
        <v>Electronics</v>
      </c>
      <c r="Q4" s="18">
        <f t="shared" si="5"/>
        <v>0.01</v>
      </c>
      <c r="R4" s="19">
        <f t="shared" si="6"/>
        <v>0.02</v>
      </c>
    </row>
    <row r="5" spans="1:19" x14ac:dyDescent="0.25">
      <c r="A5" s="1" t="s">
        <v>35</v>
      </c>
      <c r="B5" s="7" t="s">
        <v>12</v>
      </c>
      <c r="C5" s="24" t="s">
        <v>19</v>
      </c>
      <c r="D5" s="9" t="s">
        <v>63</v>
      </c>
      <c r="E5" s="15" t="s">
        <v>57</v>
      </c>
      <c r="F5" s="16" t="s">
        <v>57</v>
      </c>
      <c r="G5" s="7" t="s">
        <v>13</v>
      </c>
      <c r="H5" s="29">
        <v>2</v>
      </c>
      <c r="I5" s="34" t="s">
        <v>73</v>
      </c>
      <c r="J5" s="13">
        <f t="shared" si="0"/>
        <v>1000000</v>
      </c>
      <c r="K5" s="3">
        <f t="shared" ref="K5:K13" si="8">K4 +1</f>
        <v>3</v>
      </c>
      <c r="L5" s="1" t="str">
        <f t="shared" si="1"/>
        <v xml:space="preserve">QUERVO         </v>
      </c>
      <c r="M5" s="2" t="str">
        <f t="shared" si="2"/>
        <v>IA</v>
      </c>
      <c r="N5" s="18">
        <f t="shared" si="3"/>
        <v>999999.99</v>
      </c>
      <c r="O5" s="2" t="str">
        <f t="shared" si="4"/>
        <v>99/99/99</v>
      </c>
      <c r="P5" s="2" t="str">
        <f t="shared" si="7"/>
        <v>Ski Package</v>
      </c>
      <c r="Q5" s="18">
        <f t="shared" si="5"/>
        <v>0.01</v>
      </c>
      <c r="R5" s="19">
        <f t="shared" si="6"/>
        <v>1000000</v>
      </c>
    </row>
    <row r="6" spans="1:19" x14ac:dyDescent="0.25">
      <c r="A6" s="1" t="s">
        <v>88</v>
      </c>
      <c r="B6" s="7" t="s">
        <v>12</v>
      </c>
      <c r="C6" s="24" t="s">
        <v>90</v>
      </c>
      <c r="D6" s="11" t="s">
        <v>54</v>
      </c>
      <c r="E6" s="15" t="s">
        <v>60</v>
      </c>
      <c r="F6" s="16" t="s">
        <v>22</v>
      </c>
      <c r="G6" s="7" t="s">
        <v>13</v>
      </c>
      <c r="H6" s="29">
        <v>3</v>
      </c>
      <c r="I6" s="34" t="s">
        <v>91</v>
      </c>
      <c r="J6" s="13">
        <f>TRUNC(C6+I6,2)</f>
        <v>10500</v>
      </c>
      <c r="K6" s="3">
        <f t="shared" si="8"/>
        <v>4</v>
      </c>
      <c r="L6" s="1" t="str">
        <f>A6</f>
        <v>FROAH</v>
      </c>
      <c r="M6" s="7" t="str">
        <f>B6</f>
        <v>IA</v>
      </c>
      <c r="N6" s="18">
        <f>VALUE(C6)</f>
        <v>10000</v>
      </c>
      <c r="O6" s="7" t="str">
        <f>CONCATENATE(E6,"/",F6,"/",RIGHT(D6,2))</f>
        <v>08/01/19</v>
      </c>
      <c r="P6" s="7" t="str">
        <f>IF((H6=1),"Electronics",IF((H6=2),"Ski Package",IF((H6=3),"Fishing Package","Error!")))</f>
        <v>Fishing Package</v>
      </c>
      <c r="Q6" s="18">
        <f>VALUE(I6)</f>
        <v>500</v>
      </c>
      <c r="R6" s="19">
        <f>J6</f>
        <v>10500</v>
      </c>
    </row>
    <row r="7" spans="1:19" x14ac:dyDescent="0.25">
      <c r="A7" s="1" t="s">
        <v>36</v>
      </c>
      <c r="B7" s="7" t="s">
        <v>12</v>
      </c>
      <c r="C7" s="24" t="s">
        <v>49</v>
      </c>
      <c r="D7" s="9" t="s">
        <v>54</v>
      </c>
      <c r="E7" s="15" t="s">
        <v>59</v>
      </c>
      <c r="F7" s="16" t="s">
        <v>22</v>
      </c>
      <c r="G7" s="7" t="s">
        <v>13</v>
      </c>
      <c r="H7" s="29">
        <v>3</v>
      </c>
      <c r="I7" s="34" t="s">
        <v>25</v>
      </c>
      <c r="J7" s="13">
        <f t="shared" si="0"/>
        <v>100000</v>
      </c>
      <c r="K7" s="3">
        <f t="shared" si="8"/>
        <v>5</v>
      </c>
      <c r="L7" s="1" t="str">
        <f t="shared" si="1"/>
        <v xml:space="preserve">BIRKNER        </v>
      </c>
      <c r="M7" s="2" t="str">
        <f t="shared" si="2"/>
        <v>IA</v>
      </c>
      <c r="N7" s="18">
        <f t="shared" si="3"/>
        <v>0.01</v>
      </c>
      <c r="O7" s="2" t="str">
        <f t="shared" si="4"/>
        <v>06/01/19</v>
      </c>
      <c r="P7" s="2" t="str">
        <f t="shared" si="7"/>
        <v>Fishing Package</v>
      </c>
      <c r="Q7" s="18">
        <f t="shared" si="5"/>
        <v>99999.99</v>
      </c>
      <c r="R7" s="19">
        <f t="shared" si="6"/>
        <v>100000</v>
      </c>
    </row>
    <row r="8" spans="1:19" x14ac:dyDescent="0.25">
      <c r="A8" s="1" t="s">
        <v>92</v>
      </c>
      <c r="B8" s="7" t="s">
        <v>12</v>
      </c>
      <c r="C8" s="24" t="s">
        <v>93</v>
      </c>
      <c r="D8" s="9" t="s">
        <v>97</v>
      </c>
      <c r="E8" s="15" t="s">
        <v>94</v>
      </c>
      <c r="F8" s="16" t="s">
        <v>95</v>
      </c>
      <c r="G8" s="7" t="s">
        <v>13</v>
      </c>
      <c r="H8" s="29">
        <v>2</v>
      </c>
      <c r="I8" s="34" t="s">
        <v>96</v>
      </c>
      <c r="J8" s="13">
        <f t="shared" si="0"/>
        <v>52500</v>
      </c>
      <c r="K8" s="3">
        <f t="shared" si="8"/>
        <v>6</v>
      </c>
      <c r="L8" s="1" t="str">
        <f t="shared" si="1"/>
        <v>METZGER</v>
      </c>
      <c r="M8" s="7" t="str">
        <f t="shared" si="2"/>
        <v>IA</v>
      </c>
      <c r="N8" s="18">
        <f t="shared" si="3"/>
        <v>50000</v>
      </c>
      <c r="O8" s="2"/>
      <c r="P8" s="7" t="str">
        <f t="shared" si="7"/>
        <v>Ski Package</v>
      </c>
      <c r="Q8" s="18">
        <f t="shared" si="5"/>
        <v>2500</v>
      </c>
      <c r="R8" s="19">
        <f t="shared" si="6"/>
        <v>52500</v>
      </c>
    </row>
    <row r="9" spans="1:19" x14ac:dyDescent="0.25">
      <c r="A9" s="1" t="s">
        <v>37</v>
      </c>
      <c r="B9" s="7" t="s">
        <v>17</v>
      </c>
      <c r="C9" s="24" t="s">
        <v>19</v>
      </c>
      <c r="D9" s="9" t="s">
        <v>63</v>
      </c>
      <c r="E9" s="15" t="s">
        <v>57</v>
      </c>
      <c r="F9" s="16" t="s">
        <v>57</v>
      </c>
      <c r="G9" s="7" t="s">
        <v>13</v>
      </c>
      <c r="H9" s="29">
        <v>3</v>
      </c>
      <c r="I9" s="34" t="s">
        <v>30</v>
      </c>
      <c r="J9" s="13">
        <f t="shared" si="0"/>
        <v>999999.99</v>
      </c>
      <c r="K9" s="3">
        <f t="shared" si="8"/>
        <v>7</v>
      </c>
      <c r="L9" s="1" t="str">
        <f t="shared" si="1"/>
        <v xml:space="preserve">LESTER         </v>
      </c>
      <c r="M9" s="2" t="str">
        <f t="shared" si="2"/>
        <v>MO</v>
      </c>
      <c r="N9" s="18">
        <f t="shared" si="3"/>
        <v>999999.99</v>
      </c>
      <c r="O9" s="2" t="str">
        <f t="shared" si="4"/>
        <v>99/99/99</v>
      </c>
      <c r="P9" s="2" t="str">
        <f t="shared" si="7"/>
        <v>Fishing Package</v>
      </c>
      <c r="Q9" s="18">
        <f t="shared" si="5"/>
        <v>0</v>
      </c>
      <c r="R9" s="19">
        <f t="shared" si="6"/>
        <v>999999.99</v>
      </c>
    </row>
    <row r="10" spans="1:19" x14ac:dyDescent="0.25">
      <c r="A10" s="1" t="s">
        <v>38</v>
      </c>
      <c r="B10" s="7" t="s">
        <v>48</v>
      </c>
      <c r="C10" s="24" t="s">
        <v>29</v>
      </c>
      <c r="D10" s="9" t="s">
        <v>65</v>
      </c>
      <c r="E10" s="15" t="s">
        <v>60</v>
      </c>
      <c r="F10" s="16" t="s">
        <v>62</v>
      </c>
      <c r="G10" s="7" t="s">
        <v>13</v>
      </c>
      <c r="H10" s="29">
        <v>3</v>
      </c>
      <c r="I10" s="34" t="s">
        <v>25</v>
      </c>
      <c r="J10" s="13">
        <f t="shared" si="0"/>
        <v>99999.99</v>
      </c>
      <c r="K10" s="3">
        <f t="shared" si="8"/>
        <v>8</v>
      </c>
      <c r="L10" s="1" t="str">
        <f t="shared" si="1"/>
        <v xml:space="preserve">HERNANDEZ      </v>
      </c>
      <c r="M10" s="2" t="str">
        <f t="shared" si="2"/>
        <v>WI</v>
      </c>
      <c r="N10" s="18">
        <f t="shared" si="3"/>
        <v>0</v>
      </c>
      <c r="O10" s="2" t="str">
        <f t="shared" si="4"/>
        <v>08/15/98</v>
      </c>
      <c r="P10" s="2" t="str">
        <f t="shared" si="7"/>
        <v>Fishing Package</v>
      </c>
      <c r="Q10" s="18">
        <f t="shared" si="5"/>
        <v>99999.99</v>
      </c>
      <c r="R10" s="19">
        <f t="shared" si="6"/>
        <v>99999.99</v>
      </c>
    </row>
    <row r="11" spans="1:19" x14ac:dyDescent="0.25">
      <c r="A11" s="1" t="s">
        <v>39</v>
      </c>
      <c r="B11" s="7" t="s">
        <v>48</v>
      </c>
      <c r="C11" s="24" t="s">
        <v>49</v>
      </c>
      <c r="D11" s="9" t="s">
        <v>66</v>
      </c>
      <c r="E11" s="15" t="s">
        <v>58</v>
      </c>
      <c r="F11" s="16" t="s">
        <v>61</v>
      </c>
      <c r="G11" s="7" t="s">
        <v>13</v>
      </c>
      <c r="H11" s="29">
        <v>1</v>
      </c>
      <c r="I11" s="34" t="s">
        <v>30</v>
      </c>
      <c r="J11" s="13">
        <f t="shared" si="0"/>
        <v>0.01</v>
      </c>
      <c r="K11" s="3">
        <f t="shared" si="8"/>
        <v>9</v>
      </c>
      <c r="L11" s="1" t="str">
        <f t="shared" si="1"/>
        <v xml:space="preserve">MUHAMED        </v>
      </c>
      <c r="M11" s="2" t="str">
        <f t="shared" si="2"/>
        <v>WI</v>
      </c>
      <c r="N11" s="18">
        <f t="shared" si="3"/>
        <v>0.01</v>
      </c>
      <c r="O11" s="2" t="str">
        <f t="shared" si="4"/>
        <v>09/11/01</v>
      </c>
      <c r="P11" s="2" t="str">
        <f t="shared" si="7"/>
        <v>Electronics</v>
      </c>
      <c r="Q11" s="18">
        <f t="shared" si="5"/>
        <v>0</v>
      </c>
      <c r="R11" s="19">
        <f t="shared" si="6"/>
        <v>0.01</v>
      </c>
    </row>
    <row r="12" spans="1:19" x14ac:dyDescent="0.25">
      <c r="A12" s="1" t="s">
        <v>40</v>
      </c>
      <c r="B12" s="7" t="s">
        <v>48</v>
      </c>
      <c r="C12" s="24" t="s">
        <v>29</v>
      </c>
      <c r="D12" s="9" t="s">
        <v>63</v>
      </c>
      <c r="E12" s="15" t="s">
        <v>57</v>
      </c>
      <c r="F12" s="16" t="s">
        <v>57</v>
      </c>
      <c r="G12" s="7" t="s">
        <v>13</v>
      </c>
      <c r="H12" s="29">
        <v>1</v>
      </c>
      <c r="I12" s="34" t="s">
        <v>73</v>
      </c>
      <c r="J12" s="13">
        <f t="shared" si="0"/>
        <v>0.01</v>
      </c>
      <c r="K12" s="3">
        <f t="shared" si="8"/>
        <v>10</v>
      </c>
      <c r="L12" s="1" t="str">
        <f t="shared" si="1"/>
        <v xml:space="preserve">FREEMAN        </v>
      </c>
      <c r="M12" s="2" t="str">
        <f t="shared" si="2"/>
        <v>WI</v>
      </c>
      <c r="N12" s="18">
        <f t="shared" si="3"/>
        <v>0</v>
      </c>
      <c r="O12" s="2" t="str">
        <f t="shared" si="4"/>
        <v>99/99/99</v>
      </c>
      <c r="P12" s="2" t="str">
        <f t="shared" si="7"/>
        <v>Electronics</v>
      </c>
      <c r="Q12" s="18">
        <f t="shared" si="5"/>
        <v>0.01</v>
      </c>
      <c r="R12" s="19">
        <f t="shared" si="6"/>
        <v>0.01</v>
      </c>
    </row>
    <row r="13" spans="1:19" x14ac:dyDescent="0.25">
      <c r="A13" s="1" t="s">
        <v>32</v>
      </c>
      <c r="B13" s="2" t="s">
        <v>46</v>
      </c>
      <c r="C13" s="24" t="s">
        <v>19</v>
      </c>
      <c r="D13" s="9" t="s">
        <v>63</v>
      </c>
      <c r="E13" s="15" t="s">
        <v>57</v>
      </c>
      <c r="F13" s="15" t="s">
        <v>57</v>
      </c>
      <c r="G13" s="2" t="s">
        <v>13</v>
      </c>
      <c r="H13" s="28">
        <v>1</v>
      </c>
      <c r="I13" s="34" t="s">
        <v>25</v>
      </c>
      <c r="J13" s="13">
        <f t="shared" si="0"/>
        <v>1099999.98</v>
      </c>
      <c r="K13" s="3">
        <f t="shared" si="8"/>
        <v>11</v>
      </c>
      <c r="L13" s="1" t="str">
        <f>A13</f>
        <v>XXXXXXXXXXXXXXX</v>
      </c>
      <c r="M13" s="2" t="str">
        <f>B13</f>
        <v>ZZ</v>
      </c>
      <c r="N13" s="18">
        <f>VALUE(C13)</f>
        <v>999999.99</v>
      </c>
      <c r="O13" s="2" t="str">
        <f>CONCATENATE(E13,"/",F13,"/",RIGHT(D13,2))</f>
        <v>99/99/99</v>
      </c>
      <c r="P13" s="2" t="str">
        <f>IF((H13=1),"Electronics",IF((H13=2),"Ski Package",IF((H13=3),"Fishing Package","Error!")))</f>
        <v>Electronics</v>
      </c>
      <c r="Q13" s="18">
        <f t="shared" si="5"/>
        <v>99999.99</v>
      </c>
      <c r="R13" s="19">
        <f t="shared" si="6"/>
        <v>1099999.98</v>
      </c>
    </row>
    <row r="14" spans="1:19" x14ac:dyDescent="0.25">
      <c r="A14" s="1"/>
      <c r="B14" s="7"/>
      <c r="C14" s="24"/>
      <c r="D14" s="2"/>
      <c r="E14" s="15"/>
      <c r="F14" s="16"/>
      <c r="G14" s="7"/>
      <c r="H14" s="30"/>
      <c r="I14" s="34"/>
      <c r="J14" s="13"/>
      <c r="K14" s="3"/>
      <c r="L14" s="1"/>
      <c r="M14" s="2"/>
      <c r="N14" s="2"/>
      <c r="O14" s="2"/>
      <c r="P14" s="2"/>
      <c r="Q14" s="2"/>
      <c r="R14" s="3"/>
    </row>
    <row r="15" spans="1:19" x14ac:dyDescent="0.25">
      <c r="A15" s="1"/>
      <c r="B15" s="2"/>
      <c r="C15" s="24"/>
      <c r="D15" s="2"/>
      <c r="E15" s="14"/>
      <c r="F15" s="14"/>
      <c r="G15" s="2"/>
      <c r="H15" s="27"/>
      <c r="I15" s="34"/>
      <c r="J15" s="13"/>
      <c r="K15" s="3"/>
      <c r="L15" s="1" t="s">
        <v>83</v>
      </c>
      <c r="M15" s="2" t="s">
        <v>84</v>
      </c>
      <c r="O15" s="2"/>
      <c r="P15" s="2"/>
      <c r="Q15" s="2"/>
      <c r="R15" s="2" t="s">
        <v>85</v>
      </c>
      <c r="S15" s="1"/>
    </row>
    <row r="16" spans="1:19" x14ac:dyDescent="0.25">
      <c r="A16" s="1"/>
      <c r="B16" s="2"/>
      <c r="C16" s="23"/>
      <c r="D16" s="2"/>
      <c r="E16" s="14"/>
      <c r="F16" s="14"/>
      <c r="G16" s="2"/>
      <c r="H16" s="27"/>
      <c r="I16" s="33"/>
      <c r="J16" s="13"/>
      <c r="K16" s="3"/>
      <c r="L16" s="2" t="str">
        <f>IF((G13="B"),"Bass Boat",IF((G13="P"),"Pontoon",IF((G13="S"),"Ski Boat",IF((G13="J"),"John Boat",IF((G13="C"),"Canoe",IF((G13="R"),"Cabin Cruiser","ERROR!"))))))</f>
        <v>Bass Boat</v>
      </c>
      <c r="M16" s="2">
        <f xml:space="preserve"> K13</f>
        <v>11</v>
      </c>
      <c r="O16" s="2"/>
      <c r="P16" s="2"/>
      <c r="Q16" s="2"/>
      <c r="R16" s="17">
        <f>SUM(R3:R12)</f>
        <v>2263000.0199999996</v>
      </c>
      <c r="S16" s="1"/>
    </row>
    <row r="17" spans="1:19" x14ac:dyDescent="0.25">
      <c r="A17" s="1"/>
      <c r="B17" s="2"/>
      <c r="C17" s="23"/>
      <c r="D17" s="2"/>
      <c r="E17" s="14"/>
      <c r="F17" s="14"/>
      <c r="G17" s="2"/>
      <c r="H17" s="27"/>
      <c r="I17" s="33"/>
      <c r="J17" s="13"/>
      <c r="K17" s="3"/>
      <c r="L17" s="2"/>
      <c r="M17" s="2"/>
      <c r="O17" s="2"/>
      <c r="P17" s="2"/>
      <c r="Q17" s="2"/>
      <c r="R17" s="20"/>
      <c r="S17" s="2"/>
    </row>
    <row r="18" spans="1:19" x14ac:dyDescent="0.25">
      <c r="A18" s="1" t="s">
        <v>33</v>
      </c>
      <c r="B18" s="2" t="s">
        <v>47</v>
      </c>
      <c r="C18" s="24" t="s">
        <v>29</v>
      </c>
      <c r="D18" s="9" t="s">
        <v>54</v>
      </c>
      <c r="E18" s="14" t="s">
        <v>55</v>
      </c>
      <c r="F18" s="15" t="s">
        <v>61</v>
      </c>
      <c r="G18" s="2" t="s">
        <v>16</v>
      </c>
      <c r="H18" s="28">
        <v>2</v>
      </c>
      <c r="I18" s="34" t="s">
        <v>30</v>
      </c>
      <c r="J18" s="13">
        <f t="shared" ref="J18:J27" si="9">TRUNC(C18+I18,2)</f>
        <v>0</v>
      </c>
      <c r="K18" s="3">
        <v>1</v>
      </c>
      <c r="L18" s="2" t="str">
        <f t="shared" ref="L18:L27" si="10">A18</f>
        <v xml:space="preserve">BOB - DYLAN    </v>
      </c>
      <c r="M18" s="2" t="str">
        <f t="shared" ref="M18:M27" si="11">B18</f>
        <v>CA</v>
      </c>
      <c r="N18">
        <f t="shared" ref="N18:N27" si="12">VALUE(C18)</f>
        <v>0</v>
      </c>
      <c r="O18" s="2" t="str">
        <f t="shared" ref="O18:O27" si="13">CONCATENATE(E18,"/",F18,"/",RIGHT(D18,2))</f>
        <v>12/11/19</v>
      </c>
      <c r="P18" s="2" t="str">
        <f t="shared" ref="P18:P27" si="14">IF((H18=1),"Electronics",IF((H18=2),"Ski Package",IF((H18=3),"Fishing Package","Error!")))</f>
        <v>Ski Package</v>
      </c>
      <c r="Q18" s="21" t="str">
        <f t="shared" ref="Q18:Q27" si="15">I18</f>
        <v>00000.00</v>
      </c>
      <c r="R18" s="8">
        <f t="shared" ref="R18:R27" si="16">J18</f>
        <v>0</v>
      </c>
      <c r="S18" s="2"/>
    </row>
    <row r="19" spans="1:19" x14ac:dyDescent="0.25">
      <c r="A19" s="1" t="s">
        <v>34</v>
      </c>
      <c r="B19" s="2" t="s">
        <v>47</v>
      </c>
      <c r="C19" s="24" t="s">
        <v>49</v>
      </c>
      <c r="D19" s="9" t="s">
        <v>64</v>
      </c>
      <c r="E19" s="15" t="s">
        <v>58</v>
      </c>
      <c r="F19" s="16" t="s">
        <v>58</v>
      </c>
      <c r="G19" s="2" t="s">
        <v>16</v>
      </c>
      <c r="H19" s="29">
        <v>1</v>
      </c>
      <c r="I19" s="34" t="s">
        <v>73</v>
      </c>
      <c r="J19" s="13">
        <f t="shared" si="9"/>
        <v>0.02</v>
      </c>
      <c r="K19" s="3">
        <f t="shared" ref="K19:K28" si="17">K18 + 1</f>
        <v>2</v>
      </c>
      <c r="L19" s="2" t="str">
        <f t="shared" si="10"/>
        <v xml:space="preserve">CHING CHONG    </v>
      </c>
      <c r="M19" s="2" t="str">
        <f t="shared" si="11"/>
        <v>CA</v>
      </c>
      <c r="N19">
        <f t="shared" si="12"/>
        <v>0.01</v>
      </c>
      <c r="O19" s="2" t="str">
        <f t="shared" si="13"/>
        <v>09/09/15</v>
      </c>
      <c r="P19" s="2" t="str">
        <f t="shared" si="14"/>
        <v>Electronics</v>
      </c>
      <c r="Q19" s="21" t="str">
        <f t="shared" si="15"/>
        <v>00000.01</v>
      </c>
      <c r="R19" s="8">
        <f t="shared" si="16"/>
        <v>0.02</v>
      </c>
      <c r="S19" s="2"/>
    </row>
    <row r="20" spans="1:19" x14ac:dyDescent="0.25">
      <c r="A20" s="1" t="s">
        <v>35</v>
      </c>
      <c r="B20" s="2" t="s">
        <v>12</v>
      </c>
      <c r="C20" s="24" t="s">
        <v>19</v>
      </c>
      <c r="D20" s="9" t="s">
        <v>63</v>
      </c>
      <c r="E20" s="15" t="s">
        <v>57</v>
      </c>
      <c r="F20" s="16" t="s">
        <v>57</v>
      </c>
      <c r="G20" s="7" t="s">
        <v>16</v>
      </c>
      <c r="H20" s="29">
        <v>2</v>
      </c>
      <c r="I20" s="34" t="s">
        <v>73</v>
      </c>
      <c r="J20" s="13">
        <f t="shared" si="9"/>
        <v>1000000</v>
      </c>
      <c r="K20" s="3">
        <f t="shared" si="17"/>
        <v>3</v>
      </c>
      <c r="L20" s="2" t="str">
        <f t="shared" si="10"/>
        <v xml:space="preserve">QUERVO         </v>
      </c>
      <c r="M20" s="2" t="str">
        <f t="shared" si="11"/>
        <v>IA</v>
      </c>
      <c r="N20">
        <f t="shared" si="12"/>
        <v>999999.99</v>
      </c>
      <c r="O20" s="2" t="str">
        <f t="shared" si="13"/>
        <v>99/99/99</v>
      </c>
      <c r="P20" s="2" t="str">
        <f t="shared" si="14"/>
        <v>Ski Package</v>
      </c>
      <c r="Q20" s="21" t="str">
        <f t="shared" si="15"/>
        <v>00000.01</v>
      </c>
      <c r="R20" s="8">
        <f t="shared" si="16"/>
        <v>1000000</v>
      </c>
      <c r="S20" s="2"/>
    </row>
    <row r="21" spans="1:19" x14ac:dyDescent="0.25">
      <c r="A21" s="1" t="s">
        <v>36</v>
      </c>
      <c r="B21" s="2" t="s">
        <v>12</v>
      </c>
      <c r="C21" s="24" t="s">
        <v>49</v>
      </c>
      <c r="D21" s="9" t="s">
        <v>54</v>
      </c>
      <c r="E21" s="15" t="s">
        <v>59</v>
      </c>
      <c r="F21" s="16" t="s">
        <v>22</v>
      </c>
      <c r="G21" s="7" t="s">
        <v>16</v>
      </c>
      <c r="H21" s="29">
        <v>3</v>
      </c>
      <c r="I21" s="34" t="s">
        <v>25</v>
      </c>
      <c r="J21" s="13">
        <f t="shared" si="9"/>
        <v>100000</v>
      </c>
      <c r="K21" s="3">
        <f t="shared" si="17"/>
        <v>4</v>
      </c>
      <c r="L21" s="2" t="str">
        <f t="shared" si="10"/>
        <v xml:space="preserve">BIRKNER        </v>
      </c>
      <c r="M21" s="2" t="str">
        <f t="shared" si="11"/>
        <v>IA</v>
      </c>
      <c r="N21">
        <f t="shared" si="12"/>
        <v>0.01</v>
      </c>
      <c r="O21" s="2" t="str">
        <f t="shared" si="13"/>
        <v>06/01/19</v>
      </c>
      <c r="P21" s="2" t="str">
        <f t="shared" si="14"/>
        <v>Fishing Package</v>
      </c>
      <c r="Q21" s="21" t="str">
        <f t="shared" si="15"/>
        <v>99999.99</v>
      </c>
      <c r="R21" s="8">
        <f t="shared" si="16"/>
        <v>100000</v>
      </c>
      <c r="S21" s="2"/>
    </row>
    <row r="22" spans="1:19" x14ac:dyDescent="0.25">
      <c r="A22" s="1" t="s">
        <v>89</v>
      </c>
      <c r="B22" s="7" t="s">
        <v>17</v>
      </c>
      <c r="C22" s="24" t="s">
        <v>98</v>
      </c>
      <c r="D22" s="9" t="s">
        <v>99</v>
      </c>
      <c r="E22" s="15" t="s">
        <v>59</v>
      </c>
      <c r="F22" s="16" t="s">
        <v>100</v>
      </c>
      <c r="G22" s="7" t="s">
        <v>16</v>
      </c>
      <c r="H22" s="29">
        <v>2</v>
      </c>
      <c r="I22" s="34" t="s">
        <v>74</v>
      </c>
      <c r="J22" s="13">
        <f t="shared" si="9"/>
        <v>155000</v>
      </c>
      <c r="K22" s="3">
        <f t="shared" si="17"/>
        <v>5</v>
      </c>
      <c r="L22" s="7" t="str">
        <f t="shared" si="10"/>
        <v>BERNARD</v>
      </c>
      <c r="M22" s="7" t="str">
        <f t="shared" si="11"/>
        <v>MO</v>
      </c>
      <c r="N22">
        <f t="shared" si="12"/>
        <v>150000</v>
      </c>
      <c r="O22" s="7" t="str">
        <f t="shared" si="13"/>
        <v>06/20/20</v>
      </c>
      <c r="P22" s="7" t="str">
        <f t="shared" si="14"/>
        <v>Ski Package</v>
      </c>
      <c r="Q22" s="21" t="str">
        <f t="shared" si="15"/>
        <v>05000.00</v>
      </c>
      <c r="R22" s="8">
        <f t="shared" si="16"/>
        <v>155000</v>
      </c>
      <c r="S22" s="2"/>
    </row>
    <row r="23" spans="1:19" x14ac:dyDescent="0.25">
      <c r="A23" s="1" t="s">
        <v>37</v>
      </c>
      <c r="B23" s="2" t="s">
        <v>17</v>
      </c>
      <c r="C23" s="24" t="s">
        <v>19</v>
      </c>
      <c r="D23" s="9" t="s">
        <v>63</v>
      </c>
      <c r="E23" s="15" t="s">
        <v>57</v>
      </c>
      <c r="F23" s="16" t="s">
        <v>57</v>
      </c>
      <c r="G23" s="7" t="s">
        <v>16</v>
      </c>
      <c r="H23" s="29">
        <v>3</v>
      </c>
      <c r="I23" s="34" t="s">
        <v>30</v>
      </c>
      <c r="J23" s="13">
        <f t="shared" si="9"/>
        <v>999999.99</v>
      </c>
      <c r="K23" s="3">
        <f t="shared" si="17"/>
        <v>6</v>
      </c>
      <c r="L23" s="2" t="str">
        <f t="shared" si="10"/>
        <v xml:space="preserve">LESTER         </v>
      </c>
      <c r="M23" s="2" t="str">
        <f t="shared" si="11"/>
        <v>MO</v>
      </c>
      <c r="N23">
        <f t="shared" si="12"/>
        <v>999999.99</v>
      </c>
      <c r="O23" s="2" t="str">
        <f t="shared" si="13"/>
        <v>99/99/99</v>
      </c>
      <c r="P23" s="2" t="str">
        <f t="shared" si="14"/>
        <v>Fishing Package</v>
      </c>
      <c r="Q23" s="21" t="str">
        <f t="shared" si="15"/>
        <v>00000.00</v>
      </c>
      <c r="R23" s="8">
        <f t="shared" si="16"/>
        <v>999999.99</v>
      </c>
      <c r="S23" s="2"/>
    </row>
    <row r="24" spans="1:19" x14ac:dyDescent="0.25">
      <c r="A24" s="1" t="s">
        <v>38</v>
      </c>
      <c r="B24" s="2" t="s">
        <v>48</v>
      </c>
      <c r="C24" s="24" t="s">
        <v>29</v>
      </c>
      <c r="D24" s="9" t="s">
        <v>65</v>
      </c>
      <c r="E24" s="15" t="s">
        <v>60</v>
      </c>
      <c r="F24" s="16" t="s">
        <v>62</v>
      </c>
      <c r="G24" s="7" t="s">
        <v>16</v>
      </c>
      <c r="H24" s="29">
        <v>3</v>
      </c>
      <c r="I24" s="34" t="s">
        <v>25</v>
      </c>
      <c r="J24" s="13">
        <f t="shared" si="9"/>
        <v>99999.99</v>
      </c>
      <c r="K24" s="3">
        <f t="shared" si="17"/>
        <v>7</v>
      </c>
      <c r="L24" s="2" t="str">
        <f t="shared" si="10"/>
        <v xml:space="preserve">HERNANDEZ      </v>
      </c>
      <c r="M24" s="2" t="str">
        <f t="shared" si="11"/>
        <v>WI</v>
      </c>
      <c r="N24">
        <f t="shared" si="12"/>
        <v>0</v>
      </c>
      <c r="O24" s="2" t="str">
        <f t="shared" si="13"/>
        <v>08/15/98</v>
      </c>
      <c r="P24" s="2" t="str">
        <f t="shared" si="14"/>
        <v>Fishing Package</v>
      </c>
      <c r="Q24" s="21" t="str">
        <f t="shared" si="15"/>
        <v>99999.99</v>
      </c>
      <c r="R24" s="8">
        <f t="shared" si="16"/>
        <v>99999.99</v>
      </c>
      <c r="S24" s="1"/>
    </row>
    <row r="25" spans="1:19" x14ac:dyDescent="0.25">
      <c r="A25" s="1" t="s">
        <v>39</v>
      </c>
      <c r="B25" s="2" t="s">
        <v>48</v>
      </c>
      <c r="C25" s="24" t="s">
        <v>49</v>
      </c>
      <c r="D25" s="9" t="s">
        <v>66</v>
      </c>
      <c r="E25" s="15" t="s">
        <v>58</v>
      </c>
      <c r="F25" s="16" t="s">
        <v>61</v>
      </c>
      <c r="G25" s="7" t="s">
        <v>16</v>
      </c>
      <c r="H25" s="29">
        <v>1</v>
      </c>
      <c r="I25" s="34" t="s">
        <v>30</v>
      </c>
      <c r="J25" s="13">
        <f t="shared" si="9"/>
        <v>0.01</v>
      </c>
      <c r="K25" s="3">
        <f t="shared" si="17"/>
        <v>8</v>
      </c>
      <c r="L25" s="2" t="str">
        <f>A25</f>
        <v xml:space="preserve">MUHAMED        </v>
      </c>
      <c r="M25" s="2" t="str">
        <f t="shared" si="11"/>
        <v>WI</v>
      </c>
      <c r="N25">
        <f t="shared" si="12"/>
        <v>0.01</v>
      </c>
      <c r="O25" s="2" t="str">
        <f t="shared" si="13"/>
        <v>09/11/01</v>
      </c>
      <c r="P25" s="2" t="str">
        <f t="shared" si="14"/>
        <v>Electronics</v>
      </c>
      <c r="Q25" s="21" t="str">
        <f t="shared" si="15"/>
        <v>00000.00</v>
      </c>
      <c r="R25" s="8">
        <f t="shared" si="16"/>
        <v>0.01</v>
      </c>
    </row>
    <row r="26" spans="1:19" x14ac:dyDescent="0.25">
      <c r="A26" s="1" t="s">
        <v>40</v>
      </c>
      <c r="B26" s="2" t="s">
        <v>48</v>
      </c>
      <c r="C26" s="24" t="s">
        <v>29</v>
      </c>
      <c r="D26" s="9" t="s">
        <v>63</v>
      </c>
      <c r="E26" s="15" t="s">
        <v>57</v>
      </c>
      <c r="F26" s="16" t="s">
        <v>57</v>
      </c>
      <c r="G26" s="2" t="s">
        <v>16</v>
      </c>
      <c r="H26" s="29">
        <v>1</v>
      </c>
      <c r="I26" s="34" t="s">
        <v>73</v>
      </c>
      <c r="J26" s="13">
        <f t="shared" si="9"/>
        <v>0.01</v>
      </c>
      <c r="K26" s="3">
        <f t="shared" si="17"/>
        <v>9</v>
      </c>
      <c r="L26" s="2" t="str">
        <f t="shared" si="10"/>
        <v xml:space="preserve">FREEMAN        </v>
      </c>
      <c r="M26" s="2" t="str">
        <f t="shared" si="11"/>
        <v>WI</v>
      </c>
      <c r="N26">
        <f t="shared" si="12"/>
        <v>0</v>
      </c>
      <c r="O26" s="2" t="str">
        <f t="shared" si="13"/>
        <v>99/99/99</v>
      </c>
      <c r="P26" s="2" t="str">
        <f t="shared" si="14"/>
        <v>Electronics</v>
      </c>
      <c r="Q26" s="21" t="str">
        <f t="shared" si="15"/>
        <v>00000.01</v>
      </c>
      <c r="R26" s="8">
        <f t="shared" si="16"/>
        <v>0.01</v>
      </c>
    </row>
    <row r="27" spans="1:19" x14ac:dyDescent="0.25">
      <c r="A27" s="1" t="s">
        <v>41</v>
      </c>
      <c r="B27" s="2" t="s">
        <v>48</v>
      </c>
      <c r="C27" s="24" t="s">
        <v>50</v>
      </c>
      <c r="D27" s="9" t="s">
        <v>68</v>
      </c>
      <c r="E27" s="14" t="s">
        <v>58</v>
      </c>
      <c r="F27" s="14" t="s">
        <v>67</v>
      </c>
      <c r="G27" s="2" t="s">
        <v>16</v>
      </c>
      <c r="H27" s="28">
        <v>1</v>
      </c>
      <c r="I27" s="34" t="s">
        <v>74</v>
      </c>
      <c r="J27" s="13">
        <f t="shared" si="9"/>
        <v>30000</v>
      </c>
      <c r="K27" s="3">
        <f t="shared" si="17"/>
        <v>10</v>
      </c>
      <c r="L27" s="2" t="str">
        <f t="shared" si="10"/>
        <v xml:space="preserve">GEORGE         </v>
      </c>
      <c r="M27" s="2" t="str">
        <f t="shared" si="11"/>
        <v>WI</v>
      </c>
      <c r="N27">
        <f t="shared" si="12"/>
        <v>25000</v>
      </c>
      <c r="O27" s="2" t="str">
        <f t="shared" si="13"/>
        <v>09/04/11</v>
      </c>
      <c r="P27" s="2" t="str">
        <f t="shared" si="14"/>
        <v>Electronics</v>
      </c>
      <c r="Q27" s="21" t="str">
        <f t="shared" si="15"/>
        <v>05000.00</v>
      </c>
      <c r="R27" s="8">
        <f t="shared" si="16"/>
        <v>30000</v>
      </c>
    </row>
    <row r="28" spans="1:19" x14ac:dyDescent="0.25">
      <c r="A28" s="1" t="s">
        <v>32</v>
      </c>
      <c r="B28" s="2" t="s">
        <v>46</v>
      </c>
      <c r="C28" s="24" t="s">
        <v>19</v>
      </c>
      <c r="D28" s="9" t="s">
        <v>63</v>
      </c>
      <c r="E28" s="15" t="s">
        <v>57</v>
      </c>
      <c r="F28" s="15" t="s">
        <v>57</v>
      </c>
      <c r="G28" s="2" t="s">
        <v>16</v>
      </c>
      <c r="H28" s="28">
        <v>1</v>
      </c>
      <c r="I28" s="34" t="s">
        <v>25</v>
      </c>
      <c r="J28" s="13">
        <f>TRUNC(C28+I28,2)</f>
        <v>1099999.98</v>
      </c>
      <c r="K28" s="3">
        <f t="shared" si="17"/>
        <v>11</v>
      </c>
      <c r="L28" s="2" t="str">
        <f>A28</f>
        <v>XXXXXXXXXXXXXXX</v>
      </c>
      <c r="M28" s="2" t="str">
        <f>B28</f>
        <v>ZZ</v>
      </c>
      <c r="N28">
        <f>VALUE(C28)</f>
        <v>999999.99</v>
      </c>
      <c r="O28" s="2" t="str">
        <f>CONCATENATE(E28,"/",F28,"/",RIGHT(D28,2))</f>
        <v>99/99/99</v>
      </c>
      <c r="P28" s="2" t="str">
        <f>IF((H28=1),"Electronics",IF((H28=2),"Ski Package",IF((H28=3),"Fishing Package","Error!")))</f>
        <v>Electronics</v>
      </c>
      <c r="Q28" s="21" t="str">
        <f>I28</f>
        <v>99999.99</v>
      </c>
      <c r="R28" s="8">
        <f>J28</f>
        <v>1099999.98</v>
      </c>
      <c r="S28" s="2"/>
    </row>
    <row r="29" spans="1:19" x14ac:dyDescent="0.25">
      <c r="A29" s="1"/>
      <c r="B29" s="7"/>
      <c r="C29" s="24"/>
      <c r="D29" s="2"/>
      <c r="E29" s="15"/>
      <c r="F29" s="16"/>
      <c r="G29" s="7"/>
      <c r="H29" s="30"/>
      <c r="I29" s="34"/>
      <c r="J29" s="13"/>
      <c r="K29" s="3"/>
      <c r="L29" s="1"/>
      <c r="M29" s="2"/>
      <c r="N29" s="2"/>
      <c r="O29" s="2"/>
      <c r="P29" s="2"/>
      <c r="Q29" s="2"/>
      <c r="R29" s="3"/>
    </row>
    <row r="30" spans="1:19" x14ac:dyDescent="0.25">
      <c r="A30" s="1"/>
      <c r="B30" s="2"/>
      <c r="C30" s="24"/>
      <c r="D30" s="2"/>
      <c r="E30" s="14"/>
      <c r="F30" s="14"/>
      <c r="G30" s="2"/>
      <c r="H30" s="27"/>
      <c r="I30" s="34"/>
      <c r="J30" s="13"/>
      <c r="K30" s="3"/>
      <c r="L30" s="1" t="s">
        <v>83</v>
      </c>
      <c r="M30" s="2" t="s">
        <v>84</v>
      </c>
      <c r="O30" s="2"/>
      <c r="P30" s="2"/>
      <c r="Q30" s="2"/>
      <c r="R30" s="3" t="s">
        <v>85</v>
      </c>
    </row>
    <row r="31" spans="1:19" x14ac:dyDescent="0.25">
      <c r="A31" s="1"/>
      <c r="B31" s="2"/>
      <c r="C31" s="23"/>
      <c r="D31" s="2"/>
      <c r="E31" s="14"/>
      <c r="F31" s="14"/>
      <c r="G31" s="2"/>
      <c r="H31" s="27"/>
      <c r="I31" s="33"/>
      <c r="J31" s="13"/>
      <c r="K31" s="3"/>
      <c r="L31" s="2" t="str">
        <f>IF((G26="B"),"Bass Boat",IF((G26="P"),"Pontoon",IF((G26="S"),"Ski Boat",IF((G26="J"),"John Boat",IF((G26="C"),"Canoe",IF((G26="R"),"Cabin Cruiser","ERROR!"))))))</f>
        <v>Pontoon</v>
      </c>
      <c r="M31" s="2">
        <f>K28</f>
        <v>11</v>
      </c>
      <c r="O31" s="2"/>
      <c r="P31" s="2"/>
      <c r="Q31" s="2"/>
      <c r="R31" s="20">
        <f>SUM(R18:R27)</f>
        <v>2385000.0199999996</v>
      </c>
    </row>
    <row r="32" spans="1:19" x14ac:dyDescent="0.25">
      <c r="A32" s="1"/>
      <c r="B32" s="2"/>
      <c r="C32" s="23"/>
      <c r="D32" s="2"/>
      <c r="E32" s="14"/>
      <c r="F32" s="14"/>
      <c r="G32" s="2"/>
      <c r="H32" s="27"/>
      <c r="I32" s="33"/>
      <c r="J32" s="13"/>
      <c r="K32" s="3"/>
      <c r="L32" s="2"/>
      <c r="M32" s="2"/>
      <c r="O32" s="2"/>
      <c r="P32" s="2"/>
      <c r="Q32" s="2"/>
      <c r="R32" s="20"/>
    </row>
    <row r="33" spans="1:19" x14ac:dyDescent="0.25">
      <c r="A33" s="1" t="s">
        <v>33</v>
      </c>
      <c r="B33" s="2" t="s">
        <v>47</v>
      </c>
      <c r="C33" s="24" t="s">
        <v>29</v>
      </c>
      <c r="D33" s="9" t="s">
        <v>54</v>
      </c>
      <c r="E33" s="14" t="s">
        <v>55</v>
      </c>
      <c r="F33" s="15" t="s">
        <v>61</v>
      </c>
      <c r="G33" s="2" t="s">
        <v>18</v>
      </c>
      <c r="H33" s="28">
        <v>2</v>
      </c>
      <c r="I33" s="34" t="s">
        <v>30</v>
      </c>
      <c r="J33" s="13">
        <f t="shared" ref="J33:J43" si="18">TRUNC(C33+I33,2)</f>
        <v>0</v>
      </c>
      <c r="K33" s="3">
        <v>1</v>
      </c>
      <c r="L33" s="2" t="str">
        <f t="shared" ref="L33:L42" si="19">A33</f>
        <v xml:space="preserve">BOB - DYLAN    </v>
      </c>
      <c r="M33" s="2" t="str">
        <f t="shared" ref="M33:M42" si="20">B33</f>
        <v>CA</v>
      </c>
      <c r="N33">
        <f t="shared" ref="N33:N42" si="21">VALUE(C33)</f>
        <v>0</v>
      </c>
      <c r="O33" s="2" t="str">
        <f t="shared" ref="O33:O42" si="22">CONCATENATE(E33,"/",F33,"/",RIGHT(D33,2))</f>
        <v>12/11/19</v>
      </c>
      <c r="P33" s="2" t="str">
        <f t="shared" ref="P33:P42" si="23">IF((H33=1),"Electronics",IF((H33=2),"Ski Package",IF((H33=3),"Fishing Package","Error!")))</f>
        <v>Ski Package</v>
      </c>
      <c r="Q33" s="21" t="str">
        <f t="shared" ref="Q33:Q42" si="24">I33</f>
        <v>00000.00</v>
      </c>
      <c r="R33" s="20">
        <f t="shared" ref="R33:R42" si="25">J33</f>
        <v>0</v>
      </c>
    </row>
    <row r="34" spans="1:19" x14ac:dyDescent="0.25">
      <c r="A34" s="1" t="s">
        <v>34</v>
      </c>
      <c r="B34" s="2" t="s">
        <v>47</v>
      </c>
      <c r="C34" s="24" t="s">
        <v>49</v>
      </c>
      <c r="D34" s="9" t="s">
        <v>64</v>
      </c>
      <c r="E34" s="15" t="s">
        <v>58</v>
      </c>
      <c r="F34" s="16" t="s">
        <v>58</v>
      </c>
      <c r="G34" s="2" t="s">
        <v>18</v>
      </c>
      <c r="H34" s="29">
        <v>1</v>
      </c>
      <c r="I34" s="34" t="s">
        <v>73</v>
      </c>
      <c r="J34" s="13">
        <f t="shared" si="18"/>
        <v>0.02</v>
      </c>
      <c r="K34" s="3">
        <f>K33 + 1</f>
        <v>2</v>
      </c>
      <c r="L34" s="2" t="str">
        <f t="shared" si="19"/>
        <v xml:space="preserve">CHING CHONG    </v>
      </c>
      <c r="M34" s="2" t="str">
        <f t="shared" si="20"/>
        <v>CA</v>
      </c>
      <c r="N34">
        <f t="shared" si="21"/>
        <v>0.01</v>
      </c>
      <c r="O34" s="2" t="str">
        <f t="shared" si="22"/>
        <v>09/09/15</v>
      </c>
      <c r="P34" s="2" t="str">
        <f t="shared" si="23"/>
        <v>Electronics</v>
      </c>
      <c r="Q34" s="21" t="str">
        <f t="shared" si="24"/>
        <v>00000.01</v>
      </c>
      <c r="R34" s="20">
        <f t="shared" si="25"/>
        <v>0.02</v>
      </c>
    </row>
    <row r="35" spans="1:19" x14ac:dyDescent="0.25">
      <c r="A35" s="1" t="s">
        <v>101</v>
      </c>
      <c r="B35" s="2" t="s">
        <v>47</v>
      </c>
      <c r="C35" s="24" t="s">
        <v>102</v>
      </c>
      <c r="D35" s="9" t="s">
        <v>68</v>
      </c>
      <c r="E35" s="15" t="s">
        <v>103</v>
      </c>
      <c r="F35" s="16" t="s">
        <v>67</v>
      </c>
      <c r="G35" s="2" t="s">
        <v>18</v>
      </c>
      <c r="H35" s="29">
        <v>2</v>
      </c>
      <c r="I35" s="34" t="s">
        <v>104</v>
      </c>
      <c r="J35" s="13">
        <f t="shared" si="18"/>
        <v>510000</v>
      </c>
      <c r="K35" s="3">
        <f t="shared" ref="K35:K43" si="26">K34 + 1</f>
        <v>3</v>
      </c>
      <c r="L35" s="2" t="str">
        <f t="shared" si="19"/>
        <v>SCHWARZENEGGER</v>
      </c>
      <c r="M35" s="2" t="str">
        <f t="shared" si="20"/>
        <v>CA</v>
      </c>
      <c r="N35">
        <f t="shared" si="21"/>
        <v>500000</v>
      </c>
      <c r="O35" s="2" t="str">
        <f t="shared" si="22"/>
        <v>07/04/11</v>
      </c>
      <c r="P35" s="2" t="str">
        <f t="shared" si="23"/>
        <v>Ski Package</v>
      </c>
      <c r="Q35" s="21" t="str">
        <f t="shared" si="24"/>
        <v>10000</v>
      </c>
      <c r="R35" s="20">
        <f t="shared" si="25"/>
        <v>510000</v>
      </c>
    </row>
    <row r="36" spans="1:19" x14ac:dyDescent="0.25">
      <c r="A36" s="1" t="s">
        <v>35</v>
      </c>
      <c r="B36" s="2" t="s">
        <v>12</v>
      </c>
      <c r="C36" s="24" t="s">
        <v>19</v>
      </c>
      <c r="D36" s="9" t="s">
        <v>63</v>
      </c>
      <c r="E36" s="15" t="s">
        <v>57</v>
      </c>
      <c r="F36" s="16" t="s">
        <v>57</v>
      </c>
      <c r="G36" s="7" t="s">
        <v>18</v>
      </c>
      <c r="H36" s="29">
        <v>2</v>
      </c>
      <c r="I36" s="34" t="s">
        <v>73</v>
      </c>
      <c r="J36" s="13">
        <f t="shared" si="18"/>
        <v>1000000</v>
      </c>
      <c r="K36" s="3">
        <f t="shared" si="26"/>
        <v>4</v>
      </c>
      <c r="L36" s="2" t="str">
        <f t="shared" si="19"/>
        <v xml:space="preserve">QUERVO         </v>
      </c>
      <c r="M36" s="2" t="str">
        <f t="shared" si="20"/>
        <v>IA</v>
      </c>
      <c r="N36">
        <f t="shared" si="21"/>
        <v>999999.99</v>
      </c>
      <c r="O36" s="2" t="str">
        <f t="shared" si="22"/>
        <v>99/99/99</v>
      </c>
      <c r="P36" s="2" t="str">
        <f t="shared" si="23"/>
        <v>Ski Package</v>
      </c>
      <c r="Q36" s="21" t="str">
        <f t="shared" si="24"/>
        <v>00000.01</v>
      </c>
      <c r="R36" s="20">
        <f t="shared" si="25"/>
        <v>1000000</v>
      </c>
    </row>
    <row r="37" spans="1:19" x14ac:dyDescent="0.25">
      <c r="A37" s="1" t="s">
        <v>36</v>
      </c>
      <c r="B37" s="2" t="s">
        <v>12</v>
      </c>
      <c r="C37" s="24" t="s">
        <v>49</v>
      </c>
      <c r="D37" s="9" t="s">
        <v>54</v>
      </c>
      <c r="E37" s="15" t="s">
        <v>59</v>
      </c>
      <c r="F37" s="16" t="s">
        <v>22</v>
      </c>
      <c r="G37" s="7" t="s">
        <v>18</v>
      </c>
      <c r="H37" s="29">
        <v>3</v>
      </c>
      <c r="I37" s="34" t="s">
        <v>25</v>
      </c>
      <c r="J37" s="13">
        <f t="shared" si="18"/>
        <v>100000</v>
      </c>
      <c r="K37" s="3">
        <f t="shared" si="26"/>
        <v>5</v>
      </c>
      <c r="L37" s="2" t="str">
        <f t="shared" si="19"/>
        <v xml:space="preserve">BIRKNER        </v>
      </c>
      <c r="M37" s="2" t="str">
        <f t="shared" si="20"/>
        <v>IA</v>
      </c>
      <c r="N37">
        <f t="shared" si="21"/>
        <v>0.01</v>
      </c>
      <c r="O37" s="2" t="str">
        <f t="shared" si="22"/>
        <v>06/01/19</v>
      </c>
      <c r="P37" s="2" t="str">
        <f t="shared" si="23"/>
        <v>Fishing Package</v>
      </c>
      <c r="Q37" s="21" t="str">
        <f t="shared" si="24"/>
        <v>99999.99</v>
      </c>
      <c r="R37" s="20">
        <f t="shared" si="25"/>
        <v>100000</v>
      </c>
    </row>
    <row r="38" spans="1:19" x14ac:dyDescent="0.25">
      <c r="A38" s="1" t="s">
        <v>37</v>
      </c>
      <c r="B38" s="2" t="s">
        <v>17</v>
      </c>
      <c r="C38" s="24" t="s">
        <v>19</v>
      </c>
      <c r="D38" s="9" t="s">
        <v>63</v>
      </c>
      <c r="E38" s="15" t="s">
        <v>57</v>
      </c>
      <c r="F38" s="16" t="s">
        <v>57</v>
      </c>
      <c r="G38" s="7" t="s">
        <v>18</v>
      </c>
      <c r="H38" s="29">
        <v>3</v>
      </c>
      <c r="I38" s="34" t="s">
        <v>30</v>
      </c>
      <c r="J38" s="13">
        <f t="shared" si="18"/>
        <v>999999.99</v>
      </c>
      <c r="K38" s="3">
        <f t="shared" si="26"/>
        <v>6</v>
      </c>
      <c r="L38" s="2" t="str">
        <f t="shared" si="19"/>
        <v xml:space="preserve">LESTER         </v>
      </c>
      <c r="M38" s="2" t="str">
        <f t="shared" si="20"/>
        <v>MO</v>
      </c>
      <c r="N38">
        <f t="shared" si="21"/>
        <v>999999.99</v>
      </c>
      <c r="O38" s="2" t="str">
        <f t="shared" si="22"/>
        <v>99/99/99</v>
      </c>
      <c r="P38" s="2" t="str">
        <f t="shared" si="23"/>
        <v>Fishing Package</v>
      </c>
      <c r="Q38" s="21" t="str">
        <f t="shared" si="24"/>
        <v>00000.00</v>
      </c>
      <c r="R38" s="20">
        <f t="shared" si="25"/>
        <v>999999.99</v>
      </c>
    </row>
    <row r="39" spans="1:19" x14ac:dyDescent="0.25">
      <c r="A39" s="1" t="s">
        <v>38</v>
      </c>
      <c r="B39" s="2" t="s">
        <v>48</v>
      </c>
      <c r="C39" s="24" t="s">
        <v>29</v>
      </c>
      <c r="D39" s="9" t="s">
        <v>65</v>
      </c>
      <c r="E39" s="15" t="s">
        <v>60</v>
      </c>
      <c r="F39" s="16" t="s">
        <v>62</v>
      </c>
      <c r="G39" s="7" t="s">
        <v>18</v>
      </c>
      <c r="H39" s="29">
        <v>3</v>
      </c>
      <c r="I39" s="34" t="s">
        <v>25</v>
      </c>
      <c r="J39" s="13">
        <f t="shared" si="18"/>
        <v>99999.99</v>
      </c>
      <c r="K39" s="3">
        <f t="shared" si="26"/>
        <v>7</v>
      </c>
      <c r="L39" s="2" t="str">
        <f t="shared" si="19"/>
        <v xml:space="preserve">HERNANDEZ      </v>
      </c>
      <c r="M39" s="2" t="str">
        <f t="shared" si="20"/>
        <v>WI</v>
      </c>
      <c r="N39">
        <f t="shared" si="21"/>
        <v>0</v>
      </c>
      <c r="O39" s="2" t="str">
        <f t="shared" si="22"/>
        <v>08/15/98</v>
      </c>
      <c r="P39" s="2" t="str">
        <f t="shared" si="23"/>
        <v>Fishing Package</v>
      </c>
      <c r="Q39" s="21" t="str">
        <f t="shared" si="24"/>
        <v>99999.99</v>
      </c>
      <c r="R39" s="20">
        <f t="shared" si="25"/>
        <v>99999.99</v>
      </c>
    </row>
    <row r="40" spans="1:19" x14ac:dyDescent="0.25">
      <c r="A40" s="1" t="s">
        <v>39</v>
      </c>
      <c r="B40" s="2" t="s">
        <v>48</v>
      </c>
      <c r="C40" s="24" t="s">
        <v>49</v>
      </c>
      <c r="D40" s="9" t="s">
        <v>66</v>
      </c>
      <c r="E40" s="15" t="s">
        <v>58</v>
      </c>
      <c r="F40" s="16" t="s">
        <v>61</v>
      </c>
      <c r="G40" s="7" t="s">
        <v>18</v>
      </c>
      <c r="H40" s="29">
        <v>1</v>
      </c>
      <c r="I40" s="34" t="s">
        <v>30</v>
      </c>
      <c r="J40" s="13">
        <f t="shared" si="18"/>
        <v>0.01</v>
      </c>
      <c r="K40" s="3">
        <f t="shared" si="26"/>
        <v>8</v>
      </c>
      <c r="L40" s="2" t="str">
        <f t="shared" si="19"/>
        <v xml:space="preserve">MUHAMED        </v>
      </c>
      <c r="M40" s="2" t="str">
        <f t="shared" si="20"/>
        <v>WI</v>
      </c>
      <c r="N40">
        <f t="shared" si="21"/>
        <v>0.01</v>
      </c>
      <c r="O40" s="2" t="str">
        <f t="shared" si="22"/>
        <v>09/11/01</v>
      </c>
      <c r="P40" s="2" t="str">
        <f t="shared" si="23"/>
        <v>Electronics</v>
      </c>
      <c r="Q40" s="21" t="str">
        <f t="shared" si="24"/>
        <v>00000.00</v>
      </c>
      <c r="R40" s="20">
        <f t="shared" si="25"/>
        <v>0.01</v>
      </c>
    </row>
    <row r="41" spans="1:19" x14ac:dyDescent="0.25">
      <c r="A41" s="1" t="s">
        <v>40</v>
      </c>
      <c r="B41" s="2" t="s">
        <v>48</v>
      </c>
      <c r="C41" s="24" t="s">
        <v>29</v>
      </c>
      <c r="D41" s="9" t="s">
        <v>63</v>
      </c>
      <c r="E41" s="15" t="s">
        <v>57</v>
      </c>
      <c r="F41" s="16" t="s">
        <v>57</v>
      </c>
      <c r="G41" s="7" t="s">
        <v>18</v>
      </c>
      <c r="H41" s="29">
        <v>1</v>
      </c>
      <c r="I41" s="34" t="s">
        <v>73</v>
      </c>
      <c r="J41" s="13">
        <f t="shared" si="18"/>
        <v>0.01</v>
      </c>
      <c r="K41" s="3">
        <f t="shared" si="26"/>
        <v>9</v>
      </c>
      <c r="L41" s="2" t="str">
        <f t="shared" si="19"/>
        <v xml:space="preserve">FREEMAN        </v>
      </c>
      <c r="M41" s="2" t="str">
        <f t="shared" si="20"/>
        <v>WI</v>
      </c>
      <c r="N41">
        <f t="shared" si="21"/>
        <v>0</v>
      </c>
      <c r="O41" s="2" t="str">
        <f t="shared" si="22"/>
        <v>99/99/99</v>
      </c>
      <c r="P41" s="2" t="str">
        <f t="shared" si="23"/>
        <v>Electronics</v>
      </c>
      <c r="Q41" s="21" t="str">
        <f t="shared" si="24"/>
        <v>00000.01</v>
      </c>
      <c r="R41" s="20">
        <f t="shared" si="25"/>
        <v>0.01</v>
      </c>
    </row>
    <row r="42" spans="1:19" x14ac:dyDescent="0.25">
      <c r="A42" s="1" t="s">
        <v>42</v>
      </c>
      <c r="B42" s="2" t="s">
        <v>48</v>
      </c>
      <c r="C42" s="24" t="s">
        <v>50</v>
      </c>
      <c r="D42" s="9" t="s">
        <v>68</v>
      </c>
      <c r="E42" s="14" t="s">
        <v>58</v>
      </c>
      <c r="F42" s="15" t="s">
        <v>67</v>
      </c>
      <c r="G42" s="2" t="s">
        <v>18</v>
      </c>
      <c r="H42" s="28">
        <v>1</v>
      </c>
      <c r="I42" s="34" t="s">
        <v>74</v>
      </c>
      <c r="J42" s="13">
        <f t="shared" si="18"/>
        <v>30000</v>
      </c>
      <c r="K42" s="3">
        <f t="shared" si="26"/>
        <v>10</v>
      </c>
      <c r="L42" s="2" t="str">
        <f t="shared" si="19"/>
        <v xml:space="preserve">POTTER         </v>
      </c>
      <c r="M42" s="2" t="str">
        <f t="shared" si="20"/>
        <v>WI</v>
      </c>
      <c r="N42">
        <f t="shared" si="21"/>
        <v>25000</v>
      </c>
      <c r="O42" s="2" t="str">
        <f t="shared" si="22"/>
        <v>09/04/11</v>
      </c>
      <c r="P42" s="2" t="str">
        <f t="shared" si="23"/>
        <v>Electronics</v>
      </c>
      <c r="Q42" s="21" t="str">
        <f t="shared" si="24"/>
        <v>05000.00</v>
      </c>
      <c r="R42" s="20">
        <f t="shared" si="25"/>
        <v>30000</v>
      </c>
    </row>
    <row r="43" spans="1:19" x14ac:dyDescent="0.25">
      <c r="A43" s="1" t="s">
        <v>32</v>
      </c>
      <c r="B43" s="2" t="s">
        <v>46</v>
      </c>
      <c r="C43" s="24" t="s">
        <v>19</v>
      </c>
      <c r="D43" s="9" t="s">
        <v>63</v>
      </c>
      <c r="E43" s="15" t="s">
        <v>57</v>
      </c>
      <c r="F43" s="15" t="s">
        <v>57</v>
      </c>
      <c r="G43" s="2" t="s">
        <v>18</v>
      </c>
      <c r="H43" s="28">
        <v>1</v>
      </c>
      <c r="I43" s="34" t="s">
        <v>25</v>
      </c>
      <c r="J43" s="13">
        <f t="shared" si="18"/>
        <v>1099999.98</v>
      </c>
      <c r="K43" s="3">
        <f t="shared" si="26"/>
        <v>11</v>
      </c>
      <c r="L43" s="2" t="str">
        <f>A43</f>
        <v>XXXXXXXXXXXXXXX</v>
      </c>
      <c r="M43" s="2" t="str">
        <f>B43</f>
        <v>ZZ</v>
      </c>
      <c r="N43">
        <f>VALUE(C43)</f>
        <v>999999.99</v>
      </c>
      <c r="O43" s="2" t="str">
        <f>CONCATENATE(E43,"/",F43,"/",RIGHT(D43,2))</f>
        <v>99/99/99</v>
      </c>
      <c r="P43" s="2" t="str">
        <f>IF((H43=1),"Electronics",IF((H43=2),"Ski Package",IF((H43=3),"Fishing Package","Error!")))</f>
        <v>Electronics</v>
      </c>
      <c r="Q43" s="21" t="str">
        <f>I43</f>
        <v>99999.99</v>
      </c>
      <c r="R43" s="20">
        <f>J43</f>
        <v>1099999.98</v>
      </c>
    </row>
    <row r="44" spans="1:19" x14ac:dyDescent="0.25">
      <c r="A44" s="1"/>
      <c r="B44" s="2"/>
      <c r="C44" s="24"/>
      <c r="D44" s="9"/>
      <c r="E44" s="14"/>
      <c r="F44" s="15"/>
      <c r="G44" s="2"/>
      <c r="H44" s="28"/>
      <c r="I44" s="34"/>
      <c r="J44" s="13"/>
      <c r="K44" s="3"/>
      <c r="L44" s="2"/>
      <c r="M44" s="2"/>
      <c r="O44" s="2"/>
      <c r="P44" s="2"/>
      <c r="Q44" s="21"/>
      <c r="R44" s="20"/>
    </row>
    <row r="45" spans="1:19" x14ac:dyDescent="0.25">
      <c r="A45" s="1"/>
      <c r="B45" s="7"/>
      <c r="C45" s="24"/>
      <c r="D45" s="2"/>
      <c r="E45" s="15"/>
      <c r="F45" s="16"/>
      <c r="G45" s="7"/>
      <c r="H45" s="30"/>
      <c r="I45" s="34"/>
      <c r="J45" s="13"/>
      <c r="K45" s="3"/>
      <c r="L45" s="1"/>
      <c r="M45" s="2"/>
      <c r="N45" s="2"/>
      <c r="O45" s="2"/>
      <c r="P45" s="2"/>
      <c r="Q45" s="2"/>
      <c r="R45" s="3"/>
    </row>
    <row r="46" spans="1:19" x14ac:dyDescent="0.25">
      <c r="A46" s="1"/>
      <c r="B46" s="2"/>
      <c r="C46" s="24"/>
      <c r="D46" s="2"/>
      <c r="E46" s="14"/>
      <c r="F46" s="14"/>
      <c r="G46" s="2"/>
      <c r="H46" s="27"/>
      <c r="I46" s="34"/>
      <c r="J46" s="13"/>
      <c r="K46" s="3"/>
      <c r="L46" s="1" t="s">
        <v>83</v>
      </c>
      <c r="M46" s="2" t="s">
        <v>84</v>
      </c>
      <c r="O46" s="2"/>
      <c r="P46" s="2"/>
      <c r="Q46" s="2"/>
      <c r="R46" s="2" t="s">
        <v>85</v>
      </c>
      <c r="S46" s="1"/>
    </row>
    <row r="47" spans="1:19" x14ac:dyDescent="0.25">
      <c r="A47" s="1"/>
      <c r="B47" s="2"/>
      <c r="C47" s="23"/>
      <c r="D47" s="2"/>
      <c r="E47" s="14"/>
      <c r="F47" s="14"/>
      <c r="G47" s="2"/>
      <c r="H47" s="27"/>
      <c r="I47" s="33"/>
      <c r="J47" s="13"/>
      <c r="K47" s="3"/>
      <c r="L47" s="2" t="str">
        <f>IF((G42="B"),"Bass Boat",IF((G42="P"),"Pontoon",IF((G42="S"),"Ski Boat",IF((G42="J"),"John Boat",IF((G42="C"),"Canoe",IF((G42="R"),"Cabin Cruiser","ERROR!"))))))</f>
        <v>Ski Boat</v>
      </c>
      <c r="M47" s="2">
        <f>K43</f>
        <v>11</v>
      </c>
      <c r="O47" s="2"/>
      <c r="P47" s="2"/>
      <c r="Q47" s="2"/>
      <c r="R47" s="20">
        <f>SUM(R33:R42)</f>
        <v>2740000.0199999996</v>
      </c>
    </row>
    <row r="48" spans="1:19" x14ac:dyDescent="0.25">
      <c r="A48" s="1"/>
      <c r="B48" s="2"/>
      <c r="C48" s="23"/>
      <c r="D48" s="2"/>
      <c r="E48" s="14"/>
      <c r="F48" s="14"/>
      <c r="G48" s="2"/>
      <c r="H48" s="27"/>
      <c r="I48" s="33"/>
      <c r="J48" s="13"/>
      <c r="K48" s="3"/>
      <c r="L48" s="2"/>
      <c r="M48" s="2"/>
      <c r="O48" s="2"/>
      <c r="P48" s="2"/>
      <c r="Q48" s="2"/>
      <c r="R48" s="20"/>
    </row>
    <row r="49" spans="1:18" x14ac:dyDescent="0.25">
      <c r="A49" s="1" t="s">
        <v>33</v>
      </c>
      <c r="B49" s="2" t="s">
        <v>47</v>
      </c>
      <c r="C49" s="24" t="s">
        <v>29</v>
      </c>
      <c r="D49" s="9" t="s">
        <v>54</v>
      </c>
      <c r="E49" s="14" t="s">
        <v>55</v>
      </c>
      <c r="F49" s="15" t="s">
        <v>61</v>
      </c>
      <c r="G49" s="2" t="s">
        <v>70</v>
      </c>
      <c r="H49" s="28">
        <v>2</v>
      </c>
      <c r="I49" s="34" t="s">
        <v>30</v>
      </c>
      <c r="J49" s="13">
        <f t="shared" ref="J49:J58" si="27">TRUNC(C49+I49,2)</f>
        <v>0</v>
      </c>
      <c r="K49" s="3">
        <v>1</v>
      </c>
      <c r="L49" s="2" t="str">
        <f t="shared" ref="L49:L58" si="28">A49</f>
        <v xml:space="preserve">BOB - DYLAN    </v>
      </c>
      <c r="M49" s="2" t="str">
        <f t="shared" ref="M49:M58" si="29">B49</f>
        <v>CA</v>
      </c>
      <c r="N49">
        <f t="shared" ref="N49:N58" si="30">VALUE(C49)</f>
        <v>0</v>
      </c>
      <c r="O49" s="2" t="str">
        <f t="shared" ref="O49:O58" si="31">CONCATENATE(E49,"/",F49,"/",RIGHT(D49,2))</f>
        <v>12/11/19</v>
      </c>
      <c r="P49" s="2" t="str">
        <f t="shared" ref="P49:P58" si="32">IF((H49=1),"Electronics",IF((H49=2),"Ski Package",IF((H49=3),"Fishing Package","Error!")))</f>
        <v>Ski Package</v>
      </c>
      <c r="Q49" s="21" t="str">
        <f t="shared" ref="Q49:Q58" si="33">I49</f>
        <v>00000.00</v>
      </c>
      <c r="R49" s="20">
        <f t="shared" ref="R49:R58" si="34">J49</f>
        <v>0</v>
      </c>
    </row>
    <row r="50" spans="1:18" x14ac:dyDescent="0.25">
      <c r="A50" s="1" t="s">
        <v>34</v>
      </c>
      <c r="B50" s="2" t="s">
        <v>47</v>
      </c>
      <c r="C50" s="24" t="s">
        <v>49</v>
      </c>
      <c r="D50" s="9" t="s">
        <v>64</v>
      </c>
      <c r="E50" s="15" t="s">
        <v>58</v>
      </c>
      <c r="F50" s="16" t="s">
        <v>58</v>
      </c>
      <c r="G50" s="2" t="s">
        <v>70</v>
      </c>
      <c r="H50" s="29">
        <v>1</v>
      </c>
      <c r="I50" s="34" t="s">
        <v>73</v>
      </c>
      <c r="J50" s="13">
        <f t="shared" si="27"/>
        <v>0.02</v>
      </c>
      <c r="K50" s="3">
        <f t="shared" ref="K50:K59" si="35">K49 + 1</f>
        <v>2</v>
      </c>
      <c r="L50" s="2" t="str">
        <f t="shared" si="28"/>
        <v xml:space="preserve">CHING CHONG    </v>
      </c>
      <c r="M50" s="2" t="str">
        <f t="shared" si="29"/>
        <v>CA</v>
      </c>
      <c r="N50">
        <f t="shared" si="30"/>
        <v>0.01</v>
      </c>
      <c r="O50" s="2" t="str">
        <f t="shared" si="31"/>
        <v>09/09/15</v>
      </c>
      <c r="P50" s="2" t="str">
        <f t="shared" si="32"/>
        <v>Electronics</v>
      </c>
      <c r="Q50" s="21" t="str">
        <f t="shared" si="33"/>
        <v>00000.01</v>
      </c>
      <c r="R50" s="20">
        <f t="shared" si="34"/>
        <v>0.02</v>
      </c>
    </row>
    <row r="51" spans="1:18" x14ac:dyDescent="0.25">
      <c r="A51" s="1" t="s">
        <v>35</v>
      </c>
      <c r="B51" s="2" t="s">
        <v>12</v>
      </c>
      <c r="C51" s="24" t="s">
        <v>19</v>
      </c>
      <c r="D51" s="9" t="s">
        <v>63</v>
      </c>
      <c r="E51" s="15" t="s">
        <v>57</v>
      </c>
      <c r="F51" s="16" t="s">
        <v>57</v>
      </c>
      <c r="G51" s="7" t="s">
        <v>70</v>
      </c>
      <c r="H51" s="29">
        <v>2</v>
      </c>
      <c r="I51" s="34" t="s">
        <v>73</v>
      </c>
      <c r="J51" s="13">
        <f t="shared" si="27"/>
        <v>1000000</v>
      </c>
      <c r="K51" s="3">
        <f t="shared" si="35"/>
        <v>3</v>
      </c>
      <c r="L51" s="2" t="str">
        <f t="shared" si="28"/>
        <v xml:space="preserve">QUERVO         </v>
      </c>
      <c r="M51" s="2" t="str">
        <f t="shared" si="29"/>
        <v>IA</v>
      </c>
      <c r="N51">
        <f t="shared" si="30"/>
        <v>999999.99</v>
      </c>
      <c r="O51" s="2" t="str">
        <f t="shared" si="31"/>
        <v>99/99/99</v>
      </c>
      <c r="P51" s="2" t="str">
        <f t="shared" si="32"/>
        <v>Ski Package</v>
      </c>
      <c r="Q51" s="21" t="str">
        <f t="shared" si="33"/>
        <v>00000.01</v>
      </c>
      <c r="R51" s="20">
        <f t="shared" si="34"/>
        <v>1000000</v>
      </c>
    </row>
    <row r="52" spans="1:18" x14ac:dyDescent="0.25">
      <c r="A52" s="1" t="s">
        <v>36</v>
      </c>
      <c r="B52" s="2" t="s">
        <v>12</v>
      </c>
      <c r="C52" s="24" t="s">
        <v>49</v>
      </c>
      <c r="D52" s="9" t="s">
        <v>54</v>
      </c>
      <c r="E52" s="15" t="s">
        <v>59</v>
      </c>
      <c r="F52" s="16" t="s">
        <v>22</v>
      </c>
      <c r="G52" s="7" t="s">
        <v>70</v>
      </c>
      <c r="H52" s="29">
        <v>3</v>
      </c>
      <c r="I52" s="34" t="s">
        <v>25</v>
      </c>
      <c r="J52" s="13">
        <f t="shared" si="27"/>
        <v>100000</v>
      </c>
      <c r="K52" s="3">
        <f t="shared" si="35"/>
        <v>4</v>
      </c>
      <c r="L52" s="2" t="str">
        <f t="shared" si="28"/>
        <v xml:space="preserve">BIRKNER        </v>
      </c>
      <c r="M52" s="2" t="str">
        <f t="shared" si="29"/>
        <v>IA</v>
      </c>
      <c r="N52">
        <f t="shared" si="30"/>
        <v>0.01</v>
      </c>
      <c r="O52" s="2" t="str">
        <f t="shared" si="31"/>
        <v>06/01/19</v>
      </c>
      <c r="P52" s="2" t="str">
        <f t="shared" si="32"/>
        <v>Fishing Package</v>
      </c>
      <c r="Q52" s="21" t="str">
        <f t="shared" si="33"/>
        <v>99999.99</v>
      </c>
      <c r="R52" s="20">
        <f t="shared" si="34"/>
        <v>100000</v>
      </c>
    </row>
    <row r="53" spans="1:18" x14ac:dyDescent="0.25">
      <c r="A53" s="1" t="s">
        <v>105</v>
      </c>
      <c r="B53" s="7" t="s">
        <v>12</v>
      </c>
      <c r="C53" s="24" t="s">
        <v>90</v>
      </c>
      <c r="D53" s="11" t="s">
        <v>106</v>
      </c>
      <c r="E53" s="15" t="s">
        <v>107</v>
      </c>
      <c r="F53" s="16" t="s">
        <v>108</v>
      </c>
      <c r="G53" s="7" t="s">
        <v>70</v>
      </c>
      <c r="H53" s="29">
        <v>1</v>
      </c>
      <c r="I53" s="34" t="s">
        <v>91</v>
      </c>
      <c r="J53" s="13">
        <f t="shared" si="27"/>
        <v>10500</v>
      </c>
      <c r="K53" s="3">
        <f t="shared" si="35"/>
        <v>5</v>
      </c>
      <c r="L53" s="7" t="str">
        <f t="shared" si="28"/>
        <v>WILSON</v>
      </c>
      <c r="M53" s="7" t="str">
        <f t="shared" si="29"/>
        <v>IA</v>
      </c>
      <c r="N53">
        <f t="shared" si="30"/>
        <v>10000</v>
      </c>
      <c r="O53" s="7" t="str">
        <f t="shared" si="31"/>
        <v>10/31/18</v>
      </c>
      <c r="P53" s="7" t="str">
        <f t="shared" si="32"/>
        <v>Electronics</v>
      </c>
      <c r="Q53" s="21" t="str">
        <f t="shared" si="33"/>
        <v>00500.00</v>
      </c>
      <c r="R53" s="20">
        <f t="shared" si="34"/>
        <v>10500</v>
      </c>
    </row>
    <row r="54" spans="1:18" x14ac:dyDescent="0.25">
      <c r="A54" s="1" t="s">
        <v>37</v>
      </c>
      <c r="B54" s="2" t="s">
        <v>17</v>
      </c>
      <c r="C54" s="24" t="s">
        <v>19</v>
      </c>
      <c r="D54" s="9" t="s">
        <v>63</v>
      </c>
      <c r="E54" s="15" t="s">
        <v>57</v>
      </c>
      <c r="F54" s="16" t="s">
        <v>57</v>
      </c>
      <c r="G54" s="7" t="s">
        <v>70</v>
      </c>
      <c r="H54" s="29">
        <v>3</v>
      </c>
      <c r="I54" s="34" t="s">
        <v>30</v>
      </c>
      <c r="J54" s="13">
        <f t="shared" si="27"/>
        <v>999999.99</v>
      </c>
      <c r="K54" s="3">
        <f t="shared" si="35"/>
        <v>6</v>
      </c>
      <c r="L54" s="2" t="str">
        <f t="shared" si="28"/>
        <v xml:space="preserve">LESTER         </v>
      </c>
      <c r="M54" s="2" t="str">
        <f t="shared" si="29"/>
        <v>MO</v>
      </c>
      <c r="N54">
        <f t="shared" si="30"/>
        <v>999999.99</v>
      </c>
      <c r="O54" s="2" t="str">
        <f t="shared" si="31"/>
        <v>99/99/99</v>
      </c>
      <c r="P54" s="2" t="str">
        <f t="shared" si="32"/>
        <v>Fishing Package</v>
      </c>
      <c r="Q54" s="21" t="str">
        <f t="shared" si="33"/>
        <v>00000.00</v>
      </c>
      <c r="R54" s="20">
        <f t="shared" si="34"/>
        <v>999999.99</v>
      </c>
    </row>
    <row r="55" spans="1:18" x14ac:dyDescent="0.25">
      <c r="A55" s="1" t="s">
        <v>38</v>
      </c>
      <c r="B55" s="2" t="s">
        <v>48</v>
      </c>
      <c r="C55" s="24" t="s">
        <v>29</v>
      </c>
      <c r="D55" s="9" t="s">
        <v>65</v>
      </c>
      <c r="E55" s="15" t="s">
        <v>60</v>
      </c>
      <c r="F55" s="16" t="s">
        <v>62</v>
      </c>
      <c r="G55" s="7" t="s">
        <v>70</v>
      </c>
      <c r="H55" s="29">
        <v>3</v>
      </c>
      <c r="I55" s="34" t="s">
        <v>25</v>
      </c>
      <c r="J55" s="13">
        <f t="shared" si="27"/>
        <v>99999.99</v>
      </c>
      <c r="K55" s="3">
        <f t="shared" si="35"/>
        <v>7</v>
      </c>
      <c r="L55" s="2" t="str">
        <f t="shared" si="28"/>
        <v xml:space="preserve">HERNANDEZ      </v>
      </c>
      <c r="M55" s="2" t="str">
        <f t="shared" si="29"/>
        <v>WI</v>
      </c>
      <c r="N55">
        <f t="shared" si="30"/>
        <v>0</v>
      </c>
      <c r="O55" s="2" t="str">
        <f t="shared" si="31"/>
        <v>08/15/98</v>
      </c>
      <c r="P55" s="2" t="str">
        <f t="shared" si="32"/>
        <v>Fishing Package</v>
      </c>
      <c r="Q55" s="21" t="str">
        <f t="shared" si="33"/>
        <v>99999.99</v>
      </c>
      <c r="R55" s="20">
        <f t="shared" si="34"/>
        <v>99999.99</v>
      </c>
    </row>
    <row r="56" spans="1:18" x14ac:dyDescent="0.25">
      <c r="A56" s="1" t="s">
        <v>39</v>
      </c>
      <c r="B56" s="2" t="s">
        <v>48</v>
      </c>
      <c r="C56" s="24" t="s">
        <v>49</v>
      </c>
      <c r="D56" s="9" t="s">
        <v>66</v>
      </c>
      <c r="E56" s="15" t="s">
        <v>58</v>
      </c>
      <c r="F56" s="16" t="s">
        <v>61</v>
      </c>
      <c r="G56" s="7" t="s">
        <v>70</v>
      </c>
      <c r="H56" s="29">
        <v>1</v>
      </c>
      <c r="I56" s="34" t="s">
        <v>30</v>
      </c>
      <c r="J56" s="13">
        <f t="shared" si="27"/>
        <v>0.01</v>
      </c>
      <c r="K56" s="3">
        <f t="shared" si="35"/>
        <v>8</v>
      </c>
      <c r="L56" s="2" t="str">
        <f t="shared" si="28"/>
        <v xml:space="preserve">MUHAMED        </v>
      </c>
      <c r="M56" s="2" t="str">
        <f t="shared" si="29"/>
        <v>WI</v>
      </c>
      <c r="N56">
        <f t="shared" si="30"/>
        <v>0.01</v>
      </c>
      <c r="O56" s="2" t="str">
        <f t="shared" si="31"/>
        <v>09/11/01</v>
      </c>
      <c r="P56" s="2" t="str">
        <f t="shared" si="32"/>
        <v>Electronics</v>
      </c>
      <c r="Q56" s="21" t="str">
        <f t="shared" si="33"/>
        <v>00000.00</v>
      </c>
      <c r="R56" s="20">
        <f t="shared" si="34"/>
        <v>0.01</v>
      </c>
    </row>
    <row r="57" spans="1:18" x14ac:dyDescent="0.25">
      <c r="A57" s="1" t="s">
        <v>40</v>
      </c>
      <c r="B57" s="2" t="s">
        <v>48</v>
      </c>
      <c r="C57" s="24" t="s">
        <v>29</v>
      </c>
      <c r="D57" s="9" t="s">
        <v>63</v>
      </c>
      <c r="E57" s="15" t="s">
        <v>57</v>
      </c>
      <c r="F57" s="16" t="s">
        <v>57</v>
      </c>
      <c r="G57" s="7" t="s">
        <v>70</v>
      </c>
      <c r="H57" s="29">
        <v>1</v>
      </c>
      <c r="I57" s="34" t="s">
        <v>73</v>
      </c>
      <c r="J57" s="13">
        <f t="shared" si="27"/>
        <v>0.01</v>
      </c>
      <c r="K57" s="3">
        <f t="shared" si="35"/>
        <v>9</v>
      </c>
      <c r="L57" s="2" t="str">
        <f t="shared" si="28"/>
        <v xml:space="preserve">FREEMAN        </v>
      </c>
      <c r="M57" s="2" t="str">
        <f t="shared" si="29"/>
        <v>WI</v>
      </c>
      <c r="N57">
        <f t="shared" si="30"/>
        <v>0</v>
      </c>
      <c r="O57" s="2" t="str">
        <f t="shared" si="31"/>
        <v>99/99/99</v>
      </c>
      <c r="P57" s="2" t="str">
        <f t="shared" si="32"/>
        <v>Electronics</v>
      </c>
      <c r="Q57" s="21" t="str">
        <f t="shared" si="33"/>
        <v>00000.01</v>
      </c>
      <c r="R57" s="20">
        <f t="shared" si="34"/>
        <v>0.01</v>
      </c>
    </row>
    <row r="58" spans="1:18" x14ac:dyDescent="0.25">
      <c r="A58" s="1" t="s">
        <v>43</v>
      </c>
      <c r="B58" s="2" t="s">
        <v>48</v>
      </c>
      <c r="C58" s="24" t="s">
        <v>51</v>
      </c>
      <c r="D58" s="11" t="s">
        <v>65</v>
      </c>
      <c r="E58" s="15" t="s">
        <v>59</v>
      </c>
      <c r="F58" s="15" t="s">
        <v>69</v>
      </c>
      <c r="G58" s="7" t="s">
        <v>70</v>
      </c>
      <c r="H58" s="29">
        <v>2</v>
      </c>
      <c r="I58" s="34" t="s">
        <v>75</v>
      </c>
      <c r="J58" s="13">
        <f t="shared" si="27"/>
        <v>81500</v>
      </c>
      <c r="K58" s="3">
        <f t="shared" si="35"/>
        <v>10</v>
      </c>
      <c r="L58" s="2" t="str">
        <f t="shared" si="28"/>
        <v xml:space="preserve">DURSLEY        </v>
      </c>
      <c r="M58" s="2" t="str">
        <f t="shared" si="29"/>
        <v>WI</v>
      </c>
      <c r="N58">
        <f t="shared" si="30"/>
        <v>80000</v>
      </c>
      <c r="O58" s="2" t="str">
        <f t="shared" si="31"/>
        <v>06/14/98</v>
      </c>
      <c r="P58" s="2" t="str">
        <f t="shared" si="32"/>
        <v>Ski Package</v>
      </c>
      <c r="Q58" s="21" t="str">
        <f t="shared" si="33"/>
        <v>01500.00</v>
      </c>
      <c r="R58" s="20">
        <f t="shared" si="34"/>
        <v>81500</v>
      </c>
    </row>
    <row r="59" spans="1:18" x14ac:dyDescent="0.25">
      <c r="A59" s="1" t="s">
        <v>32</v>
      </c>
      <c r="B59" s="2" t="s">
        <v>46</v>
      </c>
      <c r="C59" s="24" t="s">
        <v>19</v>
      </c>
      <c r="D59" s="9" t="s">
        <v>63</v>
      </c>
      <c r="E59" s="15" t="s">
        <v>57</v>
      </c>
      <c r="F59" s="15" t="s">
        <v>57</v>
      </c>
      <c r="G59" s="2" t="s">
        <v>70</v>
      </c>
      <c r="H59" s="28">
        <v>1</v>
      </c>
      <c r="I59" s="34" t="s">
        <v>25</v>
      </c>
      <c r="J59" s="13">
        <f>TRUNC(C59+I59,2)</f>
        <v>1099999.98</v>
      </c>
      <c r="K59" s="3">
        <f t="shared" si="35"/>
        <v>11</v>
      </c>
      <c r="L59" s="2" t="str">
        <f>A59</f>
        <v>XXXXXXXXXXXXXXX</v>
      </c>
      <c r="M59" s="2" t="str">
        <f>B59</f>
        <v>ZZ</v>
      </c>
      <c r="N59">
        <f>VALUE(C59)</f>
        <v>999999.99</v>
      </c>
      <c r="O59" s="2" t="str">
        <f>CONCATENATE(E59,"/",F59,"/",RIGHT(D59,2))</f>
        <v>99/99/99</v>
      </c>
      <c r="P59" s="2" t="str">
        <f>IF((H59=1),"Electronics",IF((H59=2),"Ski Package",IF((H59=3),"Fishing Package","Error!")))</f>
        <v>Electronics</v>
      </c>
      <c r="Q59" s="21" t="str">
        <f>I59</f>
        <v>99999.99</v>
      </c>
      <c r="R59" s="20">
        <f>J59</f>
        <v>1099999.98</v>
      </c>
    </row>
    <row r="60" spans="1:18" x14ac:dyDescent="0.25">
      <c r="A60" s="1"/>
      <c r="B60" s="2"/>
      <c r="C60" s="24"/>
      <c r="D60" s="11"/>
      <c r="E60" s="15"/>
      <c r="F60" s="15"/>
      <c r="G60" s="7"/>
      <c r="H60" s="29"/>
      <c r="I60" s="34"/>
      <c r="J60" s="13"/>
      <c r="K60" s="3"/>
      <c r="L60" s="2"/>
      <c r="M60" s="2"/>
      <c r="O60" s="2"/>
      <c r="P60" s="2"/>
      <c r="Q60" s="21"/>
      <c r="R60" s="20"/>
    </row>
    <row r="61" spans="1:18" x14ac:dyDescent="0.25">
      <c r="A61" s="1"/>
      <c r="B61" s="7"/>
      <c r="C61" s="24"/>
      <c r="D61" s="2"/>
      <c r="E61" s="15"/>
      <c r="F61" s="16"/>
      <c r="G61" s="7"/>
      <c r="H61" s="30"/>
      <c r="I61" s="34"/>
      <c r="J61" s="13"/>
      <c r="K61" s="3"/>
      <c r="L61" s="1"/>
      <c r="M61" s="2"/>
      <c r="N61" s="2"/>
      <c r="O61" s="2"/>
      <c r="P61" s="2"/>
      <c r="Q61" s="2"/>
      <c r="R61" s="3"/>
    </row>
    <row r="62" spans="1:18" x14ac:dyDescent="0.25">
      <c r="A62" s="1"/>
      <c r="B62" s="2"/>
      <c r="C62" s="24"/>
      <c r="D62" s="2"/>
      <c r="E62" s="14"/>
      <c r="F62" s="14"/>
      <c r="G62" s="2"/>
      <c r="H62" s="27"/>
      <c r="I62" s="34"/>
      <c r="J62" s="13"/>
      <c r="K62" s="3"/>
      <c r="L62" s="1" t="s">
        <v>83</v>
      </c>
      <c r="M62" s="2" t="s">
        <v>84</v>
      </c>
      <c r="O62" s="2"/>
      <c r="P62" s="2"/>
      <c r="Q62" s="2"/>
      <c r="R62" s="3" t="s">
        <v>85</v>
      </c>
    </row>
    <row r="63" spans="1:18" x14ac:dyDescent="0.25">
      <c r="A63" s="1"/>
      <c r="B63" s="2"/>
      <c r="C63" s="23"/>
      <c r="D63" s="2"/>
      <c r="E63" s="14"/>
      <c r="F63" s="14"/>
      <c r="G63" s="2"/>
      <c r="H63" s="27"/>
      <c r="I63" s="33"/>
      <c r="J63" s="13"/>
      <c r="K63" s="3"/>
      <c r="L63" s="2" t="str">
        <f>IF((G58="B"),"Bass Boat",IF((G58="P"),"Pontoon",IF((G58="S"),"Ski Boat",IF((G58="J"),"John Boat",IF((G58="C"),"Canoe",IF((G58="R"),"Cabin Cruiser","ERROR!"))))))</f>
        <v>John Boat</v>
      </c>
      <c r="M63" s="2">
        <f>K59</f>
        <v>11</v>
      </c>
      <c r="O63" s="2"/>
      <c r="P63" s="2"/>
      <c r="Q63" s="2"/>
      <c r="R63" s="20">
        <f>SUM(R49:R58)</f>
        <v>2292000.0199999996</v>
      </c>
    </row>
    <row r="64" spans="1:18" x14ac:dyDescent="0.25">
      <c r="A64" s="1"/>
      <c r="B64" s="2"/>
      <c r="C64" s="23"/>
      <c r="D64" s="2"/>
      <c r="E64" s="14"/>
      <c r="F64" s="14"/>
      <c r="G64" s="2"/>
      <c r="H64" s="27"/>
      <c r="I64" s="33"/>
      <c r="J64" s="13"/>
      <c r="K64" s="3"/>
      <c r="L64" s="2"/>
      <c r="M64" s="2"/>
      <c r="O64" s="2"/>
      <c r="P64" s="2"/>
      <c r="Q64" s="2"/>
      <c r="R64" s="20"/>
    </row>
    <row r="65" spans="1:19" x14ac:dyDescent="0.25">
      <c r="I65" s="33"/>
      <c r="L65" s="1"/>
    </row>
    <row r="66" spans="1:19" x14ac:dyDescent="0.25">
      <c r="A66" s="1" t="s">
        <v>33</v>
      </c>
      <c r="B66" s="2" t="s">
        <v>47</v>
      </c>
      <c r="C66" s="24" t="s">
        <v>29</v>
      </c>
      <c r="D66" s="9" t="s">
        <v>54</v>
      </c>
      <c r="E66" s="14" t="s">
        <v>55</v>
      </c>
      <c r="F66" s="15" t="s">
        <v>61</v>
      </c>
      <c r="G66" s="2" t="s">
        <v>71</v>
      </c>
      <c r="H66" s="28">
        <v>2</v>
      </c>
      <c r="I66" s="34" t="s">
        <v>30</v>
      </c>
      <c r="J66" s="13">
        <f t="shared" ref="J66:J75" si="36">TRUNC(C66+I66,2)</f>
        <v>0</v>
      </c>
      <c r="K66" s="3">
        <v>1</v>
      </c>
      <c r="L66" s="2" t="str">
        <f t="shared" ref="L66:L75" si="37">A66</f>
        <v xml:space="preserve">BOB - DYLAN    </v>
      </c>
      <c r="M66" s="2" t="str">
        <f t="shared" ref="M66:M75" si="38">B66</f>
        <v>CA</v>
      </c>
      <c r="N66">
        <f t="shared" ref="N66:N75" si="39">VALUE(C66)</f>
        <v>0</v>
      </c>
      <c r="O66" s="2" t="str">
        <f t="shared" ref="O66:O75" si="40">CONCATENATE(E66,"/",F66,"/",RIGHT(D66,2))</f>
        <v>12/11/19</v>
      </c>
      <c r="P66" s="2" t="str">
        <f t="shared" ref="P66:P75" si="41">IF((H66=1),"Electronics",IF((H66=2),"Ski Package",IF((H66=3),"Fishing Package","Error!")))</f>
        <v>Ski Package</v>
      </c>
      <c r="Q66" s="21" t="str">
        <f t="shared" ref="Q66:Q75" si="42">I66</f>
        <v>00000.00</v>
      </c>
      <c r="R66" s="20">
        <f t="shared" ref="R66:R75" si="43">J66</f>
        <v>0</v>
      </c>
    </row>
    <row r="67" spans="1:19" x14ac:dyDescent="0.25">
      <c r="A67" s="1" t="s">
        <v>34</v>
      </c>
      <c r="B67" s="2" t="s">
        <v>47</v>
      </c>
      <c r="C67" s="24" t="s">
        <v>49</v>
      </c>
      <c r="D67" s="9" t="s">
        <v>64</v>
      </c>
      <c r="E67" s="15" t="s">
        <v>58</v>
      </c>
      <c r="F67" s="16" t="s">
        <v>58</v>
      </c>
      <c r="G67" s="2" t="s">
        <v>71</v>
      </c>
      <c r="H67" s="29">
        <v>1</v>
      </c>
      <c r="I67" s="34" t="s">
        <v>73</v>
      </c>
      <c r="J67" s="13">
        <f t="shared" si="36"/>
        <v>0.02</v>
      </c>
      <c r="K67" s="3">
        <f t="shared" ref="K67:K76" si="44">K66 + 1</f>
        <v>2</v>
      </c>
      <c r="L67" s="2" t="str">
        <f t="shared" si="37"/>
        <v xml:space="preserve">CHING CHONG    </v>
      </c>
      <c r="M67" s="2" t="str">
        <f t="shared" si="38"/>
        <v>CA</v>
      </c>
      <c r="N67">
        <f t="shared" si="39"/>
        <v>0.01</v>
      </c>
      <c r="O67" s="2" t="str">
        <f t="shared" si="40"/>
        <v>09/09/15</v>
      </c>
      <c r="P67" s="2" t="str">
        <f t="shared" si="41"/>
        <v>Electronics</v>
      </c>
      <c r="Q67" s="21" t="str">
        <f t="shared" si="42"/>
        <v>00000.01</v>
      </c>
      <c r="R67" s="20">
        <f t="shared" si="43"/>
        <v>0.02</v>
      </c>
    </row>
    <row r="68" spans="1:19" x14ac:dyDescent="0.25">
      <c r="A68" s="1" t="s">
        <v>109</v>
      </c>
      <c r="B68" s="2" t="s">
        <v>47</v>
      </c>
      <c r="C68" s="24" t="s">
        <v>110</v>
      </c>
      <c r="D68" s="9" t="s">
        <v>111</v>
      </c>
      <c r="E68" s="15" t="s">
        <v>58</v>
      </c>
      <c r="F68" s="16" t="s">
        <v>112</v>
      </c>
      <c r="G68" s="2" t="s">
        <v>113</v>
      </c>
      <c r="H68" s="29">
        <v>3</v>
      </c>
      <c r="I68" s="34" t="s">
        <v>114</v>
      </c>
      <c r="J68" s="13">
        <f t="shared" si="36"/>
        <v>61000</v>
      </c>
      <c r="K68" s="3">
        <f t="shared" si="44"/>
        <v>3</v>
      </c>
      <c r="L68" s="2" t="str">
        <f t="shared" si="37"/>
        <v>MACGYVER</v>
      </c>
      <c r="M68" s="2" t="str">
        <f t="shared" si="38"/>
        <v>CA</v>
      </c>
      <c r="N68">
        <f t="shared" si="39"/>
        <v>60000</v>
      </c>
      <c r="O68" s="2" t="str">
        <f t="shared" si="40"/>
        <v>09/29/85</v>
      </c>
      <c r="P68" s="2" t="str">
        <f t="shared" si="41"/>
        <v>Fishing Package</v>
      </c>
      <c r="Q68" s="21" t="str">
        <f t="shared" si="42"/>
        <v>1000</v>
      </c>
      <c r="R68" s="20">
        <f t="shared" si="43"/>
        <v>61000</v>
      </c>
    </row>
    <row r="69" spans="1:19" x14ac:dyDescent="0.25">
      <c r="A69" s="1" t="s">
        <v>35</v>
      </c>
      <c r="B69" s="2" t="s">
        <v>12</v>
      </c>
      <c r="C69" s="24" t="s">
        <v>19</v>
      </c>
      <c r="D69" s="9" t="s">
        <v>63</v>
      </c>
      <c r="E69" s="15" t="s">
        <v>57</v>
      </c>
      <c r="F69" s="16" t="s">
        <v>57</v>
      </c>
      <c r="G69" s="7" t="s">
        <v>71</v>
      </c>
      <c r="H69" s="29">
        <v>2</v>
      </c>
      <c r="I69" s="34" t="s">
        <v>73</v>
      </c>
      <c r="J69" s="13">
        <f t="shared" si="36"/>
        <v>1000000</v>
      </c>
      <c r="K69" s="3">
        <f t="shared" si="44"/>
        <v>4</v>
      </c>
      <c r="L69" s="2" t="str">
        <f t="shared" si="37"/>
        <v xml:space="preserve">QUERVO         </v>
      </c>
      <c r="M69" s="2" t="str">
        <f t="shared" si="38"/>
        <v>IA</v>
      </c>
      <c r="N69">
        <f t="shared" si="39"/>
        <v>999999.99</v>
      </c>
      <c r="O69" s="2" t="str">
        <f t="shared" si="40"/>
        <v>99/99/99</v>
      </c>
      <c r="P69" s="2" t="str">
        <f t="shared" si="41"/>
        <v>Ski Package</v>
      </c>
      <c r="Q69" s="21" t="str">
        <f t="shared" si="42"/>
        <v>00000.01</v>
      </c>
      <c r="R69" s="20">
        <f t="shared" si="43"/>
        <v>1000000</v>
      </c>
    </row>
    <row r="70" spans="1:19" x14ac:dyDescent="0.25">
      <c r="A70" s="1" t="s">
        <v>36</v>
      </c>
      <c r="B70" s="2" t="s">
        <v>12</v>
      </c>
      <c r="C70" s="24" t="s">
        <v>49</v>
      </c>
      <c r="D70" s="9" t="s">
        <v>54</v>
      </c>
      <c r="E70" s="15" t="s">
        <v>59</v>
      </c>
      <c r="F70" s="16" t="s">
        <v>22</v>
      </c>
      <c r="G70" s="7" t="s">
        <v>71</v>
      </c>
      <c r="H70" s="29">
        <v>3</v>
      </c>
      <c r="I70" s="34" t="s">
        <v>25</v>
      </c>
      <c r="J70" s="13">
        <f t="shared" si="36"/>
        <v>100000</v>
      </c>
      <c r="K70" s="3">
        <f t="shared" si="44"/>
        <v>5</v>
      </c>
      <c r="L70" s="2" t="str">
        <f t="shared" si="37"/>
        <v xml:space="preserve">BIRKNER        </v>
      </c>
      <c r="M70" s="2" t="str">
        <f t="shared" si="38"/>
        <v>IA</v>
      </c>
      <c r="N70">
        <f t="shared" si="39"/>
        <v>0.01</v>
      </c>
      <c r="O70" s="2" t="str">
        <f t="shared" si="40"/>
        <v>06/01/19</v>
      </c>
      <c r="P70" s="2" t="str">
        <f t="shared" si="41"/>
        <v>Fishing Package</v>
      </c>
      <c r="Q70" s="21" t="str">
        <f t="shared" si="42"/>
        <v>99999.99</v>
      </c>
      <c r="R70" s="20">
        <f t="shared" si="43"/>
        <v>100000</v>
      </c>
    </row>
    <row r="71" spans="1:19" x14ac:dyDescent="0.25">
      <c r="A71" s="1" t="s">
        <v>37</v>
      </c>
      <c r="B71" s="2" t="s">
        <v>17</v>
      </c>
      <c r="C71" s="24" t="s">
        <v>19</v>
      </c>
      <c r="D71" s="9" t="s">
        <v>63</v>
      </c>
      <c r="E71" s="15" t="s">
        <v>57</v>
      </c>
      <c r="F71" s="16" t="s">
        <v>57</v>
      </c>
      <c r="G71" s="7" t="s">
        <v>71</v>
      </c>
      <c r="H71" s="29">
        <v>3</v>
      </c>
      <c r="I71" s="34" t="s">
        <v>30</v>
      </c>
      <c r="J71" s="13">
        <f t="shared" si="36"/>
        <v>999999.99</v>
      </c>
      <c r="K71" s="3">
        <f t="shared" si="44"/>
        <v>6</v>
      </c>
      <c r="L71" s="2" t="str">
        <f t="shared" si="37"/>
        <v xml:space="preserve">LESTER         </v>
      </c>
      <c r="M71" s="2" t="str">
        <f t="shared" si="38"/>
        <v>MO</v>
      </c>
      <c r="N71">
        <f t="shared" si="39"/>
        <v>999999.99</v>
      </c>
      <c r="O71" s="2" t="str">
        <f t="shared" si="40"/>
        <v>99/99/99</v>
      </c>
      <c r="P71" s="2" t="str">
        <f t="shared" si="41"/>
        <v>Fishing Package</v>
      </c>
      <c r="Q71" s="21" t="str">
        <f t="shared" si="42"/>
        <v>00000.00</v>
      </c>
      <c r="R71" s="20">
        <f t="shared" si="43"/>
        <v>999999.99</v>
      </c>
    </row>
    <row r="72" spans="1:19" x14ac:dyDescent="0.25">
      <c r="A72" s="1" t="s">
        <v>38</v>
      </c>
      <c r="B72" s="2" t="s">
        <v>48</v>
      </c>
      <c r="C72" s="24" t="s">
        <v>29</v>
      </c>
      <c r="D72" s="9" t="s">
        <v>65</v>
      </c>
      <c r="E72" s="15" t="s">
        <v>60</v>
      </c>
      <c r="F72" s="16" t="s">
        <v>62</v>
      </c>
      <c r="G72" s="7" t="s">
        <v>71</v>
      </c>
      <c r="H72" s="29">
        <v>3</v>
      </c>
      <c r="I72" s="34" t="s">
        <v>25</v>
      </c>
      <c r="J72" s="13">
        <f t="shared" si="36"/>
        <v>99999.99</v>
      </c>
      <c r="K72" s="3">
        <f t="shared" si="44"/>
        <v>7</v>
      </c>
      <c r="L72" s="2" t="str">
        <f t="shared" si="37"/>
        <v xml:space="preserve">HERNANDEZ      </v>
      </c>
      <c r="M72" s="2" t="str">
        <f t="shared" si="38"/>
        <v>WI</v>
      </c>
      <c r="N72">
        <f t="shared" si="39"/>
        <v>0</v>
      </c>
      <c r="O72" s="2" t="str">
        <f t="shared" si="40"/>
        <v>08/15/98</v>
      </c>
      <c r="P72" s="2" t="str">
        <f t="shared" si="41"/>
        <v>Fishing Package</v>
      </c>
      <c r="Q72" s="21" t="str">
        <f t="shared" si="42"/>
        <v>99999.99</v>
      </c>
      <c r="R72" s="20">
        <f t="shared" si="43"/>
        <v>99999.99</v>
      </c>
    </row>
    <row r="73" spans="1:19" x14ac:dyDescent="0.25">
      <c r="A73" s="1" t="s">
        <v>39</v>
      </c>
      <c r="B73" s="2" t="s">
        <v>48</v>
      </c>
      <c r="C73" s="24" t="s">
        <v>49</v>
      </c>
      <c r="D73" s="9" t="s">
        <v>66</v>
      </c>
      <c r="E73" s="15" t="s">
        <v>58</v>
      </c>
      <c r="F73" s="16" t="s">
        <v>61</v>
      </c>
      <c r="G73" s="7" t="s">
        <v>71</v>
      </c>
      <c r="H73" s="29">
        <v>1</v>
      </c>
      <c r="I73" s="34" t="s">
        <v>30</v>
      </c>
      <c r="J73" s="13">
        <f t="shared" si="36"/>
        <v>0.01</v>
      </c>
      <c r="K73" s="3">
        <f t="shared" si="44"/>
        <v>8</v>
      </c>
      <c r="L73" s="2" t="str">
        <f t="shared" si="37"/>
        <v xml:space="preserve">MUHAMED        </v>
      </c>
      <c r="M73" s="2" t="str">
        <f t="shared" si="38"/>
        <v>WI</v>
      </c>
      <c r="N73">
        <f t="shared" si="39"/>
        <v>0.01</v>
      </c>
      <c r="O73" s="2" t="str">
        <f t="shared" si="40"/>
        <v>09/11/01</v>
      </c>
      <c r="P73" s="2" t="str">
        <f t="shared" si="41"/>
        <v>Electronics</v>
      </c>
      <c r="Q73" s="21" t="str">
        <f t="shared" si="42"/>
        <v>00000.00</v>
      </c>
      <c r="R73" s="20">
        <f t="shared" si="43"/>
        <v>0.01</v>
      </c>
    </row>
    <row r="74" spans="1:19" x14ac:dyDescent="0.25">
      <c r="A74" s="1" t="s">
        <v>40</v>
      </c>
      <c r="B74" s="2" t="s">
        <v>48</v>
      </c>
      <c r="C74" s="24" t="s">
        <v>29</v>
      </c>
      <c r="D74" s="9" t="s">
        <v>63</v>
      </c>
      <c r="E74" s="15" t="s">
        <v>57</v>
      </c>
      <c r="F74" s="16" t="s">
        <v>57</v>
      </c>
      <c r="G74" s="7" t="s">
        <v>71</v>
      </c>
      <c r="H74" s="29">
        <v>1</v>
      </c>
      <c r="I74" s="34" t="s">
        <v>73</v>
      </c>
      <c r="J74" s="13">
        <f t="shared" si="36"/>
        <v>0.01</v>
      </c>
      <c r="K74" s="3">
        <f t="shared" si="44"/>
        <v>9</v>
      </c>
      <c r="L74" s="2" t="str">
        <f t="shared" si="37"/>
        <v xml:space="preserve">FREEMAN        </v>
      </c>
      <c r="M74" s="2" t="str">
        <f t="shared" si="38"/>
        <v>WI</v>
      </c>
      <c r="N74">
        <f t="shared" si="39"/>
        <v>0</v>
      </c>
      <c r="O74" s="2" t="str">
        <f t="shared" si="40"/>
        <v>99/99/99</v>
      </c>
      <c r="P74" s="2" t="str">
        <f t="shared" si="41"/>
        <v>Electronics</v>
      </c>
      <c r="Q74" s="21" t="str">
        <f t="shared" si="42"/>
        <v>00000.01</v>
      </c>
      <c r="R74" s="20">
        <f t="shared" si="43"/>
        <v>0.01</v>
      </c>
    </row>
    <row r="75" spans="1:19" x14ac:dyDescent="0.25">
      <c r="A75" s="1" t="s">
        <v>44</v>
      </c>
      <c r="B75" s="2" t="s">
        <v>48</v>
      </c>
      <c r="C75" s="24" t="s">
        <v>53</v>
      </c>
      <c r="D75" s="11" t="s">
        <v>68</v>
      </c>
      <c r="E75" s="15" t="s">
        <v>58</v>
      </c>
      <c r="F75" s="15" t="s">
        <v>67</v>
      </c>
      <c r="G75" s="7" t="s">
        <v>71</v>
      </c>
      <c r="H75" s="29">
        <v>1</v>
      </c>
      <c r="I75" s="34" t="s">
        <v>76</v>
      </c>
      <c r="J75" s="13">
        <f t="shared" si="36"/>
        <v>115000</v>
      </c>
      <c r="K75" s="3">
        <f t="shared" si="44"/>
        <v>10</v>
      </c>
      <c r="L75" s="2" t="str">
        <f t="shared" si="37"/>
        <v xml:space="preserve">BILL           </v>
      </c>
      <c r="M75" s="2" t="str">
        <f t="shared" si="38"/>
        <v>WI</v>
      </c>
      <c r="N75">
        <f t="shared" si="39"/>
        <v>100000</v>
      </c>
      <c r="O75" s="2" t="str">
        <f t="shared" si="40"/>
        <v>09/04/11</v>
      </c>
      <c r="P75" s="2" t="str">
        <f t="shared" si="41"/>
        <v>Electronics</v>
      </c>
      <c r="Q75" s="21" t="str">
        <f t="shared" si="42"/>
        <v>15000.00</v>
      </c>
      <c r="R75" s="20">
        <f t="shared" si="43"/>
        <v>115000</v>
      </c>
    </row>
    <row r="76" spans="1:19" x14ac:dyDescent="0.25">
      <c r="A76" s="1" t="s">
        <v>32</v>
      </c>
      <c r="B76" s="2" t="s">
        <v>46</v>
      </c>
      <c r="C76" s="24" t="s">
        <v>19</v>
      </c>
      <c r="D76" s="9" t="s">
        <v>63</v>
      </c>
      <c r="E76" s="15" t="s">
        <v>57</v>
      </c>
      <c r="F76" s="15" t="s">
        <v>57</v>
      </c>
      <c r="G76" s="2" t="s">
        <v>71</v>
      </c>
      <c r="H76" s="28">
        <v>1</v>
      </c>
      <c r="I76" s="34" t="s">
        <v>25</v>
      </c>
      <c r="J76" s="13">
        <f>TRUNC(C76+I76,2)</f>
        <v>1099999.98</v>
      </c>
      <c r="K76" s="3">
        <f t="shared" si="44"/>
        <v>11</v>
      </c>
      <c r="L76" s="2" t="str">
        <f>A76</f>
        <v>XXXXXXXXXXXXXXX</v>
      </c>
      <c r="M76" s="2" t="str">
        <f>B76</f>
        <v>ZZ</v>
      </c>
      <c r="N76">
        <f>VALUE(C76)</f>
        <v>999999.99</v>
      </c>
      <c r="O76" s="2" t="str">
        <f>CONCATENATE(E76,"/",F76,"/",RIGHT(D76,2))</f>
        <v>99/99/99</v>
      </c>
      <c r="P76" s="2" t="str">
        <f>IF((H76=1),"Electronics",IF((H76=2),"Ski Package",IF((H76=3),"Fishing Package","Error!")))</f>
        <v>Electronics</v>
      </c>
      <c r="Q76" s="21" t="str">
        <f>I76</f>
        <v>99999.99</v>
      </c>
      <c r="R76" s="20">
        <f>J76</f>
        <v>1099999.98</v>
      </c>
    </row>
    <row r="77" spans="1:19" x14ac:dyDescent="0.25">
      <c r="A77" s="1"/>
      <c r="B77" s="2"/>
      <c r="C77" s="23"/>
      <c r="D77" s="2"/>
      <c r="E77" s="14"/>
      <c r="F77" s="14"/>
      <c r="G77" s="2"/>
      <c r="H77" s="27"/>
      <c r="I77" s="33"/>
      <c r="J77" s="13"/>
      <c r="K77" s="3"/>
      <c r="L77" s="2"/>
      <c r="M77" s="2"/>
      <c r="O77" s="2"/>
      <c r="P77" s="2"/>
      <c r="Q77" s="2"/>
      <c r="R77" s="20"/>
    </row>
    <row r="78" spans="1:19" x14ac:dyDescent="0.25">
      <c r="A78" s="1"/>
      <c r="B78" s="2"/>
      <c r="C78" s="24"/>
      <c r="D78" s="2"/>
      <c r="E78" s="14"/>
      <c r="F78" s="14"/>
      <c r="G78" s="2"/>
      <c r="H78" s="27"/>
      <c r="I78" s="34"/>
      <c r="J78" s="13"/>
      <c r="K78" s="3"/>
      <c r="L78" s="1" t="s">
        <v>83</v>
      </c>
      <c r="M78" s="2" t="s">
        <v>84</v>
      </c>
      <c r="O78" s="2"/>
      <c r="P78" s="2"/>
      <c r="Q78" s="2"/>
      <c r="R78" s="2" t="s">
        <v>85</v>
      </c>
      <c r="S78" s="1"/>
    </row>
    <row r="79" spans="1:19" x14ac:dyDescent="0.25">
      <c r="A79" s="1"/>
      <c r="B79" s="2"/>
      <c r="C79" s="23"/>
      <c r="D79" s="2"/>
      <c r="E79" s="14"/>
      <c r="F79" s="14"/>
      <c r="G79" s="2"/>
      <c r="H79" s="27"/>
      <c r="I79" s="33"/>
      <c r="J79" s="13"/>
      <c r="K79" s="3"/>
      <c r="L79" s="2" t="str">
        <f>IF((G75="B"),"Bass Boat",IF((G75="P"),"Pontoon",IF((G75="S"),"Ski Boat",IF((G75="J"),"John Boat",IF((G75="C"),"Canoe",IF((G75="R"),"Cabin Cruiser","ERROR!"))))))</f>
        <v>Cabin Cruiser</v>
      </c>
      <c r="M79" s="2">
        <f>K75</f>
        <v>10</v>
      </c>
      <c r="O79" s="2"/>
      <c r="P79" s="2"/>
      <c r="Q79" s="2"/>
      <c r="R79" s="20">
        <f>SUM(R65:R75)</f>
        <v>2376000.0199999996</v>
      </c>
    </row>
    <row r="80" spans="1:19" x14ac:dyDescent="0.25">
      <c r="A80" s="1"/>
      <c r="B80" s="2"/>
      <c r="C80" s="23"/>
      <c r="D80" s="2"/>
      <c r="E80" s="14"/>
      <c r="F80" s="14"/>
      <c r="G80" s="2"/>
      <c r="H80" s="27"/>
      <c r="I80" s="33"/>
      <c r="J80" s="13"/>
      <c r="K80" s="3"/>
      <c r="L80" s="2"/>
      <c r="M80" s="2"/>
      <c r="O80" s="2"/>
      <c r="P80" s="2"/>
      <c r="Q80" s="2"/>
      <c r="R80" s="20"/>
    </row>
    <row r="81" spans="1:19" x14ac:dyDescent="0.25">
      <c r="I81" s="21"/>
      <c r="J81" s="1"/>
      <c r="L81" s="1"/>
    </row>
    <row r="82" spans="1:19" x14ac:dyDescent="0.25">
      <c r="A82" s="1" t="s">
        <v>33</v>
      </c>
      <c r="B82" s="2" t="s">
        <v>47</v>
      </c>
      <c r="C82" s="24" t="s">
        <v>29</v>
      </c>
      <c r="D82" s="9" t="s">
        <v>54</v>
      </c>
      <c r="E82" s="14" t="s">
        <v>55</v>
      </c>
      <c r="F82" s="15" t="s">
        <v>61</v>
      </c>
      <c r="G82" s="2" t="s">
        <v>72</v>
      </c>
      <c r="H82" s="28">
        <v>2</v>
      </c>
      <c r="I82" s="39" t="s">
        <v>30</v>
      </c>
      <c r="J82" s="13">
        <f t="shared" ref="J82:J91" si="45">TRUNC(C82+I82,2)</f>
        <v>0</v>
      </c>
      <c r="K82" s="3">
        <v>1</v>
      </c>
      <c r="L82" s="2" t="str">
        <f t="shared" ref="L82:L91" si="46">A82</f>
        <v xml:space="preserve">BOB - DYLAN    </v>
      </c>
      <c r="M82" s="2" t="str">
        <f t="shared" ref="M82:M91" si="47">B82</f>
        <v>CA</v>
      </c>
      <c r="N82">
        <f t="shared" ref="N82:N91" si="48">VALUE(C82)</f>
        <v>0</v>
      </c>
      <c r="O82" s="2" t="str">
        <f t="shared" ref="O82:O91" si="49">CONCATENATE(E82,"/",F82,"/",RIGHT(D82,2))</f>
        <v>12/11/19</v>
      </c>
      <c r="P82" s="2" t="str">
        <f t="shared" ref="P82:P91" si="50">IF((H82=1),"Electronics",IF((H82=2),"Ski Package",IF((H82=3),"Fishing Package","Error!")))</f>
        <v>Ski Package</v>
      </c>
      <c r="Q82" s="21" t="str">
        <f t="shared" ref="Q82:Q91" si="51">I82</f>
        <v>00000.00</v>
      </c>
      <c r="R82" s="20">
        <f t="shared" ref="R82:R91" si="52">J82</f>
        <v>0</v>
      </c>
    </row>
    <row r="83" spans="1:19" x14ac:dyDescent="0.25">
      <c r="A83" s="1" t="s">
        <v>34</v>
      </c>
      <c r="B83" s="2" t="s">
        <v>47</v>
      </c>
      <c r="C83" s="24" t="s">
        <v>49</v>
      </c>
      <c r="D83" s="9" t="s">
        <v>64</v>
      </c>
      <c r="E83" s="15" t="s">
        <v>58</v>
      </c>
      <c r="F83" s="16" t="s">
        <v>58</v>
      </c>
      <c r="G83" s="2" t="s">
        <v>72</v>
      </c>
      <c r="H83" s="29">
        <v>1</v>
      </c>
      <c r="I83" s="34" t="s">
        <v>73</v>
      </c>
      <c r="J83" s="13">
        <f t="shared" si="45"/>
        <v>0.02</v>
      </c>
      <c r="K83" s="3">
        <f t="shared" ref="K83:K92" si="53">K82 + 1</f>
        <v>2</v>
      </c>
      <c r="L83" s="2" t="str">
        <f t="shared" si="46"/>
        <v xml:space="preserve">CHING CHONG    </v>
      </c>
      <c r="M83" s="2" t="str">
        <f t="shared" si="47"/>
        <v>CA</v>
      </c>
      <c r="N83">
        <f t="shared" si="48"/>
        <v>0.01</v>
      </c>
      <c r="O83" s="2" t="str">
        <f t="shared" si="49"/>
        <v>09/09/15</v>
      </c>
      <c r="P83" s="2" t="str">
        <f t="shared" si="50"/>
        <v>Electronics</v>
      </c>
      <c r="Q83" s="21" t="str">
        <f t="shared" si="51"/>
        <v>00000.01</v>
      </c>
      <c r="R83" s="20">
        <f t="shared" si="52"/>
        <v>0.02</v>
      </c>
    </row>
    <row r="84" spans="1:19" x14ac:dyDescent="0.25">
      <c r="A84" s="1" t="s">
        <v>35</v>
      </c>
      <c r="B84" s="2" t="s">
        <v>12</v>
      </c>
      <c r="C84" s="24" t="s">
        <v>19</v>
      </c>
      <c r="D84" s="9" t="s">
        <v>63</v>
      </c>
      <c r="E84" s="15" t="s">
        <v>57</v>
      </c>
      <c r="F84" s="16" t="s">
        <v>57</v>
      </c>
      <c r="G84" s="7" t="s">
        <v>72</v>
      </c>
      <c r="H84" s="29">
        <v>2</v>
      </c>
      <c r="I84" s="34" t="s">
        <v>73</v>
      </c>
      <c r="J84" s="13">
        <f t="shared" si="45"/>
        <v>1000000</v>
      </c>
      <c r="K84" s="3">
        <f t="shared" si="53"/>
        <v>3</v>
      </c>
      <c r="L84" s="2" t="str">
        <f t="shared" si="46"/>
        <v xml:space="preserve">QUERVO         </v>
      </c>
      <c r="M84" s="2" t="str">
        <f t="shared" si="47"/>
        <v>IA</v>
      </c>
      <c r="N84">
        <f t="shared" si="48"/>
        <v>999999.99</v>
      </c>
      <c r="O84" s="2" t="str">
        <f t="shared" si="49"/>
        <v>99/99/99</v>
      </c>
      <c r="P84" s="2" t="str">
        <f t="shared" si="50"/>
        <v>Ski Package</v>
      </c>
      <c r="Q84" s="21" t="str">
        <f t="shared" si="51"/>
        <v>00000.01</v>
      </c>
      <c r="R84" s="20">
        <f t="shared" si="52"/>
        <v>1000000</v>
      </c>
    </row>
    <row r="85" spans="1:19" x14ac:dyDescent="0.25">
      <c r="A85" s="1" t="s">
        <v>36</v>
      </c>
      <c r="B85" s="2" t="s">
        <v>12</v>
      </c>
      <c r="C85" s="24" t="s">
        <v>49</v>
      </c>
      <c r="D85" s="9" t="s">
        <v>54</v>
      </c>
      <c r="E85" s="15" t="s">
        <v>59</v>
      </c>
      <c r="F85" s="16" t="s">
        <v>22</v>
      </c>
      <c r="G85" s="7" t="s">
        <v>72</v>
      </c>
      <c r="H85" s="29">
        <v>3</v>
      </c>
      <c r="I85" s="34" t="s">
        <v>25</v>
      </c>
      <c r="J85" s="13">
        <f t="shared" si="45"/>
        <v>100000</v>
      </c>
      <c r="K85" s="3">
        <f t="shared" si="53"/>
        <v>4</v>
      </c>
      <c r="L85" s="2" t="str">
        <f t="shared" si="46"/>
        <v xml:space="preserve">BIRKNER        </v>
      </c>
      <c r="M85" s="2" t="str">
        <f t="shared" si="47"/>
        <v>IA</v>
      </c>
      <c r="N85">
        <f t="shared" si="48"/>
        <v>0.01</v>
      </c>
      <c r="O85" s="2" t="str">
        <f t="shared" si="49"/>
        <v>06/01/19</v>
      </c>
      <c r="P85" s="2" t="str">
        <f t="shared" si="50"/>
        <v>Fishing Package</v>
      </c>
      <c r="Q85" s="21" t="str">
        <f t="shared" si="51"/>
        <v>99999.99</v>
      </c>
      <c r="R85" s="20">
        <f t="shared" si="52"/>
        <v>100000</v>
      </c>
    </row>
    <row r="86" spans="1:19" x14ac:dyDescent="0.25">
      <c r="A86" s="1" t="s">
        <v>115</v>
      </c>
      <c r="B86" s="7" t="s">
        <v>17</v>
      </c>
      <c r="C86" s="24" t="s">
        <v>116</v>
      </c>
      <c r="D86" s="11" t="s">
        <v>64</v>
      </c>
      <c r="E86" s="15" t="s">
        <v>117</v>
      </c>
      <c r="F86" s="16" t="s">
        <v>62</v>
      </c>
      <c r="G86" s="7" t="s">
        <v>72</v>
      </c>
      <c r="H86" s="29">
        <v>3</v>
      </c>
      <c r="I86" s="34" t="s">
        <v>118</v>
      </c>
      <c r="J86" s="13">
        <f t="shared" si="45"/>
        <v>20250</v>
      </c>
      <c r="K86" s="3">
        <f t="shared" si="53"/>
        <v>5</v>
      </c>
      <c r="L86" s="7" t="str">
        <f t="shared" si="46"/>
        <v>HILL</v>
      </c>
      <c r="M86" s="7" t="str">
        <f t="shared" si="47"/>
        <v>MO</v>
      </c>
      <c r="N86">
        <f t="shared" si="48"/>
        <v>20000</v>
      </c>
      <c r="O86" s="7" t="str">
        <f t="shared" si="49"/>
        <v>05/15/15</v>
      </c>
      <c r="P86" s="7" t="str">
        <f t="shared" si="50"/>
        <v>Fishing Package</v>
      </c>
      <c r="Q86" s="21" t="str">
        <f t="shared" si="51"/>
        <v>00250.00</v>
      </c>
      <c r="R86" s="20">
        <f t="shared" si="52"/>
        <v>20250</v>
      </c>
    </row>
    <row r="87" spans="1:19" x14ac:dyDescent="0.25">
      <c r="A87" s="1" t="s">
        <v>37</v>
      </c>
      <c r="B87" s="2" t="s">
        <v>17</v>
      </c>
      <c r="C87" s="24" t="s">
        <v>19</v>
      </c>
      <c r="D87" s="9" t="s">
        <v>63</v>
      </c>
      <c r="E87" s="15" t="s">
        <v>57</v>
      </c>
      <c r="F87" s="16" t="s">
        <v>57</v>
      </c>
      <c r="G87" s="7" t="s">
        <v>72</v>
      </c>
      <c r="H87" s="29">
        <v>3</v>
      </c>
      <c r="I87" s="34" t="s">
        <v>30</v>
      </c>
      <c r="J87" s="13">
        <f t="shared" si="45"/>
        <v>999999.99</v>
      </c>
      <c r="K87" s="3">
        <f t="shared" si="53"/>
        <v>6</v>
      </c>
      <c r="L87" s="2" t="str">
        <f t="shared" si="46"/>
        <v xml:space="preserve">LESTER         </v>
      </c>
      <c r="M87" s="2" t="str">
        <f t="shared" si="47"/>
        <v>MO</v>
      </c>
      <c r="N87">
        <f t="shared" si="48"/>
        <v>999999.99</v>
      </c>
      <c r="O87" s="2" t="str">
        <f t="shared" si="49"/>
        <v>99/99/99</v>
      </c>
      <c r="P87" s="2" t="str">
        <f t="shared" si="50"/>
        <v>Fishing Package</v>
      </c>
      <c r="Q87" s="21" t="str">
        <f t="shared" si="51"/>
        <v>00000.00</v>
      </c>
      <c r="R87" s="20">
        <f t="shared" si="52"/>
        <v>999999.99</v>
      </c>
    </row>
    <row r="88" spans="1:19" x14ac:dyDescent="0.25">
      <c r="A88" s="1" t="s">
        <v>38</v>
      </c>
      <c r="B88" s="2" t="s">
        <v>48</v>
      </c>
      <c r="C88" s="24" t="s">
        <v>29</v>
      </c>
      <c r="D88" s="9" t="s">
        <v>65</v>
      </c>
      <c r="E88" s="15" t="s">
        <v>60</v>
      </c>
      <c r="F88" s="16" t="s">
        <v>62</v>
      </c>
      <c r="G88" s="7" t="s">
        <v>72</v>
      </c>
      <c r="H88" s="29">
        <v>3</v>
      </c>
      <c r="I88" s="34" t="s">
        <v>25</v>
      </c>
      <c r="J88" s="13">
        <f t="shared" si="45"/>
        <v>99999.99</v>
      </c>
      <c r="K88" s="3">
        <f t="shared" si="53"/>
        <v>7</v>
      </c>
      <c r="L88" s="2" t="str">
        <f t="shared" si="46"/>
        <v xml:space="preserve">HERNANDEZ      </v>
      </c>
      <c r="M88" s="2" t="str">
        <f t="shared" si="47"/>
        <v>WI</v>
      </c>
      <c r="N88">
        <f t="shared" si="48"/>
        <v>0</v>
      </c>
      <c r="O88" s="2" t="str">
        <f t="shared" si="49"/>
        <v>08/15/98</v>
      </c>
      <c r="P88" s="2" t="str">
        <f t="shared" si="50"/>
        <v>Fishing Package</v>
      </c>
      <c r="Q88" s="21" t="str">
        <f t="shared" si="51"/>
        <v>99999.99</v>
      </c>
      <c r="R88" s="20">
        <f t="shared" si="52"/>
        <v>99999.99</v>
      </c>
    </row>
    <row r="89" spans="1:19" x14ac:dyDescent="0.25">
      <c r="A89" s="1" t="s">
        <v>39</v>
      </c>
      <c r="B89" s="2" t="s">
        <v>48</v>
      </c>
      <c r="C89" s="24" t="s">
        <v>49</v>
      </c>
      <c r="D89" s="9" t="s">
        <v>66</v>
      </c>
      <c r="E89" s="15" t="s">
        <v>58</v>
      </c>
      <c r="F89" s="16" t="s">
        <v>61</v>
      </c>
      <c r="G89" s="7" t="s">
        <v>72</v>
      </c>
      <c r="H89" s="29">
        <v>1</v>
      </c>
      <c r="I89" s="34" t="s">
        <v>30</v>
      </c>
      <c r="J89" s="13">
        <f t="shared" si="45"/>
        <v>0.01</v>
      </c>
      <c r="K89" s="3">
        <f t="shared" si="53"/>
        <v>8</v>
      </c>
      <c r="L89" s="2" t="str">
        <f t="shared" si="46"/>
        <v xml:space="preserve">MUHAMED        </v>
      </c>
      <c r="M89" s="2" t="str">
        <f t="shared" si="47"/>
        <v>WI</v>
      </c>
      <c r="N89">
        <f t="shared" si="48"/>
        <v>0.01</v>
      </c>
      <c r="O89" s="2" t="str">
        <f t="shared" si="49"/>
        <v>09/11/01</v>
      </c>
      <c r="P89" s="2" t="str">
        <f t="shared" si="50"/>
        <v>Electronics</v>
      </c>
      <c r="Q89" s="21" t="str">
        <f t="shared" si="51"/>
        <v>00000.00</v>
      </c>
      <c r="R89" s="20">
        <f t="shared" si="52"/>
        <v>0.01</v>
      </c>
    </row>
    <row r="90" spans="1:19" x14ac:dyDescent="0.25">
      <c r="A90" s="1" t="s">
        <v>40</v>
      </c>
      <c r="B90" s="2" t="s">
        <v>48</v>
      </c>
      <c r="C90" s="24" t="s">
        <v>29</v>
      </c>
      <c r="D90" s="9" t="s">
        <v>63</v>
      </c>
      <c r="E90" s="15" t="s">
        <v>57</v>
      </c>
      <c r="F90" s="16" t="s">
        <v>57</v>
      </c>
      <c r="G90" s="7" t="s">
        <v>72</v>
      </c>
      <c r="H90" s="29">
        <v>1</v>
      </c>
      <c r="I90" s="34" t="s">
        <v>73</v>
      </c>
      <c r="J90" s="13">
        <f t="shared" si="45"/>
        <v>0.01</v>
      </c>
      <c r="K90" s="3">
        <f t="shared" si="53"/>
        <v>9</v>
      </c>
      <c r="L90" s="2" t="str">
        <f t="shared" si="46"/>
        <v xml:space="preserve">FREEMAN        </v>
      </c>
      <c r="M90" s="2" t="str">
        <f t="shared" si="47"/>
        <v>WI</v>
      </c>
      <c r="N90">
        <f t="shared" si="48"/>
        <v>0</v>
      </c>
      <c r="O90" s="2" t="str">
        <f t="shared" si="49"/>
        <v>99/99/99</v>
      </c>
      <c r="P90" s="2" t="str">
        <f t="shared" si="50"/>
        <v>Electronics</v>
      </c>
      <c r="Q90" s="21" t="str">
        <f t="shared" si="51"/>
        <v>00000.01</v>
      </c>
      <c r="R90" s="20">
        <f t="shared" si="52"/>
        <v>0.01</v>
      </c>
    </row>
    <row r="91" spans="1:19" x14ac:dyDescent="0.25">
      <c r="A91" s="1" t="s">
        <v>45</v>
      </c>
      <c r="B91" s="2" t="s">
        <v>48</v>
      </c>
      <c r="C91" s="24" t="s">
        <v>52</v>
      </c>
      <c r="D91" s="11" t="s">
        <v>54</v>
      </c>
      <c r="E91" s="15" t="s">
        <v>55</v>
      </c>
      <c r="F91" s="15" t="s">
        <v>56</v>
      </c>
      <c r="G91" s="7" t="s">
        <v>72</v>
      </c>
      <c r="H91" s="29">
        <v>3</v>
      </c>
      <c r="I91" s="34" t="s">
        <v>74</v>
      </c>
      <c r="J91" s="13">
        <f t="shared" si="45"/>
        <v>75000</v>
      </c>
      <c r="K91" s="3">
        <f t="shared" si="53"/>
        <v>10</v>
      </c>
      <c r="L91" s="2" t="str">
        <f t="shared" si="46"/>
        <v xml:space="preserve">VAN VELSOR     </v>
      </c>
      <c r="M91" s="2" t="str">
        <f t="shared" si="47"/>
        <v>WI</v>
      </c>
      <c r="N91">
        <f t="shared" si="48"/>
        <v>70000</v>
      </c>
      <c r="O91" s="2" t="str">
        <f t="shared" si="49"/>
        <v>12/16/19</v>
      </c>
      <c r="P91" s="2" t="str">
        <f t="shared" si="50"/>
        <v>Fishing Package</v>
      </c>
      <c r="Q91" s="21" t="str">
        <f t="shared" si="51"/>
        <v>05000.00</v>
      </c>
      <c r="R91" s="20">
        <f t="shared" si="52"/>
        <v>75000</v>
      </c>
    </row>
    <row r="92" spans="1:19" x14ac:dyDescent="0.25">
      <c r="A92" s="1" t="s">
        <v>32</v>
      </c>
      <c r="B92" s="2" t="s">
        <v>46</v>
      </c>
      <c r="C92" s="24" t="s">
        <v>19</v>
      </c>
      <c r="D92" s="9" t="s">
        <v>63</v>
      </c>
      <c r="E92" s="15" t="s">
        <v>57</v>
      </c>
      <c r="F92" s="15" t="s">
        <v>57</v>
      </c>
      <c r="G92" s="2" t="s">
        <v>72</v>
      </c>
      <c r="H92" s="28">
        <v>1</v>
      </c>
      <c r="I92" s="34" t="s">
        <v>25</v>
      </c>
      <c r="J92" s="13">
        <f>TRUNC(C92+I92,2)</f>
        <v>1099999.98</v>
      </c>
      <c r="K92" s="3">
        <f t="shared" si="53"/>
        <v>11</v>
      </c>
      <c r="L92" s="2" t="str">
        <f>A92</f>
        <v>XXXXXXXXXXXXXXX</v>
      </c>
      <c r="M92" s="2" t="str">
        <f>B92</f>
        <v>ZZ</v>
      </c>
      <c r="N92">
        <f>VALUE(C92)</f>
        <v>999999.99</v>
      </c>
      <c r="O92" s="2" t="str">
        <f>CONCATENATE(E92,"/",F92,"/",RIGHT(D92,2))</f>
        <v>99/99/99</v>
      </c>
      <c r="P92" s="2" t="str">
        <f>IF((H92=1),"Electronics",IF((H92=2),"Ski Package",IF((H92=3),"Fishing Package","Error!")))</f>
        <v>Electronics</v>
      </c>
      <c r="Q92" s="21" t="str">
        <f>I92</f>
        <v>99999.99</v>
      </c>
      <c r="R92" s="20">
        <f>J92</f>
        <v>1099999.98</v>
      </c>
    </row>
    <row r="93" spans="1:19" x14ac:dyDescent="0.25">
      <c r="A93" s="1"/>
      <c r="B93" s="2"/>
      <c r="C93" s="23"/>
      <c r="D93" s="2"/>
      <c r="E93" s="14"/>
      <c r="F93" s="14"/>
      <c r="G93" s="2"/>
      <c r="H93" s="27"/>
      <c r="I93" s="33"/>
      <c r="J93" s="13"/>
      <c r="K93" s="3"/>
      <c r="L93" s="2"/>
      <c r="M93" s="2"/>
      <c r="O93" s="2"/>
      <c r="P93" s="2"/>
      <c r="Q93" s="2"/>
      <c r="R93" s="20"/>
    </row>
    <row r="94" spans="1:19" x14ac:dyDescent="0.25">
      <c r="A94" s="1"/>
      <c r="B94" s="2"/>
      <c r="C94" s="24"/>
      <c r="D94" s="2"/>
      <c r="E94" s="14"/>
      <c r="F94" s="14"/>
      <c r="G94" s="2"/>
      <c r="H94" s="27"/>
      <c r="I94" s="34"/>
      <c r="J94" s="13"/>
      <c r="K94" s="3"/>
      <c r="L94" s="1" t="s">
        <v>83</v>
      </c>
      <c r="M94" s="2" t="s">
        <v>84</v>
      </c>
      <c r="O94" s="2"/>
      <c r="P94" s="2"/>
      <c r="Q94" s="2"/>
      <c r="R94" s="2" t="s">
        <v>85</v>
      </c>
      <c r="S94" s="1"/>
    </row>
    <row r="95" spans="1:19" x14ac:dyDescent="0.25">
      <c r="A95" s="1"/>
      <c r="B95" s="2"/>
      <c r="C95" s="23"/>
      <c r="D95" s="2"/>
      <c r="E95" s="14"/>
      <c r="F95" s="14"/>
      <c r="G95" s="2"/>
      <c r="H95" s="27"/>
      <c r="I95" s="33"/>
      <c r="J95" s="13"/>
      <c r="K95" s="3"/>
      <c r="L95" s="2" t="str">
        <f>IF((G91="B"),"Bass Boat",IF((G91="P"),"Pontoon",IF((G91="S"),"Ski Boat",IF((G91="J"),"John Boat",IF((G91="C"),"Canoe",IF((G91="R"),"Cabin Cruiser","ERROR!"))))))</f>
        <v>Canoe</v>
      </c>
      <c r="M95" s="2">
        <f>K91</f>
        <v>10</v>
      </c>
      <c r="O95" s="2"/>
      <c r="P95" s="2"/>
      <c r="Q95" s="2"/>
      <c r="R95" s="20">
        <f>SUM(R81:R91)</f>
        <v>2295250.0199999996</v>
      </c>
    </row>
    <row r="96" spans="1:19" x14ac:dyDescent="0.25">
      <c r="A96" s="1"/>
      <c r="B96" s="2"/>
      <c r="C96" s="23"/>
      <c r="D96" s="2"/>
      <c r="E96" s="14"/>
      <c r="F96" s="14"/>
      <c r="G96" s="2"/>
      <c r="H96" s="27"/>
      <c r="I96" s="33"/>
      <c r="J96" s="13"/>
      <c r="K96" s="3"/>
      <c r="L96" s="2"/>
      <c r="M96" s="2"/>
      <c r="O96" s="2"/>
      <c r="P96" s="2"/>
      <c r="Q96" s="2"/>
      <c r="R96" s="20"/>
    </row>
    <row r="97" spans="1:18" x14ac:dyDescent="0.25">
      <c r="A97" s="1"/>
      <c r="B97" s="2"/>
      <c r="C97" s="23"/>
      <c r="D97" s="2"/>
      <c r="E97" s="2"/>
      <c r="F97" s="2"/>
      <c r="G97" s="2"/>
      <c r="H97" s="27"/>
      <c r="I97" s="33"/>
      <c r="J97" s="13"/>
      <c r="K97" s="3"/>
      <c r="L97" s="1"/>
      <c r="M97" s="2"/>
      <c r="N97" s="2"/>
      <c r="O97" s="2"/>
      <c r="P97" s="2"/>
      <c r="Q97" s="2"/>
      <c r="R97" s="3"/>
    </row>
    <row r="98" spans="1:18" x14ac:dyDescent="0.25">
      <c r="A98" s="1"/>
      <c r="B98" s="2"/>
      <c r="C98" s="23"/>
      <c r="D98" s="2"/>
      <c r="E98" s="2"/>
      <c r="F98" s="2"/>
      <c r="G98" s="2"/>
      <c r="H98" s="27"/>
      <c r="I98" s="33"/>
      <c r="J98" s="13"/>
      <c r="K98" s="3"/>
      <c r="L98" s="1"/>
      <c r="M98" s="2" t="s">
        <v>86</v>
      </c>
      <c r="N98" s="2"/>
      <c r="O98" s="2"/>
      <c r="P98" s="2"/>
      <c r="Q98" s="2"/>
      <c r="R98" s="3" t="s">
        <v>87</v>
      </c>
    </row>
    <row r="99" spans="1:18" x14ac:dyDescent="0.25">
      <c r="A99" s="1"/>
      <c r="B99" s="2"/>
      <c r="C99" s="23"/>
      <c r="D99" s="2"/>
      <c r="E99" s="2"/>
      <c r="F99" s="2"/>
      <c r="G99" s="2"/>
      <c r="H99" s="27"/>
      <c r="I99" s="33"/>
      <c r="J99" s="13"/>
      <c r="K99" s="3"/>
      <c r="L99" s="1"/>
      <c r="M99" s="2">
        <f>M16+M31+M47+M63+M79+M95</f>
        <v>64</v>
      </c>
      <c r="N99" s="2"/>
      <c r="O99" s="2"/>
      <c r="P99" s="2"/>
      <c r="Q99" s="2"/>
      <c r="R99" s="20">
        <f>R16+R31+R47+R63+R79+R95</f>
        <v>14351250.119999997</v>
      </c>
    </row>
    <row r="100" spans="1:18" x14ac:dyDescent="0.25">
      <c r="A100" s="1"/>
      <c r="B100" s="2"/>
      <c r="C100" s="23"/>
      <c r="D100" s="2"/>
      <c r="E100" s="2"/>
      <c r="F100" s="2"/>
      <c r="G100" s="2"/>
      <c r="H100" s="27"/>
      <c r="I100" s="33"/>
      <c r="J100" s="13"/>
      <c r="K100" s="3"/>
      <c r="L100" s="1"/>
      <c r="M100" s="2"/>
      <c r="N100" s="2"/>
      <c r="O100" s="2"/>
      <c r="P100" s="2"/>
      <c r="Q100" s="2"/>
      <c r="R100" s="3"/>
    </row>
    <row r="101" spans="1:18" ht="15.75" thickBot="1" x14ac:dyDescent="0.3">
      <c r="A101" s="4"/>
      <c r="B101" s="5"/>
      <c r="C101" s="25"/>
      <c r="D101" s="5"/>
      <c r="E101" s="5"/>
      <c r="F101" s="5"/>
      <c r="G101" s="5"/>
      <c r="H101" s="31"/>
      <c r="I101" s="35"/>
      <c r="J101" s="13"/>
      <c r="K101" s="6"/>
      <c r="L101" s="1"/>
      <c r="M101" s="5"/>
      <c r="N101" s="5"/>
      <c r="O101" s="2"/>
      <c r="P101" s="2"/>
      <c r="Q101" s="2"/>
      <c r="R101" s="6"/>
    </row>
    <row r="102" spans="1:18" ht="15.75" thickTop="1" x14ac:dyDescent="0.25">
      <c r="J102" s="12"/>
      <c r="L102" s="12"/>
      <c r="O102" s="12"/>
      <c r="P102" s="12"/>
      <c r="Q102" s="12"/>
    </row>
  </sheetData>
  <mergeCells count="3">
    <mergeCell ref="A1:I1"/>
    <mergeCell ref="L1:R1"/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s="1" t="s">
        <v>26</v>
      </c>
      <c r="B1" s="2" t="s">
        <v>12</v>
      </c>
      <c r="C1" s="9" t="s">
        <v>19</v>
      </c>
      <c r="D1" s="2">
        <v>2019</v>
      </c>
      <c r="E1" s="2">
        <v>12</v>
      </c>
      <c r="F1" s="2">
        <v>16</v>
      </c>
      <c r="G1" s="2" t="s">
        <v>13</v>
      </c>
      <c r="H1" s="2">
        <v>1</v>
      </c>
      <c r="I1" s="10" t="s">
        <v>25</v>
      </c>
    </row>
    <row r="2" spans="1:9" x14ac:dyDescent="0.25">
      <c r="A2" s="1" t="s">
        <v>27</v>
      </c>
      <c r="B2" s="2" t="s">
        <v>12</v>
      </c>
      <c r="C2" s="9" t="s">
        <v>20</v>
      </c>
      <c r="D2" s="2">
        <v>2019</v>
      </c>
      <c r="E2" s="2">
        <v>11</v>
      </c>
      <c r="F2" s="9" t="s">
        <v>22</v>
      </c>
      <c r="G2" s="2" t="s">
        <v>16</v>
      </c>
      <c r="H2" s="2">
        <v>2</v>
      </c>
      <c r="I2" s="10" t="s">
        <v>24</v>
      </c>
    </row>
    <row r="3" spans="1:9" x14ac:dyDescent="0.25">
      <c r="A3" s="1" t="s">
        <v>28</v>
      </c>
      <c r="B3" s="7" t="s">
        <v>17</v>
      </c>
      <c r="C3" s="9" t="s">
        <v>21</v>
      </c>
      <c r="D3" s="2">
        <v>2018</v>
      </c>
      <c r="E3" s="9" t="s">
        <v>22</v>
      </c>
      <c r="F3" s="11" t="s">
        <v>22</v>
      </c>
      <c r="G3" s="7" t="s">
        <v>18</v>
      </c>
      <c r="H3" s="7">
        <v>3</v>
      </c>
      <c r="I3" s="1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VanVelsor</dc:creator>
  <cp:lastModifiedBy>Birkner</cp:lastModifiedBy>
  <dcterms:created xsi:type="dcterms:W3CDTF">2019-12-16T13:37:40Z</dcterms:created>
  <dcterms:modified xsi:type="dcterms:W3CDTF">2019-12-23T19:43:35Z</dcterms:modified>
</cp:coreProperties>
</file>