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WI19\CBLHJB05\"/>
    </mc:Choice>
  </mc:AlternateContent>
  <xr:revisionPtr revIDLastSave="0" documentId="13_ncr:1_{6FE1F97F-01AE-4F8D-A006-7E04D81FB30E}" xr6:coauthVersionLast="45" xr6:coauthVersionMax="45" xr10:uidLastSave="{00000000-0000-0000-0000-000000000000}"/>
  <bookViews>
    <workbookView xWindow="1905" yWindow="1905" windowWidth="15375" windowHeight="7875" xr2:uid="{C44F7549-E86D-4E3B-B41E-4CA174E0BEEA}"/>
  </bookViews>
  <sheets>
    <sheet name="Sheet1" sheetId="1" r:id="rId1"/>
  </sheets>
  <definedNames>
    <definedName name="VAL_POP_TYPE">Sheet1!$G$3:$G$8</definedName>
    <definedName name="VAL_STATES">Sheet1!$E$3:$E$8</definedName>
    <definedName name="VAL_TEAM">Sheet1!$I$3:$I$7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4" i="1" l="1" a="1"/>
  <c r="AF4" i="1"/>
  <c r="AF5" i="1" a="1"/>
  <c r="AF5" i="1"/>
  <c r="AF6" i="1" a="1"/>
  <c r="AF6" i="1"/>
  <c r="AF7" i="1" a="1"/>
  <c r="AF7" i="1"/>
  <c r="AF8" i="1" a="1"/>
  <c r="AF8" i="1"/>
  <c r="AF9" i="1" a="1"/>
  <c r="AF9" i="1"/>
  <c r="AF10" i="1" a="1"/>
  <c r="AF10" i="1"/>
  <c r="AF11" i="1" a="1"/>
  <c r="AF11" i="1"/>
  <c r="AF12" i="1" a="1"/>
  <c r="AF12" i="1"/>
  <c r="AF13" i="1" a="1"/>
  <c r="AF13" i="1"/>
  <c r="AF14" i="1" a="1"/>
  <c r="AF14" i="1"/>
  <c r="AF15" i="1" a="1"/>
  <c r="AF15" i="1"/>
  <c r="AF16" i="1" a="1"/>
  <c r="AF16" i="1"/>
  <c r="AF17" i="1" a="1"/>
  <c r="AF17" i="1"/>
  <c r="AF18" i="1" a="1"/>
  <c r="AF18" i="1"/>
  <c r="AF19" i="1" a="1"/>
  <c r="AF19" i="1"/>
  <c r="AF20" i="1" a="1"/>
  <c r="AF20" i="1"/>
  <c r="AF21" i="1" a="1"/>
  <c r="AF21" i="1"/>
  <c r="AF22" i="1" a="1"/>
  <c r="AF22" i="1"/>
  <c r="AF23" i="1" a="1"/>
  <c r="AF23" i="1"/>
  <c r="AF24" i="1" a="1"/>
  <c r="AF24" i="1" s="1"/>
  <c r="AF25" i="1" a="1"/>
  <c r="AF25" i="1"/>
  <c r="AF26" i="1" a="1"/>
  <c r="AF26" i="1"/>
  <c r="AF3" i="1" a="1"/>
  <c r="AF3" i="1" s="1"/>
  <c r="AK15" i="1" l="1"/>
  <c r="AH8" i="1"/>
  <c r="AB12" i="1"/>
  <c r="AA8" i="1"/>
  <c r="Z5" i="1"/>
  <c r="J5" i="1" s="1"/>
  <c r="Z6" i="1"/>
  <c r="Z7" i="1"/>
  <c r="J7" i="1" s="1"/>
  <c r="AE7" i="1" s="1"/>
  <c r="Z8" i="1"/>
  <c r="J8" i="1" s="1"/>
  <c r="AE8" i="1" s="1"/>
  <c r="Z9" i="1"/>
  <c r="J9" i="1" s="1"/>
  <c r="Z10" i="1"/>
  <c r="Z11" i="1"/>
  <c r="J11" i="1" s="1"/>
  <c r="AE11" i="1" s="1"/>
  <c r="Z12" i="1"/>
  <c r="J12" i="1" s="1"/>
  <c r="Y12" i="1" s="1"/>
  <c r="Z13" i="1"/>
  <c r="J13" i="1" s="1"/>
  <c r="Z14" i="1"/>
  <c r="Z17" i="1"/>
  <c r="J17" i="1" s="1"/>
  <c r="AG17" i="1" s="1"/>
  <c r="J19" i="1"/>
  <c r="J20" i="1"/>
  <c r="AB20" i="1" s="1"/>
  <c r="J21" i="1"/>
  <c r="J23" i="1"/>
  <c r="J24" i="1"/>
  <c r="J25" i="1"/>
  <c r="Z3" i="1"/>
  <c r="J3" i="1" s="1"/>
  <c r="AD3" i="1" s="1"/>
  <c r="Z4" i="1"/>
  <c r="J4" i="1" s="1"/>
  <c r="AB4" i="1" s="1"/>
  <c r="J16" i="1"/>
  <c r="AB16" i="1" s="1"/>
  <c r="O3" i="1"/>
  <c r="J6" i="1"/>
  <c r="J10" i="1"/>
  <c r="AH10" i="1" s="1"/>
  <c r="J14" i="1"/>
  <c r="Y14" i="1" s="1"/>
  <c r="J18" i="1"/>
  <c r="AD18" i="1" s="1"/>
  <c r="J22" i="1"/>
  <c r="AD22" i="1" s="1"/>
  <c r="J26" i="1"/>
  <c r="AD26" i="1" s="1"/>
  <c r="J15" i="1"/>
  <c r="Y17" i="1" s="1"/>
  <c r="AH14" i="1" l="1"/>
  <c r="AA20" i="1"/>
  <c r="AA4" i="1"/>
  <c r="AB8" i="1"/>
  <c r="AD12" i="1"/>
  <c r="AA14" i="1"/>
  <c r="AD14" i="1"/>
  <c r="AI11" i="1"/>
  <c r="AD8" i="1"/>
  <c r="AA12" i="1"/>
  <c r="AB14" i="1"/>
  <c r="AH12" i="1"/>
  <c r="AI7" i="1"/>
  <c r="Y9" i="1"/>
  <c r="AD9" i="1"/>
  <c r="AH9" i="1"/>
  <c r="AB9" i="1"/>
  <c r="AA9" i="1"/>
  <c r="AE9" i="1"/>
  <c r="AI9" i="1"/>
  <c r="AG9" i="1"/>
  <c r="AC9" i="1"/>
  <c r="AD21" i="1"/>
  <c r="AB21" i="1"/>
  <c r="AA21" i="1"/>
  <c r="AE21" i="1"/>
  <c r="AG21" i="1"/>
  <c r="AC21" i="1"/>
  <c r="Y5" i="1"/>
  <c r="AD5" i="1"/>
  <c r="AH5" i="1"/>
  <c r="AB5" i="1"/>
  <c r="AA5" i="1"/>
  <c r="AE5" i="1"/>
  <c r="AI5" i="1"/>
  <c r="AC5" i="1"/>
  <c r="AG5" i="1"/>
  <c r="AD25" i="1"/>
  <c r="AB25" i="1"/>
  <c r="AA25" i="1"/>
  <c r="Y13" i="1"/>
  <c r="AD13" i="1"/>
  <c r="AH13" i="1"/>
  <c r="AB13" i="1"/>
  <c r="AA13" i="1"/>
  <c r="AE13" i="1"/>
  <c r="AI13" i="1"/>
  <c r="AG25" i="1"/>
  <c r="AE23" i="1"/>
  <c r="AD15" i="1"/>
  <c r="AB15" i="1"/>
  <c r="AA15" i="1"/>
  <c r="AC15" i="1"/>
  <c r="AG15" i="1"/>
  <c r="Y6" i="1"/>
  <c r="AC6" i="1"/>
  <c r="AG6" i="1"/>
  <c r="AE6" i="1"/>
  <c r="AI6" i="1"/>
  <c r="AE4" i="1"/>
  <c r="AI4" i="1"/>
  <c r="AC4" i="1"/>
  <c r="AG4" i="1"/>
  <c r="AD4" i="1"/>
  <c r="AH4" i="1"/>
  <c r="AE24" i="1"/>
  <c r="AC24" i="1"/>
  <c r="AG24" i="1"/>
  <c r="AE20" i="1"/>
  <c r="AC20" i="1"/>
  <c r="AG20" i="1"/>
  <c r="AD20" i="1"/>
  <c r="AA26" i="1"/>
  <c r="AA18" i="1"/>
  <c r="AA10" i="1"/>
  <c r="AB26" i="1"/>
  <c r="AB18" i="1"/>
  <c r="AB10" i="1"/>
  <c r="AE25" i="1"/>
  <c r="AD24" i="1"/>
  <c r="Y10" i="1"/>
  <c r="AC10" i="1"/>
  <c r="AG10" i="1"/>
  <c r="AE10" i="1"/>
  <c r="AI10" i="1"/>
  <c r="AC3" i="1"/>
  <c r="AB3" i="1"/>
  <c r="AA3" i="1"/>
  <c r="AE3" i="1"/>
  <c r="AD19" i="1"/>
  <c r="AB19" i="1"/>
  <c r="AA19" i="1"/>
  <c r="AC19" i="1"/>
  <c r="AG19" i="1"/>
  <c r="Y11" i="1"/>
  <c r="AD11" i="1"/>
  <c r="AH11" i="1"/>
  <c r="AB11" i="1"/>
  <c r="AA11" i="1"/>
  <c r="AC11" i="1"/>
  <c r="AG11" i="1"/>
  <c r="Y7" i="1"/>
  <c r="AD7" i="1"/>
  <c r="AH7" i="1"/>
  <c r="AB7" i="1"/>
  <c r="AA7" i="1"/>
  <c r="AC7" i="1"/>
  <c r="AG7" i="1"/>
  <c r="AA24" i="1"/>
  <c r="AA16" i="1"/>
  <c r="AB24" i="1"/>
  <c r="AG3" i="1"/>
  <c r="AC25" i="1"/>
  <c r="AE15" i="1"/>
  <c r="AG13" i="1"/>
  <c r="AD10" i="1"/>
  <c r="AH6" i="1"/>
  <c r="AD23" i="1"/>
  <c r="AB23" i="1"/>
  <c r="AA23" i="1"/>
  <c r="AC23" i="1"/>
  <c r="AC22" i="1"/>
  <c r="AG22" i="1"/>
  <c r="AE22" i="1"/>
  <c r="AE16" i="1"/>
  <c r="AC16" i="1"/>
  <c r="AG16" i="1"/>
  <c r="AD16" i="1"/>
  <c r="AD17" i="1"/>
  <c r="AB17" i="1"/>
  <c r="AA17" i="1"/>
  <c r="AE17" i="1"/>
  <c r="AC18" i="1"/>
  <c r="AG18" i="1"/>
  <c r="AE18" i="1"/>
  <c r="AC26" i="1"/>
  <c r="AG26" i="1"/>
  <c r="AE26" i="1"/>
  <c r="AA22" i="1"/>
  <c r="AA6" i="1"/>
  <c r="AB22" i="1"/>
  <c r="AB6" i="1"/>
  <c r="AG23" i="1"/>
  <c r="AE19" i="1"/>
  <c r="AC17" i="1"/>
  <c r="AC13" i="1"/>
  <c r="AD6" i="1"/>
  <c r="AI14" i="1"/>
  <c r="AE14" i="1"/>
  <c r="AG12" i="1"/>
  <c r="AC12" i="1"/>
  <c r="AG8" i="1"/>
  <c r="AC8" i="1"/>
  <c r="AG14" i="1"/>
  <c r="AC14" i="1"/>
  <c r="AI12" i="1"/>
  <c r="AE12" i="1"/>
  <c r="AI8" i="1"/>
  <c r="K10" i="1" a="1"/>
  <c r="K10" i="1" s="1"/>
  <c r="K25" i="1" a="1"/>
  <c r="K25" i="1" s="1"/>
  <c r="L25" i="1" s="1"/>
  <c r="AH25" i="1" s="1"/>
  <c r="K5" i="1" a="1"/>
  <c r="K5" i="1" s="1"/>
  <c r="L10" i="1"/>
  <c r="K22" i="1" a="1"/>
  <c r="K22" i="1" s="1"/>
  <c r="M11" i="1"/>
  <c r="K14" i="1" a="1"/>
  <c r="K14" i="1" s="1"/>
  <c r="K20" i="1" a="1"/>
  <c r="K20" i="1" s="1"/>
  <c r="L20" i="1" s="1"/>
  <c r="M20" i="1" s="1"/>
  <c r="AI20" i="1" s="1"/>
  <c r="K16" i="1" a="1"/>
  <c r="K16" i="1" s="1"/>
  <c r="L16" i="1" s="1"/>
  <c r="Y8" i="1"/>
  <c r="M8" i="1"/>
  <c r="K8" i="1" a="1"/>
  <c r="K8" i="1" s="1"/>
  <c r="L8" i="1"/>
  <c r="K17" i="1" a="1"/>
  <c r="K17" i="1" s="1"/>
  <c r="L17" i="1" s="1"/>
  <c r="K24" i="1" a="1"/>
  <c r="K24" i="1" s="1"/>
  <c r="L24" i="1" s="1"/>
  <c r="M24" i="1" s="1"/>
  <c r="AI24" i="1" s="1"/>
  <c r="K19" i="1" a="1"/>
  <c r="K19" i="1" s="1"/>
  <c r="L19" i="1" s="1"/>
  <c r="M19" i="1" s="1"/>
  <c r="AI19" i="1" s="1"/>
  <c r="K12" i="1" a="1"/>
  <c r="K12" i="1" s="1"/>
  <c r="K7" i="1" a="1"/>
  <c r="K7" i="1" s="1"/>
  <c r="L7" i="1" s="1"/>
  <c r="M7" i="1" s="1"/>
  <c r="L22" i="1"/>
  <c r="M22" i="1" s="1"/>
  <c r="AI22" i="1" s="1"/>
  <c r="L14" i="1"/>
  <c r="L9" i="1"/>
  <c r="L5" i="1"/>
  <c r="M10" i="1"/>
  <c r="K26" i="1" a="1"/>
  <c r="K26" i="1" s="1"/>
  <c r="L26" i="1" s="1"/>
  <c r="K21" i="1" a="1"/>
  <c r="K21" i="1" s="1"/>
  <c r="L21" i="1" s="1"/>
  <c r="K18" i="1" a="1"/>
  <c r="K18" i="1" s="1"/>
  <c r="L18" i="1" s="1"/>
  <c r="M18" i="1" s="1"/>
  <c r="AI18" i="1" s="1"/>
  <c r="K9" i="1" a="1"/>
  <c r="K9" i="1" s="1"/>
  <c r="K6" i="1" a="1"/>
  <c r="K6" i="1" s="1"/>
  <c r="L6" i="1" s="1"/>
  <c r="M6" i="1" s="1"/>
  <c r="L12" i="1"/>
  <c r="M14" i="1"/>
  <c r="M9" i="1"/>
  <c r="M5" i="1"/>
  <c r="K23" i="1" a="1"/>
  <c r="K23" i="1" s="1"/>
  <c r="L23" i="1" s="1"/>
  <c r="M23" i="1" s="1"/>
  <c r="AI23" i="1" s="1"/>
  <c r="K15" i="1" a="1"/>
  <c r="K15" i="1" s="1"/>
  <c r="L15" i="1" s="1"/>
  <c r="M15" i="1" s="1"/>
  <c r="AI15" i="1" s="1"/>
  <c r="K11" i="1" a="1"/>
  <c r="K11" i="1" s="1"/>
  <c r="L11" i="1"/>
  <c r="M12" i="1"/>
  <c r="Y3" i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AK3" i="1" s="1"/>
  <c r="K3" i="1" a="1"/>
  <c r="K3" i="1" s="1"/>
  <c r="L3" i="1" s="1"/>
  <c r="M3" i="1" s="1"/>
  <c r="AI3" i="1" s="1"/>
  <c r="L13" i="1"/>
  <c r="K13" i="1" a="1"/>
  <c r="K13" i="1" s="1"/>
  <c r="M13" i="1"/>
  <c r="Y4" i="1"/>
  <c r="K4" i="1" a="1"/>
  <c r="K4" i="1" s="1"/>
  <c r="L4" i="1" s="1"/>
  <c r="M4" i="1" s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AN3" i="1" s="1"/>
  <c r="AH20" i="1" l="1"/>
  <c r="M17" i="1"/>
  <c r="AI17" i="1" s="1"/>
  <c r="AH17" i="1"/>
  <c r="AH21" i="1"/>
  <c r="M21" i="1"/>
  <c r="AI21" i="1" s="1"/>
  <c r="M16" i="1"/>
  <c r="AI16" i="1" s="1"/>
  <c r="AH16" i="1"/>
  <c r="AH15" i="1"/>
  <c r="AH18" i="1"/>
  <c r="M25" i="1"/>
  <c r="AI25" i="1" s="1"/>
  <c r="M26" i="1"/>
  <c r="AI26" i="1" s="1"/>
  <c r="AH26" i="1"/>
  <c r="AH24" i="1"/>
  <c r="AH3" i="1"/>
  <c r="AH19" i="1"/>
  <c r="AH22" i="1"/>
  <c r="AH23" i="1"/>
  <c r="X3" i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AK17" i="1" s="1"/>
  <c r="W3" i="1"/>
  <c r="W4" i="1" s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V3" i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AK13" i="1" s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S3" i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AQ5" i="1" s="1"/>
  <c r="R3" i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AN5" i="1" s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AK5" i="1" s="1"/>
  <c r="P3" i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AQ3" i="1" s="1"/>
  <c r="U26" i="1" l="1"/>
  <c r="AK11" i="1" s="1"/>
  <c r="T3" i="1"/>
  <c r="T4" i="1" s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AK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<sst xmlns="http://schemas.openxmlformats.org/spreadsheetml/2006/main" count="200" uniqueCount="135">
  <si>
    <t>I-LNAME</t>
  </si>
  <si>
    <t>I-FNAME</t>
  </si>
  <si>
    <t>I-ADDRESS</t>
  </si>
  <si>
    <t>I-CITY</t>
  </si>
  <si>
    <t>I-STATE</t>
  </si>
  <si>
    <t>I-POP-TYPE</t>
  </si>
  <si>
    <t>I-CASES</t>
  </si>
  <si>
    <t>I-TEAM</t>
  </si>
  <si>
    <t>INPUT</t>
  </si>
  <si>
    <t>C-DEP</t>
  </si>
  <si>
    <t>C-TOT-DEP</t>
  </si>
  <si>
    <t>C-TOT-AMNT</t>
  </si>
  <si>
    <t>POP-1-ACC</t>
  </si>
  <si>
    <t>POP-2-ACC</t>
  </si>
  <si>
    <t>POP-3-ACC</t>
  </si>
  <si>
    <t>POP-4-ACC</t>
  </si>
  <si>
    <t>POP-5-ACC</t>
  </si>
  <si>
    <t>POP-6-ACC</t>
  </si>
  <si>
    <t>TEAM-A-ACC</t>
  </si>
  <si>
    <t>TEAM-B-ACC</t>
  </si>
  <si>
    <t>TEAM-C-ACC</t>
  </si>
  <si>
    <t>TEAM-D-ACC</t>
  </si>
  <si>
    <t>TEAM-E-ACC</t>
  </si>
  <si>
    <t>WORKING-STORAGE</t>
  </si>
  <si>
    <t>D-LNAME</t>
  </si>
  <si>
    <t>D-FNAME</t>
  </si>
  <si>
    <t>D-CITY</t>
  </si>
  <si>
    <t>D-STATE</t>
  </si>
  <si>
    <t>D-ZIP</t>
  </si>
  <si>
    <t>D-POP-TYPE</t>
  </si>
  <si>
    <t>D-QTY</t>
  </si>
  <si>
    <t>D-TOT-DEP</t>
  </si>
  <si>
    <t>D-TOT-AMNT</t>
  </si>
  <si>
    <t>OUTPUT</t>
  </si>
  <si>
    <t>O-ERR-REC</t>
  </si>
  <si>
    <t>O-ERR-MSG</t>
  </si>
  <si>
    <t>ERROR OUTPUT</t>
  </si>
  <si>
    <t>ERR-SW</t>
  </si>
  <si>
    <t>XXXXXXXXXXXXXXX</t>
  </si>
  <si>
    <t>XXXXXXXXXX</t>
  </si>
  <si>
    <t>WI</t>
  </si>
  <si>
    <t>A</t>
  </si>
  <si>
    <t>I-ZIP</t>
  </si>
  <si>
    <t xml:space="preserve">               </t>
  </si>
  <si>
    <t xml:space="preserve">FROAH          </t>
  </si>
  <si>
    <t xml:space="preserve">SMELL          </t>
  </si>
  <si>
    <t xml:space="preserve">LESTER         </t>
  </si>
  <si>
    <t xml:space="preserve">CHOCULA        </t>
  </si>
  <si>
    <t xml:space="preserve">HANCOCK        </t>
  </si>
  <si>
    <t xml:space="preserve">DOO            </t>
  </si>
  <si>
    <t xml:space="preserve">BIRKNER        </t>
  </si>
  <si>
    <t xml:space="preserve">WASHINGTON     </t>
  </si>
  <si>
    <t xml:space="preserve">ADAMS          </t>
  </si>
  <si>
    <t xml:space="preserve">JEFFERSON      </t>
  </si>
  <si>
    <t xml:space="preserve">MADISON        </t>
  </si>
  <si>
    <t xml:space="preserve">MONROE         </t>
  </si>
  <si>
    <t xml:space="preserve">JACKSON        </t>
  </si>
  <si>
    <t xml:space="preserve">VAN BUREN      </t>
  </si>
  <si>
    <t xml:space="preserve">HARRISON       </t>
  </si>
  <si>
    <t xml:space="preserve">TYLER          </t>
  </si>
  <si>
    <t xml:space="preserve">POLK           </t>
  </si>
  <si>
    <t xml:space="preserve">ROY            </t>
  </si>
  <si>
    <t xml:space="preserve">LEE            </t>
  </si>
  <si>
    <t xml:space="preserve">MO             </t>
  </si>
  <si>
    <t xml:space="preserve">COUNT          </t>
  </si>
  <si>
    <t xml:space="preserve">JOHN           </t>
  </si>
  <si>
    <t xml:space="preserve">SCOOBY         </t>
  </si>
  <si>
    <t xml:space="preserve">JUSTIN         </t>
  </si>
  <si>
    <t xml:space="preserve">GEORGE         </t>
  </si>
  <si>
    <t xml:space="preserve">THOMAS         </t>
  </si>
  <si>
    <t xml:space="preserve">JAMES          </t>
  </si>
  <si>
    <t xml:space="preserve">JOHN QUINCY    </t>
  </si>
  <si>
    <t xml:space="preserve">ANDREW         </t>
  </si>
  <si>
    <t xml:space="preserve">MARTIN         </t>
  </si>
  <si>
    <t xml:space="preserve">WILLIAM HENRY  </t>
  </si>
  <si>
    <t xml:space="preserve">JAMES KNOX     </t>
  </si>
  <si>
    <t>54321  DAVIS ST</t>
  </si>
  <si>
    <t>24681  SHORT ST</t>
  </si>
  <si>
    <t>42069  CREEP ST</t>
  </si>
  <si>
    <t>5201  SUCKER ST</t>
  </si>
  <si>
    <t>68505  BIG BLVD</t>
  </si>
  <si>
    <t>85     SPOOK RD</t>
  </si>
  <si>
    <t>12345 BIGBRO RD</t>
  </si>
  <si>
    <t>123   COUNTY RD</t>
  </si>
  <si>
    <t>12 EXECUTIVE DR</t>
  </si>
  <si>
    <t>85221  RIDGE RD</t>
  </si>
  <si>
    <t>68505  BERRY ST</t>
  </si>
  <si>
    <t>52     LILLY LN</t>
  </si>
  <si>
    <t>42069   HIGH ST</t>
  </si>
  <si>
    <t>24681 N WEST ST</t>
  </si>
  <si>
    <t>54 ARKANSAS AVE</t>
  </si>
  <si>
    <t>525 SENATOR  ST</t>
  </si>
  <si>
    <t>247 INDIANA AVE</t>
  </si>
  <si>
    <t>1450  IDAHO  LN</t>
  </si>
  <si>
    <t>1795  IOWA   ST</t>
  </si>
  <si>
    <t xml:space="preserve">FLORIS    </t>
  </si>
  <si>
    <t xml:space="preserve">LANCASTER </t>
  </si>
  <si>
    <t xml:space="preserve">PEORIA    </t>
  </si>
  <si>
    <t xml:space="preserve">          </t>
  </si>
  <si>
    <t>SPOOKVILLE</t>
  </si>
  <si>
    <t xml:space="preserve">LINCOLN   </t>
  </si>
  <si>
    <t xml:space="preserve">COOLSVILE </t>
  </si>
  <si>
    <t>MEDIAPOLIS</t>
  </si>
  <si>
    <t>BLOOMFIELD</t>
  </si>
  <si>
    <t>DES MOINES</t>
  </si>
  <si>
    <t xml:space="preserve">BRANSON   </t>
  </si>
  <si>
    <t xml:space="preserve">CHICAGO   </t>
  </si>
  <si>
    <t xml:space="preserve">LANSING   </t>
  </si>
  <si>
    <t xml:space="preserve">OMAHA     </t>
  </si>
  <si>
    <t xml:space="preserve">OTTUMWA   </t>
  </si>
  <si>
    <t xml:space="preserve">ST LOUIS  </t>
  </si>
  <si>
    <t xml:space="preserve">MADISON   </t>
  </si>
  <si>
    <t xml:space="preserve">DETROIT   </t>
  </si>
  <si>
    <t>IA</t>
  </si>
  <si>
    <t>MO</t>
  </si>
  <si>
    <t>IL</t>
  </si>
  <si>
    <t>PN</t>
  </si>
  <si>
    <t>NE</t>
  </si>
  <si>
    <t>MI</t>
  </si>
  <si>
    <t>AEIOUANDY</t>
  </si>
  <si>
    <t>XX</t>
  </si>
  <si>
    <t>D</t>
  </si>
  <si>
    <t>C</t>
  </si>
  <si>
    <t>E</t>
  </si>
  <si>
    <t>B</t>
  </si>
  <si>
    <t>F</t>
  </si>
  <si>
    <t>GRAND TOTALS:</t>
  </si>
  <si>
    <t>COKE</t>
  </si>
  <si>
    <t>DIET COKE</t>
  </si>
  <si>
    <t>MELLO YELLO</t>
  </si>
  <si>
    <t>CHERRY COKE</t>
  </si>
  <si>
    <t>DIET CHERRY COKE</t>
  </si>
  <si>
    <t>SPRITE</t>
  </si>
  <si>
    <t>TOTALS</t>
  </si>
  <si>
    <t>TEAM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</si>
</sst>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0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3" xfId="0" applyBorder="1"/>
    <xf numFmtId="164" fontId="0" fillId="0" borderId="3" xfId="0" applyNumberFormat="1" applyBorder="1"/>
    <xf numFmtId="0" fontId="0" fillId="0" borderId="2" xfId="0" applyBorder="1"/>
    <xf numFmtId="0" fontId="0" fillId="0" borderId="5" xfId="0" applyBorder="1"/>
    <xf numFmtId="2" fontId="0" fillId="0" borderId="3" xfId="0" applyNumberFormat="1" applyBorder="1"/>
    <xf numFmtId="164" fontId="0" fillId="0" borderId="0" xfId="0" quotePrefix="1" applyNumberFormat="1"/>
    <xf numFmtId="1" fontId="0" fillId="0" borderId="3" xfId="0" applyNumberFormat="1" applyBorder="1"/>
    <xf numFmtId="1" fontId="0" fillId="0" borderId="0" xfId="1" applyNumberFormat="1" applyFont="1" applyBorder="1"/>
    <xf numFmtId="165" fontId="0" fillId="0" borderId="0" xfId="0" applyNumberFormat="1" applyBorder="1"/>
    <xf numFmtId="0" fontId="0" fillId="2" borderId="0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4" xfId="0" applyFill="1" applyBorder="1"/>
    <xf numFmtId="165" fontId="0" fillId="0" borderId="0" xfId="0" applyNumberFormat="1"/>
    <xf numFmtId="165" fontId="0" fillId="0" borderId="3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8D6A-8517-4BBC-BFB3-6E8A8C77C036}">
  <dimension ref="A1:AQ27"/>
  <sheetViews>
    <sheetView tabSelected="1" topLeftCell="AC10" workbookViewId="0">
      <selection activeCell="AI13" sqref="AI13"/>
    </sheetView>
  </sheetViews>
  <sheetFormatPr defaultRowHeight="15" x14ac:dyDescent="0.25"/>
  <cols>
    <col min="1" max="3" width="18.42578125" bestFit="1" customWidth="1"/>
    <col min="4" max="4" width="12.42578125" bestFit="1" customWidth="1"/>
    <col min="5" max="5" width="7.5703125" bestFit="1" customWidth="1"/>
    <col min="6" max="6" width="11.5703125" bestFit="1" customWidth="1"/>
    <col min="7" max="7" width="10.85546875" bestFit="1" customWidth="1"/>
    <col min="8" max="8" width="7.7109375" bestFit="1" customWidth="1"/>
    <col min="9" max="9" width="7.28515625" bestFit="1" customWidth="1"/>
    <col min="10" max="11" width="8.42578125" bestFit="1" customWidth="1"/>
    <col min="12" max="12" width="10.42578125" bestFit="1" customWidth="1"/>
    <col min="13" max="13" width="12.42578125" bestFit="1" customWidth="1"/>
    <col min="14" max="14" width="15.42578125" bestFit="1" customWidth="1"/>
    <col min="15" max="19" width="14.7109375" bestFit="1" customWidth="1"/>
    <col min="20" max="20" width="12.28515625" bestFit="1" customWidth="1"/>
    <col min="21" max="22" width="12.140625" bestFit="1" customWidth="1"/>
    <col min="23" max="23" width="12.28515625" bestFit="1" customWidth="1"/>
    <col min="24" max="24" width="12" bestFit="1" customWidth="1"/>
    <col min="25" max="25" width="65.7109375" bestFit="1" customWidth="1"/>
    <col min="26" max="26" width="38.28515625" bestFit="1" customWidth="1"/>
    <col min="27" max="28" width="18.42578125" bestFit="1" customWidth="1"/>
    <col min="29" max="29" width="12.42578125" bestFit="1" customWidth="1"/>
    <col min="30" max="30" width="8.28515625" bestFit="1" customWidth="1"/>
    <col min="31" max="31" width="10" bestFit="1" customWidth="1"/>
    <col min="32" max="32" width="17.42578125" bestFit="1" customWidth="1"/>
    <col min="33" max="33" width="6.42578125" bestFit="1" customWidth="1"/>
    <col min="34" max="34" width="10.5703125" bestFit="1" customWidth="1"/>
    <col min="35" max="35" width="12.5703125" bestFit="1" customWidth="1"/>
    <col min="36" max="36" width="15.140625" bestFit="1" customWidth="1"/>
    <col min="39" max="39" width="17.42578125" bestFit="1" customWidth="1"/>
    <col min="42" max="43" width="12.42578125" bestFit="1" customWidth="1"/>
  </cols>
  <sheetData>
    <row r="1" spans="1:43" ht="16.5" thickTop="1" thickBot="1" x14ac:dyDescent="0.3">
      <c r="A1" s="27" t="s">
        <v>8</v>
      </c>
      <c r="B1" s="27"/>
      <c r="C1" s="27"/>
      <c r="D1" s="27"/>
      <c r="E1" s="27"/>
      <c r="F1" s="27"/>
      <c r="G1" s="27"/>
      <c r="H1" s="27"/>
      <c r="I1" s="27"/>
      <c r="J1" s="16"/>
      <c r="K1" s="27" t="s">
        <v>23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8"/>
      <c r="Y1" s="29" t="s">
        <v>36</v>
      </c>
      <c r="Z1" s="28"/>
      <c r="AA1" s="29" t="s">
        <v>33</v>
      </c>
      <c r="AB1" s="27"/>
      <c r="AC1" s="27"/>
      <c r="AD1" s="27"/>
      <c r="AE1" s="27"/>
      <c r="AF1" s="27"/>
      <c r="AG1" s="27"/>
      <c r="AH1" s="27"/>
      <c r="AI1" s="28"/>
      <c r="AJ1" s="30" t="s">
        <v>133</v>
      </c>
      <c r="AK1" s="31"/>
      <c r="AL1" s="31"/>
      <c r="AM1" s="31"/>
      <c r="AN1" s="31"/>
      <c r="AO1" s="31"/>
      <c r="AP1" s="31"/>
      <c r="AQ1" s="32"/>
    </row>
    <row r="2" spans="1:43" ht="15.75" thickTop="1" x14ac:dyDescent="0.2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42</v>
      </c>
      <c r="G2" s="17" t="s">
        <v>5</v>
      </c>
      <c r="H2" s="17" t="s">
        <v>6</v>
      </c>
      <c r="I2" s="18" t="s">
        <v>7</v>
      </c>
      <c r="J2" s="19" t="s">
        <v>37</v>
      </c>
      <c r="K2" s="20" t="s">
        <v>9</v>
      </c>
      <c r="L2" s="20" t="s">
        <v>10</v>
      </c>
      <c r="M2" s="20" t="s">
        <v>11</v>
      </c>
      <c r="N2" s="20" t="s">
        <v>12</v>
      </c>
      <c r="O2" s="20" t="s">
        <v>13</v>
      </c>
      <c r="P2" s="20" t="s">
        <v>14</v>
      </c>
      <c r="Q2" s="20" t="s">
        <v>15</v>
      </c>
      <c r="R2" s="20" t="s">
        <v>16</v>
      </c>
      <c r="S2" s="20" t="s">
        <v>17</v>
      </c>
      <c r="T2" s="20" t="s">
        <v>18</v>
      </c>
      <c r="U2" s="20" t="s">
        <v>19</v>
      </c>
      <c r="V2" s="20" t="s">
        <v>20</v>
      </c>
      <c r="W2" s="20" t="s">
        <v>21</v>
      </c>
      <c r="X2" s="18" t="s">
        <v>22</v>
      </c>
      <c r="Y2" s="19" t="s">
        <v>34</v>
      </c>
      <c r="Z2" s="21" t="s">
        <v>35</v>
      </c>
      <c r="AA2" s="20" t="s">
        <v>24</v>
      </c>
      <c r="AB2" s="20" t="s">
        <v>25</v>
      </c>
      <c r="AC2" s="20" t="s">
        <v>26</v>
      </c>
      <c r="AD2" s="20" t="s">
        <v>27</v>
      </c>
      <c r="AE2" s="20" t="s">
        <v>28</v>
      </c>
      <c r="AF2" s="20" t="s">
        <v>29</v>
      </c>
      <c r="AG2" s="20" t="s">
        <v>30</v>
      </c>
      <c r="AH2" s="20" t="s">
        <v>31</v>
      </c>
      <c r="AI2" s="18" t="s">
        <v>32</v>
      </c>
      <c r="AJ2" s="22" t="s">
        <v>126</v>
      </c>
      <c r="AK2" s="20"/>
      <c r="AL2" s="20"/>
      <c r="AM2" s="20"/>
      <c r="AN2" s="20"/>
      <c r="AO2" s="20"/>
      <c r="AP2" s="20"/>
      <c r="AQ2" s="18"/>
    </row>
    <row r="3" spans="1:43" x14ac:dyDescent="0.25">
      <c r="A3" t="s">
        <v>38</v>
      </c>
      <c r="B3" t="s">
        <v>38</v>
      </c>
      <c r="C3" t="s">
        <v>38</v>
      </c>
      <c r="D3" t="s">
        <v>39</v>
      </c>
      <c r="E3" t="s">
        <v>40</v>
      </c>
      <c r="F3" s="5">
        <v>999999999</v>
      </c>
      <c r="G3" s="4">
        <v>1</v>
      </c>
      <c r="H3" s="4">
        <v>99</v>
      </c>
      <c r="I3" s="1" t="s">
        <v>41</v>
      </c>
      <c r="J3" t="str">
        <f t="shared" ref="J3:J26" si="0">IF(Z3="","N","Y")</f>
        <v>N</v>
      </c>
      <c r="K3" cm="1">
        <f t="array" ref="K3">IF(J3="N",_xlfn.SWITCH(E3,"IA",0.05,"NE",0.05,"WI",0.05,"MI",0.1,"IL",0,"MO",0),"")</f>
        <v>0.05</v>
      </c>
      <c r="L3" s="6">
        <f>IF(J3="N",(K3 * (24 * H3)),"")</f>
        <v>118.80000000000001</v>
      </c>
      <c r="M3">
        <f>IF(J3="N",(18.71 * H3) + L3,"")</f>
        <v>1971.0900000000001</v>
      </c>
      <c r="N3">
        <f>IF(J3="N",IF(G3 = 1, H3,0),"")</f>
        <v>99</v>
      </c>
      <c r="O3">
        <f>IF(G3 = 2, H3,0)</f>
        <v>0</v>
      </c>
      <c r="P3">
        <f>IF(G3 = 3, H3,0)</f>
        <v>0</v>
      </c>
      <c r="Q3">
        <f>IF(G3 = 4, H3,0)</f>
        <v>0</v>
      </c>
      <c r="R3">
        <f>IF(G3 = 5, H3,0)</f>
        <v>0</v>
      </c>
      <c r="S3">
        <f>IF(G3 = 6, H3,0)</f>
        <v>0</v>
      </c>
      <c r="T3" s="6">
        <f>IF(I3 = "A", M3,0)</f>
        <v>1971.0900000000001</v>
      </c>
      <c r="U3" s="6">
        <f>IF(I3 = "B", M3,0)</f>
        <v>0</v>
      </c>
      <c r="V3" s="6">
        <f>IF(I3 = "C", M3,0)</f>
        <v>0</v>
      </c>
      <c r="W3" s="6">
        <f>IF(I3 = "D", M3,0)</f>
        <v>0</v>
      </c>
      <c r="X3" s="6">
        <f>IF(I3 = "E", M3,0)</f>
        <v>0</v>
      </c>
      <c r="Y3" s="2" t="str">
        <f t="shared" ref="Y3:Y14" si="1">IF(J3="Y",CONCATENATE(A3,B3,C3,D3,E3,F3,G3,H3,I3),"")</f>
        <v/>
      </c>
      <c r="Z3" s="1" t="str">
        <f>IF(LEN(TRIM(A3))=0,"LAST NAME REQUIRED",IF(LEN(TRIM(B3))=0,"FIRST NAME REQUIRED",IF(LEN(TRIM(C3))=0,"ADDRESS REQUIRED",IF(LEN(TRIM(D3))=0,"CITY REQUIRED",IF(NOT(OR(E3="IA",E3="IL",E3="MI",E3="MO",E3="NE",E3="WI")),"STATES MUST BE IA, IL, MI, MO, NE, OR WI",IF(NOT(ISNUMBER(F3)),"ZIP CODE MUST BE NUMERIC",IF(NOT(ISNUMBER(G3)),"POP TYPE MUST BE NUMERIC",IF(NOT(OR(G3=1,G3=2,G3=3,G3=4,G3=5,G3=6)),"POP TYPE MUST BE 1-6",IF(NOT(ISNUMBER(H3)),"CASES MUST BE NUMERIC",IF(H3&lt;1,"MINIMUM OF 1 CASE",IF(OR(I3="A",I3="B",I3="C",I3="D",I3="E"),"","TEAM MUST BE A, B, C, D, OR E")))))))))))</f>
        <v/>
      </c>
      <c r="AA3" t="str">
        <f>IF(J3="N",A3,"")</f>
        <v>XXXXXXXXXXXXXXX</v>
      </c>
      <c r="AB3" t="str">
        <f>IF(J3="N",B3,"")</f>
        <v>XXXXXXXXXXXXXXX</v>
      </c>
      <c r="AC3" t="str">
        <f>IF(J3="N",D3,"")</f>
        <v>XXXXXXXXXX</v>
      </c>
      <c r="AD3" t="str">
        <f>IF(J3="N",E3,"")</f>
        <v>WI</v>
      </c>
      <c r="AE3" s="5">
        <f>IF(J3="N",F3,"")</f>
        <v>999999999</v>
      </c>
      <c r="AF3" s="5" t="str" cm="1">
        <f t="array" ref="AF3">IF(J3="N",_xlfn.SWITCH(G3,1,"COKE",2,"DIET COKE",3,"MELLO YELLO",4,"CHERRY COKE",5,"DIET CHERRY COKE",6,"SPRITE"),"")</f>
        <v>COKE</v>
      </c>
      <c r="AG3" s="5">
        <f>IF(J3="N",H3,"")</f>
        <v>99</v>
      </c>
      <c r="AH3" s="23">
        <f>IF(J3="N",L3,"")</f>
        <v>118.80000000000001</v>
      </c>
      <c r="AI3" s="25">
        <f>IF(J3="N",M3,"")</f>
        <v>1971.0900000000001</v>
      </c>
      <c r="AJ3" s="2" t="s">
        <v>127</v>
      </c>
      <c r="AK3" s="14">
        <f>N26</f>
        <v>198</v>
      </c>
      <c r="AL3" s="3"/>
      <c r="AM3" s="3" t="s">
        <v>128</v>
      </c>
      <c r="AN3" s="3">
        <f>O26</f>
        <v>69</v>
      </c>
      <c r="AO3" s="3"/>
      <c r="AP3" s="3" t="s">
        <v>129</v>
      </c>
      <c r="AQ3" s="1">
        <f>P26</f>
        <v>27</v>
      </c>
    </row>
    <row r="4" spans="1:43" x14ac:dyDescent="0.25">
      <c r="A4" t="s">
        <v>43</v>
      </c>
      <c r="B4" t="s">
        <v>61</v>
      </c>
      <c r="C4" t="s">
        <v>76</v>
      </c>
      <c r="D4" t="s">
        <v>95</v>
      </c>
      <c r="E4" t="s">
        <v>113</v>
      </c>
      <c r="F4">
        <v>525374321</v>
      </c>
      <c r="G4" s="4">
        <v>4</v>
      </c>
      <c r="H4" s="4">
        <v>1</v>
      </c>
      <c r="I4" s="1" t="s">
        <v>41</v>
      </c>
      <c r="J4" t="str">
        <f t="shared" si="0"/>
        <v>Y</v>
      </c>
      <c r="K4" t="str" cm="1">
        <f t="array" ref="K4">IF(J4="N",_xlfn.SWITCH(E4,"IA",0.05,"NE",0.05,"WI",0.05,"MI",0.1,"IL",0,"MO",0),"")</f>
        <v/>
      </c>
      <c r="L4" s="6" t="str">
        <f t="shared" ref="L4:L26" si="2">IF(J4="N",(K4 * (24 * H4)),"")</f>
        <v/>
      </c>
      <c r="M4" t="str">
        <f t="shared" ref="M4:M26" si="3">IF(J4="N",(18.71 * H4) + L4,"")</f>
        <v/>
      </c>
      <c r="N4">
        <f>IF(J4="N",IF(G4 = 1, N3+H4, N3),N3)</f>
        <v>99</v>
      </c>
      <c r="O4">
        <f>IF(J4="N",IF(G4 = 2, O3+H4, O3),O3)</f>
        <v>0</v>
      </c>
      <c r="P4">
        <f>IF(J4="N",IF(G4 = 3, P3+H4, P3),P3)</f>
        <v>0</v>
      </c>
      <c r="Q4">
        <f>IF(J4="N",IF(G4 = 4, Q3+H4, Q3),Q3)</f>
        <v>0</v>
      </c>
      <c r="R4">
        <f>IF(J4="N",IF(G4 = 5, R3+H4, R3),R3)</f>
        <v>0</v>
      </c>
      <c r="S4">
        <f>IF(J4="N",IF(G4 = 6, S3+H4, S3),S3)</f>
        <v>0</v>
      </c>
      <c r="T4" s="6">
        <f>IF(J4="N",IF(I4 = "A", T3+M4,T3),T3)</f>
        <v>1971.0900000000001</v>
      </c>
      <c r="U4" s="6">
        <f>IF(J4="N",IF(I4 = "B", U3+M4,U3),U3)</f>
        <v>0</v>
      </c>
      <c r="V4" s="6">
        <f>IF(J4="N",IF(I4 = "C", V3+M4,V3),V3)</f>
        <v>0</v>
      </c>
      <c r="W4" s="6">
        <f>IF(J4="N",IF(I4 = "D", W3+M4,W3),W3)</f>
        <v>0</v>
      </c>
      <c r="X4" s="6">
        <f>IF(J4="N",IF(I4 = "E", X3+M4,X3),X3)</f>
        <v>0</v>
      </c>
      <c r="Y4" s="2" t="str">
        <f t="shared" si="1"/>
        <v xml:space="preserve">               ROY            54321  DAVIS STFLORIS    IA52537432141A</v>
      </c>
      <c r="Z4" s="1" t="str">
        <f>IF(LEN(TRIM(A4))=0,"LAST NAME REQUIRED",IF(LEN(TRIM(B4))=0,"FIRST NAME REQUIRED",IF(LEN(TRIM(C4))=0,"ADDRESS REQUIRED",IF(LEN(TRIM(D4))=0,"CITY REQUIRED",IF(NOT(OR(E4="IA",E4="IL",E4="MI",E4="MO",E4="NE",E4="WI")),"STATES MUST BE IA, IL, MI, MO, NE, OR WI",IF(NOT(ISNUMBER(F4)),"ZIP CODE MUST BE NUMERIC",IF(NOT(ISNUMBER(G4)),"POP TYPE MUST BE NUMERIC",IF(NOT(OR(G4=1,G4=2,G4=3,G4=4,G4=5,G4=6)),"POP TYPE MUST BE 1-6",IF(NOT(ISNUMBER(H4)),"CASES MUST BE NUMERIC",IF(H4&lt;1,"MINIMUM OF 1 CASE",IF(OR(I4="A",I4="B",I4="C",I4="D",I4="E"),"","TEAM MUST BE A, B, C, D, OR E")))))))))))</f>
        <v>LAST NAME REQUIRED</v>
      </c>
      <c r="AA4" t="str">
        <f t="shared" ref="AA4:AA26" si="4">IF(J4="N",A4,"")</f>
        <v/>
      </c>
      <c r="AB4" t="str">
        <f t="shared" ref="AB4:AB26" si="5">IF(J4="N",B4,"")</f>
        <v/>
      </c>
      <c r="AC4" t="str">
        <f t="shared" ref="AC4:AC26" si="6">IF(J4="N",D4,"")</f>
        <v/>
      </c>
      <c r="AD4" t="str">
        <f t="shared" ref="AD4:AD26" si="7">IF(J4="N",E4,"")</f>
        <v/>
      </c>
      <c r="AE4" s="5" t="str">
        <f t="shared" ref="AE4:AE26" si="8">IF(J4="N",F4,"")</f>
        <v/>
      </c>
      <c r="AF4" s="5" t="str" cm="1">
        <f t="array" ref="AF4">IF(J4="N",_xlfn.SWITCH(G4,1,"COKE",2,"DIET COKE",3,"MELLO YELLO",4,"CHERRY COKE",5,"DIET CHERRY COKE",6,"SPRITE"),"")</f>
        <v/>
      </c>
      <c r="AG4" s="5" t="str">
        <f t="shared" ref="AG4:AG26" si="9">IF(J4="N",H4,"")</f>
        <v/>
      </c>
      <c r="AH4" s="23" t="str">
        <f t="shared" ref="AH4:AH26" si="10">IF(J4="N",L4,"")</f>
        <v/>
      </c>
      <c r="AI4" s="25" t="str">
        <f t="shared" ref="AI4:AI26" si="11">IF(J4="N",M4,"")</f>
        <v/>
      </c>
      <c r="AJ4" s="2"/>
      <c r="AK4" s="3"/>
      <c r="AL4" s="3"/>
      <c r="AM4" s="3"/>
      <c r="AN4" s="3"/>
      <c r="AO4" s="3"/>
      <c r="AP4" s="3"/>
      <c r="AQ4" s="1"/>
    </row>
    <row r="5" spans="1:43" x14ac:dyDescent="0.25">
      <c r="A5" t="s">
        <v>44</v>
      </c>
      <c r="B5" t="s">
        <v>43</v>
      </c>
      <c r="C5" t="s">
        <v>77</v>
      </c>
      <c r="D5" t="s">
        <v>96</v>
      </c>
      <c r="E5" t="s">
        <v>114</v>
      </c>
      <c r="F5">
        <v>635482468</v>
      </c>
      <c r="G5" s="4">
        <v>2</v>
      </c>
      <c r="H5" s="4">
        <v>5</v>
      </c>
      <c r="I5" s="1" t="s">
        <v>121</v>
      </c>
      <c r="J5" t="str">
        <f t="shared" si="0"/>
        <v>Y</v>
      </c>
      <c r="K5" t="str" cm="1">
        <f t="array" ref="K5">IF(J5="N",_xlfn.SWITCH(E5,"IA",0.05,"NE",0.05,"WI",0.05,"MI",0.1,"IL",0,"MO",0),"")</f>
        <v/>
      </c>
      <c r="L5" s="6" t="str">
        <f t="shared" si="2"/>
        <v/>
      </c>
      <c r="M5" t="str">
        <f t="shared" si="3"/>
        <v/>
      </c>
      <c r="N5">
        <f t="shared" ref="N5:N26" si="12">IF(J5="N",IF(G5 = 1, N4+H5, N4),N4)</f>
        <v>99</v>
      </c>
      <c r="O5">
        <f t="shared" ref="O5:O26" si="13">IF(J5="N",IF(G5 = 2, O4+H5, O4),O4)</f>
        <v>0</v>
      </c>
      <c r="P5">
        <f t="shared" ref="P5:P26" si="14">IF(J5="N",IF(G5 = 3, P4+H5, P4),P4)</f>
        <v>0</v>
      </c>
      <c r="Q5">
        <f t="shared" ref="Q5:Q26" si="15">IF(J5="N",IF(G5 = 4, Q4+H5, Q4),Q4)</f>
        <v>0</v>
      </c>
      <c r="R5">
        <f t="shared" ref="R5:R26" si="16">IF(J5="N",IF(G5 = 5, R4+H5, R4),R4)</f>
        <v>0</v>
      </c>
      <c r="S5">
        <f t="shared" ref="S5:S26" si="17">IF(J5="N",IF(G5 = 6, S4+H5, S4),S4)</f>
        <v>0</v>
      </c>
      <c r="T5" s="6">
        <f t="shared" ref="T5:T26" si="18">IF(J5="N",IF(I5 = "A", T4+M5,T4),T4)</f>
        <v>1971.0900000000001</v>
      </c>
      <c r="U5" s="6">
        <f t="shared" ref="U5:U26" si="19">IF(J5="N",IF(I5 = "B", U4+M5,U4),U4)</f>
        <v>0</v>
      </c>
      <c r="V5" s="6">
        <f t="shared" ref="V5:V26" si="20">IF(J5="N",IF(I5 = "C", V4+M5,V4),V4)</f>
        <v>0</v>
      </c>
      <c r="W5" s="6">
        <f t="shared" ref="W5:W26" si="21">IF(J5="N",IF(I5 = "D", W4+M5,W4),W4)</f>
        <v>0</v>
      </c>
      <c r="X5" s="6">
        <f t="shared" ref="X5:X26" si="22">IF(J5="N",IF(I5 = "E", X4+M5,X4),X4)</f>
        <v>0</v>
      </c>
      <c r="Y5" s="2" t="str">
        <f t="shared" si="1"/>
        <v>FROAH                         24681  SHORT STLANCASTER MO63548246825D</v>
      </c>
      <c r="Z5" s="1" t="str">
        <f t="shared" ref="Z5:Z17" si="23">IF(LEN(TRIM(A5))=0,"LAST NAME REQUIRED",IF(LEN(TRIM(B5))=0,"FIRST NAME REQUIRED",IF(LEN(TRIM(C5))=0,"ADDRESS REQUIRED",IF(LEN(TRIM(D5))=0,"CITY REQUIRED",IF(NOT(OR(E5="IA",E5="IL",E5="MI",E5="MO",E5="NE",E5="WI")),"STATES MUST BE IA, IL, MI, MO, NE, OR WI",IF(NOT(ISNUMBER(F5)),"ZIP CODE MUST BE NUMERIC",IF(NOT(ISNUMBER(G5)),"POP TYPE MUST BE NUMERIC",IF(NOT(OR(G5=1,G5=2,G5=3,G5=4,G5=5,G5=6)),"POP TYPE MUST BE 1-6",IF(NOT(ISNUMBER(H5)),"CASES MUST BE NUMERIC",IF(H5&lt;1,"MINIMUM OF 1 CASE",IF(OR(I5="A",I5="B",I5="C",I5="D",I5="E"),"","TEAM MUST BE A, B, C, D, OR E")))))))))))</f>
        <v>FIRST NAME REQUIRED</v>
      </c>
      <c r="AA5" t="str">
        <f t="shared" si="4"/>
        <v/>
      </c>
      <c r="AB5" t="str">
        <f t="shared" si="5"/>
        <v/>
      </c>
      <c r="AC5" t="str">
        <f t="shared" si="6"/>
        <v/>
      </c>
      <c r="AD5" t="str">
        <f t="shared" si="7"/>
        <v/>
      </c>
      <c r="AE5" s="5" t="str">
        <f t="shared" si="8"/>
        <v/>
      </c>
      <c r="AF5" s="5" t="str" cm="1">
        <f t="array" ref="AF5">IF(J5="N",_xlfn.SWITCH(G5,1,"COKE",2,"DIET COKE",3,"MELLO YELLO",4,"CHERRY COKE",5,"DIET CHERRY COKE",6,"SPRITE"),"")</f>
        <v/>
      </c>
      <c r="AG5" s="5" t="str">
        <f t="shared" si="9"/>
        <v/>
      </c>
      <c r="AH5" s="23" t="str">
        <f t="shared" si="10"/>
        <v/>
      </c>
      <c r="AI5" s="25" t="str">
        <f t="shared" si="11"/>
        <v/>
      </c>
      <c r="AJ5" s="2" t="s">
        <v>130</v>
      </c>
      <c r="AK5" s="3">
        <f>Q26</f>
        <v>24</v>
      </c>
      <c r="AL5" s="3"/>
      <c r="AM5" s="3" t="s">
        <v>131</v>
      </c>
      <c r="AN5" s="3">
        <f>R26</f>
        <v>25</v>
      </c>
      <c r="AO5" s="3"/>
      <c r="AP5" s="3" t="s">
        <v>132</v>
      </c>
      <c r="AQ5" s="1">
        <f>S26</f>
        <v>25</v>
      </c>
    </row>
    <row r="6" spans="1:43" x14ac:dyDescent="0.25">
      <c r="A6" t="s">
        <v>45</v>
      </c>
      <c r="B6" t="s">
        <v>62</v>
      </c>
      <c r="C6" t="s">
        <v>43</v>
      </c>
      <c r="D6" t="s">
        <v>97</v>
      </c>
      <c r="E6" t="s">
        <v>115</v>
      </c>
      <c r="F6">
        <v>616150101</v>
      </c>
      <c r="G6" s="4">
        <v>6</v>
      </c>
      <c r="H6" s="4">
        <v>10</v>
      </c>
      <c r="I6" s="1" t="s">
        <v>122</v>
      </c>
      <c r="J6" t="str">
        <f t="shared" si="0"/>
        <v>Y</v>
      </c>
      <c r="K6" t="str" cm="1">
        <f t="array" ref="K6">IF(J6="N",_xlfn.SWITCH(E6,"IA",0.05,"NE",0.05,"WI",0.05,"MI",0.1,"IL",0,"MO",0),"")</f>
        <v/>
      </c>
      <c r="L6" s="6" t="str">
        <f t="shared" si="2"/>
        <v/>
      </c>
      <c r="M6" t="str">
        <f t="shared" si="3"/>
        <v/>
      </c>
      <c r="N6">
        <f t="shared" si="12"/>
        <v>99</v>
      </c>
      <c r="O6">
        <f t="shared" si="13"/>
        <v>0</v>
      </c>
      <c r="P6">
        <f t="shared" si="14"/>
        <v>0</v>
      </c>
      <c r="Q6">
        <f t="shared" si="15"/>
        <v>0</v>
      </c>
      <c r="R6">
        <f t="shared" si="16"/>
        <v>0</v>
      </c>
      <c r="S6">
        <f t="shared" si="17"/>
        <v>0</v>
      </c>
      <c r="T6" s="6">
        <f t="shared" si="18"/>
        <v>1971.0900000000001</v>
      </c>
      <c r="U6" s="6">
        <f t="shared" si="19"/>
        <v>0</v>
      </c>
      <c r="V6" s="6">
        <f t="shared" si="20"/>
        <v>0</v>
      </c>
      <c r="W6" s="6">
        <f t="shared" si="21"/>
        <v>0</v>
      </c>
      <c r="X6" s="6">
        <f t="shared" si="22"/>
        <v>0</v>
      </c>
      <c r="Y6" s="2" t="str">
        <f t="shared" si="1"/>
        <v>SMELL          LEE                           PEORIA    IL616150101610C</v>
      </c>
      <c r="Z6" s="1" t="str">
        <f t="shared" si="23"/>
        <v>ADDRESS REQUIRED</v>
      </c>
      <c r="AA6" t="str">
        <f t="shared" si="4"/>
        <v/>
      </c>
      <c r="AB6" t="str">
        <f t="shared" si="5"/>
        <v/>
      </c>
      <c r="AC6" t="str">
        <f t="shared" si="6"/>
        <v/>
      </c>
      <c r="AD6" t="str">
        <f t="shared" si="7"/>
        <v/>
      </c>
      <c r="AE6" s="5" t="str">
        <f t="shared" si="8"/>
        <v/>
      </c>
      <c r="AF6" s="5" t="str" cm="1">
        <f t="array" ref="AF6">IF(J6="N",_xlfn.SWITCH(G6,1,"COKE",2,"DIET COKE",3,"MELLO YELLO",4,"CHERRY COKE",5,"DIET CHERRY COKE",6,"SPRITE"),"")</f>
        <v/>
      </c>
      <c r="AG6" s="5" t="str">
        <f t="shared" si="9"/>
        <v/>
      </c>
      <c r="AH6" s="23" t="str">
        <f t="shared" si="10"/>
        <v/>
      </c>
      <c r="AI6" s="25" t="str">
        <f t="shared" si="11"/>
        <v/>
      </c>
      <c r="AJ6" s="2"/>
      <c r="AK6" s="3"/>
      <c r="AL6" s="3"/>
      <c r="AM6" s="3"/>
      <c r="AN6" s="3"/>
      <c r="AO6" s="3"/>
      <c r="AP6" s="3"/>
      <c r="AQ6" s="1"/>
    </row>
    <row r="7" spans="1:43" x14ac:dyDescent="0.25">
      <c r="A7" t="s">
        <v>46</v>
      </c>
      <c r="B7" t="s">
        <v>63</v>
      </c>
      <c r="C7" t="s">
        <v>78</v>
      </c>
      <c r="D7" t="s">
        <v>98</v>
      </c>
      <c r="E7" t="s">
        <v>40</v>
      </c>
      <c r="F7">
        <v>123459999</v>
      </c>
      <c r="G7" s="4">
        <v>3</v>
      </c>
      <c r="H7" s="4">
        <v>1</v>
      </c>
      <c r="I7" s="1" t="s">
        <v>123</v>
      </c>
      <c r="J7" t="str">
        <f t="shared" si="0"/>
        <v>Y</v>
      </c>
      <c r="K7" t="str" cm="1">
        <f t="array" ref="K7">IF(J7="N",_xlfn.SWITCH(E7,"IA",0.05,"NE",0.05,"WI",0.05,"MI",0.1,"IL",0,"MO",0),"")</f>
        <v/>
      </c>
      <c r="L7" s="6" t="str">
        <f t="shared" si="2"/>
        <v/>
      </c>
      <c r="M7" t="str">
        <f t="shared" si="3"/>
        <v/>
      </c>
      <c r="N7">
        <f t="shared" si="12"/>
        <v>99</v>
      </c>
      <c r="O7">
        <f t="shared" si="13"/>
        <v>0</v>
      </c>
      <c r="P7">
        <f t="shared" si="14"/>
        <v>0</v>
      </c>
      <c r="Q7">
        <f t="shared" si="15"/>
        <v>0</v>
      </c>
      <c r="R7">
        <f t="shared" si="16"/>
        <v>0</v>
      </c>
      <c r="S7">
        <f t="shared" si="17"/>
        <v>0</v>
      </c>
      <c r="T7" s="6">
        <f t="shared" si="18"/>
        <v>1971.0900000000001</v>
      </c>
      <c r="U7" s="6">
        <f t="shared" si="19"/>
        <v>0</v>
      </c>
      <c r="V7" s="6">
        <f t="shared" si="20"/>
        <v>0</v>
      </c>
      <c r="W7" s="6">
        <f t="shared" si="21"/>
        <v>0</v>
      </c>
      <c r="X7" s="6">
        <f t="shared" si="22"/>
        <v>0</v>
      </c>
      <c r="Y7" s="2" t="str">
        <f t="shared" si="1"/>
        <v>LESTER         MO             42069  CREEP ST          WI12345999931E</v>
      </c>
      <c r="Z7" s="1" t="str">
        <f t="shared" si="23"/>
        <v>CITY REQUIRED</v>
      </c>
      <c r="AA7" t="str">
        <f t="shared" si="4"/>
        <v/>
      </c>
      <c r="AB7" t="str">
        <f t="shared" si="5"/>
        <v/>
      </c>
      <c r="AC7" t="str">
        <f t="shared" si="6"/>
        <v/>
      </c>
      <c r="AD7" t="str">
        <f t="shared" si="7"/>
        <v/>
      </c>
      <c r="AE7" s="5" t="str">
        <f t="shared" si="8"/>
        <v/>
      </c>
      <c r="AF7" s="5" t="str" cm="1">
        <f t="array" ref="AF7">IF(J7="N",_xlfn.SWITCH(G7,1,"COKE",2,"DIET COKE",3,"MELLO YELLO",4,"CHERRY COKE",5,"DIET CHERRY COKE",6,"SPRITE"),"")</f>
        <v/>
      </c>
      <c r="AG7" s="5" t="str">
        <f t="shared" si="9"/>
        <v/>
      </c>
      <c r="AH7" s="23" t="str">
        <f t="shared" si="10"/>
        <v/>
      </c>
      <c r="AI7" s="25" t="str">
        <f t="shared" si="11"/>
        <v/>
      </c>
      <c r="AJ7" s="2" t="s">
        <v>134</v>
      </c>
      <c r="AK7" s="3"/>
      <c r="AL7" s="3"/>
      <c r="AM7" s="3"/>
      <c r="AN7" s="3"/>
      <c r="AO7" s="3"/>
      <c r="AP7" s="3"/>
      <c r="AQ7" s="1"/>
    </row>
    <row r="8" spans="1:43" x14ac:dyDescent="0.25">
      <c r="A8" t="s">
        <v>47</v>
      </c>
      <c r="B8" t="s">
        <v>64</v>
      </c>
      <c r="C8" t="s">
        <v>79</v>
      </c>
      <c r="D8" t="s">
        <v>99</v>
      </c>
      <c r="E8" t="s">
        <v>116</v>
      </c>
      <c r="F8">
        <v>150013691</v>
      </c>
      <c r="G8" s="4">
        <v>5</v>
      </c>
      <c r="H8" s="4">
        <v>3</v>
      </c>
      <c r="I8" s="1" t="s">
        <v>124</v>
      </c>
      <c r="J8" t="str">
        <f t="shared" si="0"/>
        <v>Y</v>
      </c>
      <c r="K8" t="str" cm="1">
        <f t="array" ref="K8">IF(J8="N",_xlfn.SWITCH(E8,"IA",0.05,"NE",0.05,"WI",0.05,"MI",0.1,"IL",0,"MO",0),"")</f>
        <v/>
      </c>
      <c r="L8" s="6" t="str">
        <f t="shared" si="2"/>
        <v/>
      </c>
      <c r="M8" t="str">
        <f t="shared" si="3"/>
        <v/>
      </c>
      <c r="N8">
        <f t="shared" si="12"/>
        <v>99</v>
      </c>
      <c r="O8">
        <f t="shared" si="13"/>
        <v>0</v>
      </c>
      <c r="P8">
        <f t="shared" si="14"/>
        <v>0</v>
      </c>
      <c r="Q8">
        <f t="shared" si="15"/>
        <v>0</v>
      </c>
      <c r="R8">
        <f t="shared" si="16"/>
        <v>0</v>
      </c>
      <c r="S8">
        <f t="shared" si="17"/>
        <v>0</v>
      </c>
      <c r="T8" s="6">
        <f t="shared" si="18"/>
        <v>1971.0900000000001</v>
      </c>
      <c r="U8" s="6">
        <f t="shared" si="19"/>
        <v>0</v>
      </c>
      <c r="V8" s="6">
        <f t="shared" si="20"/>
        <v>0</v>
      </c>
      <c r="W8" s="6">
        <f t="shared" si="21"/>
        <v>0</v>
      </c>
      <c r="X8" s="6">
        <f t="shared" si="22"/>
        <v>0</v>
      </c>
      <c r="Y8" s="2" t="str">
        <f t="shared" si="1"/>
        <v>CHOCULA        COUNT          5201  SUCKER STSPOOKVILLEPN15001369153B</v>
      </c>
      <c r="Z8" s="1" t="str">
        <f t="shared" si="23"/>
        <v>STATES MUST BE IA, IL, MI, MO, NE, OR WI</v>
      </c>
      <c r="AA8" t="str">
        <f t="shared" si="4"/>
        <v/>
      </c>
      <c r="AB8" t="str">
        <f t="shared" si="5"/>
        <v/>
      </c>
      <c r="AC8" t="str">
        <f t="shared" si="6"/>
        <v/>
      </c>
      <c r="AD8" t="str">
        <f t="shared" si="7"/>
        <v/>
      </c>
      <c r="AE8" s="5" t="str">
        <f t="shared" si="8"/>
        <v/>
      </c>
      <c r="AF8" s="5" t="str" cm="1">
        <f t="array" ref="AF8">IF(J8="N",_xlfn.SWITCH(G8,1,"COKE",2,"DIET COKE",3,"MELLO YELLO",4,"CHERRY COKE",5,"DIET CHERRY COKE",6,"SPRITE"),"")</f>
        <v/>
      </c>
      <c r="AG8" s="5" t="str">
        <f t="shared" si="9"/>
        <v/>
      </c>
      <c r="AH8" s="23" t="str">
        <f t="shared" si="10"/>
        <v/>
      </c>
      <c r="AI8" s="25" t="str">
        <f t="shared" si="11"/>
        <v/>
      </c>
      <c r="AJ8" s="2"/>
      <c r="AK8" s="3"/>
      <c r="AL8" s="3"/>
      <c r="AM8" s="3"/>
      <c r="AN8" s="3"/>
      <c r="AO8" s="3"/>
      <c r="AP8" s="3"/>
      <c r="AQ8" s="1"/>
    </row>
    <row r="9" spans="1:43" x14ac:dyDescent="0.25">
      <c r="A9" t="s">
        <v>48</v>
      </c>
      <c r="B9" t="s">
        <v>65</v>
      </c>
      <c r="C9" t="s">
        <v>80</v>
      </c>
      <c r="D9" t="s">
        <v>100</v>
      </c>
      <c r="E9" t="s">
        <v>117</v>
      </c>
      <c r="F9" t="s">
        <v>119</v>
      </c>
      <c r="G9" s="4">
        <v>3</v>
      </c>
      <c r="H9" s="4">
        <v>4</v>
      </c>
      <c r="I9" s="1" t="s">
        <v>121</v>
      </c>
      <c r="J9" t="str">
        <f t="shared" si="0"/>
        <v>Y</v>
      </c>
      <c r="K9" t="str" cm="1">
        <f t="array" ref="K9">IF(J9="N",_xlfn.SWITCH(E9,"IA",0.05,"NE",0.05,"WI",0.05,"MI",0.1,"IL",0,"MO",0),"")</f>
        <v/>
      </c>
      <c r="L9" s="6" t="str">
        <f t="shared" si="2"/>
        <v/>
      </c>
      <c r="M9" t="str">
        <f t="shared" si="3"/>
        <v/>
      </c>
      <c r="N9">
        <f t="shared" si="12"/>
        <v>99</v>
      </c>
      <c r="O9">
        <f t="shared" si="13"/>
        <v>0</v>
      </c>
      <c r="P9">
        <f t="shared" si="14"/>
        <v>0</v>
      </c>
      <c r="Q9">
        <f t="shared" si="15"/>
        <v>0</v>
      </c>
      <c r="R9">
        <f t="shared" si="16"/>
        <v>0</v>
      </c>
      <c r="S9">
        <f t="shared" si="17"/>
        <v>0</v>
      </c>
      <c r="T9" s="6">
        <f t="shared" si="18"/>
        <v>1971.0900000000001</v>
      </c>
      <c r="U9" s="6">
        <f t="shared" si="19"/>
        <v>0</v>
      </c>
      <c r="V9" s="6">
        <f t="shared" si="20"/>
        <v>0</v>
      </c>
      <c r="W9" s="6">
        <f t="shared" si="21"/>
        <v>0</v>
      </c>
      <c r="X9" s="6">
        <f t="shared" si="22"/>
        <v>0</v>
      </c>
      <c r="Y9" s="2" t="str">
        <f t="shared" si="1"/>
        <v>HANCOCK        JOHN           68505  BIG BLVDLINCOLN   NEAEIOUANDY34D</v>
      </c>
      <c r="Z9" s="1" t="str">
        <f t="shared" si="23"/>
        <v>ZIP CODE MUST BE NUMERIC</v>
      </c>
      <c r="AA9" t="str">
        <f t="shared" si="4"/>
        <v/>
      </c>
      <c r="AB9" t="str">
        <f t="shared" si="5"/>
        <v/>
      </c>
      <c r="AC9" t="str">
        <f t="shared" si="6"/>
        <v/>
      </c>
      <c r="AD9" t="str">
        <f t="shared" si="7"/>
        <v/>
      </c>
      <c r="AE9" s="5" t="str">
        <f t="shared" si="8"/>
        <v/>
      </c>
      <c r="AF9" s="5" t="str" cm="1">
        <f t="array" ref="AF9">IF(J9="N",_xlfn.SWITCH(G9,1,"COKE",2,"DIET COKE",3,"MELLO YELLO",4,"CHERRY COKE",5,"DIET CHERRY COKE",6,"SPRITE"),"")</f>
        <v/>
      </c>
      <c r="AG9" s="5" t="str">
        <f t="shared" si="9"/>
        <v/>
      </c>
      <c r="AH9" s="23" t="str">
        <f t="shared" si="10"/>
        <v/>
      </c>
      <c r="AI9" s="25" t="str">
        <f t="shared" si="11"/>
        <v/>
      </c>
      <c r="AJ9" s="2" t="s">
        <v>41</v>
      </c>
      <c r="AK9" s="15">
        <f>T26</f>
        <v>4367.49</v>
      </c>
      <c r="AL9" s="3"/>
      <c r="AM9" s="3"/>
      <c r="AN9" s="3"/>
      <c r="AO9" s="3"/>
      <c r="AP9" s="3"/>
      <c r="AQ9" s="1"/>
    </row>
    <row r="10" spans="1:43" x14ac:dyDescent="0.25">
      <c r="A10" t="s">
        <v>49</v>
      </c>
      <c r="B10" t="s">
        <v>66</v>
      </c>
      <c r="C10" t="s">
        <v>81</v>
      </c>
      <c r="D10" t="s">
        <v>101</v>
      </c>
      <c r="E10" t="s">
        <v>114</v>
      </c>
      <c r="F10">
        <v>867530909</v>
      </c>
      <c r="G10" t="s">
        <v>120</v>
      </c>
      <c r="H10" s="4">
        <v>1</v>
      </c>
      <c r="I10" s="1" t="s">
        <v>123</v>
      </c>
      <c r="J10" t="str">
        <f t="shared" si="0"/>
        <v>Y</v>
      </c>
      <c r="K10" t="str" cm="1">
        <f t="array" ref="K10">IF(J10="N",_xlfn.SWITCH(E10,"IA",0.05,"NE",0.05,"WI",0.05,"MI",0.1,"IL",0,"MO",0),"")</f>
        <v/>
      </c>
      <c r="L10" s="6" t="str">
        <f t="shared" si="2"/>
        <v/>
      </c>
      <c r="M10" t="str">
        <f t="shared" si="3"/>
        <v/>
      </c>
      <c r="N10">
        <f t="shared" si="12"/>
        <v>99</v>
      </c>
      <c r="O10">
        <f t="shared" si="13"/>
        <v>0</v>
      </c>
      <c r="P10">
        <f t="shared" si="14"/>
        <v>0</v>
      </c>
      <c r="Q10">
        <f t="shared" si="15"/>
        <v>0</v>
      </c>
      <c r="R10">
        <f t="shared" si="16"/>
        <v>0</v>
      </c>
      <c r="S10">
        <f t="shared" si="17"/>
        <v>0</v>
      </c>
      <c r="T10" s="6">
        <f t="shared" si="18"/>
        <v>1971.0900000000001</v>
      </c>
      <c r="U10" s="6">
        <f t="shared" si="19"/>
        <v>0</v>
      </c>
      <c r="V10" s="6">
        <f t="shared" si="20"/>
        <v>0</v>
      </c>
      <c r="W10" s="6">
        <f t="shared" si="21"/>
        <v>0</v>
      </c>
      <c r="X10" s="6">
        <f t="shared" si="22"/>
        <v>0</v>
      </c>
      <c r="Y10" s="2" t="str">
        <f t="shared" si="1"/>
        <v>DOO            SCOOBY         85     SPOOK RDCOOLSVILE MO867530909XX1E</v>
      </c>
      <c r="Z10" s="1" t="str">
        <f t="shared" si="23"/>
        <v>POP TYPE MUST BE NUMERIC</v>
      </c>
      <c r="AA10" t="str">
        <f t="shared" si="4"/>
        <v/>
      </c>
      <c r="AB10" t="str">
        <f t="shared" si="5"/>
        <v/>
      </c>
      <c r="AC10" t="str">
        <f t="shared" si="6"/>
        <v/>
      </c>
      <c r="AD10" t="str">
        <f t="shared" si="7"/>
        <v/>
      </c>
      <c r="AE10" s="5" t="str">
        <f t="shared" si="8"/>
        <v/>
      </c>
      <c r="AF10" s="5" t="str" cm="1">
        <f t="array" ref="AF10">IF(J10="N",_xlfn.SWITCH(G10,1,"COKE",2,"DIET COKE",3,"MELLO YELLO",4,"CHERRY COKE",5,"DIET CHERRY COKE",6,"SPRITE"),"")</f>
        <v/>
      </c>
      <c r="AG10" s="5" t="str">
        <f t="shared" si="9"/>
        <v/>
      </c>
      <c r="AH10" s="23" t="str">
        <f t="shared" si="10"/>
        <v/>
      </c>
      <c r="AI10" s="25" t="str">
        <f t="shared" si="11"/>
        <v/>
      </c>
      <c r="AJ10" s="2"/>
      <c r="AK10" s="3"/>
      <c r="AL10" s="3"/>
      <c r="AM10" s="3"/>
      <c r="AN10" s="3"/>
      <c r="AO10" s="3"/>
      <c r="AP10" s="3"/>
      <c r="AQ10" s="1"/>
    </row>
    <row r="11" spans="1:43" x14ac:dyDescent="0.25">
      <c r="A11" t="s">
        <v>49</v>
      </c>
      <c r="B11" t="s">
        <v>66</v>
      </c>
      <c r="C11" t="s">
        <v>81</v>
      </c>
      <c r="D11" t="s">
        <v>101</v>
      </c>
      <c r="E11" t="s">
        <v>114</v>
      </c>
      <c r="F11">
        <v>867530909</v>
      </c>
      <c r="G11" s="4">
        <v>7</v>
      </c>
      <c r="H11" s="4">
        <v>1</v>
      </c>
      <c r="I11" s="1" t="s">
        <v>123</v>
      </c>
      <c r="J11" t="str">
        <f t="shared" si="0"/>
        <v>Y</v>
      </c>
      <c r="K11" t="str" cm="1">
        <f t="array" ref="K11">IF(J11="N",_xlfn.SWITCH(E11,"IA",0.05,"NE",0.05,"WI",0.05,"MI",0.1,"IL",0,"MO",0),"")</f>
        <v/>
      </c>
      <c r="L11" s="6" t="str">
        <f t="shared" si="2"/>
        <v/>
      </c>
      <c r="M11" t="str">
        <f t="shared" si="3"/>
        <v/>
      </c>
      <c r="N11">
        <f t="shared" si="12"/>
        <v>99</v>
      </c>
      <c r="O11">
        <f t="shared" si="13"/>
        <v>0</v>
      </c>
      <c r="P11">
        <f t="shared" si="14"/>
        <v>0</v>
      </c>
      <c r="Q11">
        <f t="shared" si="15"/>
        <v>0</v>
      </c>
      <c r="R11">
        <f t="shared" si="16"/>
        <v>0</v>
      </c>
      <c r="S11">
        <f t="shared" si="17"/>
        <v>0</v>
      </c>
      <c r="T11" s="6">
        <f t="shared" si="18"/>
        <v>1971.0900000000001</v>
      </c>
      <c r="U11" s="6">
        <f t="shared" si="19"/>
        <v>0</v>
      </c>
      <c r="V11" s="6">
        <f t="shared" si="20"/>
        <v>0</v>
      </c>
      <c r="W11" s="6">
        <f t="shared" si="21"/>
        <v>0</v>
      </c>
      <c r="X11" s="6">
        <f t="shared" si="22"/>
        <v>0</v>
      </c>
      <c r="Y11" s="2" t="str">
        <f t="shared" si="1"/>
        <v>DOO            SCOOBY         85     SPOOK RDCOOLSVILE MO86753090971E</v>
      </c>
      <c r="Z11" s="1" t="str">
        <f t="shared" si="23"/>
        <v>POP TYPE MUST BE 1-6</v>
      </c>
      <c r="AA11" t="str">
        <f t="shared" si="4"/>
        <v/>
      </c>
      <c r="AB11" t="str">
        <f t="shared" si="5"/>
        <v/>
      </c>
      <c r="AC11" t="str">
        <f t="shared" si="6"/>
        <v/>
      </c>
      <c r="AD11" t="str">
        <f t="shared" si="7"/>
        <v/>
      </c>
      <c r="AE11" s="5" t="str">
        <f t="shared" si="8"/>
        <v/>
      </c>
      <c r="AF11" s="5" t="str" cm="1">
        <f t="array" ref="AF11">IF(J11="N",_xlfn.SWITCH(G11,1,"COKE",2,"DIET COKE",3,"MELLO YELLO",4,"CHERRY COKE",5,"DIET CHERRY COKE",6,"SPRITE"),"")</f>
        <v/>
      </c>
      <c r="AG11" s="5" t="str">
        <f t="shared" si="9"/>
        <v/>
      </c>
      <c r="AH11" s="23" t="str">
        <f t="shared" si="10"/>
        <v/>
      </c>
      <c r="AI11" s="25" t="str">
        <f t="shared" si="11"/>
        <v/>
      </c>
      <c r="AJ11" s="2" t="s">
        <v>124</v>
      </c>
      <c r="AK11" s="15">
        <f>U26</f>
        <v>1362.99</v>
      </c>
      <c r="AL11" s="3"/>
      <c r="AM11" s="3"/>
      <c r="AN11" s="3"/>
      <c r="AO11" s="3"/>
      <c r="AP11" s="3"/>
      <c r="AQ11" s="1"/>
    </row>
    <row r="12" spans="1:43" x14ac:dyDescent="0.25">
      <c r="A12" t="s">
        <v>50</v>
      </c>
      <c r="B12" t="s">
        <v>67</v>
      </c>
      <c r="C12" t="s">
        <v>82</v>
      </c>
      <c r="D12" t="s">
        <v>102</v>
      </c>
      <c r="E12" t="s">
        <v>113</v>
      </c>
      <c r="F12">
        <v>526371234</v>
      </c>
      <c r="G12" s="4">
        <v>1</v>
      </c>
      <c r="H12" t="s">
        <v>120</v>
      </c>
      <c r="I12" s="1" t="s">
        <v>124</v>
      </c>
      <c r="J12" t="str">
        <f t="shared" si="0"/>
        <v>Y</v>
      </c>
      <c r="K12" t="str" cm="1">
        <f t="array" ref="K12">IF(J12="N",_xlfn.SWITCH(E12,"IA",0.05,"NE",0.05,"WI",0.05,"MI",0.1,"IL",0,"MO",0),"")</f>
        <v/>
      </c>
      <c r="L12" s="6" t="str">
        <f t="shared" si="2"/>
        <v/>
      </c>
      <c r="M12" t="str">
        <f t="shared" si="3"/>
        <v/>
      </c>
      <c r="N12">
        <f t="shared" si="12"/>
        <v>99</v>
      </c>
      <c r="O12">
        <f t="shared" si="13"/>
        <v>0</v>
      </c>
      <c r="P12">
        <f t="shared" si="14"/>
        <v>0</v>
      </c>
      <c r="Q12">
        <f t="shared" si="15"/>
        <v>0</v>
      </c>
      <c r="R12">
        <f t="shared" si="16"/>
        <v>0</v>
      </c>
      <c r="S12">
        <f t="shared" si="17"/>
        <v>0</v>
      </c>
      <c r="T12" s="6">
        <f t="shared" si="18"/>
        <v>1971.0900000000001</v>
      </c>
      <c r="U12" s="6">
        <f t="shared" si="19"/>
        <v>0</v>
      </c>
      <c r="V12" s="6">
        <f t="shared" si="20"/>
        <v>0</v>
      </c>
      <c r="W12" s="6">
        <f t="shared" si="21"/>
        <v>0</v>
      </c>
      <c r="X12" s="6">
        <f t="shared" si="22"/>
        <v>0</v>
      </c>
      <c r="Y12" s="2" t="str">
        <f t="shared" si="1"/>
        <v>BIRKNER        JUSTIN         12345 BIGBRO RDMEDIAPOLISIA5263712341XXB</v>
      </c>
      <c r="Z12" s="1" t="str">
        <f t="shared" si="23"/>
        <v>CASES MUST BE NUMERIC</v>
      </c>
      <c r="AA12" t="str">
        <f t="shared" si="4"/>
        <v/>
      </c>
      <c r="AB12" t="str">
        <f t="shared" si="5"/>
        <v/>
      </c>
      <c r="AC12" t="str">
        <f t="shared" si="6"/>
        <v/>
      </c>
      <c r="AD12" t="str">
        <f t="shared" si="7"/>
        <v/>
      </c>
      <c r="AE12" s="5" t="str">
        <f t="shared" si="8"/>
        <v/>
      </c>
      <c r="AF12" s="5" t="str" cm="1">
        <f t="array" ref="AF12">IF(J12="N",_xlfn.SWITCH(G12,1,"COKE",2,"DIET COKE",3,"MELLO YELLO",4,"CHERRY COKE",5,"DIET CHERRY COKE",6,"SPRITE"),"")</f>
        <v/>
      </c>
      <c r="AG12" s="5" t="str">
        <f t="shared" si="9"/>
        <v/>
      </c>
      <c r="AH12" s="23" t="str">
        <f t="shared" si="10"/>
        <v/>
      </c>
      <c r="AI12" s="25" t="str">
        <f t="shared" si="11"/>
        <v/>
      </c>
      <c r="AJ12" s="2"/>
      <c r="AK12" s="3"/>
      <c r="AL12" s="3"/>
      <c r="AM12" s="3"/>
      <c r="AN12" s="3"/>
      <c r="AO12" s="3"/>
      <c r="AP12" s="3"/>
      <c r="AQ12" s="1"/>
    </row>
    <row r="13" spans="1:43" x14ac:dyDescent="0.25">
      <c r="A13" t="s">
        <v>50</v>
      </c>
      <c r="B13" t="s">
        <v>67</v>
      </c>
      <c r="C13" t="s">
        <v>82</v>
      </c>
      <c r="D13" t="s">
        <v>102</v>
      </c>
      <c r="E13" t="s">
        <v>113</v>
      </c>
      <c r="F13">
        <v>526371234</v>
      </c>
      <c r="G13" s="4">
        <v>1</v>
      </c>
      <c r="H13" s="12">
        <v>0</v>
      </c>
      <c r="I13" s="1" t="s">
        <v>124</v>
      </c>
      <c r="J13" t="str">
        <f t="shared" si="0"/>
        <v>Y</v>
      </c>
      <c r="K13" t="str" cm="1">
        <f t="array" ref="K13">IF(J13="N",_xlfn.SWITCH(E13,"IA",0.05,"NE",0.05,"WI",0.05,"MI",0.1,"IL",0,"MO",0),"")</f>
        <v/>
      </c>
      <c r="L13" s="6" t="str">
        <f t="shared" si="2"/>
        <v/>
      </c>
      <c r="M13" t="str">
        <f t="shared" si="3"/>
        <v/>
      </c>
      <c r="N13">
        <f t="shared" si="12"/>
        <v>99</v>
      </c>
      <c r="O13">
        <f t="shared" si="13"/>
        <v>0</v>
      </c>
      <c r="P13">
        <f t="shared" si="14"/>
        <v>0</v>
      </c>
      <c r="Q13">
        <f t="shared" si="15"/>
        <v>0</v>
      </c>
      <c r="R13">
        <f t="shared" si="16"/>
        <v>0</v>
      </c>
      <c r="S13">
        <f t="shared" si="17"/>
        <v>0</v>
      </c>
      <c r="T13" s="6">
        <f t="shared" si="18"/>
        <v>1971.0900000000001</v>
      </c>
      <c r="U13" s="6">
        <f t="shared" si="19"/>
        <v>0</v>
      </c>
      <c r="V13" s="6">
        <f t="shared" si="20"/>
        <v>0</v>
      </c>
      <c r="W13" s="6">
        <f t="shared" si="21"/>
        <v>0</v>
      </c>
      <c r="X13" s="6">
        <f t="shared" si="22"/>
        <v>0</v>
      </c>
      <c r="Y13" s="2" t="str">
        <f t="shared" si="1"/>
        <v>BIRKNER        JUSTIN         12345 BIGBRO RDMEDIAPOLISIA52637123410B</v>
      </c>
      <c r="Z13" s="1" t="str">
        <f t="shared" si="23"/>
        <v>MINIMUM OF 1 CASE</v>
      </c>
      <c r="AA13" t="str">
        <f t="shared" si="4"/>
        <v/>
      </c>
      <c r="AB13" t="str">
        <f t="shared" si="5"/>
        <v/>
      </c>
      <c r="AC13" t="str">
        <f t="shared" si="6"/>
        <v/>
      </c>
      <c r="AD13" t="str">
        <f t="shared" si="7"/>
        <v/>
      </c>
      <c r="AE13" s="5" t="str">
        <f t="shared" si="8"/>
        <v/>
      </c>
      <c r="AF13" s="5" t="str" cm="1">
        <f t="array" ref="AF13">IF(J13="N",_xlfn.SWITCH(G13,1,"COKE",2,"DIET COKE",3,"MELLO YELLO",4,"CHERRY COKE",5,"DIET CHERRY COKE",6,"SPRITE"),"")</f>
        <v/>
      </c>
      <c r="AG13" s="5" t="str">
        <f t="shared" si="9"/>
        <v/>
      </c>
      <c r="AH13" s="23" t="str">
        <f t="shared" si="10"/>
        <v/>
      </c>
      <c r="AI13" s="25" t="str">
        <f t="shared" si="11"/>
        <v/>
      </c>
      <c r="AJ13" s="2" t="s">
        <v>122</v>
      </c>
      <c r="AK13" s="15">
        <f>V26</f>
        <v>508.77000000000004</v>
      </c>
      <c r="AL13" s="3"/>
      <c r="AM13" s="3"/>
      <c r="AN13" s="3"/>
      <c r="AO13" s="3"/>
      <c r="AP13" s="3"/>
      <c r="AQ13" s="1"/>
    </row>
    <row r="14" spans="1:43" x14ac:dyDescent="0.25">
      <c r="A14" t="s">
        <v>50</v>
      </c>
      <c r="B14" t="s">
        <v>58</v>
      </c>
      <c r="C14" t="s">
        <v>83</v>
      </c>
      <c r="D14" t="s">
        <v>103</v>
      </c>
      <c r="E14" t="s">
        <v>113</v>
      </c>
      <c r="F14">
        <v>525371234</v>
      </c>
      <c r="G14" s="4">
        <v>1</v>
      </c>
      <c r="H14" s="4">
        <v>2</v>
      </c>
      <c r="I14" s="1" t="s">
        <v>125</v>
      </c>
      <c r="J14" t="str">
        <f t="shared" si="0"/>
        <v>Y</v>
      </c>
      <c r="K14" t="str" cm="1">
        <f t="array" ref="K14">IF(J14="N",_xlfn.SWITCH(E14,"IA",0.05,"NE",0.05,"WI",0.05,"MI",0.1,"IL",0,"MO",0),"")</f>
        <v/>
      </c>
      <c r="L14" s="6" t="str">
        <f t="shared" si="2"/>
        <v/>
      </c>
      <c r="M14" t="str">
        <f t="shared" si="3"/>
        <v/>
      </c>
      <c r="N14">
        <f t="shared" si="12"/>
        <v>99</v>
      </c>
      <c r="O14">
        <f t="shared" si="13"/>
        <v>0</v>
      </c>
      <c r="P14">
        <f t="shared" si="14"/>
        <v>0</v>
      </c>
      <c r="Q14">
        <f t="shared" si="15"/>
        <v>0</v>
      </c>
      <c r="R14">
        <f t="shared" si="16"/>
        <v>0</v>
      </c>
      <c r="S14">
        <f t="shared" si="17"/>
        <v>0</v>
      </c>
      <c r="T14" s="6">
        <f t="shared" si="18"/>
        <v>1971.0900000000001</v>
      </c>
      <c r="U14" s="6">
        <f t="shared" si="19"/>
        <v>0</v>
      </c>
      <c r="V14" s="6">
        <f t="shared" si="20"/>
        <v>0</v>
      </c>
      <c r="W14" s="6">
        <f t="shared" si="21"/>
        <v>0</v>
      </c>
      <c r="X14" s="6">
        <f t="shared" si="22"/>
        <v>0</v>
      </c>
      <c r="Y14" s="2" t="str">
        <f t="shared" si="1"/>
        <v>BIRKNER        HARRISON       123   COUNTY RDBLOOMFIELDIA52537123412F</v>
      </c>
      <c r="Z14" s="1" t="str">
        <f t="shared" si="23"/>
        <v>TEAM MUST BE A, B, C, D, OR E</v>
      </c>
      <c r="AA14" t="str">
        <f t="shared" si="4"/>
        <v/>
      </c>
      <c r="AB14" t="str">
        <f t="shared" si="5"/>
        <v/>
      </c>
      <c r="AC14" t="str">
        <f t="shared" si="6"/>
        <v/>
      </c>
      <c r="AD14" t="str">
        <f t="shared" si="7"/>
        <v/>
      </c>
      <c r="AE14" s="5" t="str">
        <f t="shared" si="8"/>
        <v/>
      </c>
      <c r="AF14" s="5" t="str" cm="1">
        <f t="array" ref="AF14">IF(J14="N",_xlfn.SWITCH(G14,1,"COKE",2,"DIET COKE",3,"MELLO YELLO",4,"CHERRY COKE",5,"DIET CHERRY COKE",6,"SPRITE"),"")</f>
        <v/>
      </c>
      <c r="AG14" s="5" t="str">
        <f t="shared" si="9"/>
        <v/>
      </c>
      <c r="AH14" s="23" t="str">
        <f t="shared" si="10"/>
        <v/>
      </c>
      <c r="AI14" s="25" t="str">
        <f t="shared" si="11"/>
        <v/>
      </c>
      <c r="AJ14" s="2"/>
      <c r="AK14" s="3"/>
      <c r="AL14" s="3"/>
      <c r="AM14" s="3"/>
      <c r="AN14" s="3"/>
      <c r="AO14" s="3"/>
      <c r="AP14" s="3"/>
      <c r="AQ14" s="1"/>
    </row>
    <row r="15" spans="1:43" x14ac:dyDescent="0.25">
      <c r="A15" t="s">
        <v>38</v>
      </c>
      <c r="B15" t="s">
        <v>38</v>
      </c>
      <c r="C15" t="s">
        <v>38</v>
      </c>
      <c r="D15" t="s">
        <v>39</v>
      </c>
      <c r="E15" t="s">
        <v>40</v>
      </c>
      <c r="F15">
        <v>999999999</v>
      </c>
      <c r="G15" s="4">
        <v>1</v>
      </c>
      <c r="H15" s="4">
        <v>99</v>
      </c>
      <c r="I15" s="1" t="s">
        <v>41</v>
      </c>
      <c r="J15" t="str">
        <f t="shared" si="0"/>
        <v>N</v>
      </c>
      <c r="K15" cm="1">
        <f t="array" ref="K15">IF(J15="N",_xlfn.SWITCH(E15,"IA",0.05,"NE",0.05,"WI",0.05,"MI",0.1,"IL",0,"MO",0),"")</f>
        <v>0.05</v>
      </c>
      <c r="L15" s="6">
        <f t="shared" si="2"/>
        <v>118.80000000000001</v>
      </c>
      <c r="M15">
        <f t="shared" si="3"/>
        <v>1971.0900000000001</v>
      </c>
      <c r="N15">
        <f t="shared" si="12"/>
        <v>198</v>
      </c>
      <c r="O15">
        <f t="shared" si="13"/>
        <v>0</v>
      </c>
      <c r="P15">
        <f t="shared" si="14"/>
        <v>0</v>
      </c>
      <c r="Q15">
        <f t="shared" si="15"/>
        <v>0</v>
      </c>
      <c r="R15">
        <f t="shared" si="16"/>
        <v>0</v>
      </c>
      <c r="S15">
        <f t="shared" si="17"/>
        <v>0</v>
      </c>
      <c r="T15" s="6">
        <f t="shared" si="18"/>
        <v>3942.1800000000003</v>
      </c>
      <c r="U15" s="6">
        <f t="shared" si="19"/>
        <v>0</v>
      </c>
      <c r="V15" s="6">
        <f t="shared" si="20"/>
        <v>0</v>
      </c>
      <c r="W15" s="6">
        <f t="shared" si="21"/>
        <v>0</v>
      </c>
      <c r="X15" s="6">
        <f t="shared" si="22"/>
        <v>0</v>
      </c>
      <c r="Y15" s="2"/>
      <c r="Z15" s="1"/>
      <c r="AA15" t="str">
        <f t="shared" si="4"/>
        <v>XXXXXXXXXXXXXXX</v>
      </c>
      <c r="AB15" t="str">
        <f t="shared" si="5"/>
        <v>XXXXXXXXXXXXXXX</v>
      </c>
      <c r="AC15" t="str">
        <f t="shared" si="6"/>
        <v>XXXXXXXXXX</v>
      </c>
      <c r="AD15" t="str">
        <f t="shared" si="7"/>
        <v>WI</v>
      </c>
      <c r="AE15" s="5">
        <f t="shared" si="8"/>
        <v>999999999</v>
      </c>
      <c r="AF15" s="5" t="str" cm="1">
        <f t="array" ref="AF15">IF(J15="N",_xlfn.SWITCH(G15,1,"COKE",2,"DIET COKE",3,"MELLO YELLO",4,"CHERRY COKE",5,"DIET CHERRY COKE",6,"SPRITE"),"")</f>
        <v>COKE</v>
      </c>
      <c r="AG15" s="5">
        <f t="shared" si="9"/>
        <v>99</v>
      </c>
      <c r="AH15" s="23">
        <f t="shared" si="10"/>
        <v>118.80000000000001</v>
      </c>
      <c r="AI15" s="25">
        <f t="shared" si="11"/>
        <v>1971.0900000000001</v>
      </c>
      <c r="AJ15" s="2" t="s">
        <v>121</v>
      </c>
      <c r="AK15" s="15">
        <f>26</f>
        <v>26</v>
      </c>
      <c r="AL15" s="3"/>
      <c r="AM15" s="3"/>
      <c r="AN15" s="3"/>
      <c r="AO15" s="3"/>
      <c r="AP15" s="3"/>
      <c r="AQ15" s="1"/>
    </row>
    <row r="16" spans="1:43" x14ac:dyDescent="0.25">
      <c r="A16" t="s">
        <v>51</v>
      </c>
      <c r="B16" t="s">
        <v>68</v>
      </c>
      <c r="C16" t="s">
        <v>84</v>
      </c>
      <c r="D16" t="s">
        <v>104</v>
      </c>
      <c r="E16" t="s">
        <v>113</v>
      </c>
      <c r="F16">
        <v>741852963</v>
      </c>
      <c r="G16" s="4">
        <v>2</v>
      </c>
      <c r="H16" s="4">
        <v>50</v>
      </c>
      <c r="I16" s="1" t="s">
        <v>124</v>
      </c>
      <c r="J16" t="str">
        <f t="shared" si="0"/>
        <v>N</v>
      </c>
      <c r="K16" cm="1">
        <f t="array" ref="K16">IF(J16="N",_xlfn.SWITCH(E16,"IA",0.05,"NE",0.05,"WI",0.05,"MI",0.1,"IL",0,"MO",0),"")</f>
        <v>0.05</v>
      </c>
      <c r="L16" s="6">
        <f t="shared" si="2"/>
        <v>60</v>
      </c>
      <c r="M16">
        <f t="shared" si="3"/>
        <v>995.5</v>
      </c>
      <c r="N16">
        <f t="shared" si="12"/>
        <v>198</v>
      </c>
      <c r="O16">
        <f t="shared" si="13"/>
        <v>50</v>
      </c>
      <c r="P16">
        <f t="shared" si="14"/>
        <v>0</v>
      </c>
      <c r="Q16">
        <f t="shared" si="15"/>
        <v>0</v>
      </c>
      <c r="R16">
        <f t="shared" si="16"/>
        <v>0</v>
      </c>
      <c r="S16">
        <f t="shared" si="17"/>
        <v>0</v>
      </c>
      <c r="T16" s="6">
        <f t="shared" si="18"/>
        <v>3942.1800000000003</v>
      </c>
      <c r="U16" s="6">
        <f t="shared" si="19"/>
        <v>995.5</v>
      </c>
      <c r="V16" s="6">
        <f t="shared" si="20"/>
        <v>0</v>
      </c>
      <c r="W16" s="6">
        <f t="shared" si="21"/>
        <v>0</v>
      </c>
      <c r="X16" s="6">
        <f t="shared" si="22"/>
        <v>0</v>
      </c>
      <c r="Y16" s="2"/>
      <c r="Z16" s="1"/>
      <c r="AA16" t="str">
        <f t="shared" si="4"/>
        <v xml:space="preserve">WASHINGTON     </v>
      </c>
      <c r="AB16" t="str">
        <f t="shared" si="5"/>
        <v xml:space="preserve">GEORGE         </v>
      </c>
      <c r="AC16" t="str">
        <f t="shared" si="6"/>
        <v>DES MOINES</v>
      </c>
      <c r="AD16" t="str">
        <f t="shared" si="7"/>
        <v>IA</v>
      </c>
      <c r="AE16" s="5">
        <f t="shared" si="8"/>
        <v>741852963</v>
      </c>
      <c r="AF16" s="5" t="str" cm="1">
        <f t="array" ref="AF16">IF(J16="N",_xlfn.SWITCH(G16,1,"COKE",2,"DIET COKE",3,"MELLO YELLO",4,"CHERRY COKE",5,"DIET CHERRY COKE",6,"SPRITE"),"")</f>
        <v>DIET COKE</v>
      </c>
      <c r="AG16" s="5">
        <f t="shared" si="9"/>
        <v>50</v>
      </c>
      <c r="AH16" s="23">
        <f t="shared" si="10"/>
        <v>60</v>
      </c>
      <c r="AI16" s="25">
        <f t="shared" si="11"/>
        <v>995.5</v>
      </c>
      <c r="AJ16" s="2"/>
      <c r="AK16" s="3"/>
      <c r="AL16" s="3"/>
      <c r="AM16" s="3"/>
      <c r="AN16" s="3"/>
      <c r="AO16" s="3"/>
      <c r="AP16" s="3"/>
      <c r="AQ16" s="1"/>
    </row>
    <row r="17" spans="1:43" x14ac:dyDescent="0.25">
      <c r="A17" t="s">
        <v>52</v>
      </c>
      <c r="B17" t="s">
        <v>65</v>
      </c>
      <c r="C17" t="s">
        <v>85</v>
      </c>
      <c r="D17" t="s">
        <v>105</v>
      </c>
      <c r="E17" t="s">
        <v>114</v>
      </c>
      <c r="F17">
        <v>369852147</v>
      </c>
      <c r="G17" s="4">
        <v>3</v>
      </c>
      <c r="H17" s="4">
        <v>24</v>
      </c>
      <c r="I17" s="1" t="s">
        <v>122</v>
      </c>
      <c r="J17" t="str">
        <f t="shared" si="0"/>
        <v>N</v>
      </c>
      <c r="K17" cm="1">
        <f t="array" ref="K17">IF(J17="N",_xlfn.SWITCH(E17,"IA",0.05,"NE",0.05,"WI",0.05,"MI",0.1,"IL",0,"MO",0),"")</f>
        <v>0</v>
      </c>
      <c r="L17" s="6">
        <f t="shared" si="2"/>
        <v>0</v>
      </c>
      <c r="M17">
        <f t="shared" si="3"/>
        <v>449.04</v>
      </c>
      <c r="N17">
        <f t="shared" si="12"/>
        <v>198</v>
      </c>
      <c r="O17">
        <f t="shared" si="13"/>
        <v>50</v>
      </c>
      <c r="P17">
        <f t="shared" si="14"/>
        <v>24</v>
      </c>
      <c r="Q17">
        <f t="shared" si="15"/>
        <v>0</v>
      </c>
      <c r="R17">
        <f t="shared" si="16"/>
        <v>0</v>
      </c>
      <c r="S17">
        <f t="shared" si="17"/>
        <v>0</v>
      </c>
      <c r="T17" s="6">
        <f t="shared" si="18"/>
        <v>3942.1800000000003</v>
      </c>
      <c r="U17" s="6">
        <f t="shared" si="19"/>
        <v>995.5</v>
      </c>
      <c r="V17" s="6">
        <f t="shared" si="20"/>
        <v>449.04</v>
      </c>
      <c r="W17" s="6">
        <f t="shared" si="21"/>
        <v>0</v>
      </c>
      <c r="X17" s="6">
        <f t="shared" si="22"/>
        <v>0</v>
      </c>
      <c r="Y17" s="2" t="str">
        <f>CONCATENATE("TOTAL ERRORS ",COUNTIF(J3:J26,"Y"))</f>
        <v>TOTAL ERRORS 11</v>
      </c>
      <c r="Z17" s="1" t="str">
        <f t="shared" si="23"/>
        <v/>
      </c>
      <c r="AA17" t="str">
        <f t="shared" si="4"/>
        <v xml:space="preserve">ADAMS          </v>
      </c>
      <c r="AB17" t="str">
        <f t="shared" si="5"/>
        <v xml:space="preserve">JOHN           </v>
      </c>
      <c r="AC17" t="str">
        <f t="shared" si="6"/>
        <v xml:space="preserve">BRANSON   </v>
      </c>
      <c r="AD17" t="str">
        <f t="shared" si="7"/>
        <v>MO</v>
      </c>
      <c r="AE17" s="5">
        <f t="shared" si="8"/>
        <v>369852147</v>
      </c>
      <c r="AF17" s="5" t="str" cm="1">
        <f t="array" ref="AF17">IF(J17="N",_xlfn.SWITCH(G17,1,"COKE",2,"DIET COKE",3,"MELLO YELLO",4,"CHERRY COKE",5,"DIET CHERRY COKE",6,"SPRITE"),"")</f>
        <v>MELLO YELLO</v>
      </c>
      <c r="AG17" s="5">
        <f t="shared" si="9"/>
        <v>24</v>
      </c>
      <c r="AH17" s="23">
        <f t="shared" si="10"/>
        <v>0</v>
      </c>
      <c r="AI17" s="25">
        <f t="shared" si="11"/>
        <v>449.04</v>
      </c>
      <c r="AJ17" s="2" t="s">
        <v>123</v>
      </c>
      <c r="AK17" s="15">
        <f>X26</f>
        <v>775.29000000000008</v>
      </c>
      <c r="AL17" s="3"/>
      <c r="AM17" s="3"/>
      <c r="AN17" s="3"/>
      <c r="AO17" s="3"/>
      <c r="AP17" s="3"/>
      <c r="AQ17" s="1"/>
    </row>
    <row r="18" spans="1:43" x14ac:dyDescent="0.25">
      <c r="A18" t="s">
        <v>53</v>
      </c>
      <c r="B18" t="s">
        <v>69</v>
      </c>
      <c r="C18" t="s">
        <v>86</v>
      </c>
      <c r="D18" t="s">
        <v>106</v>
      </c>
      <c r="E18" t="s">
        <v>115</v>
      </c>
      <c r="F18">
        <v>987654321</v>
      </c>
      <c r="G18" s="4">
        <v>4</v>
      </c>
      <c r="H18" s="4">
        <v>9</v>
      </c>
      <c r="I18" s="1" t="s">
        <v>121</v>
      </c>
      <c r="J18" t="str">
        <f t="shared" si="0"/>
        <v>N</v>
      </c>
      <c r="K18" cm="1">
        <f t="array" ref="K18">IF(J18="N",_xlfn.SWITCH(E18,"IA",0.05,"NE",0.05,"WI",0.05,"MI",0.1,"IL",0,"MO",0),"")</f>
        <v>0</v>
      </c>
      <c r="L18" s="6">
        <f t="shared" si="2"/>
        <v>0</v>
      </c>
      <c r="M18">
        <f t="shared" si="3"/>
        <v>168.39000000000001</v>
      </c>
      <c r="N18">
        <f t="shared" si="12"/>
        <v>198</v>
      </c>
      <c r="O18">
        <f t="shared" si="13"/>
        <v>50</v>
      </c>
      <c r="P18">
        <f t="shared" si="14"/>
        <v>24</v>
      </c>
      <c r="Q18">
        <f t="shared" si="15"/>
        <v>9</v>
      </c>
      <c r="R18">
        <f t="shared" si="16"/>
        <v>0</v>
      </c>
      <c r="S18">
        <f t="shared" si="17"/>
        <v>0</v>
      </c>
      <c r="T18" s="6">
        <f t="shared" si="18"/>
        <v>3942.1800000000003</v>
      </c>
      <c r="U18" s="6">
        <f t="shared" si="19"/>
        <v>995.5</v>
      </c>
      <c r="V18" s="6">
        <f t="shared" si="20"/>
        <v>449.04</v>
      </c>
      <c r="W18" s="6">
        <f t="shared" si="21"/>
        <v>168.39000000000001</v>
      </c>
      <c r="X18" s="6">
        <f t="shared" si="22"/>
        <v>0</v>
      </c>
      <c r="Y18" s="2"/>
      <c r="Z18" s="1"/>
      <c r="AA18" t="str">
        <f t="shared" si="4"/>
        <v xml:space="preserve">JEFFERSON      </v>
      </c>
      <c r="AB18" t="str">
        <f t="shared" si="5"/>
        <v xml:space="preserve">THOMAS         </v>
      </c>
      <c r="AC18" t="str">
        <f t="shared" si="6"/>
        <v xml:space="preserve">CHICAGO   </v>
      </c>
      <c r="AD18" t="str">
        <f t="shared" si="7"/>
        <v>IL</v>
      </c>
      <c r="AE18" s="5">
        <f t="shared" si="8"/>
        <v>987654321</v>
      </c>
      <c r="AF18" s="5" t="str" cm="1">
        <f t="array" ref="AF18">IF(J18="N",_xlfn.SWITCH(G18,1,"COKE",2,"DIET COKE",3,"MELLO YELLO",4,"CHERRY COKE",5,"DIET CHERRY COKE",6,"SPRITE"),"")</f>
        <v>CHERRY COKE</v>
      </c>
      <c r="AG18" s="5">
        <f t="shared" si="9"/>
        <v>9</v>
      </c>
      <c r="AH18" s="23">
        <f t="shared" si="10"/>
        <v>0</v>
      </c>
      <c r="AI18" s="25">
        <f t="shared" si="11"/>
        <v>168.39000000000001</v>
      </c>
      <c r="AJ18" s="2"/>
      <c r="AK18" s="3"/>
      <c r="AL18" s="3"/>
      <c r="AM18" s="3"/>
      <c r="AN18" s="3"/>
      <c r="AO18" s="3"/>
      <c r="AP18" s="3"/>
      <c r="AQ18" s="1"/>
    </row>
    <row r="19" spans="1:43" x14ac:dyDescent="0.25">
      <c r="A19" t="s">
        <v>54</v>
      </c>
      <c r="B19" t="s">
        <v>70</v>
      </c>
      <c r="C19" t="s">
        <v>87</v>
      </c>
      <c r="D19" t="s">
        <v>107</v>
      </c>
      <c r="E19" t="s">
        <v>118</v>
      </c>
      <c r="F19">
        <v>123456789</v>
      </c>
      <c r="G19" s="4">
        <v>5</v>
      </c>
      <c r="H19" s="4">
        <v>19</v>
      </c>
      <c r="I19" s="1" t="s">
        <v>123</v>
      </c>
      <c r="J19" t="str">
        <f t="shared" si="0"/>
        <v>N</v>
      </c>
      <c r="K19" cm="1">
        <f t="array" ref="K19">IF(J19="N",_xlfn.SWITCH(E19,"IA",0.05,"NE",0.05,"WI",0.05,"MI",0.1,"IL",0,"MO",0),"")</f>
        <v>0.1</v>
      </c>
      <c r="L19" s="6">
        <f t="shared" si="2"/>
        <v>45.6</v>
      </c>
      <c r="M19">
        <f t="shared" si="3"/>
        <v>401.09000000000003</v>
      </c>
      <c r="N19">
        <f t="shared" si="12"/>
        <v>198</v>
      </c>
      <c r="O19">
        <f t="shared" si="13"/>
        <v>50</v>
      </c>
      <c r="P19">
        <f t="shared" si="14"/>
        <v>24</v>
      </c>
      <c r="Q19">
        <f t="shared" si="15"/>
        <v>9</v>
      </c>
      <c r="R19">
        <f t="shared" si="16"/>
        <v>19</v>
      </c>
      <c r="S19">
        <f t="shared" si="17"/>
        <v>0</v>
      </c>
      <c r="T19" s="6">
        <f t="shared" si="18"/>
        <v>3942.1800000000003</v>
      </c>
      <c r="U19" s="6">
        <f t="shared" si="19"/>
        <v>995.5</v>
      </c>
      <c r="V19" s="6">
        <f t="shared" si="20"/>
        <v>449.04</v>
      </c>
      <c r="W19" s="6">
        <f t="shared" si="21"/>
        <v>168.39000000000001</v>
      </c>
      <c r="X19" s="6">
        <f t="shared" si="22"/>
        <v>401.09000000000003</v>
      </c>
      <c r="Y19" s="2"/>
      <c r="Z19" s="1"/>
      <c r="AA19" t="str">
        <f t="shared" si="4"/>
        <v xml:space="preserve">MADISON        </v>
      </c>
      <c r="AB19" t="str">
        <f t="shared" si="5"/>
        <v xml:space="preserve">JAMES          </v>
      </c>
      <c r="AC19" t="str">
        <f t="shared" si="6"/>
        <v xml:space="preserve">LANSING   </v>
      </c>
      <c r="AD19" t="str">
        <f t="shared" si="7"/>
        <v>MI</v>
      </c>
      <c r="AE19" s="5">
        <f t="shared" si="8"/>
        <v>123456789</v>
      </c>
      <c r="AF19" s="5" t="str" cm="1">
        <f t="array" ref="AF19">IF(J19="N",_xlfn.SWITCH(G19,1,"COKE",2,"DIET COKE",3,"MELLO YELLO",4,"CHERRY COKE",5,"DIET CHERRY COKE",6,"SPRITE"),"")</f>
        <v>DIET CHERRY COKE</v>
      </c>
      <c r="AG19" s="5">
        <f t="shared" si="9"/>
        <v>19</v>
      </c>
      <c r="AH19" s="23">
        <f t="shared" si="10"/>
        <v>45.6</v>
      </c>
      <c r="AI19" s="25">
        <f t="shared" si="11"/>
        <v>401.09000000000003</v>
      </c>
      <c r="AJ19" s="2"/>
      <c r="AK19" s="3"/>
      <c r="AL19" s="3"/>
      <c r="AM19" s="3"/>
      <c r="AN19" s="3"/>
      <c r="AO19" s="3"/>
      <c r="AP19" s="3"/>
      <c r="AQ19" s="1"/>
    </row>
    <row r="20" spans="1:43" x14ac:dyDescent="0.25">
      <c r="A20" t="s">
        <v>55</v>
      </c>
      <c r="B20" t="s">
        <v>70</v>
      </c>
      <c r="C20" t="s">
        <v>88</v>
      </c>
      <c r="D20" t="s">
        <v>108</v>
      </c>
      <c r="E20" t="s">
        <v>117</v>
      </c>
      <c r="F20">
        <v>159357456</v>
      </c>
      <c r="G20" s="4">
        <v>6</v>
      </c>
      <c r="H20" s="4">
        <v>5</v>
      </c>
      <c r="I20" s="1" t="s">
        <v>121</v>
      </c>
      <c r="J20" t="str">
        <f t="shared" si="0"/>
        <v>N</v>
      </c>
      <c r="K20" cm="1">
        <f t="array" ref="K20">IF(J20="N",_xlfn.SWITCH(E20,"IA",0.05,"NE",0.05,"WI",0.05,"MI",0.1,"IL",0,"MO",0),"")</f>
        <v>0.05</v>
      </c>
      <c r="L20" s="6">
        <f t="shared" si="2"/>
        <v>6</v>
      </c>
      <c r="M20">
        <f t="shared" si="3"/>
        <v>99.550000000000011</v>
      </c>
      <c r="N20">
        <f t="shared" si="12"/>
        <v>198</v>
      </c>
      <c r="O20">
        <f t="shared" si="13"/>
        <v>50</v>
      </c>
      <c r="P20">
        <f t="shared" si="14"/>
        <v>24</v>
      </c>
      <c r="Q20">
        <f t="shared" si="15"/>
        <v>9</v>
      </c>
      <c r="R20">
        <f t="shared" si="16"/>
        <v>19</v>
      </c>
      <c r="S20">
        <f t="shared" si="17"/>
        <v>5</v>
      </c>
      <c r="T20" s="6">
        <f t="shared" si="18"/>
        <v>3942.1800000000003</v>
      </c>
      <c r="U20" s="6">
        <f t="shared" si="19"/>
        <v>995.5</v>
      </c>
      <c r="V20" s="6">
        <f t="shared" si="20"/>
        <v>449.04</v>
      </c>
      <c r="W20" s="6">
        <f t="shared" si="21"/>
        <v>267.94000000000005</v>
      </c>
      <c r="X20" s="6">
        <f t="shared" si="22"/>
        <v>401.09000000000003</v>
      </c>
      <c r="Y20" s="2"/>
      <c r="Z20" s="1"/>
      <c r="AA20" t="str">
        <f t="shared" si="4"/>
        <v xml:space="preserve">MONROE         </v>
      </c>
      <c r="AB20" t="str">
        <f t="shared" si="5"/>
        <v xml:space="preserve">JAMES          </v>
      </c>
      <c r="AC20" t="str">
        <f t="shared" si="6"/>
        <v xml:space="preserve">OMAHA     </v>
      </c>
      <c r="AD20" t="str">
        <f t="shared" si="7"/>
        <v>NE</v>
      </c>
      <c r="AE20" s="5">
        <f t="shared" si="8"/>
        <v>159357456</v>
      </c>
      <c r="AF20" s="5" t="str" cm="1">
        <f t="array" ref="AF20">IF(J20="N",_xlfn.SWITCH(G20,1,"COKE",2,"DIET COKE",3,"MELLO YELLO",4,"CHERRY COKE",5,"DIET CHERRY COKE",6,"SPRITE"),"")</f>
        <v>SPRITE</v>
      </c>
      <c r="AG20" s="5">
        <f t="shared" si="9"/>
        <v>5</v>
      </c>
      <c r="AH20" s="23">
        <f t="shared" si="10"/>
        <v>6</v>
      </c>
      <c r="AI20" s="25">
        <f t="shared" si="11"/>
        <v>99.550000000000011</v>
      </c>
      <c r="AJ20" s="2"/>
      <c r="AK20" s="3"/>
      <c r="AL20" s="3"/>
      <c r="AM20" s="3"/>
      <c r="AN20" s="3"/>
      <c r="AO20" s="3"/>
      <c r="AP20" s="3"/>
      <c r="AQ20" s="1"/>
    </row>
    <row r="21" spans="1:43" x14ac:dyDescent="0.25">
      <c r="A21" t="s">
        <v>52</v>
      </c>
      <c r="B21" t="s">
        <v>71</v>
      </c>
      <c r="C21" t="s">
        <v>89</v>
      </c>
      <c r="D21" t="s">
        <v>109</v>
      </c>
      <c r="E21" t="s">
        <v>113</v>
      </c>
      <c r="F21">
        <v>456258159</v>
      </c>
      <c r="G21" s="4">
        <v>2</v>
      </c>
      <c r="H21" s="4">
        <v>10</v>
      </c>
      <c r="I21" s="1" t="s">
        <v>124</v>
      </c>
      <c r="J21" t="str">
        <f t="shared" si="0"/>
        <v>N</v>
      </c>
      <c r="K21" cm="1">
        <f t="array" ref="K21">IF(J21="N",_xlfn.SWITCH(E21,"IA",0.05,"NE",0.05,"WI",0.05,"MI",0.1,"IL",0,"MO",0),"")</f>
        <v>0.05</v>
      </c>
      <c r="L21" s="6">
        <f t="shared" si="2"/>
        <v>12</v>
      </c>
      <c r="M21">
        <f t="shared" si="3"/>
        <v>199.10000000000002</v>
      </c>
      <c r="N21">
        <f t="shared" si="12"/>
        <v>198</v>
      </c>
      <c r="O21">
        <f t="shared" si="13"/>
        <v>60</v>
      </c>
      <c r="P21">
        <f t="shared" si="14"/>
        <v>24</v>
      </c>
      <c r="Q21">
        <f t="shared" si="15"/>
        <v>9</v>
      </c>
      <c r="R21">
        <f t="shared" si="16"/>
        <v>19</v>
      </c>
      <c r="S21">
        <f t="shared" si="17"/>
        <v>5</v>
      </c>
      <c r="T21" s="6">
        <f t="shared" si="18"/>
        <v>3942.1800000000003</v>
      </c>
      <c r="U21" s="6">
        <f t="shared" si="19"/>
        <v>1194.5999999999999</v>
      </c>
      <c r="V21" s="6">
        <f t="shared" si="20"/>
        <v>449.04</v>
      </c>
      <c r="W21" s="6">
        <f t="shared" si="21"/>
        <v>267.94000000000005</v>
      </c>
      <c r="X21" s="6">
        <f t="shared" si="22"/>
        <v>401.09000000000003</v>
      </c>
      <c r="Y21" s="2"/>
      <c r="Z21" s="1"/>
      <c r="AA21" t="str">
        <f t="shared" si="4"/>
        <v xml:space="preserve">ADAMS          </v>
      </c>
      <c r="AB21" t="str">
        <f t="shared" si="5"/>
        <v xml:space="preserve">JOHN QUINCY    </v>
      </c>
      <c r="AC21" t="str">
        <f t="shared" si="6"/>
        <v xml:space="preserve">OTTUMWA   </v>
      </c>
      <c r="AD21" t="str">
        <f t="shared" si="7"/>
        <v>IA</v>
      </c>
      <c r="AE21" s="5">
        <f t="shared" si="8"/>
        <v>456258159</v>
      </c>
      <c r="AF21" s="5" t="str" cm="1">
        <f t="array" ref="AF21">IF(J21="N",_xlfn.SWITCH(G21,1,"COKE",2,"DIET COKE",3,"MELLO YELLO",4,"CHERRY COKE",5,"DIET CHERRY COKE",6,"SPRITE"),"")</f>
        <v>DIET COKE</v>
      </c>
      <c r="AG21" s="5">
        <f t="shared" si="9"/>
        <v>10</v>
      </c>
      <c r="AH21" s="23">
        <f t="shared" si="10"/>
        <v>12</v>
      </c>
      <c r="AI21" s="25">
        <f t="shared" si="11"/>
        <v>199.10000000000002</v>
      </c>
      <c r="AJ21" s="2"/>
      <c r="AK21" s="3"/>
      <c r="AL21" s="3"/>
      <c r="AM21" s="3"/>
      <c r="AN21" s="3"/>
      <c r="AO21" s="3"/>
      <c r="AP21" s="3"/>
      <c r="AQ21" s="1"/>
    </row>
    <row r="22" spans="1:43" x14ac:dyDescent="0.25">
      <c r="A22" t="s">
        <v>56</v>
      </c>
      <c r="B22" t="s">
        <v>72</v>
      </c>
      <c r="C22" t="s">
        <v>90</v>
      </c>
      <c r="D22" t="s">
        <v>100</v>
      </c>
      <c r="E22" t="s">
        <v>117</v>
      </c>
      <c r="F22">
        <v>350877169</v>
      </c>
      <c r="G22" s="4">
        <v>4</v>
      </c>
      <c r="H22" s="4">
        <v>15</v>
      </c>
      <c r="I22" s="1" t="s">
        <v>41</v>
      </c>
      <c r="J22" t="str">
        <f t="shared" si="0"/>
        <v>N</v>
      </c>
      <c r="K22" cm="1">
        <f t="array" ref="K22">IF(J22="N",_xlfn.SWITCH(E22,"IA",0.05,"NE",0.05,"WI",0.05,"MI",0.1,"IL",0,"MO",0),"")</f>
        <v>0.05</v>
      </c>
      <c r="L22" s="6">
        <f t="shared" si="2"/>
        <v>18</v>
      </c>
      <c r="M22">
        <f t="shared" si="3"/>
        <v>298.65000000000003</v>
      </c>
      <c r="N22">
        <f t="shared" si="12"/>
        <v>198</v>
      </c>
      <c r="O22">
        <f t="shared" si="13"/>
        <v>60</v>
      </c>
      <c r="P22">
        <f t="shared" si="14"/>
        <v>24</v>
      </c>
      <c r="Q22">
        <f t="shared" si="15"/>
        <v>24</v>
      </c>
      <c r="R22">
        <f t="shared" si="16"/>
        <v>19</v>
      </c>
      <c r="S22">
        <f t="shared" si="17"/>
        <v>5</v>
      </c>
      <c r="T22" s="6">
        <f t="shared" si="18"/>
        <v>4240.83</v>
      </c>
      <c r="U22" s="6">
        <f t="shared" si="19"/>
        <v>1194.5999999999999</v>
      </c>
      <c r="V22" s="6">
        <f t="shared" si="20"/>
        <v>449.04</v>
      </c>
      <c r="W22" s="6">
        <f t="shared" si="21"/>
        <v>267.94000000000005</v>
      </c>
      <c r="X22" s="6">
        <f t="shared" si="22"/>
        <v>401.09000000000003</v>
      </c>
      <c r="Y22" s="2"/>
      <c r="Z22" s="1"/>
      <c r="AA22" t="str">
        <f t="shared" si="4"/>
        <v xml:space="preserve">JACKSON        </v>
      </c>
      <c r="AB22" t="str">
        <f t="shared" si="5"/>
        <v xml:space="preserve">ANDREW         </v>
      </c>
      <c r="AC22" t="str">
        <f t="shared" si="6"/>
        <v xml:space="preserve">LINCOLN   </v>
      </c>
      <c r="AD22" t="str">
        <f t="shared" si="7"/>
        <v>NE</v>
      </c>
      <c r="AE22" s="5">
        <f t="shared" si="8"/>
        <v>350877169</v>
      </c>
      <c r="AF22" s="5" t="str" cm="1">
        <f t="array" ref="AF22">IF(J22="N",_xlfn.SWITCH(G22,1,"COKE",2,"DIET COKE",3,"MELLO YELLO",4,"CHERRY COKE",5,"DIET CHERRY COKE",6,"SPRITE"),"")</f>
        <v>CHERRY COKE</v>
      </c>
      <c r="AG22" s="5">
        <f t="shared" si="9"/>
        <v>15</v>
      </c>
      <c r="AH22" s="23">
        <f t="shared" si="10"/>
        <v>18</v>
      </c>
      <c r="AI22" s="25">
        <f t="shared" si="11"/>
        <v>298.65000000000003</v>
      </c>
      <c r="AJ22" s="2"/>
      <c r="AK22" s="3"/>
      <c r="AL22" s="3"/>
      <c r="AM22" s="3"/>
      <c r="AN22" s="3"/>
      <c r="AO22" s="3"/>
      <c r="AP22" s="3"/>
      <c r="AQ22" s="1"/>
    </row>
    <row r="23" spans="1:43" x14ac:dyDescent="0.25">
      <c r="A23" t="s">
        <v>57</v>
      </c>
      <c r="B23" t="s">
        <v>73</v>
      </c>
      <c r="C23" t="s">
        <v>91</v>
      </c>
      <c r="D23" t="s">
        <v>110</v>
      </c>
      <c r="E23" t="s">
        <v>114</v>
      </c>
      <c r="F23">
        <v>361738016</v>
      </c>
      <c r="G23" s="4">
        <v>6</v>
      </c>
      <c r="H23" s="4">
        <v>20</v>
      </c>
      <c r="I23" s="1" t="s">
        <v>123</v>
      </c>
      <c r="J23" t="str">
        <f t="shared" si="0"/>
        <v>N</v>
      </c>
      <c r="K23" cm="1">
        <f t="array" ref="K23">IF(J23="N",_xlfn.SWITCH(E23,"IA",0.05,"NE",0.05,"WI",0.05,"MI",0.1,"IL",0,"MO",0),"")</f>
        <v>0</v>
      </c>
      <c r="L23" s="6">
        <f t="shared" si="2"/>
        <v>0</v>
      </c>
      <c r="M23">
        <f t="shared" si="3"/>
        <v>374.20000000000005</v>
      </c>
      <c r="N23">
        <f t="shared" si="12"/>
        <v>198</v>
      </c>
      <c r="O23">
        <f t="shared" si="13"/>
        <v>60</v>
      </c>
      <c r="P23">
        <f t="shared" si="14"/>
        <v>24</v>
      </c>
      <c r="Q23">
        <f t="shared" si="15"/>
        <v>24</v>
      </c>
      <c r="R23">
        <f t="shared" si="16"/>
        <v>19</v>
      </c>
      <c r="S23">
        <f t="shared" si="17"/>
        <v>25</v>
      </c>
      <c r="T23" s="6">
        <f t="shared" si="18"/>
        <v>4240.83</v>
      </c>
      <c r="U23" s="6">
        <f t="shared" si="19"/>
        <v>1194.5999999999999</v>
      </c>
      <c r="V23" s="6">
        <f t="shared" si="20"/>
        <v>449.04</v>
      </c>
      <c r="W23" s="6">
        <f t="shared" si="21"/>
        <v>267.94000000000005</v>
      </c>
      <c r="X23" s="6">
        <f t="shared" si="22"/>
        <v>775.29000000000008</v>
      </c>
      <c r="Y23" s="2"/>
      <c r="Z23" s="1"/>
      <c r="AA23" t="str">
        <f t="shared" si="4"/>
        <v xml:space="preserve">VAN BUREN      </v>
      </c>
      <c r="AB23" t="str">
        <f t="shared" si="5"/>
        <v xml:space="preserve">MARTIN         </v>
      </c>
      <c r="AC23" t="str">
        <f t="shared" si="6"/>
        <v xml:space="preserve">ST LOUIS  </v>
      </c>
      <c r="AD23" t="str">
        <f t="shared" si="7"/>
        <v>MO</v>
      </c>
      <c r="AE23" s="5">
        <f t="shared" si="8"/>
        <v>361738016</v>
      </c>
      <c r="AF23" s="5" t="str" cm="1">
        <f t="array" ref="AF23">IF(J23="N",_xlfn.SWITCH(G23,1,"COKE",2,"DIET COKE",3,"MELLO YELLO",4,"CHERRY COKE",5,"DIET CHERRY COKE",6,"SPRITE"),"")</f>
        <v>SPRITE</v>
      </c>
      <c r="AG23" s="5">
        <f t="shared" si="9"/>
        <v>20</v>
      </c>
      <c r="AH23" s="23">
        <f t="shared" si="10"/>
        <v>0</v>
      </c>
      <c r="AI23" s="25">
        <f t="shared" si="11"/>
        <v>374.20000000000005</v>
      </c>
      <c r="AJ23" s="2"/>
      <c r="AK23" s="3"/>
      <c r="AL23" s="3"/>
      <c r="AM23" s="3"/>
      <c r="AN23" s="3"/>
      <c r="AO23" s="3"/>
      <c r="AP23" s="3"/>
      <c r="AQ23" s="1"/>
    </row>
    <row r="24" spans="1:43" x14ac:dyDescent="0.25">
      <c r="A24" t="s">
        <v>58</v>
      </c>
      <c r="B24" t="s">
        <v>74</v>
      </c>
      <c r="C24" t="s">
        <v>92</v>
      </c>
      <c r="D24" t="s">
        <v>111</v>
      </c>
      <c r="E24" t="s">
        <v>40</v>
      </c>
      <c r="F24">
        <v>183429731</v>
      </c>
      <c r="G24" s="4">
        <v>3</v>
      </c>
      <c r="H24" s="4">
        <v>3</v>
      </c>
      <c r="I24" s="1" t="s">
        <v>122</v>
      </c>
      <c r="J24" t="str">
        <f t="shared" si="0"/>
        <v>N</v>
      </c>
      <c r="K24" cm="1">
        <f t="array" ref="K24">IF(J24="N",_xlfn.SWITCH(E24,"IA",0.05,"NE",0.05,"WI",0.05,"MI",0.1,"IL",0,"MO",0),"")</f>
        <v>0.05</v>
      </c>
      <c r="L24" s="6">
        <f t="shared" si="2"/>
        <v>3.6</v>
      </c>
      <c r="M24">
        <f t="shared" si="3"/>
        <v>59.730000000000004</v>
      </c>
      <c r="N24">
        <f t="shared" si="12"/>
        <v>198</v>
      </c>
      <c r="O24">
        <f t="shared" si="13"/>
        <v>60</v>
      </c>
      <c r="P24">
        <f t="shared" si="14"/>
        <v>27</v>
      </c>
      <c r="Q24">
        <f t="shared" si="15"/>
        <v>24</v>
      </c>
      <c r="R24">
        <f t="shared" si="16"/>
        <v>19</v>
      </c>
      <c r="S24">
        <f t="shared" si="17"/>
        <v>25</v>
      </c>
      <c r="T24" s="6">
        <f t="shared" si="18"/>
        <v>4240.83</v>
      </c>
      <c r="U24" s="6">
        <f t="shared" si="19"/>
        <v>1194.5999999999999</v>
      </c>
      <c r="V24" s="6">
        <f t="shared" si="20"/>
        <v>508.77000000000004</v>
      </c>
      <c r="W24" s="6">
        <f t="shared" si="21"/>
        <v>267.94000000000005</v>
      </c>
      <c r="X24" s="6">
        <f t="shared" si="22"/>
        <v>775.29000000000008</v>
      </c>
      <c r="Y24" s="2"/>
      <c r="Z24" s="1"/>
      <c r="AA24" t="str">
        <f t="shared" si="4"/>
        <v xml:space="preserve">HARRISON       </v>
      </c>
      <c r="AB24" t="str">
        <f t="shared" si="5"/>
        <v xml:space="preserve">WILLIAM HENRY  </v>
      </c>
      <c r="AC24" t="str">
        <f t="shared" si="6"/>
        <v xml:space="preserve">MADISON   </v>
      </c>
      <c r="AD24" t="str">
        <f t="shared" si="7"/>
        <v>WI</v>
      </c>
      <c r="AE24" s="5">
        <f t="shared" si="8"/>
        <v>183429731</v>
      </c>
      <c r="AF24" s="5" t="str" cm="1">
        <f t="array" ref="AF24">IF(J24="N",_xlfn.SWITCH(G24,1,"COKE",2,"DIET COKE",3,"MELLO YELLO",4,"CHERRY COKE",5,"DIET CHERRY COKE",6,"SPRITE"),"")</f>
        <v>MELLO YELLO</v>
      </c>
      <c r="AG24" s="5">
        <f t="shared" si="9"/>
        <v>3</v>
      </c>
      <c r="AH24" s="23">
        <f t="shared" si="10"/>
        <v>3.6</v>
      </c>
      <c r="AI24" s="25">
        <f t="shared" si="11"/>
        <v>59.730000000000004</v>
      </c>
      <c r="AJ24" s="2"/>
      <c r="AK24" s="3"/>
      <c r="AL24" s="3"/>
      <c r="AM24" s="3"/>
      <c r="AN24" s="3"/>
      <c r="AO24" s="3"/>
      <c r="AP24" s="3"/>
      <c r="AQ24" s="1"/>
    </row>
    <row r="25" spans="1:43" x14ac:dyDescent="0.25">
      <c r="A25" t="s">
        <v>59</v>
      </c>
      <c r="B25" t="s">
        <v>65</v>
      </c>
      <c r="C25" t="s">
        <v>93</v>
      </c>
      <c r="D25" t="s">
        <v>112</v>
      </c>
      <c r="E25" t="s">
        <v>118</v>
      </c>
      <c r="F25">
        <v>617239925</v>
      </c>
      <c r="G25" s="4">
        <v>5</v>
      </c>
      <c r="H25" s="4">
        <v>6</v>
      </c>
      <c r="I25" s="1" t="s">
        <v>41</v>
      </c>
      <c r="J25" t="str">
        <f t="shared" si="0"/>
        <v>N</v>
      </c>
      <c r="K25" cm="1">
        <f t="array" ref="K25">IF(J25="N",_xlfn.SWITCH(E25,"IA",0.05,"NE",0.05,"WI",0.05,"MI",0.1,"IL",0,"MO",0),"")</f>
        <v>0.1</v>
      </c>
      <c r="L25" s="6">
        <f t="shared" si="2"/>
        <v>14.4</v>
      </c>
      <c r="M25">
        <f t="shared" si="3"/>
        <v>126.66000000000001</v>
      </c>
      <c r="N25">
        <f t="shared" si="12"/>
        <v>198</v>
      </c>
      <c r="O25">
        <f t="shared" si="13"/>
        <v>60</v>
      </c>
      <c r="P25">
        <f t="shared" si="14"/>
        <v>27</v>
      </c>
      <c r="Q25">
        <f t="shared" si="15"/>
        <v>24</v>
      </c>
      <c r="R25">
        <f t="shared" si="16"/>
        <v>25</v>
      </c>
      <c r="S25">
        <f t="shared" si="17"/>
        <v>25</v>
      </c>
      <c r="T25" s="6">
        <f t="shared" si="18"/>
        <v>4367.49</v>
      </c>
      <c r="U25" s="6">
        <f t="shared" si="19"/>
        <v>1194.5999999999999</v>
      </c>
      <c r="V25" s="6">
        <f t="shared" si="20"/>
        <v>508.77000000000004</v>
      </c>
      <c r="W25" s="6">
        <f t="shared" si="21"/>
        <v>267.94000000000005</v>
      </c>
      <c r="X25" s="6">
        <f t="shared" si="22"/>
        <v>775.29000000000008</v>
      </c>
      <c r="Y25" s="2"/>
      <c r="Z25" s="1"/>
      <c r="AA25" t="str">
        <f t="shared" si="4"/>
        <v xml:space="preserve">TYLER          </v>
      </c>
      <c r="AB25" t="str">
        <f t="shared" si="5"/>
        <v xml:space="preserve">JOHN           </v>
      </c>
      <c r="AC25" t="str">
        <f t="shared" si="6"/>
        <v xml:space="preserve">DETROIT   </v>
      </c>
      <c r="AD25" t="str">
        <f t="shared" si="7"/>
        <v>MI</v>
      </c>
      <c r="AE25" s="5">
        <f t="shared" si="8"/>
        <v>617239925</v>
      </c>
      <c r="AF25" s="5" t="str" cm="1">
        <f t="array" ref="AF25">IF(J25="N",_xlfn.SWITCH(G25,1,"COKE",2,"DIET COKE",3,"MELLO YELLO",4,"CHERRY COKE",5,"DIET CHERRY COKE",6,"SPRITE"),"")</f>
        <v>DIET CHERRY COKE</v>
      </c>
      <c r="AG25" s="5">
        <f t="shared" si="9"/>
        <v>6</v>
      </c>
      <c r="AH25" s="23">
        <f t="shared" si="10"/>
        <v>14.4</v>
      </c>
      <c r="AI25" s="25">
        <f t="shared" si="11"/>
        <v>126.66000000000001</v>
      </c>
      <c r="AJ25" s="2"/>
      <c r="AK25" s="3"/>
      <c r="AL25" s="3"/>
      <c r="AM25" s="3"/>
      <c r="AN25" s="3"/>
      <c r="AO25" s="3"/>
      <c r="AP25" s="3"/>
      <c r="AQ25" s="1"/>
    </row>
    <row r="26" spans="1:43" ht="15.75" thickBot="1" x14ac:dyDescent="0.3">
      <c r="A26" s="7" t="s">
        <v>60</v>
      </c>
      <c r="B26" s="7" t="s">
        <v>75</v>
      </c>
      <c r="C26" s="7" t="s">
        <v>94</v>
      </c>
      <c r="D26" s="7" t="s">
        <v>97</v>
      </c>
      <c r="E26" s="7" t="s">
        <v>115</v>
      </c>
      <c r="F26" s="7">
        <v>715434587</v>
      </c>
      <c r="G26" s="8">
        <v>2</v>
      </c>
      <c r="H26" s="8">
        <v>9</v>
      </c>
      <c r="I26" s="9" t="s">
        <v>124</v>
      </c>
      <c r="J26" s="10" t="str">
        <f t="shared" si="0"/>
        <v>N</v>
      </c>
      <c r="K26" s="7" cm="1">
        <f t="array" ref="K26">IF(J26="N",_xlfn.SWITCH(E26,"IA",0.05,"NE",0.05,"WI",0.05,"MI",0.1,"IL",0,"MO",0),"")</f>
        <v>0</v>
      </c>
      <c r="L26" s="11">
        <f t="shared" si="2"/>
        <v>0</v>
      </c>
      <c r="M26" s="7">
        <f t="shared" si="3"/>
        <v>168.39000000000001</v>
      </c>
      <c r="N26" s="7">
        <f t="shared" si="12"/>
        <v>198</v>
      </c>
      <c r="O26" s="7">
        <f t="shared" si="13"/>
        <v>69</v>
      </c>
      <c r="P26" s="7">
        <f t="shared" si="14"/>
        <v>27</v>
      </c>
      <c r="Q26" s="7">
        <f t="shared" si="15"/>
        <v>24</v>
      </c>
      <c r="R26" s="7">
        <f t="shared" si="16"/>
        <v>25</v>
      </c>
      <c r="S26" s="7">
        <f t="shared" si="17"/>
        <v>25</v>
      </c>
      <c r="T26" s="11">
        <f t="shared" si="18"/>
        <v>4367.49</v>
      </c>
      <c r="U26" s="11">
        <f t="shared" si="19"/>
        <v>1362.99</v>
      </c>
      <c r="V26" s="11">
        <f t="shared" si="20"/>
        <v>508.77000000000004</v>
      </c>
      <c r="W26" s="11">
        <f t="shared" si="21"/>
        <v>267.94000000000005</v>
      </c>
      <c r="X26" s="11">
        <f t="shared" si="22"/>
        <v>775.29000000000008</v>
      </c>
      <c r="Y26" s="10"/>
      <c r="Z26" s="9"/>
      <c r="AA26" s="10" t="str">
        <f t="shared" si="4"/>
        <v xml:space="preserve">POLK           </v>
      </c>
      <c r="AB26" s="7" t="str">
        <f t="shared" si="5"/>
        <v xml:space="preserve">JAMES KNOX     </v>
      </c>
      <c r="AC26" s="7" t="str">
        <f t="shared" si="6"/>
        <v xml:space="preserve">PEORIA    </v>
      </c>
      <c r="AD26" s="7" t="str">
        <f t="shared" si="7"/>
        <v>IL</v>
      </c>
      <c r="AE26" s="13">
        <f t="shared" si="8"/>
        <v>715434587</v>
      </c>
      <c r="AF26" s="5" t="str" cm="1">
        <f t="array" ref="AF26">IF(J26="N",_xlfn.SWITCH(G26,1,"COKE",2,"DIET COKE",3,"MELLO YELLO",4,"CHERRY COKE",5,"DIET CHERRY COKE",6,"SPRITE"),"")</f>
        <v>DIET COKE</v>
      </c>
      <c r="AG26" s="13">
        <f t="shared" si="9"/>
        <v>9</v>
      </c>
      <c r="AH26" s="24">
        <f t="shared" si="10"/>
        <v>0</v>
      </c>
      <c r="AI26" s="26">
        <f t="shared" si="11"/>
        <v>168.39000000000001</v>
      </c>
      <c r="AJ26" s="10"/>
      <c r="AK26" s="7"/>
      <c r="AL26" s="7"/>
      <c r="AM26" s="7"/>
      <c r="AN26" s="7"/>
      <c r="AO26" s="7"/>
      <c r="AP26" s="7"/>
      <c r="AQ26" s="9"/>
    </row>
    <row r="27" spans="1:43" ht="15.75" thickTop="1" x14ac:dyDescent="0.25">
      <c r="Y27" s="3"/>
      <c r="Z27" s="3"/>
      <c r="AF27" s="33"/>
    </row>
  </sheetData>
  <mergeCells count="5">
    <mergeCell ref="A1:I1"/>
    <mergeCell ref="K1:X1"/>
    <mergeCell ref="AA1:AI1"/>
    <mergeCell ref="Y1:Z1"/>
    <mergeCell ref="AJ1:A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VAL_POP_TYPE</vt:lpstr>
      <vt:lpstr>VAL_STATES</vt:lpstr>
      <vt:lpstr>VAL_TEAM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Birkner</dc:creator>
  <cp:lastModifiedBy>Angela Birkner</cp:lastModifiedBy>
  <dcterms:created xsi:type="dcterms:W3CDTF">2020-01-29T16:16:16Z</dcterms:created>
  <dcterms:modified xsi:type="dcterms:W3CDTF">2020-02-05T17:29:40Z</dcterms:modified>
</cp:coreProperties>
</file>