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izazham98\Desktop\Year 4 Sem 1\Robotics\"/>
    </mc:Choice>
  </mc:AlternateContent>
  <xr:revisionPtr revIDLastSave="0" documentId="13_ncr:1_{F543747E-8077-4C2F-948E-FBE9A0F80EAB}" xr6:coauthVersionLast="45" xr6:coauthVersionMax="45" xr10:uidLastSave="{00000000-0000-0000-0000-000000000000}"/>
  <bookViews>
    <workbookView xWindow="13152" yWindow="1848" windowWidth="11136" windowHeight="8964" xr2:uid="{6D8614F7-6A85-4DAF-B523-AB942E57768D}"/>
  </bookViews>
  <sheets>
    <sheet name="EllipsePath" sheetId="1" r:id="rId1"/>
    <sheet name="InvFo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2" l="1"/>
  <c r="F24" i="2"/>
  <c r="E24" i="2"/>
  <c r="J24" i="2" s="1"/>
  <c r="D24" i="2"/>
  <c r="G23" i="2"/>
  <c r="F23" i="2"/>
  <c r="D23" i="2"/>
  <c r="E23" i="2" s="1"/>
  <c r="G22" i="2"/>
  <c r="D22" i="2"/>
  <c r="F22" i="2" s="1"/>
  <c r="G21" i="2"/>
  <c r="D21" i="2"/>
  <c r="F21" i="2" s="1"/>
  <c r="G20" i="2"/>
  <c r="F20" i="2"/>
  <c r="E20" i="2"/>
  <c r="I20" i="2" s="1"/>
  <c r="D20" i="2"/>
  <c r="G19" i="2"/>
  <c r="F19" i="2"/>
  <c r="D19" i="2"/>
  <c r="E19" i="2" s="1"/>
  <c r="G18" i="2"/>
  <c r="D18" i="2"/>
  <c r="F18" i="2" s="1"/>
  <c r="G17" i="2"/>
  <c r="D17" i="2"/>
  <c r="F17" i="2" s="1"/>
  <c r="G16" i="2"/>
  <c r="F16" i="2"/>
  <c r="E16" i="2"/>
  <c r="J16" i="2" s="1"/>
  <c r="D16" i="2"/>
  <c r="G15" i="2"/>
  <c r="F15" i="2"/>
  <c r="D15" i="2"/>
  <c r="E15" i="2" s="1"/>
  <c r="G14" i="2"/>
  <c r="D14" i="2"/>
  <c r="G13" i="2"/>
  <c r="D13" i="2"/>
  <c r="F13" i="2" s="1"/>
  <c r="G12" i="2"/>
  <c r="F12" i="2"/>
  <c r="E12" i="2"/>
  <c r="I12" i="2" s="1"/>
  <c r="D12" i="2"/>
  <c r="G11" i="2"/>
  <c r="F11" i="2"/>
  <c r="D11" i="2"/>
  <c r="E11" i="2" s="1"/>
  <c r="G10" i="2"/>
  <c r="D10" i="2"/>
  <c r="F10" i="2" s="1"/>
  <c r="G9" i="2"/>
  <c r="D9" i="2"/>
  <c r="F9" i="2" s="1"/>
  <c r="G8" i="2"/>
  <c r="F8" i="2"/>
  <c r="E8" i="2"/>
  <c r="I8" i="2" s="1"/>
  <c r="D8" i="2"/>
  <c r="G7" i="2"/>
  <c r="F7" i="2"/>
  <c r="D7" i="2"/>
  <c r="E7" i="2" s="1"/>
  <c r="G6" i="2"/>
  <c r="D6" i="2"/>
  <c r="F6" i="2" s="1"/>
  <c r="G5" i="2"/>
  <c r="D5" i="2"/>
  <c r="F5" i="2" s="1"/>
  <c r="G4" i="2"/>
  <c r="F4" i="2"/>
  <c r="E4" i="2"/>
  <c r="J4" i="2" s="1"/>
  <c r="D4" i="2"/>
  <c r="J15" i="2" l="1"/>
  <c r="I15" i="2"/>
  <c r="J11" i="2"/>
  <c r="I11" i="2"/>
  <c r="J7" i="2"/>
  <c r="I7" i="2"/>
  <c r="J19" i="2"/>
  <c r="I19" i="2"/>
  <c r="J23" i="2"/>
  <c r="I23" i="2"/>
  <c r="I4" i="2"/>
  <c r="I24" i="2"/>
  <c r="E6" i="2"/>
  <c r="J8" i="2"/>
  <c r="E10" i="2"/>
  <c r="J12" i="2"/>
  <c r="E18" i="2"/>
  <c r="E22" i="2"/>
  <c r="F14" i="2"/>
  <c r="E14" i="2" s="1"/>
  <c r="E5" i="2"/>
  <c r="E9" i="2"/>
  <c r="E13" i="2"/>
  <c r="E17" i="2"/>
  <c r="E21" i="2"/>
  <c r="I16" i="2"/>
  <c r="J20" i="2"/>
  <c r="I14" i="2" l="1"/>
  <c r="J14" i="2"/>
  <c r="J13" i="2"/>
  <c r="I13" i="2"/>
  <c r="J9" i="2"/>
  <c r="I9" i="2"/>
  <c r="J6" i="2"/>
  <c r="I6" i="2"/>
  <c r="J17" i="2"/>
  <c r="I17" i="2"/>
  <c r="J22" i="2"/>
  <c r="I22" i="2"/>
  <c r="J5" i="2"/>
  <c r="I5" i="2"/>
  <c r="J18" i="2"/>
  <c r="I18" i="2"/>
  <c r="I10" i="2"/>
  <c r="J10" i="2"/>
  <c r="J21" i="2"/>
  <c r="I21" i="2"/>
</calcChain>
</file>

<file path=xl/sharedStrings.xml><?xml version="1.0" encoding="utf-8"?>
<sst xmlns="http://schemas.openxmlformats.org/spreadsheetml/2006/main" count="23" uniqueCount="20">
  <si>
    <t>x</t>
  </si>
  <si>
    <t>y</t>
  </si>
  <si>
    <t>z</t>
  </si>
  <si>
    <t>Excel Calculation for Inverse and Forward Kinematics for Ellipse</t>
  </si>
  <si>
    <t>theta1</t>
  </si>
  <si>
    <t>theta2</t>
  </si>
  <si>
    <t>d3</t>
  </si>
  <si>
    <t>X.forward</t>
  </si>
  <si>
    <t>Y.forward</t>
  </si>
  <si>
    <t>Z.forward</t>
  </si>
  <si>
    <t>d1</t>
  </si>
  <si>
    <t>a1</t>
  </si>
  <si>
    <t>a2</t>
  </si>
  <si>
    <t>Formula used for creating the path, forward and inverse kinematics</t>
  </si>
  <si>
    <t>Forward Kinematics</t>
  </si>
  <si>
    <t>Creating Path</t>
  </si>
  <si>
    <t>Inverse Kinematics</t>
  </si>
  <si>
    <t>Set the Path</t>
  </si>
  <si>
    <t>Finding inverse</t>
  </si>
  <si>
    <t>Calculate 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</si>
</sst>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342900</xdr:colOff>
      <xdr:row>8</xdr:row>
      <xdr:rowOff>121920</xdr:rowOff>
    </xdr:from>
    <xdr:to>
      <xdr:col>22</xdr:col>
      <xdr:colOff>391831</xdr:colOff>
      <xdr:row>11</xdr:row>
      <xdr:rowOff>115871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D36E48-2837-4BCA-BF63-144FFB45D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25300" y="1584960"/>
          <a:ext cx="1877731" cy="542591"/>
        </a:xfrm>
        <a:prstGeom prst="rect">
          <a:avLst/>
        </a:prstGeom>
      </xdr:spPr>
    </xdr:pic>
    <xdr:clientData/>
  </xdr:twoCellAnchor>
  <xdr:twoCellAnchor editAs="oneCell">
    <xdr:from>
      <xdr:col>19</xdr:col>
      <xdr:colOff>99060</xdr:colOff>
      <xdr:row>12</xdr:row>
      <xdr:rowOff>83820</xdr:rowOff>
    </xdr:from>
    <xdr:to>
      <xdr:col>22</xdr:col>
      <xdr:colOff>501589</xdr:colOff>
      <xdr:row>15</xdr:row>
      <xdr:rowOff>4613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16AEBE6-1AB0-4F7A-BA83-E99A533A9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81460" y="2278380"/>
          <a:ext cx="2231329" cy="469433"/>
        </a:xfrm>
        <a:prstGeom prst="rect">
          <a:avLst/>
        </a:prstGeom>
      </xdr:spPr>
    </xdr:pic>
    <xdr:clientData/>
  </xdr:twoCellAnchor>
  <xdr:twoCellAnchor editAs="oneCell">
    <xdr:from>
      <xdr:col>20</xdr:col>
      <xdr:colOff>236220</xdr:colOff>
      <xdr:row>16</xdr:row>
      <xdr:rowOff>45720</xdr:rowOff>
    </xdr:from>
    <xdr:to>
      <xdr:col>21</xdr:col>
      <xdr:colOff>516713</xdr:colOff>
      <xdr:row>18</xdr:row>
      <xdr:rowOff>149393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D749A99-E7EA-44A2-AC76-1918C6C69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28220" y="2971800"/>
          <a:ext cx="890093" cy="469433"/>
        </a:xfrm>
        <a:prstGeom prst="rect">
          <a:avLst/>
        </a:prstGeom>
      </xdr:spPr>
    </xdr:pic>
    <xdr:clientData/>
  </xdr:twoCellAnchor>
  <xdr:twoCellAnchor editAs="oneCell">
    <xdr:from>
      <xdr:col>14</xdr:col>
      <xdr:colOff>220980</xdr:colOff>
      <xdr:row>7</xdr:row>
      <xdr:rowOff>160020</xdr:rowOff>
    </xdr:from>
    <xdr:to>
      <xdr:col>17</xdr:col>
      <xdr:colOff>335037</xdr:colOff>
      <xdr:row>11</xdr:row>
      <xdr:rowOff>95167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9F10C3-6A58-4EBF-9E65-7192D994A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55380" y="1440180"/>
          <a:ext cx="1942857" cy="666667"/>
        </a:xfrm>
        <a:prstGeom prst="rect">
          <a:avLst/>
        </a:prstGeom>
      </xdr:spPr>
    </xdr:pic>
    <xdr:clientData/>
  </xdr:twoCellAnchor>
  <xdr:twoCellAnchor editAs="oneCell">
    <xdr:from>
      <xdr:col>14</xdr:col>
      <xdr:colOff>381000</xdr:colOff>
      <xdr:row>12</xdr:row>
      <xdr:rowOff>129540</xdr:rowOff>
    </xdr:from>
    <xdr:to>
      <xdr:col>16</xdr:col>
      <xdr:colOff>599895</xdr:colOff>
      <xdr:row>15</xdr:row>
      <xdr:rowOff>142805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CE71018-A8F5-4A06-866F-71D0C8DD3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15400" y="2324100"/>
          <a:ext cx="1438095" cy="561905"/>
        </a:xfrm>
        <a:prstGeom prst="rect">
          <a:avLst/>
        </a:prstGeom>
      </xdr:spPr>
    </xdr:pic>
    <xdr:clientData/>
  </xdr:twoCellAnchor>
  <xdr:twoCellAnchor editAs="oneCell">
    <xdr:from>
      <xdr:col>14</xdr:col>
      <xdr:colOff>213360</xdr:colOff>
      <xdr:row>20</xdr:row>
      <xdr:rowOff>15240</xdr:rowOff>
    </xdr:from>
    <xdr:to>
      <xdr:col>17</xdr:col>
      <xdr:colOff>270274</xdr:colOff>
      <xdr:row>25</xdr:row>
      <xdr:rowOff>100840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9BD8DDD-D4AF-4615-9B8C-12972ED10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47760" y="3672840"/>
          <a:ext cx="1885714" cy="10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b_Rob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DBB05-04FF-41CC-875B-7742D5A2EE7F}">
  <dimension ref="A4:C25"/>
  <sheetViews>
    <sheetView tabSelected="1" workbookViewId="0">
      <selection activeCell="A4" sqref="A4:C25"/>
    </sheetView>
  </sheetViews>
  <sheetFormatPr defaultRowHeight="14.4" x14ac:dyDescent="0.3"/>
  <sheetData>
    <row r="4" spans="1:3" x14ac:dyDescent="0.3">
      <c r="A4" t="s">
        <v>0</v>
      </c>
      <c r="B4" t="s">
        <v>1</v>
      </c>
      <c r="C4" t="s">
        <v>2</v>
      </c>
    </row>
    <row r="5" spans="1:3" x14ac:dyDescent="0.3">
      <c r="A5">
        <v>-49</v>
      </c>
      <c r="B5">
        <v>0</v>
      </c>
      <c r="C5">
        <v>15</v>
      </c>
    </row>
    <row r="6" spans="1:3" x14ac:dyDescent="0.3">
      <c r="A6">
        <v>-40</v>
      </c>
      <c r="B6">
        <v>20.793264539999999</v>
      </c>
      <c r="C6">
        <v>15</v>
      </c>
    </row>
    <row r="7" spans="1:3" x14ac:dyDescent="0.3">
      <c r="A7">
        <v>-30</v>
      </c>
      <c r="B7">
        <v>28.4640548</v>
      </c>
      <c r="C7">
        <v>15</v>
      </c>
    </row>
    <row r="8" spans="1:3" x14ac:dyDescent="0.3">
      <c r="A8">
        <v>-20</v>
      </c>
      <c r="B8">
        <v>32.864722159999999</v>
      </c>
      <c r="C8">
        <v>15</v>
      </c>
    </row>
    <row r="9" spans="1:3" x14ac:dyDescent="0.3">
      <c r="A9">
        <v>-10</v>
      </c>
      <c r="B9">
        <v>35.242339459999997</v>
      </c>
      <c r="C9">
        <v>15</v>
      </c>
    </row>
    <row r="10" spans="1:3" x14ac:dyDescent="0.3">
      <c r="A10">
        <v>0</v>
      </c>
      <c r="B10">
        <v>36</v>
      </c>
      <c r="C10">
        <v>15</v>
      </c>
    </row>
    <row r="11" spans="1:3" x14ac:dyDescent="0.3">
      <c r="A11">
        <v>10</v>
      </c>
      <c r="B11">
        <v>35.242339459999997</v>
      </c>
      <c r="C11">
        <v>15</v>
      </c>
    </row>
    <row r="12" spans="1:3" x14ac:dyDescent="0.3">
      <c r="A12">
        <v>20</v>
      </c>
      <c r="B12">
        <v>32.864722159999999</v>
      </c>
      <c r="C12">
        <v>15</v>
      </c>
    </row>
    <row r="13" spans="1:3" x14ac:dyDescent="0.3">
      <c r="A13">
        <v>30</v>
      </c>
      <c r="B13">
        <v>28.4640548</v>
      </c>
      <c r="C13">
        <v>15</v>
      </c>
    </row>
    <row r="14" spans="1:3" x14ac:dyDescent="0.3">
      <c r="A14">
        <v>40</v>
      </c>
      <c r="B14">
        <v>20.793264539999999</v>
      </c>
      <c r="C14">
        <v>15</v>
      </c>
    </row>
    <row r="15" spans="1:3" x14ac:dyDescent="0.3">
      <c r="A15">
        <v>49</v>
      </c>
      <c r="B15">
        <v>0</v>
      </c>
      <c r="C15">
        <v>15</v>
      </c>
    </row>
    <row r="16" spans="1:3" x14ac:dyDescent="0.3">
      <c r="A16">
        <v>40</v>
      </c>
      <c r="B16">
        <v>-20.793264539999999</v>
      </c>
      <c r="C16">
        <v>15</v>
      </c>
    </row>
    <row r="17" spans="1:3" x14ac:dyDescent="0.3">
      <c r="A17">
        <v>30</v>
      </c>
      <c r="B17">
        <v>-28.4640548</v>
      </c>
      <c r="C17">
        <v>15</v>
      </c>
    </row>
    <row r="18" spans="1:3" x14ac:dyDescent="0.3">
      <c r="A18">
        <v>20</v>
      </c>
      <c r="B18">
        <v>-32.864722159999999</v>
      </c>
      <c r="C18">
        <v>15</v>
      </c>
    </row>
    <row r="19" spans="1:3" x14ac:dyDescent="0.3">
      <c r="A19">
        <v>10</v>
      </c>
      <c r="B19">
        <v>-35.242339459999997</v>
      </c>
      <c r="C19">
        <v>15</v>
      </c>
    </row>
    <row r="20" spans="1:3" x14ac:dyDescent="0.3">
      <c r="A20">
        <v>0</v>
      </c>
      <c r="B20">
        <v>-36</v>
      </c>
      <c r="C20">
        <v>15</v>
      </c>
    </row>
    <row r="21" spans="1:3" x14ac:dyDescent="0.3">
      <c r="A21">
        <v>-10</v>
      </c>
      <c r="B21">
        <v>-35.242339459999997</v>
      </c>
      <c r="C21">
        <v>15</v>
      </c>
    </row>
    <row r="22" spans="1:3" x14ac:dyDescent="0.3">
      <c r="A22">
        <v>-20</v>
      </c>
      <c r="B22">
        <v>-32.864722159999999</v>
      </c>
      <c r="C22">
        <v>15</v>
      </c>
    </row>
    <row r="23" spans="1:3" x14ac:dyDescent="0.3">
      <c r="A23">
        <v>-30</v>
      </c>
      <c r="B23">
        <v>-28.4640548</v>
      </c>
      <c r="C23">
        <v>15</v>
      </c>
    </row>
    <row r="24" spans="1:3" x14ac:dyDescent="0.3">
      <c r="A24">
        <v>-40</v>
      </c>
      <c r="B24">
        <v>-20.793264539999999</v>
      </c>
      <c r="C24">
        <v>15</v>
      </c>
    </row>
    <row r="25" spans="1:3" x14ac:dyDescent="0.3">
      <c r="A25">
        <v>-49</v>
      </c>
      <c r="B25">
        <v>0</v>
      </c>
      <c r="C25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0BAF-BDD7-48DD-95EA-8FFD275379D5}">
  <dimension ref="B1:W26"/>
  <sheetViews>
    <sheetView topLeftCell="M1" workbookViewId="0">
      <selection activeCell="O8" sqref="O8:Q13"/>
    </sheetView>
  </sheetViews>
  <sheetFormatPr defaultRowHeight="14.4" x14ac:dyDescent="0.3"/>
  <sheetData>
    <row r="1" spans="2:23" x14ac:dyDescent="0.3">
      <c r="E1" s="2" t="s">
        <v>3</v>
      </c>
      <c r="F1" s="2"/>
      <c r="G1" s="2"/>
      <c r="H1" s="2"/>
      <c r="I1" s="2"/>
      <c r="J1" s="2"/>
    </row>
    <row r="2" spans="2:23" x14ac:dyDescent="0.3">
      <c r="B2" s="11" t="s">
        <v>17</v>
      </c>
      <c r="C2" s="11"/>
      <c r="D2" s="3"/>
      <c r="E2" s="1"/>
      <c r="F2" s="12" t="s">
        <v>18</v>
      </c>
      <c r="G2" s="12"/>
      <c r="I2" s="4"/>
      <c r="J2" s="13" t="s">
        <v>19</v>
      </c>
      <c r="K2" s="13"/>
      <c r="P2" s="2" t="s">
        <v>13</v>
      </c>
      <c r="Q2" s="2"/>
      <c r="R2" s="2"/>
      <c r="S2" s="2"/>
      <c r="T2" s="2"/>
      <c r="U2" s="2"/>
      <c r="V2" s="2"/>
    </row>
    <row r="3" spans="2:23" x14ac:dyDescent="0.3">
      <c r="B3" s="3" t="s">
        <v>2</v>
      </c>
      <c r="C3" s="3" t="s">
        <v>0</v>
      </c>
      <c r="D3" s="3" t="s">
        <v>1</v>
      </c>
      <c r="E3" s="1" t="s">
        <v>4</v>
      </c>
      <c r="F3" s="1" t="s">
        <v>5</v>
      </c>
      <c r="G3" s="1" t="s">
        <v>6</v>
      </c>
      <c r="I3" s="4" t="s">
        <v>7</v>
      </c>
      <c r="J3" s="4" t="s">
        <v>8</v>
      </c>
      <c r="K3" s="4" t="s">
        <v>9</v>
      </c>
    </row>
    <row r="4" spans="2:23" x14ac:dyDescent="0.3">
      <c r="B4" s="3">
        <v>15</v>
      </c>
      <c r="C4" s="3">
        <v>-49</v>
      </c>
      <c r="D4" s="3">
        <f>SQRT((3111696-1296*C4^2)/2401)</f>
        <v>0</v>
      </c>
      <c r="E4" s="1">
        <f>(ATAN(($M$8*D4+$M$9*D4*COS(F4)-$M$9*C4*SIN(F4))/($M$8*C4+$M$9*C4*COS(F4)+$M$9*D4*SIN(F4)))) +PI()</f>
        <v>2.4833548367801082</v>
      </c>
      <c r="F4" s="1">
        <f>(ACOS((C4^2+D4^2-$M$8^2-$M$9^2)/(2*$M$8*$M$9)))</f>
        <v>1.6120580340035475</v>
      </c>
      <c r="G4" s="1">
        <f>$M$7-B4</f>
        <v>45</v>
      </c>
      <c r="I4" s="4">
        <f>$M$9*COS(E4+F4) + $M$8*COS(E4)</f>
        <v>-49.000000000000007</v>
      </c>
      <c r="J4" s="4">
        <f>$M$9*SIN(E4+F4) +$M$8*SIN(E4)</f>
        <v>0</v>
      </c>
      <c r="K4" s="4">
        <v>15</v>
      </c>
    </row>
    <row r="5" spans="2:23" x14ac:dyDescent="0.3">
      <c r="B5" s="3">
        <v>15</v>
      </c>
      <c r="C5" s="3">
        <v>-40</v>
      </c>
      <c r="D5" s="3">
        <f>SQRT((3111696-1296*C5^2)/2401)</f>
        <v>20.793264535961494</v>
      </c>
      <c r="E5" s="1">
        <f t="shared" ref="E5:E6" si="0">(ATAN(($M$8*D5+$M$9*D5*COS(F5)-$M$9*C5*SIN(F5))/($M$8*C5+$M$9*C5*COS(F5)+$M$9*D5*SIN(F5)))) +PI()</f>
        <v>1.9510583062970241</v>
      </c>
      <c r="F5" s="1">
        <f t="shared" ref="F5:F24" si="1">(ACOS((C5^2+D5^2-$M$8^2-$M$9^2)/(2*$M$8*$M$9)))</f>
        <v>1.7669009071048827</v>
      </c>
      <c r="G5" s="1">
        <f t="shared" ref="G5:G24" si="2">$M$7-B5</f>
        <v>45</v>
      </c>
      <c r="I5" s="4">
        <f>($M$9*COS(E5+F5)+$M$8*COS(E5))</f>
        <v>-40</v>
      </c>
      <c r="J5" s="4">
        <f t="shared" ref="J5:J24" si="3">$M$9*SIN(E5+F5) +$M$8*SIN(E5)</f>
        <v>20.793264535961498</v>
      </c>
      <c r="K5" s="4">
        <v>15</v>
      </c>
    </row>
    <row r="6" spans="2:23" x14ac:dyDescent="0.3">
      <c r="B6" s="3">
        <v>15</v>
      </c>
      <c r="C6" s="3">
        <v>-30</v>
      </c>
      <c r="D6" s="3">
        <f t="shared" ref="D6:D14" si="4">SQRT((3111696-1296*C6^2)/2401)</f>
        <v>28.464054800048107</v>
      </c>
      <c r="E6" s="1">
        <f t="shared" si="0"/>
        <v>1.6278185139879526</v>
      </c>
      <c r="F6" s="1">
        <f t="shared" si="1"/>
        <v>1.9061279358565477</v>
      </c>
      <c r="G6" s="1">
        <f t="shared" si="2"/>
        <v>45</v>
      </c>
      <c r="I6" s="4">
        <f t="shared" ref="I6:I24" si="5">($M$9*COS(E6+F6)) +$M$8*COS(E6)</f>
        <v>-29.999999999999993</v>
      </c>
      <c r="J6" s="4">
        <f t="shared" si="3"/>
        <v>28.464054800048107</v>
      </c>
      <c r="K6" s="4">
        <v>15</v>
      </c>
    </row>
    <row r="7" spans="2:23" x14ac:dyDescent="0.3">
      <c r="B7" s="3">
        <v>15</v>
      </c>
      <c r="C7" s="3">
        <v>-20</v>
      </c>
      <c r="D7" s="3">
        <f t="shared" si="4"/>
        <v>32.864722157894754</v>
      </c>
      <c r="E7" s="1">
        <f t="shared" ref="E7:E16" si="6">(ATAN(($M$8*D7+$M$9*D7*COS(F7)-$M$9*C7*SIN(F7))/($M$8*C7+$M$9*C7*COS(F7)+$M$9*D7*SIN(F7))))</f>
        <v>1.3338269050502232</v>
      </c>
      <c r="F7" s="1">
        <f t="shared" si="1"/>
        <v>2.0097168024482683</v>
      </c>
      <c r="G7" s="1">
        <f t="shared" si="2"/>
        <v>45</v>
      </c>
      <c r="I7" s="4">
        <f t="shared" si="5"/>
        <v>-20</v>
      </c>
      <c r="J7" s="4">
        <f t="shared" si="3"/>
        <v>32.864722157894768</v>
      </c>
      <c r="K7" s="4">
        <v>15</v>
      </c>
      <c r="L7" s="5" t="s">
        <v>10</v>
      </c>
      <c r="M7" s="5">
        <v>60</v>
      </c>
      <c r="O7" s="7"/>
      <c r="P7" s="8" t="s">
        <v>15</v>
      </c>
      <c r="Q7" s="8"/>
      <c r="R7" s="7"/>
    </row>
    <row r="8" spans="2:23" x14ac:dyDescent="0.3">
      <c r="B8" s="3">
        <v>15</v>
      </c>
      <c r="C8" s="3">
        <v>-10</v>
      </c>
      <c r="D8" s="3">
        <f t="shared" si="4"/>
        <v>35.242339460213259</v>
      </c>
      <c r="E8" s="1">
        <f t="shared" si="6"/>
        <v>1.047369545265912</v>
      </c>
      <c r="F8" s="1">
        <f t="shared" si="1"/>
        <v>2.074292324150703</v>
      </c>
      <c r="G8" s="1">
        <f t="shared" si="2"/>
        <v>45</v>
      </c>
      <c r="I8" s="4">
        <f t="shared" si="5"/>
        <v>-10.000000000000007</v>
      </c>
      <c r="J8" s="4">
        <f t="shared" si="3"/>
        <v>35.242339460213266</v>
      </c>
      <c r="K8" s="4">
        <v>15</v>
      </c>
      <c r="L8" s="5" t="s">
        <v>11</v>
      </c>
      <c r="M8" s="5">
        <v>40</v>
      </c>
      <c r="O8" s="7"/>
      <c r="P8" s="7"/>
      <c r="Q8" s="7"/>
      <c r="R8" s="7"/>
      <c r="T8" s="9"/>
      <c r="U8" s="10" t="s">
        <v>16</v>
      </c>
      <c r="V8" s="10"/>
      <c r="W8" s="9"/>
    </row>
    <row r="9" spans="2:23" x14ac:dyDescent="0.3">
      <c r="B9" s="3">
        <v>15</v>
      </c>
      <c r="C9" s="3">
        <v>0</v>
      </c>
      <c r="D9" s="3">
        <f t="shared" si="4"/>
        <v>36</v>
      </c>
      <c r="E9" s="1">
        <f t="shared" si="6"/>
        <v>0.76571908618464335</v>
      </c>
      <c r="F9" s="1">
        <f t="shared" si="1"/>
        <v>2.0963206748382177</v>
      </c>
      <c r="G9" s="1">
        <f t="shared" si="2"/>
        <v>45</v>
      </c>
      <c r="I9" s="4">
        <f t="shared" si="5"/>
        <v>0</v>
      </c>
      <c r="J9" s="4">
        <f t="shared" si="3"/>
        <v>36</v>
      </c>
      <c r="K9" s="4">
        <v>15</v>
      </c>
      <c r="L9" s="5" t="s">
        <v>12</v>
      </c>
      <c r="M9" s="5">
        <v>30</v>
      </c>
      <c r="O9" s="7"/>
      <c r="P9" s="7"/>
      <c r="Q9" s="7"/>
      <c r="R9" s="7"/>
      <c r="T9" s="9"/>
      <c r="U9" s="9"/>
      <c r="V9" s="9"/>
      <c r="W9" s="9"/>
    </row>
    <row r="10" spans="2:23" x14ac:dyDescent="0.3">
      <c r="B10" s="3">
        <v>15</v>
      </c>
      <c r="C10" s="3">
        <v>10</v>
      </c>
      <c r="D10" s="3">
        <f t="shared" si="4"/>
        <v>35.242339460213259</v>
      </c>
      <c r="E10" s="1">
        <f t="shared" si="6"/>
        <v>0.49440491021393074</v>
      </c>
      <c r="F10" s="1">
        <f t="shared" si="1"/>
        <v>2.074292324150703</v>
      </c>
      <c r="G10" s="1">
        <f t="shared" si="2"/>
        <v>45</v>
      </c>
      <c r="I10" s="4">
        <f t="shared" si="5"/>
        <v>10</v>
      </c>
      <c r="J10" s="4">
        <f t="shared" si="3"/>
        <v>35.242339460213259</v>
      </c>
      <c r="K10" s="4">
        <v>15</v>
      </c>
      <c r="O10" s="7"/>
      <c r="P10" s="7"/>
      <c r="Q10" s="7"/>
      <c r="R10" s="7"/>
      <c r="T10" s="9"/>
      <c r="U10" s="9"/>
      <c r="V10" s="9"/>
      <c r="W10" s="9"/>
    </row>
    <row r="11" spans="2:23" x14ac:dyDescent="0.3">
      <c r="B11" s="3">
        <v>15</v>
      </c>
      <c r="C11" s="3">
        <v>20</v>
      </c>
      <c r="D11" s="3">
        <f t="shared" si="4"/>
        <v>32.864722157894754</v>
      </c>
      <c r="E11" s="1">
        <f>(ATAN(($M$8*D11+$M$9*D11*COS(F11)-$M$9*C11*SIN(F11))/($M$8*C11+$M$9*C11*COS(F11)+$M$9*D11*SIN(F11))))</f>
        <v>0.24045409126461664</v>
      </c>
      <c r="F11" s="1">
        <f t="shared" si="1"/>
        <v>2.0097168024482683</v>
      </c>
      <c r="G11" s="1">
        <f t="shared" si="2"/>
        <v>45</v>
      </c>
      <c r="I11" s="4">
        <f t="shared" si="5"/>
        <v>20.000000000000004</v>
      </c>
      <c r="J11" s="4">
        <f t="shared" si="3"/>
        <v>32.864722157894761</v>
      </c>
      <c r="K11" s="4">
        <v>15</v>
      </c>
      <c r="O11" s="7"/>
      <c r="P11" s="7"/>
      <c r="Q11" s="7"/>
      <c r="R11" s="7"/>
      <c r="T11" s="9"/>
      <c r="U11" s="9"/>
      <c r="V11" s="9"/>
      <c r="W11" s="9"/>
    </row>
    <row r="12" spans="2:23" x14ac:dyDescent="0.3">
      <c r="B12" s="3">
        <v>15</v>
      </c>
      <c r="C12" s="3">
        <v>30</v>
      </c>
      <c r="D12" s="3">
        <f t="shared" si="4"/>
        <v>28.464054800048107</v>
      </c>
      <c r="E12" s="1">
        <f t="shared" si="6"/>
        <v>4.4910385138414426E-3</v>
      </c>
      <c r="F12" s="1">
        <f t="shared" si="1"/>
        <v>1.9061279358565477</v>
      </c>
      <c r="G12" s="1">
        <f t="shared" si="2"/>
        <v>45</v>
      </c>
      <c r="I12" s="4">
        <f t="shared" si="5"/>
        <v>29.999999999999993</v>
      </c>
      <c r="J12" s="4">
        <f t="shared" si="3"/>
        <v>28.464054800048107</v>
      </c>
      <c r="K12" s="4">
        <v>15</v>
      </c>
      <c r="O12" s="7"/>
      <c r="P12" s="7"/>
      <c r="Q12" s="7"/>
      <c r="R12" s="7"/>
      <c r="T12" s="9"/>
      <c r="U12" s="9"/>
      <c r="V12" s="9"/>
      <c r="W12" s="9"/>
    </row>
    <row r="13" spans="2:23" x14ac:dyDescent="0.3">
      <c r="B13" s="3">
        <v>15</v>
      </c>
      <c r="C13" s="3">
        <v>40</v>
      </c>
      <c r="D13" s="3">
        <f t="shared" si="4"/>
        <v>20.793264535961494</v>
      </c>
      <c r="E13" s="1">
        <f t="shared" si="6"/>
        <v>-0.23176087383442198</v>
      </c>
      <c r="F13" s="1">
        <f t="shared" si="1"/>
        <v>1.7669009071048827</v>
      </c>
      <c r="G13" s="1">
        <f t="shared" si="2"/>
        <v>45</v>
      </c>
      <c r="I13" s="4">
        <f t="shared" si="5"/>
        <v>40</v>
      </c>
      <c r="J13" s="4">
        <f t="shared" si="3"/>
        <v>20.793264535961498</v>
      </c>
      <c r="K13" s="4">
        <v>15</v>
      </c>
      <c r="O13" s="7"/>
      <c r="P13" s="7"/>
      <c r="Q13" s="7"/>
      <c r="R13" s="7"/>
      <c r="T13" s="9"/>
      <c r="U13" s="9"/>
      <c r="V13" s="9"/>
      <c r="W13" s="9"/>
    </row>
    <row r="14" spans="2:23" x14ac:dyDescent="0.3">
      <c r="B14" s="3">
        <v>15</v>
      </c>
      <c r="C14" s="3">
        <v>49</v>
      </c>
      <c r="D14" s="3">
        <f t="shared" si="4"/>
        <v>0</v>
      </c>
      <c r="E14" s="1">
        <f t="shared" si="6"/>
        <v>-0.65823781680968485</v>
      </c>
      <c r="F14" s="1">
        <f t="shared" si="1"/>
        <v>1.6120580340035475</v>
      </c>
      <c r="G14" s="1">
        <f t="shared" si="2"/>
        <v>45</v>
      </c>
      <c r="I14" s="4">
        <f t="shared" si="5"/>
        <v>49</v>
      </c>
      <c r="J14" s="4">
        <f t="shared" si="3"/>
        <v>0</v>
      </c>
      <c r="K14" s="4">
        <v>15</v>
      </c>
      <c r="O14" s="7"/>
      <c r="P14" s="7"/>
      <c r="Q14" s="7"/>
      <c r="R14" s="7"/>
      <c r="T14" s="9"/>
      <c r="U14" s="9"/>
      <c r="V14" s="9"/>
      <c r="W14" s="9"/>
    </row>
    <row r="15" spans="2:23" x14ac:dyDescent="0.3">
      <c r="B15" s="3">
        <v>15</v>
      </c>
      <c r="C15" s="3">
        <v>40</v>
      </c>
      <c r="D15" s="3">
        <f>SQRT((3111696-1296*C15^2)/2401)*-1</f>
        <v>-20.793264535961494</v>
      </c>
      <c r="E15" s="1">
        <f t="shared" si="6"/>
        <v>-1.190534347292769</v>
      </c>
      <c r="F15" s="1">
        <f t="shared" si="1"/>
        <v>1.7669009071048827</v>
      </c>
      <c r="G15" s="1">
        <f t="shared" si="2"/>
        <v>45</v>
      </c>
      <c r="I15" s="4">
        <f t="shared" si="5"/>
        <v>40</v>
      </c>
      <c r="J15" s="4">
        <f t="shared" si="3"/>
        <v>-20.793264535961494</v>
      </c>
      <c r="K15" s="4">
        <v>15</v>
      </c>
      <c r="O15" s="7"/>
      <c r="P15" s="7"/>
      <c r="Q15" s="7"/>
      <c r="R15" s="7"/>
      <c r="T15" s="9"/>
      <c r="U15" s="9"/>
      <c r="V15" s="9"/>
      <c r="W15" s="9"/>
    </row>
    <row r="16" spans="2:23" x14ac:dyDescent="0.3">
      <c r="B16" s="3">
        <v>15</v>
      </c>
      <c r="C16" s="3">
        <v>30</v>
      </c>
      <c r="D16" s="3">
        <f t="shared" ref="D16:D24" si="7">SQRT((3111696-1296*C16^2)/2401)*-1</f>
        <v>-28.464054800048107</v>
      </c>
      <c r="E16" s="1">
        <f t="shared" si="6"/>
        <v>-1.5137741396018405</v>
      </c>
      <c r="F16" s="1">
        <f t="shared" si="1"/>
        <v>1.9061279358565477</v>
      </c>
      <c r="G16" s="1">
        <f t="shared" si="2"/>
        <v>45</v>
      </c>
      <c r="I16" s="4">
        <f t="shared" si="5"/>
        <v>30</v>
      </c>
      <c r="J16" s="4">
        <f t="shared" si="3"/>
        <v>-28.46405480004811</v>
      </c>
      <c r="K16" s="4">
        <v>15</v>
      </c>
      <c r="O16" s="7"/>
      <c r="P16" s="7"/>
      <c r="Q16" s="7"/>
      <c r="R16" s="7"/>
      <c r="T16" s="9"/>
      <c r="U16" s="9"/>
      <c r="V16" s="9"/>
      <c r="W16" s="9"/>
    </row>
    <row r="17" spans="2:23" x14ac:dyDescent="0.3">
      <c r="B17" s="3">
        <v>15</v>
      </c>
      <c r="C17" s="3">
        <v>20</v>
      </c>
      <c r="D17" s="3">
        <f t="shared" si="7"/>
        <v>-32.864722157894754</v>
      </c>
      <c r="E17" s="1">
        <f>(ATAN(($M$8*D17+$M$9*D17*COS(F17)-$M$9*C17*SIN(F17))/($M$8*C17+$M$9*C17*COS(F17)+$M$9*D17*SIN(F17)))) -PI()</f>
        <v>-1.8077657485395699</v>
      </c>
      <c r="F17" s="1">
        <f t="shared" si="1"/>
        <v>2.0097168024482683</v>
      </c>
      <c r="G17" s="1">
        <f t="shared" si="2"/>
        <v>45</v>
      </c>
      <c r="I17" s="4">
        <f t="shared" si="5"/>
        <v>20</v>
      </c>
      <c r="J17" s="4">
        <f t="shared" si="3"/>
        <v>-32.864722157894754</v>
      </c>
      <c r="K17" s="4">
        <v>15</v>
      </c>
      <c r="O17" s="7"/>
      <c r="P17" s="7"/>
      <c r="Q17" s="7"/>
      <c r="R17" s="7"/>
      <c r="T17" s="9"/>
      <c r="U17" s="9"/>
      <c r="V17" s="9"/>
      <c r="W17" s="9"/>
    </row>
    <row r="18" spans="2:23" x14ac:dyDescent="0.3">
      <c r="B18" s="3">
        <v>15</v>
      </c>
      <c r="C18" s="3">
        <v>10</v>
      </c>
      <c r="D18" s="3">
        <f t="shared" si="7"/>
        <v>-35.242339460213259</v>
      </c>
      <c r="E18" s="1">
        <f t="shared" ref="E18:E24" si="8">(ATAN(($M$8*D18+$M$9*D18*COS(F18)-$M$9*C18*SIN(F18))/($M$8*C18+$M$9*C18*COS(F18)+$M$9*D18*SIN(F18)))) -PI()</f>
        <v>-2.0942231083238809</v>
      </c>
      <c r="F18" s="1">
        <f t="shared" si="1"/>
        <v>2.074292324150703</v>
      </c>
      <c r="G18" s="1">
        <f t="shared" si="2"/>
        <v>45</v>
      </c>
      <c r="I18" s="4">
        <f t="shared" si="5"/>
        <v>10.000000000000018</v>
      </c>
      <c r="J18" s="4">
        <f t="shared" si="3"/>
        <v>-35.242339460213259</v>
      </c>
      <c r="K18" s="4">
        <v>15</v>
      </c>
      <c r="T18" s="9"/>
      <c r="U18" s="9"/>
      <c r="V18" s="9"/>
      <c r="W18" s="9"/>
    </row>
    <row r="19" spans="2:23" x14ac:dyDescent="0.3">
      <c r="B19" s="3">
        <v>15</v>
      </c>
      <c r="C19" s="3">
        <v>0</v>
      </c>
      <c r="D19" s="3">
        <f t="shared" si="7"/>
        <v>-36</v>
      </c>
      <c r="E19" s="1">
        <f t="shared" si="8"/>
        <v>-2.3758735674051499</v>
      </c>
      <c r="F19" s="1">
        <f t="shared" si="1"/>
        <v>2.0963206748382177</v>
      </c>
      <c r="G19" s="1">
        <f t="shared" si="2"/>
        <v>45</v>
      </c>
      <c r="I19" s="4">
        <f t="shared" si="5"/>
        <v>0</v>
      </c>
      <c r="J19" s="4">
        <f t="shared" si="3"/>
        <v>-35.999999999999993</v>
      </c>
      <c r="K19" s="4">
        <v>15</v>
      </c>
      <c r="T19" s="9"/>
      <c r="U19" s="9"/>
      <c r="V19" s="9"/>
      <c r="W19" s="9"/>
    </row>
    <row r="20" spans="2:23" x14ac:dyDescent="0.3">
      <c r="B20" s="3">
        <v>15</v>
      </c>
      <c r="C20" s="3">
        <v>-10</v>
      </c>
      <c r="D20" s="3">
        <f t="shared" si="7"/>
        <v>-35.242339460213259</v>
      </c>
      <c r="E20" s="1">
        <f t="shared" si="8"/>
        <v>-2.6471877433758624</v>
      </c>
      <c r="F20" s="1">
        <f t="shared" si="1"/>
        <v>2.074292324150703</v>
      </c>
      <c r="G20" s="1">
        <f t="shared" si="2"/>
        <v>45</v>
      </c>
      <c r="I20" s="4">
        <f t="shared" si="5"/>
        <v>-9.9999999999999893</v>
      </c>
      <c r="J20" s="4">
        <f t="shared" si="3"/>
        <v>-35.242339460213259</v>
      </c>
      <c r="K20" s="4">
        <v>15</v>
      </c>
      <c r="O20" s="6"/>
      <c r="P20" s="6" t="s">
        <v>14</v>
      </c>
      <c r="Q20" s="6"/>
      <c r="R20" s="6"/>
      <c r="T20" s="9"/>
      <c r="U20" s="9"/>
      <c r="V20" s="9"/>
      <c r="W20" s="9"/>
    </row>
    <row r="21" spans="2:23" x14ac:dyDescent="0.3">
      <c r="B21" s="3">
        <v>15</v>
      </c>
      <c r="C21" s="3">
        <v>-20</v>
      </c>
      <c r="D21" s="3">
        <f t="shared" si="7"/>
        <v>-32.864722157894754</v>
      </c>
      <c r="E21" s="1">
        <f t="shared" si="8"/>
        <v>-2.9011385623251766</v>
      </c>
      <c r="F21" s="1">
        <f t="shared" si="1"/>
        <v>2.0097168024482683</v>
      </c>
      <c r="G21" s="1">
        <f t="shared" si="2"/>
        <v>45</v>
      </c>
      <c r="I21" s="4">
        <f t="shared" si="5"/>
        <v>-20.000000000000004</v>
      </c>
      <c r="J21" s="4">
        <f t="shared" si="3"/>
        <v>-32.864722157894754</v>
      </c>
      <c r="K21" s="4">
        <v>15</v>
      </c>
      <c r="O21" s="6"/>
      <c r="P21" s="6"/>
      <c r="Q21" s="6"/>
      <c r="R21" s="6"/>
    </row>
    <row r="22" spans="2:23" x14ac:dyDescent="0.3">
      <c r="B22" s="3">
        <v>15</v>
      </c>
      <c r="C22" s="3">
        <v>-30</v>
      </c>
      <c r="D22" s="3">
        <f t="shared" si="7"/>
        <v>-28.464054800048107</v>
      </c>
      <c r="E22" s="1">
        <f t="shared" si="8"/>
        <v>-3.1371016150759519</v>
      </c>
      <c r="F22" s="1">
        <f t="shared" si="1"/>
        <v>1.9061279358565477</v>
      </c>
      <c r="G22" s="1">
        <f t="shared" si="2"/>
        <v>45</v>
      </c>
      <c r="I22" s="4">
        <f t="shared" si="5"/>
        <v>-29.999999999999996</v>
      </c>
      <c r="J22" s="4">
        <f t="shared" si="3"/>
        <v>-28.464054800048103</v>
      </c>
      <c r="K22" s="4">
        <v>15</v>
      </c>
      <c r="O22" s="6"/>
      <c r="P22" s="6"/>
      <c r="Q22" s="6"/>
      <c r="R22" s="6"/>
    </row>
    <row r="23" spans="2:23" x14ac:dyDescent="0.3">
      <c r="B23" s="3">
        <v>15</v>
      </c>
      <c r="C23" s="3">
        <v>-40</v>
      </c>
      <c r="D23" s="3">
        <f t="shared" si="7"/>
        <v>-20.793264535961494</v>
      </c>
      <c r="E23" s="1">
        <f t="shared" si="8"/>
        <v>-3.3733535274242152</v>
      </c>
      <c r="F23" s="1">
        <f t="shared" si="1"/>
        <v>1.7669009071048827</v>
      </c>
      <c r="G23" s="1">
        <f t="shared" si="2"/>
        <v>45</v>
      </c>
      <c r="I23" s="4">
        <f t="shared" si="5"/>
        <v>-40</v>
      </c>
      <c r="J23" s="4">
        <f t="shared" si="3"/>
        <v>-20.793264535961494</v>
      </c>
      <c r="K23" s="4">
        <v>15</v>
      </c>
      <c r="O23" s="6"/>
      <c r="P23" s="6"/>
      <c r="Q23" s="6"/>
      <c r="R23" s="6"/>
    </row>
    <row r="24" spans="2:23" x14ac:dyDescent="0.3">
      <c r="B24" s="3">
        <v>15</v>
      </c>
      <c r="C24" s="3">
        <v>-49</v>
      </c>
      <c r="D24" s="3">
        <f t="shared" si="7"/>
        <v>0</v>
      </c>
      <c r="E24" s="1">
        <f t="shared" si="8"/>
        <v>-3.7998304703994781</v>
      </c>
      <c r="F24" s="1">
        <f t="shared" si="1"/>
        <v>1.6120580340035475</v>
      </c>
      <c r="G24" s="1">
        <f t="shared" si="2"/>
        <v>45</v>
      </c>
      <c r="I24" s="4">
        <f t="shared" si="5"/>
        <v>-49.000000000000007</v>
      </c>
      <c r="J24" s="4">
        <f t="shared" si="3"/>
        <v>0</v>
      </c>
      <c r="K24" s="4">
        <v>15</v>
      </c>
      <c r="O24" s="6"/>
      <c r="P24" s="6"/>
      <c r="Q24" s="6"/>
      <c r="R24" s="6"/>
    </row>
    <row r="25" spans="2:23" x14ac:dyDescent="0.3">
      <c r="O25" s="6"/>
      <c r="P25" s="6"/>
      <c r="Q25" s="6"/>
      <c r="R25" s="6"/>
    </row>
    <row r="26" spans="2:23" x14ac:dyDescent="0.3">
      <c r="O26" s="6"/>
      <c r="P26" s="6"/>
      <c r="Q26" s="6"/>
      <c r="R26" s="6"/>
    </row>
  </sheetData>
  <mergeCells count="7">
    <mergeCell ref="E1:J1"/>
    <mergeCell ref="P2:V2"/>
    <mergeCell ref="P7:Q7"/>
    <mergeCell ref="U8:V8"/>
    <mergeCell ref="B2:C2"/>
    <mergeCell ref="F2:G2"/>
    <mergeCell ref="J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EllipsePath</vt:lpstr>
      <vt:lpstr>InvFor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harrizazham98</dc:creator>
  <cp:lastModifiedBy>harrizazham98</cp:lastModifiedBy>
  <dcterms:created xsi:type="dcterms:W3CDTF">2020-12-18T11:43:13Z</dcterms:created>
  <dcterms:modified xsi:type="dcterms:W3CDTF">2020-12-18T12:21:45Z</dcterms:modified>
</cp:coreProperties>
</file>