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Harry\Downloads\"/>
    </mc:Choice>
  </mc:AlternateContent>
  <xr:revisionPtr revIDLastSave="0" documentId="8_{E4824C89-0D02-4F6F-8D4D-165FC53D3FF6}" xr6:coauthVersionLast="45" xr6:coauthVersionMax="45" xr10:uidLastSave="{00000000-0000-0000-0000-000000000000}"/>
  <bookViews>
    <workbookView xWindow="-108" yWindow="-108" windowWidth="23256" windowHeight="12576" firstSheet="1" activeTab="7" xr2:uid="{00000000-000D-0000-FFFF-FFFF00000000}"/>
  </bookViews>
  <sheets>
    <sheet name="City Info" sheetId="1" r:id="rId1"/>
    <sheet name="Route Info" sheetId="2" r:id="rId2"/>
    <sheet name="Survey Results" sheetId="3" r:id="rId3"/>
    <sheet name="Route Weights" sheetId="4" r:id="rId4"/>
    <sheet name="City Locations" sheetId="5" r:id="rId5"/>
    <sheet name="Routes" sheetId="6" r:id="rId6"/>
    <sheet name="City Info Format" sheetId="7" r:id="rId7"/>
    <sheet name="Route Weights Format" sheetId="8" r:id="rId8"/>
    <sheet name="Route Info Format" sheetId="9" r:id="rId9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9" i="9" l="1"/>
  <c r="D69" i="9"/>
  <c r="B69" i="9"/>
  <c r="A69" i="9"/>
  <c r="E68" i="9"/>
  <c r="D68" i="9"/>
  <c r="B68" i="9"/>
  <c r="A68" i="9"/>
  <c r="E67" i="9"/>
  <c r="D67" i="9"/>
  <c r="B67" i="9"/>
  <c r="A67" i="9"/>
  <c r="E66" i="9"/>
  <c r="D66" i="9"/>
  <c r="B66" i="9"/>
  <c r="A66" i="9"/>
  <c r="E65" i="9"/>
  <c r="D65" i="9"/>
  <c r="B65" i="9"/>
  <c r="A65" i="9"/>
  <c r="E64" i="9"/>
  <c r="D64" i="9"/>
  <c r="B64" i="9"/>
  <c r="A64" i="9"/>
  <c r="E63" i="9"/>
  <c r="D63" i="9"/>
  <c r="B63" i="9"/>
  <c r="A63" i="9"/>
  <c r="E62" i="9"/>
  <c r="D62" i="9"/>
  <c r="B62" i="9"/>
  <c r="A62" i="9"/>
  <c r="E61" i="9"/>
  <c r="D61" i="9"/>
  <c r="B61" i="9"/>
  <c r="A61" i="9"/>
  <c r="E60" i="9"/>
  <c r="D60" i="9"/>
  <c r="B60" i="9"/>
  <c r="A60" i="9"/>
  <c r="E59" i="9"/>
  <c r="D59" i="9"/>
  <c r="B59" i="9"/>
  <c r="A59" i="9"/>
  <c r="E58" i="9"/>
  <c r="D58" i="9"/>
  <c r="B58" i="9"/>
  <c r="A58" i="9"/>
  <c r="E57" i="9"/>
  <c r="D57" i="9"/>
  <c r="B57" i="9"/>
  <c r="A57" i="9"/>
  <c r="E56" i="9"/>
  <c r="D56" i="9"/>
  <c r="B56" i="9"/>
  <c r="A56" i="9"/>
  <c r="E55" i="9"/>
  <c r="D55" i="9"/>
  <c r="B55" i="9"/>
  <c r="A55" i="9"/>
  <c r="E54" i="9"/>
  <c r="D54" i="9"/>
  <c r="B54" i="9"/>
  <c r="A54" i="9"/>
  <c r="E53" i="9"/>
  <c r="D53" i="9"/>
  <c r="B53" i="9"/>
  <c r="A53" i="9"/>
  <c r="E52" i="9"/>
  <c r="D52" i="9"/>
  <c r="B52" i="9"/>
  <c r="A52" i="9"/>
  <c r="E51" i="9"/>
  <c r="D51" i="9"/>
  <c r="B51" i="9"/>
  <c r="A51" i="9"/>
  <c r="E50" i="9"/>
  <c r="D50" i="9"/>
  <c r="B50" i="9"/>
  <c r="A50" i="9"/>
  <c r="E49" i="9"/>
  <c r="D49" i="9"/>
  <c r="B49" i="9"/>
  <c r="A49" i="9"/>
  <c r="E48" i="9"/>
  <c r="D48" i="9"/>
  <c r="B48" i="9"/>
  <c r="A48" i="9"/>
  <c r="E47" i="9"/>
  <c r="D47" i="9"/>
  <c r="B47" i="9"/>
  <c r="A47" i="9"/>
  <c r="E46" i="9"/>
  <c r="D46" i="9"/>
  <c r="B46" i="9"/>
  <c r="A46" i="9"/>
  <c r="E45" i="9"/>
  <c r="D45" i="9"/>
  <c r="B45" i="9"/>
  <c r="A45" i="9"/>
  <c r="E44" i="9"/>
  <c r="D44" i="9"/>
  <c r="B44" i="9"/>
  <c r="A44" i="9"/>
  <c r="E43" i="9"/>
  <c r="D43" i="9"/>
  <c r="B43" i="9"/>
  <c r="A43" i="9"/>
  <c r="E42" i="9"/>
  <c r="D42" i="9"/>
  <c r="B42" i="9"/>
  <c r="A42" i="9"/>
  <c r="E41" i="9"/>
  <c r="D41" i="9"/>
  <c r="B41" i="9"/>
  <c r="A41" i="9"/>
  <c r="E40" i="9"/>
  <c r="D40" i="9"/>
  <c r="B40" i="9"/>
  <c r="A40" i="9"/>
  <c r="E39" i="9"/>
  <c r="D39" i="9"/>
  <c r="B39" i="9"/>
  <c r="A39" i="9"/>
  <c r="E38" i="9"/>
  <c r="D38" i="9"/>
  <c r="B38" i="9"/>
  <c r="A38" i="9"/>
  <c r="E37" i="9"/>
  <c r="D37" i="9"/>
  <c r="B37" i="9"/>
  <c r="A37" i="9"/>
  <c r="E36" i="9"/>
  <c r="D36" i="9"/>
  <c r="B36" i="9"/>
  <c r="A36" i="9"/>
  <c r="E35" i="9"/>
  <c r="D35" i="9"/>
  <c r="B35" i="9"/>
  <c r="A35" i="9"/>
  <c r="E34" i="9"/>
  <c r="D34" i="9"/>
  <c r="B34" i="9"/>
  <c r="A34" i="9"/>
  <c r="E33" i="9"/>
  <c r="D33" i="9"/>
  <c r="B33" i="9"/>
  <c r="A33" i="9"/>
  <c r="E32" i="9"/>
  <c r="D32" i="9"/>
  <c r="B32" i="9"/>
  <c r="A32" i="9"/>
  <c r="E31" i="9"/>
  <c r="D31" i="9"/>
  <c r="B31" i="9"/>
  <c r="A31" i="9"/>
  <c r="E30" i="9"/>
  <c r="D30" i="9"/>
  <c r="B30" i="9"/>
  <c r="A30" i="9"/>
  <c r="E29" i="9"/>
  <c r="D29" i="9"/>
  <c r="B29" i="9"/>
  <c r="A29" i="9"/>
  <c r="E28" i="9"/>
  <c r="D28" i="9"/>
  <c r="B28" i="9"/>
  <c r="A28" i="9"/>
  <c r="E27" i="9"/>
  <c r="D27" i="9"/>
  <c r="B27" i="9"/>
  <c r="A27" i="9"/>
  <c r="E26" i="9"/>
  <c r="D26" i="9"/>
  <c r="B26" i="9"/>
  <c r="A26" i="9"/>
  <c r="E25" i="9"/>
  <c r="D25" i="9"/>
  <c r="B25" i="9"/>
  <c r="A25" i="9"/>
  <c r="E24" i="9"/>
  <c r="D24" i="9"/>
  <c r="B24" i="9"/>
  <c r="A24" i="9"/>
  <c r="E23" i="9"/>
  <c r="D23" i="9"/>
  <c r="B23" i="9"/>
  <c r="A23" i="9"/>
  <c r="E22" i="9"/>
  <c r="D22" i="9"/>
  <c r="B22" i="9"/>
  <c r="A22" i="9"/>
  <c r="E21" i="9"/>
  <c r="D21" i="9"/>
  <c r="B21" i="9"/>
  <c r="A21" i="9"/>
  <c r="E20" i="9"/>
  <c r="D20" i="9"/>
  <c r="B20" i="9"/>
  <c r="A20" i="9"/>
  <c r="E19" i="9"/>
  <c r="D19" i="9"/>
  <c r="B19" i="9"/>
  <c r="A19" i="9"/>
  <c r="E18" i="9"/>
  <c r="D18" i="9"/>
  <c r="B18" i="9"/>
  <c r="A18" i="9"/>
  <c r="E17" i="9"/>
  <c r="D17" i="9"/>
  <c r="B17" i="9"/>
  <c r="A17" i="9"/>
  <c r="E16" i="9"/>
  <c r="D16" i="9"/>
  <c r="B16" i="9"/>
  <c r="A16" i="9"/>
  <c r="E15" i="9"/>
  <c r="D15" i="9"/>
  <c r="B15" i="9"/>
  <c r="A15" i="9"/>
  <c r="E14" i="9"/>
  <c r="D14" i="9"/>
  <c r="B14" i="9"/>
  <c r="A14" i="9"/>
  <c r="E13" i="9"/>
  <c r="D13" i="9"/>
  <c r="B13" i="9"/>
  <c r="A13" i="9"/>
  <c r="E12" i="9"/>
  <c r="D12" i="9"/>
  <c r="B12" i="9"/>
  <c r="A12" i="9"/>
  <c r="E11" i="9"/>
  <c r="D11" i="9"/>
  <c r="B11" i="9"/>
  <c r="A11" i="9"/>
  <c r="E10" i="9"/>
  <c r="D10" i="9"/>
  <c r="B10" i="9"/>
  <c r="A10" i="9"/>
  <c r="E9" i="9"/>
  <c r="D9" i="9"/>
  <c r="B9" i="9"/>
  <c r="A9" i="9"/>
  <c r="E8" i="9"/>
  <c r="D8" i="9"/>
  <c r="B8" i="9"/>
  <c r="A8" i="9"/>
  <c r="E7" i="9"/>
  <c r="D7" i="9"/>
  <c r="B7" i="9"/>
  <c r="A7" i="9"/>
  <c r="E6" i="9"/>
  <c r="D6" i="9"/>
  <c r="B6" i="9"/>
  <c r="A6" i="9"/>
  <c r="E5" i="9"/>
  <c r="D5" i="9"/>
  <c r="B5" i="9"/>
  <c r="A5" i="9"/>
  <c r="E4" i="9"/>
  <c r="D4" i="9"/>
  <c r="B4" i="9"/>
  <c r="A4" i="9"/>
  <c r="E3" i="9"/>
  <c r="D3" i="9"/>
  <c r="B3" i="9"/>
  <c r="A3" i="9"/>
  <c r="E2" i="9"/>
  <c r="D2" i="9"/>
  <c r="B2" i="9"/>
  <c r="A2" i="9"/>
  <c r="H1" i="9"/>
  <c r="G1" i="9"/>
  <c r="F1" i="9"/>
  <c r="E1" i="9"/>
  <c r="D1" i="9"/>
  <c r="C1" i="9"/>
  <c r="J1" i="9" s="1"/>
  <c r="B1" i="9"/>
  <c r="A1" i="9"/>
  <c r="B70" i="8"/>
  <c r="A70" i="8"/>
  <c r="P15" i="8"/>
  <c r="P14" i="8"/>
  <c r="U6" i="8"/>
  <c r="U5" i="8"/>
  <c r="U4" i="8"/>
  <c r="U3" i="8"/>
  <c r="P3" i="8"/>
  <c r="U2" i="8"/>
  <c r="P2" i="8"/>
  <c r="U1" i="8"/>
  <c r="H1" i="8"/>
  <c r="G1" i="8"/>
  <c r="F1" i="8"/>
  <c r="E1" i="8"/>
  <c r="C1" i="8"/>
  <c r="E35" i="7"/>
  <c r="D35" i="7"/>
  <c r="C35" i="7"/>
  <c r="A35" i="7"/>
  <c r="E34" i="7"/>
  <c r="D34" i="7"/>
  <c r="C34" i="7"/>
  <c r="A34" i="7"/>
  <c r="G34" i="7" s="1"/>
  <c r="E33" i="7"/>
  <c r="D33" i="7"/>
  <c r="C33" i="7"/>
  <c r="A33" i="7"/>
  <c r="G33" i="7" s="1"/>
  <c r="E32" i="7"/>
  <c r="D32" i="7"/>
  <c r="C32" i="7"/>
  <c r="A32" i="7"/>
  <c r="G32" i="7" s="1"/>
  <c r="E31" i="7"/>
  <c r="D31" i="7"/>
  <c r="C31" i="7"/>
  <c r="A31" i="7"/>
  <c r="E30" i="7"/>
  <c r="D30" i="7"/>
  <c r="C30" i="7"/>
  <c r="A30" i="7"/>
  <c r="G30" i="7" s="1"/>
  <c r="E29" i="7"/>
  <c r="D29" i="7"/>
  <c r="C29" i="7"/>
  <c r="A29" i="7"/>
  <c r="G29" i="7" s="1"/>
  <c r="E28" i="7"/>
  <c r="D28" i="7"/>
  <c r="C28" i="7"/>
  <c r="A28" i="7"/>
  <c r="G28" i="7" s="1"/>
  <c r="E27" i="7"/>
  <c r="D27" i="7"/>
  <c r="C27" i="7"/>
  <c r="A27" i="7"/>
  <c r="E26" i="7"/>
  <c r="D26" i="7"/>
  <c r="C26" i="7"/>
  <c r="A26" i="7"/>
  <c r="G26" i="7" s="1"/>
  <c r="E25" i="7"/>
  <c r="D25" i="7"/>
  <c r="C25" i="7"/>
  <c r="A25" i="7"/>
  <c r="G25" i="7" s="1"/>
  <c r="E24" i="7"/>
  <c r="D24" i="7"/>
  <c r="C24" i="7"/>
  <c r="A24" i="7"/>
  <c r="G24" i="7" s="1"/>
  <c r="E23" i="7"/>
  <c r="D23" i="7"/>
  <c r="C23" i="7"/>
  <c r="A23" i="7"/>
  <c r="E22" i="7"/>
  <c r="D22" i="7"/>
  <c r="C22" i="7"/>
  <c r="A22" i="7"/>
  <c r="G22" i="7" s="1"/>
  <c r="E21" i="7"/>
  <c r="D21" i="7"/>
  <c r="C21" i="7"/>
  <c r="A21" i="7"/>
  <c r="G21" i="7" s="1"/>
  <c r="E20" i="7"/>
  <c r="D20" i="7"/>
  <c r="C20" i="7"/>
  <c r="A20" i="7"/>
  <c r="G20" i="7" s="1"/>
  <c r="E19" i="7"/>
  <c r="D19" i="7"/>
  <c r="C19" i="7"/>
  <c r="A19" i="7"/>
  <c r="E18" i="7"/>
  <c r="D18" i="7"/>
  <c r="C18" i="7"/>
  <c r="A18" i="7"/>
  <c r="G18" i="7" s="1"/>
  <c r="E17" i="7"/>
  <c r="D17" i="7"/>
  <c r="C17" i="7"/>
  <c r="A17" i="7"/>
  <c r="G17" i="7" s="1"/>
  <c r="E16" i="7"/>
  <c r="D16" i="7"/>
  <c r="C16" i="7"/>
  <c r="A16" i="7"/>
  <c r="G16" i="7" s="1"/>
  <c r="E15" i="7"/>
  <c r="D15" i="7"/>
  <c r="C15" i="7"/>
  <c r="A15" i="7"/>
  <c r="E14" i="7"/>
  <c r="D14" i="7"/>
  <c r="C14" i="7"/>
  <c r="A14" i="7"/>
  <c r="G14" i="7" s="1"/>
  <c r="E13" i="7"/>
  <c r="D13" i="7"/>
  <c r="C13" i="7"/>
  <c r="A13" i="7"/>
  <c r="G13" i="7" s="1"/>
  <c r="E12" i="7"/>
  <c r="D12" i="7"/>
  <c r="C12" i="7"/>
  <c r="A12" i="7"/>
  <c r="G12" i="7" s="1"/>
  <c r="E11" i="7"/>
  <c r="D11" i="7"/>
  <c r="C11" i="7"/>
  <c r="A11" i="7"/>
  <c r="E10" i="7"/>
  <c r="D10" i="7"/>
  <c r="C10" i="7"/>
  <c r="A10" i="7"/>
  <c r="G10" i="7" s="1"/>
  <c r="E9" i="7"/>
  <c r="D9" i="7"/>
  <c r="C9" i="7"/>
  <c r="A9" i="7"/>
  <c r="G9" i="7" s="1"/>
  <c r="E8" i="7"/>
  <c r="D8" i="7"/>
  <c r="C8" i="7"/>
  <c r="A8" i="7"/>
  <c r="G8" i="7" s="1"/>
  <c r="E7" i="7"/>
  <c r="D7" i="7"/>
  <c r="C7" i="7"/>
  <c r="A7" i="7"/>
  <c r="E6" i="7"/>
  <c r="D6" i="7"/>
  <c r="C6" i="7"/>
  <c r="A6" i="7"/>
  <c r="G6" i="7" s="1"/>
  <c r="E5" i="7"/>
  <c r="D5" i="7"/>
  <c r="C5" i="7"/>
  <c r="A5" i="7"/>
  <c r="G5" i="7" s="1"/>
  <c r="E4" i="7"/>
  <c r="D4" i="7"/>
  <c r="C4" i="7"/>
  <c r="A4" i="7"/>
  <c r="G4" i="7" s="1"/>
  <c r="E3" i="7"/>
  <c r="D3" i="7"/>
  <c r="C3" i="7"/>
  <c r="A3" i="7"/>
  <c r="E2" i="7"/>
  <c r="D2" i="7"/>
  <c r="C2" i="7"/>
  <c r="A2" i="7"/>
  <c r="G2" i="7" s="1"/>
  <c r="G1" i="7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B2" i="6"/>
  <c r="A2" i="6"/>
  <c r="C1" i="6"/>
  <c r="B1" i="6"/>
  <c r="A1" i="6"/>
  <c r="D35" i="5"/>
  <c r="C35" i="5"/>
  <c r="A35" i="5"/>
  <c r="D34" i="5"/>
  <c r="C34" i="5"/>
  <c r="A34" i="5"/>
  <c r="D33" i="5"/>
  <c r="C33" i="5"/>
  <c r="A33" i="5"/>
  <c r="D32" i="5"/>
  <c r="C32" i="5"/>
  <c r="A32" i="5"/>
  <c r="D31" i="5"/>
  <c r="C31" i="5"/>
  <c r="A31" i="5"/>
  <c r="D30" i="5"/>
  <c r="C30" i="5"/>
  <c r="A30" i="5"/>
  <c r="D29" i="5"/>
  <c r="C29" i="5"/>
  <c r="A29" i="5"/>
  <c r="D28" i="5"/>
  <c r="C28" i="5"/>
  <c r="A28" i="5"/>
  <c r="D27" i="5"/>
  <c r="C27" i="5"/>
  <c r="A27" i="5"/>
  <c r="D26" i="5"/>
  <c r="C26" i="5"/>
  <c r="A26" i="5"/>
  <c r="D25" i="5"/>
  <c r="C25" i="5"/>
  <c r="A25" i="5"/>
  <c r="D24" i="5"/>
  <c r="C24" i="5"/>
  <c r="A24" i="5"/>
  <c r="D23" i="5"/>
  <c r="C23" i="5"/>
  <c r="A23" i="5"/>
  <c r="D22" i="5"/>
  <c r="C22" i="5"/>
  <c r="A22" i="5"/>
  <c r="D21" i="5"/>
  <c r="C21" i="5"/>
  <c r="A21" i="5"/>
  <c r="D20" i="5"/>
  <c r="C20" i="5"/>
  <c r="A20" i="5"/>
  <c r="D19" i="5"/>
  <c r="C19" i="5"/>
  <c r="A19" i="5"/>
  <c r="D18" i="5"/>
  <c r="C18" i="5"/>
  <c r="A18" i="5"/>
  <c r="D17" i="5"/>
  <c r="C17" i="5"/>
  <c r="A17" i="5"/>
  <c r="L16" i="5"/>
  <c r="D16" i="5"/>
  <c r="C16" i="5"/>
  <c r="A16" i="5"/>
  <c r="D15" i="5"/>
  <c r="C15" i="5"/>
  <c r="A15" i="5"/>
  <c r="D14" i="5"/>
  <c r="C14" i="5"/>
  <c r="A14" i="5"/>
  <c r="D13" i="5"/>
  <c r="C13" i="5"/>
  <c r="A13" i="5"/>
  <c r="L12" i="5"/>
  <c r="D12" i="5"/>
  <c r="C12" i="5"/>
  <c r="A12" i="5"/>
  <c r="D11" i="5"/>
  <c r="C11" i="5"/>
  <c r="A11" i="5"/>
  <c r="D10" i="5"/>
  <c r="C10" i="5"/>
  <c r="A10" i="5"/>
  <c r="D9" i="5"/>
  <c r="C9" i="5"/>
  <c r="A9" i="5"/>
  <c r="D8" i="5"/>
  <c r="C8" i="5"/>
  <c r="A8" i="5"/>
  <c r="D7" i="5"/>
  <c r="C7" i="5"/>
  <c r="A7" i="5"/>
  <c r="D6" i="5"/>
  <c r="C6" i="5"/>
  <c r="A6" i="5"/>
  <c r="D5" i="5"/>
  <c r="C5" i="5"/>
  <c r="A5" i="5"/>
  <c r="D4" i="5"/>
  <c r="C4" i="5"/>
  <c r="A4" i="5"/>
  <c r="L3" i="5"/>
  <c r="H3" i="5"/>
  <c r="H4" i="5" s="1"/>
  <c r="D3" i="5"/>
  <c r="C3" i="5"/>
  <c r="A3" i="5"/>
  <c r="D2" i="5"/>
  <c r="L6" i="5" s="1"/>
  <c r="C2" i="5"/>
  <c r="L2" i="5" s="1"/>
  <c r="A2" i="5"/>
  <c r="A1" i="5"/>
  <c r="B70" i="4"/>
  <c r="A70" i="4"/>
  <c r="B69" i="4"/>
  <c r="B69" i="8" s="1"/>
  <c r="A69" i="4"/>
  <c r="A69" i="8" s="1"/>
  <c r="B68" i="4"/>
  <c r="A68" i="4"/>
  <c r="A68" i="8" s="1"/>
  <c r="B67" i="4"/>
  <c r="B67" i="8" s="1"/>
  <c r="A67" i="4"/>
  <c r="A67" i="8" s="1"/>
  <c r="B66" i="4"/>
  <c r="B66" i="8" s="1"/>
  <c r="A66" i="4"/>
  <c r="A66" i="8" s="1"/>
  <c r="B65" i="4"/>
  <c r="B65" i="8" s="1"/>
  <c r="A65" i="4"/>
  <c r="A65" i="8" s="1"/>
  <c r="H64" i="4"/>
  <c r="G64" i="8" s="1"/>
  <c r="B64" i="4"/>
  <c r="B64" i="8" s="1"/>
  <c r="A64" i="4"/>
  <c r="A64" i="8" s="1"/>
  <c r="B63" i="4"/>
  <c r="B63" i="8" s="1"/>
  <c r="A63" i="4"/>
  <c r="A63" i="8" s="1"/>
  <c r="B62" i="4"/>
  <c r="B62" i="8" s="1"/>
  <c r="A62" i="4"/>
  <c r="A62" i="8" s="1"/>
  <c r="B61" i="4"/>
  <c r="B61" i="8" s="1"/>
  <c r="A61" i="4"/>
  <c r="A61" i="8" s="1"/>
  <c r="H60" i="4"/>
  <c r="G60" i="8" s="1"/>
  <c r="B60" i="4"/>
  <c r="B60" i="8" s="1"/>
  <c r="A60" i="4"/>
  <c r="A60" i="8" s="1"/>
  <c r="B59" i="4"/>
  <c r="B59" i="8" s="1"/>
  <c r="A59" i="4"/>
  <c r="A59" i="8" s="1"/>
  <c r="B58" i="4"/>
  <c r="B58" i="8" s="1"/>
  <c r="A58" i="4"/>
  <c r="A58" i="8" s="1"/>
  <c r="B57" i="4"/>
  <c r="B57" i="8" s="1"/>
  <c r="A57" i="4"/>
  <c r="A57" i="8" s="1"/>
  <c r="H56" i="4"/>
  <c r="G56" i="8" s="1"/>
  <c r="B56" i="4"/>
  <c r="B56" i="8" s="1"/>
  <c r="A56" i="4"/>
  <c r="A56" i="8" s="1"/>
  <c r="B55" i="4"/>
  <c r="B55" i="8" s="1"/>
  <c r="A55" i="4"/>
  <c r="A55" i="8" s="1"/>
  <c r="B54" i="4"/>
  <c r="B54" i="8" s="1"/>
  <c r="A54" i="4"/>
  <c r="A54" i="8" s="1"/>
  <c r="B53" i="4"/>
  <c r="B53" i="8" s="1"/>
  <c r="A53" i="4"/>
  <c r="A53" i="8" s="1"/>
  <c r="H52" i="4"/>
  <c r="G52" i="8" s="1"/>
  <c r="B52" i="4"/>
  <c r="B52" i="8" s="1"/>
  <c r="A52" i="4"/>
  <c r="A52" i="8" s="1"/>
  <c r="B51" i="4"/>
  <c r="B51" i="8" s="1"/>
  <c r="A51" i="4"/>
  <c r="A51" i="8" s="1"/>
  <c r="B50" i="4"/>
  <c r="B50" i="8" s="1"/>
  <c r="A50" i="4"/>
  <c r="A50" i="8" s="1"/>
  <c r="B49" i="4"/>
  <c r="B49" i="8" s="1"/>
  <c r="A49" i="4"/>
  <c r="A49" i="8" s="1"/>
  <c r="H48" i="4"/>
  <c r="G48" i="8" s="1"/>
  <c r="B48" i="4"/>
  <c r="B48" i="8" s="1"/>
  <c r="A48" i="4"/>
  <c r="A48" i="8" s="1"/>
  <c r="B47" i="4"/>
  <c r="B47" i="8" s="1"/>
  <c r="A47" i="4"/>
  <c r="A47" i="8" s="1"/>
  <c r="B46" i="4"/>
  <c r="B46" i="8" s="1"/>
  <c r="A46" i="4"/>
  <c r="A46" i="8" s="1"/>
  <c r="B45" i="4"/>
  <c r="B45" i="8" s="1"/>
  <c r="A45" i="4"/>
  <c r="A45" i="8" s="1"/>
  <c r="H44" i="4"/>
  <c r="G44" i="8" s="1"/>
  <c r="B44" i="4"/>
  <c r="B44" i="8" s="1"/>
  <c r="A44" i="4"/>
  <c r="A44" i="8" s="1"/>
  <c r="B43" i="4"/>
  <c r="B43" i="8" s="1"/>
  <c r="A43" i="4"/>
  <c r="A43" i="8" s="1"/>
  <c r="B42" i="4"/>
  <c r="B42" i="8" s="1"/>
  <c r="A42" i="4"/>
  <c r="A42" i="8" s="1"/>
  <c r="B41" i="4"/>
  <c r="A41" i="4"/>
  <c r="A41" i="8" s="1"/>
  <c r="B40" i="4"/>
  <c r="B40" i="8" s="1"/>
  <c r="A40" i="4"/>
  <c r="A40" i="8" s="1"/>
  <c r="B39" i="4"/>
  <c r="B39" i="8" s="1"/>
  <c r="A39" i="4"/>
  <c r="A39" i="8" s="1"/>
  <c r="B38" i="4"/>
  <c r="B38" i="8" s="1"/>
  <c r="A38" i="4"/>
  <c r="A38" i="8" s="1"/>
  <c r="B37" i="4"/>
  <c r="B37" i="8" s="1"/>
  <c r="A37" i="4"/>
  <c r="A37" i="8" s="1"/>
  <c r="B36" i="4"/>
  <c r="B36" i="8" s="1"/>
  <c r="A36" i="4"/>
  <c r="A36" i="8" s="1"/>
  <c r="B35" i="4"/>
  <c r="B35" i="8" s="1"/>
  <c r="A35" i="4"/>
  <c r="A35" i="8" s="1"/>
  <c r="B34" i="4"/>
  <c r="B34" i="8" s="1"/>
  <c r="A34" i="4"/>
  <c r="A34" i="8" s="1"/>
  <c r="B33" i="4"/>
  <c r="B33" i="8" s="1"/>
  <c r="A33" i="4"/>
  <c r="A33" i="8" s="1"/>
  <c r="B32" i="4"/>
  <c r="B32" i="8" s="1"/>
  <c r="A32" i="4"/>
  <c r="A32" i="8" s="1"/>
  <c r="B31" i="4"/>
  <c r="B31" i="8" s="1"/>
  <c r="A31" i="4"/>
  <c r="A31" i="8" s="1"/>
  <c r="B30" i="4"/>
  <c r="B30" i="8" s="1"/>
  <c r="A30" i="4"/>
  <c r="A30" i="8" s="1"/>
  <c r="B29" i="4"/>
  <c r="B29" i="8" s="1"/>
  <c r="A29" i="4"/>
  <c r="A29" i="8" s="1"/>
  <c r="B28" i="4"/>
  <c r="B28" i="8" s="1"/>
  <c r="A28" i="4"/>
  <c r="A28" i="8" s="1"/>
  <c r="B27" i="4"/>
  <c r="B27" i="8" s="1"/>
  <c r="A27" i="4"/>
  <c r="A27" i="8" s="1"/>
  <c r="B26" i="4"/>
  <c r="B26" i="8" s="1"/>
  <c r="A26" i="4"/>
  <c r="A26" i="8" s="1"/>
  <c r="B25" i="4"/>
  <c r="B25" i="8" s="1"/>
  <c r="A25" i="4"/>
  <c r="A25" i="8" s="1"/>
  <c r="B24" i="4"/>
  <c r="B24" i="8" s="1"/>
  <c r="A24" i="4"/>
  <c r="A24" i="8" s="1"/>
  <c r="B23" i="4"/>
  <c r="B23" i="8" s="1"/>
  <c r="A23" i="4"/>
  <c r="A23" i="8" s="1"/>
  <c r="B22" i="4"/>
  <c r="B22" i="8" s="1"/>
  <c r="A22" i="4"/>
  <c r="A22" i="8" s="1"/>
  <c r="B21" i="4"/>
  <c r="B21" i="8" s="1"/>
  <c r="A21" i="4"/>
  <c r="A21" i="8" s="1"/>
  <c r="B20" i="4"/>
  <c r="B20" i="8" s="1"/>
  <c r="A20" i="4"/>
  <c r="A20" i="8" s="1"/>
  <c r="B19" i="4"/>
  <c r="B19" i="8" s="1"/>
  <c r="A19" i="4"/>
  <c r="A19" i="8" s="1"/>
  <c r="B18" i="4"/>
  <c r="B18" i="8" s="1"/>
  <c r="A18" i="4"/>
  <c r="A18" i="8" s="1"/>
  <c r="B17" i="4"/>
  <c r="B17" i="8" s="1"/>
  <c r="A17" i="4"/>
  <c r="A17" i="8" s="1"/>
  <c r="B16" i="4"/>
  <c r="B16" i="8" s="1"/>
  <c r="A16" i="4"/>
  <c r="A16" i="8" s="1"/>
  <c r="L15" i="4"/>
  <c r="B15" i="4"/>
  <c r="B15" i="8" s="1"/>
  <c r="A15" i="4"/>
  <c r="A15" i="8" s="1"/>
  <c r="L14" i="4"/>
  <c r="B14" i="4"/>
  <c r="B14" i="8" s="1"/>
  <c r="A14" i="4"/>
  <c r="A14" i="8" s="1"/>
  <c r="B13" i="4"/>
  <c r="B13" i="8" s="1"/>
  <c r="A13" i="4"/>
  <c r="A13" i="8" s="1"/>
  <c r="B12" i="4"/>
  <c r="B12" i="8" s="1"/>
  <c r="A12" i="4"/>
  <c r="A12" i="8" s="1"/>
  <c r="B11" i="4"/>
  <c r="B11" i="8" s="1"/>
  <c r="A11" i="4"/>
  <c r="A11" i="8" s="1"/>
  <c r="B10" i="4"/>
  <c r="B10" i="8" s="1"/>
  <c r="A10" i="4"/>
  <c r="A10" i="8" s="1"/>
  <c r="B9" i="4"/>
  <c r="B9" i="8" s="1"/>
  <c r="A9" i="4"/>
  <c r="A9" i="8" s="1"/>
  <c r="B8" i="4"/>
  <c r="B8" i="8" s="1"/>
  <c r="A8" i="4"/>
  <c r="A8" i="8" s="1"/>
  <c r="B7" i="4"/>
  <c r="B7" i="8" s="1"/>
  <c r="A7" i="4"/>
  <c r="A7" i="8" s="1"/>
  <c r="O6" i="4"/>
  <c r="B6" i="4"/>
  <c r="B6" i="8" s="1"/>
  <c r="A6" i="4"/>
  <c r="A6" i="8" s="1"/>
  <c r="B5" i="4"/>
  <c r="B5" i="8" s="1"/>
  <c r="A5" i="4"/>
  <c r="A5" i="8" s="1"/>
  <c r="B4" i="4"/>
  <c r="B4" i="8" s="1"/>
  <c r="A4" i="4"/>
  <c r="A4" i="8" s="1"/>
  <c r="L3" i="4"/>
  <c r="D3" i="4"/>
  <c r="C3" i="8" s="1"/>
  <c r="B3" i="4"/>
  <c r="B3" i="8" s="1"/>
  <c r="A3" i="4"/>
  <c r="A3" i="8" s="1"/>
  <c r="O2" i="4"/>
  <c r="L2" i="4"/>
  <c r="B2" i="4"/>
  <c r="B2" i="8" s="1"/>
  <c r="A2" i="4"/>
  <c r="A2" i="8" s="1"/>
  <c r="E1" i="4"/>
  <c r="D1" i="8" s="1"/>
  <c r="B1" i="4"/>
  <c r="B1" i="8" s="1"/>
  <c r="A1" i="4"/>
  <c r="A1" i="8" s="1"/>
  <c r="L24" i="3"/>
  <c r="L22" i="3"/>
  <c r="L20" i="3"/>
  <c r="G20" i="3"/>
  <c r="H20" i="3" s="1"/>
  <c r="L19" i="3"/>
  <c r="L17" i="3"/>
  <c r="J17" i="3"/>
  <c r="O3" i="4" s="1"/>
  <c r="D17" i="3"/>
  <c r="B17" i="3"/>
  <c r="A17" i="3"/>
  <c r="L16" i="3"/>
  <c r="J16" i="3"/>
  <c r="O5" i="4" s="1"/>
  <c r="A16" i="3"/>
  <c r="L15" i="3"/>
  <c r="J15" i="3"/>
  <c r="O4" i="4" s="1"/>
  <c r="D15" i="3"/>
  <c r="B15" i="3"/>
  <c r="A15" i="3"/>
  <c r="L14" i="3"/>
  <c r="J14" i="3"/>
  <c r="L21" i="3" s="1"/>
  <c r="A14" i="3"/>
  <c r="L13" i="3"/>
  <c r="J13" i="3"/>
  <c r="D13" i="3"/>
  <c r="B13" i="3"/>
  <c r="A13" i="3"/>
  <c r="L12" i="3"/>
  <c r="O10" i="3"/>
  <c r="N10" i="3"/>
  <c r="C17" i="3" s="1"/>
  <c r="M10" i="3"/>
  <c r="L10" i="3"/>
  <c r="D16" i="3" s="1"/>
  <c r="K10" i="3"/>
  <c r="C16" i="3" s="1"/>
  <c r="J10" i="3"/>
  <c r="B16" i="3" s="1"/>
  <c r="I10" i="3"/>
  <c r="H10" i="3"/>
  <c r="C15" i="3" s="1"/>
  <c r="G10" i="3"/>
  <c r="F10" i="3"/>
  <c r="D14" i="3" s="1"/>
  <c r="E10" i="3"/>
  <c r="C14" i="3" s="1"/>
  <c r="D10" i="3"/>
  <c r="B14" i="3" s="1"/>
  <c r="C10" i="3"/>
  <c r="B10" i="3"/>
  <c r="C13" i="3" s="1"/>
  <c r="A10" i="3"/>
  <c r="H69" i="2"/>
  <c r="H69" i="9" s="1"/>
  <c r="G69" i="2"/>
  <c r="G69" i="9" s="1"/>
  <c r="F69" i="2"/>
  <c r="F69" i="9" s="1"/>
  <c r="C69" i="2"/>
  <c r="H68" i="2"/>
  <c r="H68" i="9" s="1"/>
  <c r="G68" i="2"/>
  <c r="G68" i="9" s="1"/>
  <c r="F68" i="2"/>
  <c r="F68" i="9" s="1"/>
  <c r="C68" i="2"/>
  <c r="H67" i="2"/>
  <c r="H67" i="9" s="1"/>
  <c r="G67" i="2"/>
  <c r="G67" i="9" s="1"/>
  <c r="F67" i="2"/>
  <c r="F67" i="9" s="1"/>
  <c r="C67" i="2"/>
  <c r="C67" i="4" s="1"/>
  <c r="H66" i="2"/>
  <c r="H66" i="9" s="1"/>
  <c r="G66" i="2"/>
  <c r="G66" i="9" s="1"/>
  <c r="F66" i="2"/>
  <c r="F66" i="9" s="1"/>
  <c r="C66" i="2"/>
  <c r="H65" i="2"/>
  <c r="H65" i="9" s="1"/>
  <c r="G65" i="2"/>
  <c r="G65" i="9" s="1"/>
  <c r="F65" i="2"/>
  <c r="F65" i="9" s="1"/>
  <c r="C65" i="2"/>
  <c r="H64" i="2"/>
  <c r="H64" i="9" s="1"/>
  <c r="G64" i="2"/>
  <c r="G64" i="9" s="1"/>
  <c r="F64" i="2"/>
  <c r="F64" i="9" s="1"/>
  <c r="C64" i="2"/>
  <c r="H63" i="2"/>
  <c r="H63" i="9" s="1"/>
  <c r="G63" i="2"/>
  <c r="G63" i="9" s="1"/>
  <c r="F63" i="2"/>
  <c r="F63" i="9" s="1"/>
  <c r="C63" i="2"/>
  <c r="C63" i="4" s="1"/>
  <c r="H62" i="2"/>
  <c r="H62" i="9" s="1"/>
  <c r="G62" i="2"/>
  <c r="G62" i="9" s="1"/>
  <c r="F62" i="2"/>
  <c r="F62" i="9" s="1"/>
  <c r="C62" i="2"/>
  <c r="H61" i="2"/>
  <c r="H61" i="9" s="1"/>
  <c r="G61" i="2"/>
  <c r="G61" i="9" s="1"/>
  <c r="F61" i="2"/>
  <c r="F61" i="9" s="1"/>
  <c r="C61" i="2"/>
  <c r="H60" i="2"/>
  <c r="H60" i="9" s="1"/>
  <c r="G60" i="2"/>
  <c r="G60" i="9" s="1"/>
  <c r="F60" i="2"/>
  <c r="F60" i="9" s="1"/>
  <c r="C60" i="2"/>
  <c r="H59" i="2"/>
  <c r="H59" i="9" s="1"/>
  <c r="G59" i="2"/>
  <c r="G59" i="9" s="1"/>
  <c r="F59" i="2"/>
  <c r="F59" i="9" s="1"/>
  <c r="C59" i="2"/>
  <c r="C59" i="4" s="1"/>
  <c r="H58" i="2"/>
  <c r="H58" i="9" s="1"/>
  <c r="G58" i="2"/>
  <c r="G58" i="9" s="1"/>
  <c r="F58" i="2"/>
  <c r="F58" i="9" s="1"/>
  <c r="C58" i="2"/>
  <c r="H57" i="2"/>
  <c r="H57" i="9" s="1"/>
  <c r="G57" i="2"/>
  <c r="G57" i="9" s="1"/>
  <c r="F57" i="2"/>
  <c r="F57" i="9" s="1"/>
  <c r="C57" i="2"/>
  <c r="H56" i="2"/>
  <c r="H56" i="9" s="1"/>
  <c r="G56" i="2"/>
  <c r="G56" i="9" s="1"/>
  <c r="F56" i="2"/>
  <c r="F56" i="9" s="1"/>
  <c r="C56" i="2"/>
  <c r="H55" i="2"/>
  <c r="H55" i="9" s="1"/>
  <c r="G55" i="2"/>
  <c r="G55" i="9" s="1"/>
  <c r="F55" i="2"/>
  <c r="F55" i="9" s="1"/>
  <c r="C55" i="2"/>
  <c r="C55" i="4" s="1"/>
  <c r="H54" i="2"/>
  <c r="H54" i="9" s="1"/>
  <c r="G54" i="2"/>
  <c r="G54" i="9" s="1"/>
  <c r="F54" i="2"/>
  <c r="F54" i="9" s="1"/>
  <c r="C54" i="2"/>
  <c r="H53" i="2"/>
  <c r="H53" i="9" s="1"/>
  <c r="G53" i="2"/>
  <c r="G53" i="9" s="1"/>
  <c r="F53" i="2"/>
  <c r="F53" i="9" s="1"/>
  <c r="C53" i="2"/>
  <c r="H52" i="2"/>
  <c r="H52" i="9" s="1"/>
  <c r="G52" i="2"/>
  <c r="G52" i="9" s="1"/>
  <c r="F52" i="2"/>
  <c r="F52" i="9" s="1"/>
  <c r="C52" i="2"/>
  <c r="H51" i="2"/>
  <c r="H51" i="9" s="1"/>
  <c r="G51" i="2"/>
  <c r="G51" i="9" s="1"/>
  <c r="F51" i="2"/>
  <c r="F51" i="9" s="1"/>
  <c r="C51" i="2"/>
  <c r="C51" i="4" s="1"/>
  <c r="H50" i="2"/>
  <c r="H50" i="9" s="1"/>
  <c r="G50" i="2"/>
  <c r="G50" i="9" s="1"/>
  <c r="F50" i="2"/>
  <c r="F50" i="9" s="1"/>
  <c r="C50" i="2"/>
  <c r="H49" i="2"/>
  <c r="H49" i="9" s="1"/>
  <c r="G49" i="2"/>
  <c r="G49" i="9" s="1"/>
  <c r="F49" i="2"/>
  <c r="F49" i="9" s="1"/>
  <c r="C49" i="2"/>
  <c r="H48" i="2"/>
  <c r="H48" i="9" s="1"/>
  <c r="G48" i="2"/>
  <c r="G48" i="9" s="1"/>
  <c r="F48" i="2"/>
  <c r="F48" i="9" s="1"/>
  <c r="C48" i="2"/>
  <c r="H47" i="2"/>
  <c r="H47" i="9" s="1"/>
  <c r="G47" i="2"/>
  <c r="G47" i="9" s="1"/>
  <c r="F47" i="2"/>
  <c r="F47" i="9" s="1"/>
  <c r="C47" i="2"/>
  <c r="C47" i="4" s="1"/>
  <c r="H46" i="2"/>
  <c r="H46" i="9" s="1"/>
  <c r="G46" i="2"/>
  <c r="G46" i="9" s="1"/>
  <c r="F46" i="2"/>
  <c r="F46" i="9" s="1"/>
  <c r="C46" i="2"/>
  <c r="H45" i="2"/>
  <c r="H45" i="9" s="1"/>
  <c r="G45" i="2"/>
  <c r="G45" i="9" s="1"/>
  <c r="F45" i="2"/>
  <c r="F45" i="9" s="1"/>
  <c r="C45" i="2"/>
  <c r="H44" i="2"/>
  <c r="H44" i="9" s="1"/>
  <c r="G44" i="2"/>
  <c r="G44" i="9" s="1"/>
  <c r="F44" i="2"/>
  <c r="F44" i="9" s="1"/>
  <c r="C44" i="2"/>
  <c r="H43" i="2"/>
  <c r="H43" i="9" s="1"/>
  <c r="G43" i="2"/>
  <c r="G43" i="9" s="1"/>
  <c r="F43" i="2"/>
  <c r="F43" i="9" s="1"/>
  <c r="C43" i="2"/>
  <c r="C43" i="4" s="1"/>
  <c r="H42" i="2"/>
  <c r="H42" i="9" s="1"/>
  <c r="G42" i="2"/>
  <c r="G42" i="9" s="1"/>
  <c r="F42" i="2"/>
  <c r="F42" i="9" s="1"/>
  <c r="C42" i="2"/>
  <c r="H41" i="2"/>
  <c r="H41" i="9" s="1"/>
  <c r="G41" i="2"/>
  <c r="G41" i="9" s="1"/>
  <c r="F41" i="2"/>
  <c r="F41" i="9" s="1"/>
  <c r="C41" i="2"/>
  <c r="C41" i="4" s="1"/>
  <c r="H40" i="2"/>
  <c r="H40" i="9" s="1"/>
  <c r="G40" i="2"/>
  <c r="G40" i="9" s="1"/>
  <c r="F40" i="2"/>
  <c r="F40" i="9" s="1"/>
  <c r="C40" i="2"/>
  <c r="H39" i="2"/>
  <c r="H39" i="9" s="1"/>
  <c r="G39" i="2"/>
  <c r="G39" i="9" s="1"/>
  <c r="F39" i="2"/>
  <c r="F39" i="9" s="1"/>
  <c r="C39" i="2"/>
  <c r="C39" i="4" s="1"/>
  <c r="H38" i="2"/>
  <c r="H38" i="9" s="1"/>
  <c r="G38" i="2"/>
  <c r="G38" i="9" s="1"/>
  <c r="F38" i="2"/>
  <c r="F38" i="9" s="1"/>
  <c r="C38" i="2"/>
  <c r="H37" i="2"/>
  <c r="H37" i="9" s="1"/>
  <c r="G37" i="2"/>
  <c r="G37" i="9" s="1"/>
  <c r="F37" i="2"/>
  <c r="F37" i="9" s="1"/>
  <c r="C37" i="2"/>
  <c r="C37" i="4" s="1"/>
  <c r="H36" i="2"/>
  <c r="H36" i="9" s="1"/>
  <c r="G36" i="2"/>
  <c r="G36" i="9" s="1"/>
  <c r="F36" i="2"/>
  <c r="F36" i="9" s="1"/>
  <c r="C36" i="2"/>
  <c r="H35" i="2"/>
  <c r="H35" i="9" s="1"/>
  <c r="G35" i="2"/>
  <c r="G35" i="9" s="1"/>
  <c r="F35" i="2"/>
  <c r="F35" i="9" s="1"/>
  <c r="C35" i="2"/>
  <c r="C35" i="4" s="1"/>
  <c r="H34" i="2"/>
  <c r="H34" i="9" s="1"/>
  <c r="G34" i="2"/>
  <c r="G34" i="9" s="1"/>
  <c r="F34" i="2"/>
  <c r="F34" i="9" s="1"/>
  <c r="C34" i="2"/>
  <c r="H33" i="2"/>
  <c r="H33" i="9" s="1"/>
  <c r="G33" i="2"/>
  <c r="G33" i="9" s="1"/>
  <c r="F33" i="2"/>
  <c r="F33" i="9" s="1"/>
  <c r="C33" i="2"/>
  <c r="C33" i="4" s="1"/>
  <c r="H32" i="2"/>
  <c r="H32" i="9" s="1"/>
  <c r="G32" i="2"/>
  <c r="G32" i="9" s="1"/>
  <c r="F32" i="2"/>
  <c r="F32" i="9" s="1"/>
  <c r="C32" i="2"/>
  <c r="H31" i="2"/>
  <c r="H31" i="9" s="1"/>
  <c r="G31" i="2"/>
  <c r="G31" i="9" s="1"/>
  <c r="F31" i="2"/>
  <c r="F31" i="9" s="1"/>
  <c r="C31" i="2"/>
  <c r="C31" i="4" s="1"/>
  <c r="H30" i="2"/>
  <c r="H30" i="9" s="1"/>
  <c r="G30" i="2"/>
  <c r="G30" i="9" s="1"/>
  <c r="F30" i="2"/>
  <c r="F30" i="9" s="1"/>
  <c r="C30" i="2"/>
  <c r="H29" i="2"/>
  <c r="H29" i="9" s="1"/>
  <c r="G29" i="2"/>
  <c r="G29" i="9" s="1"/>
  <c r="F29" i="2"/>
  <c r="F29" i="9" s="1"/>
  <c r="C29" i="2"/>
  <c r="C29" i="4" s="1"/>
  <c r="H28" i="2"/>
  <c r="H28" i="9" s="1"/>
  <c r="G28" i="2"/>
  <c r="G28" i="9" s="1"/>
  <c r="F28" i="2"/>
  <c r="F28" i="9" s="1"/>
  <c r="C28" i="2"/>
  <c r="H27" i="2"/>
  <c r="H27" i="9" s="1"/>
  <c r="G27" i="2"/>
  <c r="G27" i="9" s="1"/>
  <c r="F27" i="2"/>
  <c r="F27" i="9" s="1"/>
  <c r="C27" i="2"/>
  <c r="C27" i="4" s="1"/>
  <c r="H26" i="2"/>
  <c r="H26" i="9" s="1"/>
  <c r="G26" i="2"/>
  <c r="G26" i="9" s="1"/>
  <c r="F26" i="2"/>
  <c r="F26" i="9" s="1"/>
  <c r="C26" i="2"/>
  <c r="H25" i="2"/>
  <c r="H25" i="9" s="1"/>
  <c r="G25" i="2"/>
  <c r="G25" i="9" s="1"/>
  <c r="F25" i="2"/>
  <c r="F25" i="9" s="1"/>
  <c r="C25" i="2"/>
  <c r="C25" i="4" s="1"/>
  <c r="H24" i="2"/>
  <c r="H24" i="9" s="1"/>
  <c r="G24" i="2"/>
  <c r="G24" i="9" s="1"/>
  <c r="F24" i="2"/>
  <c r="F24" i="9" s="1"/>
  <c r="C24" i="2"/>
  <c r="H23" i="2"/>
  <c r="H23" i="9" s="1"/>
  <c r="G23" i="2"/>
  <c r="G23" i="9" s="1"/>
  <c r="F23" i="2"/>
  <c r="F23" i="9" s="1"/>
  <c r="C23" i="2"/>
  <c r="C23" i="4" s="1"/>
  <c r="H22" i="2"/>
  <c r="H22" i="9" s="1"/>
  <c r="G22" i="2"/>
  <c r="G22" i="9" s="1"/>
  <c r="F22" i="2"/>
  <c r="F22" i="9" s="1"/>
  <c r="C22" i="2"/>
  <c r="H21" i="2"/>
  <c r="H21" i="9" s="1"/>
  <c r="G21" i="2"/>
  <c r="G21" i="9" s="1"/>
  <c r="F21" i="2"/>
  <c r="F21" i="9" s="1"/>
  <c r="C21" i="2"/>
  <c r="C21" i="4" s="1"/>
  <c r="H20" i="2"/>
  <c r="H20" i="9" s="1"/>
  <c r="G20" i="2"/>
  <c r="G20" i="9" s="1"/>
  <c r="F20" i="2"/>
  <c r="F20" i="9" s="1"/>
  <c r="C20" i="2"/>
  <c r="H19" i="2"/>
  <c r="H19" i="9" s="1"/>
  <c r="G19" i="2"/>
  <c r="G19" i="9" s="1"/>
  <c r="F19" i="2"/>
  <c r="F19" i="9" s="1"/>
  <c r="C19" i="2"/>
  <c r="C19" i="4" s="1"/>
  <c r="H18" i="2"/>
  <c r="H18" i="9" s="1"/>
  <c r="G18" i="2"/>
  <c r="G18" i="9" s="1"/>
  <c r="F18" i="2"/>
  <c r="F18" i="9" s="1"/>
  <c r="C18" i="2"/>
  <c r="H17" i="2"/>
  <c r="H17" i="9" s="1"/>
  <c r="G17" i="2"/>
  <c r="G17" i="9" s="1"/>
  <c r="F17" i="2"/>
  <c r="F17" i="9" s="1"/>
  <c r="C17" i="2"/>
  <c r="C17" i="4" s="1"/>
  <c r="H16" i="2"/>
  <c r="H16" i="9" s="1"/>
  <c r="G16" i="2"/>
  <c r="G16" i="9" s="1"/>
  <c r="F16" i="2"/>
  <c r="F16" i="9" s="1"/>
  <c r="C16" i="2"/>
  <c r="H15" i="2"/>
  <c r="H15" i="9" s="1"/>
  <c r="G15" i="2"/>
  <c r="G15" i="9" s="1"/>
  <c r="F15" i="2"/>
  <c r="F15" i="9" s="1"/>
  <c r="C15" i="2"/>
  <c r="H14" i="2"/>
  <c r="H14" i="9" s="1"/>
  <c r="G14" i="2"/>
  <c r="G14" i="9" s="1"/>
  <c r="F14" i="2"/>
  <c r="F14" i="9" s="1"/>
  <c r="C14" i="2"/>
  <c r="H13" i="2"/>
  <c r="H13" i="9" s="1"/>
  <c r="G13" i="2"/>
  <c r="G13" i="9" s="1"/>
  <c r="F13" i="2"/>
  <c r="F13" i="9" s="1"/>
  <c r="C13" i="2"/>
  <c r="C13" i="4" s="1"/>
  <c r="H12" i="2"/>
  <c r="H12" i="9" s="1"/>
  <c r="G12" i="2"/>
  <c r="G12" i="9" s="1"/>
  <c r="F12" i="2"/>
  <c r="F12" i="9" s="1"/>
  <c r="C12" i="2"/>
  <c r="H11" i="2"/>
  <c r="H11" i="9" s="1"/>
  <c r="G11" i="2"/>
  <c r="G11" i="9" s="1"/>
  <c r="F11" i="2"/>
  <c r="F11" i="9" s="1"/>
  <c r="C11" i="2"/>
  <c r="H10" i="2"/>
  <c r="H10" i="9" s="1"/>
  <c r="G10" i="2"/>
  <c r="G10" i="9" s="1"/>
  <c r="F10" i="2"/>
  <c r="F10" i="9" s="1"/>
  <c r="C10" i="2"/>
  <c r="H9" i="2"/>
  <c r="H9" i="9" s="1"/>
  <c r="G9" i="2"/>
  <c r="G9" i="9" s="1"/>
  <c r="F9" i="2"/>
  <c r="F9" i="9" s="1"/>
  <c r="C9" i="2"/>
  <c r="C9" i="4" s="1"/>
  <c r="H8" i="2"/>
  <c r="H8" i="9" s="1"/>
  <c r="G8" i="2"/>
  <c r="G8" i="9" s="1"/>
  <c r="F8" i="2"/>
  <c r="F8" i="9" s="1"/>
  <c r="C8" i="2"/>
  <c r="H7" i="2"/>
  <c r="H7" i="9" s="1"/>
  <c r="G7" i="2"/>
  <c r="G7" i="9" s="1"/>
  <c r="F7" i="2"/>
  <c r="F7" i="9" s="1"/>
  <c r="C7" i="2"/>
  <c r="H6" i="2"/>
  <c r="H6" i="9" s="1"/>
  <c r="G6" i="2"/>
  <c r="G6" i="9" s="1"/>
  <c r="F6" i="2"/>
  <c r="F6" i="9" s="1"/>
  <c r="C6" i="2"/>
  <c r="C6" i="4" s="1"/>
  <c r="H5" i="2"/>
  <c r="H5" i="9" s="1"/>
  <c r="G5" i="2"/>
  <c r="G5" i="9" s="1"/>
  <c r="F5" i="2"/>
  <c r="F5" i="9" s="1"/>
  <c r="C5" i="2"/>
  <c r="C5" i="4" s="1"/>
  <c r="H4" i="2"/>
  <c r="H4" i="9" s="1"/>
  <c r="G4" i="2"/>
  <c r="G4" i="9" s="1"/>
  <c r="F4" i="2"/>
  <c r="F4" i="9" s="1"/>
  <c r="C4" i="2"/>
  <c r="C4" i="4" s="1"/>
  <c r="H3" i="2"/>
  <c r="H3" i="9" s="1"/>
  <c r="G3" i="2"/>
  <c r="G3" i="9" s="1"/>
  <c r="F3" i="2"/>
  <c r="F3" i="9" s="1"/>
  <c r="C3" i="2"/>
  <c r="H2" i="2"/>
  <c r="H2" i="9" s="1"/>
  <c r="G2" i="2"/>
  <c r="L11" i="4" s="1"/>
  <c r="F2" i="2"/>
  <c r="C2" i="2"/>
  <c r="C2" i="4" s="1"/>
  <c r="L5" i="1"/>
  <c r="L4" i="1"/>
  <c r="L3" i="1"/>
  <c r="L2" i="1"/>
  <c r="L1" i="1"/>
  <c r="F2" i="9" l="1"/>
  <c r="P7" i="8"/>
  <c r="P6" i="8"/>
  <c r="G2" i="4"/>
  <c r="H3" i="4"/>
  <c r="G3" i="8" s="1"/>
  <c r="D69" i="4"/>
  <c r="D67" i="4"/>
  <c r="D65" i="4"/>
  <c r="D63" i="4"/>
  <c r="D61" i="4"/>
  <c r="D59" i="4"/>
  <c r="D57" i="4"/>
  <c r="D55" i="4"/>
  <c r="D53" i="4"/>
  <c r="D51" i="4"/>
  <c r="D49" i="4"/>
  <c r="D47" i="4"/>
  <c r="D45" i="4"/>
  <c r="D43" i="4"/>
  <c r="G4" i="4"/>
  <c r="F4" i="8" s="1"/>
  <c r="G5" i="4"/>
  <c r="F5" i="8" s="1"/>
  <c r="G6" i="4"/>
  <c r="F6" i="8" s="1"/>
  <c r="D7" i="4"/>
  <c r="H7" i="4"/>
  <c r="G7" i="8" s="1"/>
  <c r="L7" i="4"/>
  <c r="D8" i="4"/>
  <c r="H8" i="4"/>
  <c r="G8" i="8" s="1"/>
  <c r="G9" i="4"/>
  <c r="F9" i="8" s="1"/>
  <c r="D10" i="4"/>
  <c r="H10" i="4"/>
  <c r="G10" i="8" s="1"/>
  <c r="L10" i="4"/>
  <c r="F69" i="4" s="1"/>
  <c r="E69" i="8" s="1"/>
  <c r="D11" i="4"/>
  <c r="H11" i="4"/>
  <c r="G11" i="8" s="1"/>
  <c r="D12" i="4"/>
  <c r="H12" i="4"/>
  <c r="G12" i="8" s="1"/>
  <c r="G13" i="4"/>
  <c r="F13" i="8" s="1"/>
  <c r="D14" i="4"/>
  <c r="H14" i="4"/>
  <c r="G14" i="8" s="1"/>
  <c r="D15" i="4"/>
  <c r="H15" i="4"/>
  <c r="G15" i="8" s="1"/>
  <c r="G69" i="4"/>
  <c r="F69" i="8" s="1"/>
  <c r="G68" i="4"/>
  <c r="F68" i="8" s="1"/>
  <c r="G66" i="4"/>
  <c r="F66" i="8" s="1"/>
  <c r="G64" i="4"/>
  <c r="F64" i="8" s="1"/>
  <c r="G62" i="4"/>
  <c r="F62" i="8" s="1"/>
  <c r="G60" i="4"/>
  <c r="F60" i="8" s="1"/>
  <c r="G58" i="4"/>
  <c r="F58" i="8" s="1"/>
  <c r="G56" i="4"/>
  <c r="F56" i="8" s="1"/>
  <c r="G54" i="4"/>
  <c r="F54" i="8" s="1"/>
  <c r="G52" i="4"/>
  <c r="F52" i="8" s="1"/>
  <c r="G50" i="4"/>
  <c r="F50" i="8" s="1"/>
  <c r="G48" i="4"/>
  <c r="F48" i="8" s="1"/>
  <c r="G46" i="4"/>
  <c r="F46" i="8" s="1"/>
  <c r="G44" i="4"/>
  <c r="F44" i="8" s="1"/>
  <c r="G42" i="4"/>
  <c r="F42" i="8" s="1"/>
  <c r="D16" i="4"/>
  <c r="H16" i="4"/>
  <c r="G16" i="8" s="1"/>
  <c r="G17" i="4"/>
  <c r="F17" i="8" s="1"/>
  <c r="D18" i="4"/>
  <c r="H18" i="4"/>
  <c r="G18" i="8" s="1"/>
  <c r="G19" i="4"/>
  <c r="F19" i="8" s="1"/>
  <c r="D20" i="4"/>
  <c r="H20" i="4"/>
  <c r="G20" i="8" s="1"/>
  <c r="G21" i="4"/>
  <c r="F21" i="8" s="1"/>
  <c r="D22" i="4"/>
  <c r="H22" i="4"/>
  <c r="G22" i="8" s="1"/>
  <c r="G23" i="4"/>
  <c r="F23" i="8" s="1"/>
  <c r="D24" i="4"/>
  <c r="H24" i="4"/>
  <c r="G24" i="8" s="1"/>
  <c r="G25" i="4"/>
  <c r="F25" i="8" s="1"/>
  <c r="D26" i="4"/>
  <c r="H26" i="4"/>
  <c r="G26" i="8" s="1"/>
  <c r="G27" i="4"/>
  <c r="F27" i="8" s="1"/>
  <c r="D28" i="4"/>
  <c r="H28" i="4"/>
  <c r="G28" i="8" s="1"/>
  <c r="G29" i="4"/>
  <c r="F29" i="8" s="1"/>
  <c r="D30" i="4"/>
  <c r="H30" i="4"/>
  <c r="G30" i="8" s="1"/>
  <c r="G31" i="4"/>
  <c r="F31" i="8" s="1"/>
  <c r="D32" i="4"/>
  <c r="H32" i="4"/>
  <c r="G32" i="8" s="1"/>
  <c r="G33" i="4"/>
  <c r="F33" i="8" s="1"/>
  <c r="D34" i="4"/>
  <c r="H34" i="4"/>
  <c r="G34" i="8" s="1"/>
  <c r="G35" i="4"/>
  <c r="F35" i="8" s="1"/>
  <c r="D36" i="4"/>
  <c r="H36" i="4"/>
  <c r="G36" i="8" s="1"/>
  <c r="G37" i="4"/>
  <c r="F37" i="8" s="1"/>
  <c r="D38" i="4"/>
  <c r="H38" i="4"/>
  <c r="G38" i="8" s="1"/>
  <c r="G39" i="4"/>
  <c r="F39" i="8" s="1"/>
  <c r="D40" i="4"/>
  <c r="H40" i="4"/>
  <c r="G40" i="8" s="1"/>
  <c r="G43" i="4"/>
  <c r="F43" i="8" s="1"/>
  <c r="D44" i="4"/>
  <c r="G47" i="4"/>
  <c r="F47" i="8" s="1"/>
  <c r="D48" i="4"/>
  <c r="G51" i="4"/>
  <c r="F51" i="8" s="1"/>
  <c r="D52" i="4"/>
  <c r="G55" i="4"/>
  <c r="F55" i="8" s="1"/>
  <c r="D56" i="4"/>
  <c r="G59" i="4"/>
  <c r="F59" i="8" s="1"/>
  <c r="D60" i="4"/>
  <c r="G63" i="4"/>
  <c r="F63" i="8" s="1"/>
  <c r="D64" i="4"/>
  <c r="G67" i="4"/>
  <c r="F67" i="8" s="1"/>
  <c r="D68" i="4"/>
  <c r="L4" i="5"/>
  <c r="E4" i="5"/>
  <c r="E6" i="5"/>
  <c r="E8" i="5"/>
  <c r="E10" i="5"/>
  <c r="E12" i="5"/>
  <c r="E13" i="5"/>
  <c r="E15" i="5"/>
  <c r="E18" i="5"/>
  <c r="E20" i="5"/>
  <c r="E22" i="5"/>
  <c r="E24" i="5"/>
  <c r="E26" i="5"/>
  <c r="E28" i="5"/>
  <c r="E30" i="5"/>
  <c r="E32" i="5"/>
  <c r="E34" i="5"/>
  <c r="C2" i="9"/>
  <c r="C2" i="6"/>
  <c r="G2" i="6" s="1"/>
  <c r="G2" i="9"/>
  <c r="P11" i="8"/>
  <c r="P10" i="8"/>
  <c r="C3" i="9"/>
  <c r="J3" i="9" s="1"/>
  <c r="C3" i="6"/>
  <c r="G3" i="6" s="1"/>
  <c r="C4" i="9"/>
  <c r="J4" i="9" s="1"/>
  <c r="C4" i="6"/>
  <c r="G4" i="6" s="1"/>
  <c r="C5" i="9"/>
  <c r="J5" i="9" s="1"/>
  <c r="C5" i="6"/>
  <c r="G5" i="6" s="1"/>
  <c r="C6" i="9"/>
  <c r="J6" i="9" s="1"/>
  <c r="C6" i="6"/>
  <c r="G6" i="6" s="1"/>
  <c r="C7" i="9"/>
  <c r="J7" i="9" s="1"/>
  <c r="C7" i="6"/>
  <c r="G7" i="6" s="1"/>
  <c r="C8" i="9"/>
  <c r="J8" i="9" s="1"/>
  <c r="C8" i="6"/>
  <c r="G8" i="6" s="1"/>
  <c r="C9" i="9"/>
  <c r="J9" i="9" s="1"/>
  <c r="C9" i="6"/>
  <c r="G9" i="6" s="1"/>
  <c r="C10" i="9"/>
  <c r="J10" i="9" s="1"/>
  <c r="C10" i="6"/>
  <c r="G10" i="6" s="1"/>
  <c r="C11" i="9"/>
  <c r="J11" i="9" s="1"/>
  <c r="C11" i="6"/>
  <c r="G11" i="6" s="1"/>
  <c r="C12" i="9"/>
  <c r="J12" i="9" s="1"/>
  <c r="C12" i="6"/>
  <c r="G12" i="6" s="1"/>
  <c r="C13" i="9"/>
  <c r="J13" i="9" s="1"/>
  <c r="C13" i="6"/>
  <c r="G13" i="6" s="1"/>
  <c r="C14" i="9"/>
  <c r="J14" i="9" s="1"/>
  <c r="C14" i="6"/>
  <c r="G14" i="6" s="1"/>
  <c r="C15" i="9"/>
  <c r="J15" i="9" s="1"/>
  <c r="C15" i="6"/>
  <c r="G15" i="6" s="1"/>
  <c r="C16" i="9"/>
  <c r="J16" i="9" s="1"/>
  <c r="C16" i="6"/>
  <c r="G16" i="6" s="1"/>
  <c r="C17" i="9"/>
  <c r="J17" i="9" s="1"/>
  <c r="C17" i="6"/>
  <c r="G17" i="6" s="1"/>
  <c r="C18" i="9"/>
  <c r="J18" i="9" s="1"/>
  <c r="C18" i="6"/>
  <c r="G18" i="6" s="1"/>
  <c r="C19" i="9"/>
  <c r="J19" i="9" s="1"/>
  <c r="C19" i="6"/>
  <c r="G19" i="6" s="1"/>
  <c r="C20" i="9"/>
  <c r="J20" i="9" s="1"/>
  <c r="C20" i="6"/>
  <c r="G20" i="6" s="1"/>
  <c r="C21" i="9"/>
  <c r="J21" i="9" s="1"/>
  <c r="C21" i="6"/>
  <c r="G21" i="6" s="1"/>
  <c r="C22" i="9"/>
  <c r="J22" i="9" s="1"/>
  <c r="C22" i="6"/>
  <c r="G22" i="6" s="1"/>
  <c r="C23" i="9"/>
  <c r="J23" i="9" s="1"/>
  <c r="C23" i="6"/>
  <c r="G23" i="6" s="1"/>
  <c r="C24" i="9"/>
  <c r="J24" i="9" s="1"/>
  <c r="C24" i="6"/>
  <c r="G24" i="6" s="1"/>
  <c r="C25" i="9"/>
  <c r="J25" i="9" s="1"/>
  <c r="C25" i="6"/>
  <c r="G25" i="6" s="1"/>
  <c r="C26" i="9"/>
  <c r="J26" i="9" s="1"/>
  <c r="C26" i="6"/>
  <c r="G26" i="6" s="1"/>
  <c r="C27" i="9"/>
  <c r="J27" i="9" s="1"/>
  <c r="C27" i="6"/>
  <c r="G27" i="6" s="1"/>
  <c r="C28" i="9"/>
  <c r="J28" i="9" s="1"/>
  <c r="C28" i="6"/>
  <c r="G28" i="6" s="1"/>
  <c r="C29" i="9"/>
  <c r="J29" i="9" s="1"/>
  <c r="C29" i="6"/>
  <c r="G29" i="6" s="1"/>
  <c r="C30" i="9"/>
  <c r="J30" i="9" s="1"/>
  <c r="C30" i="6"/>
  <c r="G30" i="6" s="1"/>
  <c r="C31" i="9"/>
  <c r="J31" i="9" s="1"/>
  <c r="C31" i="6"/>
  <c r="G31" i="6" s="1"/>
  <c r="C32" i="9"/>
  <c r="J32" i="9" s="1"/>
  <c r="C32" i="6"/>
  <c r="G32" i="6" s="1"/>
  <c r="C33" i="9"/>
  <c r="J33" i="9" s="1"/>
  <c r="C33" i="6"/>
  <c r="G33" i="6" s="1"/>
  <c r="C34" i="9"/>
  <c r="J34" i="9" s="1"/>
  <c r="C34" i="6"/>
  <c r="G34" i="6" s="1"/>
  <c r="C35" i="9"/>
  <c r="J35" i="9" s="1"/>
  <c r="C35" i="6"/>
  <c r="G35" i="6" s="1"/>
  <c r="C36" i="9"/>
  <c r="J36" i="9" s="1"/>
  <c r="C36" i="6"/>
  <c r="G36" i="6" s="1"/>
  <c r="C37" i="9"/>
  <c r="J37" i="9" s="1"/>
  <c r="C37" i="6"/>
  <c r="G37" i="6" s="1"/>
  <c r="C38" i="9"/>
  <c r="J38" i="9" s="1"/>
  <c r="C38" i="6"/>
  <c r="G38" i="6" s="1"/>
  <c r="C39" i="9"/>
  <c r="J39" i="9" s="1"/>
  <c r="C39" i="6"/>
  <c r="G39" i="6" s="1"/>
  <c r="C40" i="9"/>
  <c r="J40" i="9" s="1"/>
  <c r="C40" i="6"/>
  <c r="G40" i="6" s="1"/>
  <c r="C41" i="9"/>
  <c r="J41" i="9" s="1"/>
  <c r="C41" i="6"/>
  <c r="G41" i="6" s="1"/>
  <c r="C42" i="9"/>
  <c r="J42" i="9" s="1"/>
  <c r="C42" i="6"/>
  <c r="G42" i="6" s="1"/>
  <c r="C42" i="4"/>
  <c r="C43" i="9"/>
  <c r="J43" i="9" s="1"/>
  <c r="C43" i="6"/>
  <c r="G43" i="6" s="1"/>
  <c r="C44" i="9"/>
  <c r="J44" i="9" s="1"/>
  <c r="C44" i="6"/>
  <c r="G44" i="6" s="1"/>
  <c r="C44" i="4"/>
  <c r="C45" i="9"/>
  <c r="J45" i="9" s="1"/>
  <c r="C45" i="6"/>
  <c r="G45" i="6" s="1"/>
  <c r="C46" i="9"/>
  <c r="J46" i="9" s="1"/>
  <c r="C46" i="6"/>
  <c r="G46" i="6" s="1"/>
  <c r="C46" i="4"/>
  <c r="C47" i="9"/>
  <c r="J47" i="9" s="1"/>
  <c r="C47" i="6"/>
  <c r="G47" i="6" s="1"/>
  <c r="C48" i="9"/>
  <c r="J48" i="9" s="1"/>
  <c r="C48" i="6"/>
  <c r="G48" i="6" s="1"/>
  <c r="C48" i="4"/>
  <c r="C49" i="9"/>
  <c r="J49" i="9" s="1"/>
  <c r="C49" i="6"/>
  <c r="G49" i="6" s="1"/>
  <c r="C50" i="9"/>
  <c r="J50" i="9" s="1"/>
  <c r="C50" i="6"/>
  <c r="G50" i="6" s="1"/>
  <c r="C50" i="4"/>
  <c r="C51" i="9"/>
  <c r="J51" i="9" s="1"/>
  <c r="C51" i="6"/>
  <c r="G51" i="6" s="1"/>
  <c r="C52" i="9"/>
  <c r="J52" i="9" s="1"/>
  <c r="C52" i="6"/>
  <c r="G52" i="6" s="1"/>
  <c r="C52" i="4"/>
  <c r="C53" i="9"/>
  <c r="J53" i="9" s="1"/>
  <c r="C53" i="6"/>
  <c r="G53" i="6" s="1"/>
  <c r="C54" i="9"/>
  <c r="J54" i="9" s="1"/>
  <c r="C54" i="6"/>
  <c r="G54" i="6" s="1"/>
  <c r="C54" i="4"/>
  <c r="C55" i="9"/>
  <c r="J55" i="9" s="1"/>
  <c r="C55" i="6"/>
  <c r="G55" i="6" s="1"/>
  <c r="C56" i="9"/>
  <c r="J56" i="9" s="1"/>
  <c r="C56" i="6"/>
  <c r="G56" i="6" s="1"/>
  <c r="C56" i="4"/>
  <c r="C57" i="9"/>
  <c r="J57" i="9" s="1"/>
  <c r="C57" i="6"/>
  <c r="G57" i="6" s="1"/>
  <c r="C58" i="9"/>
  <c r="J58" i="9" s="1"/>
  <c r="C58" i="6"/>
  <c r="G58" i="6" s="1"/>
  <c r="C58" i="4"/>
  <c r="C59" i="9"/>
  <c r="J59" i="9" s="1"/>
  <c r="C59" i="6"/>
  <c r="G59" i="6" s="1"/>
  <c r="C60" i="9"/>
  <c r="J60" i="9" s="1"/>
  <c r="C60" i="6"/>
  <c r="G60" i="6" s="1"/>
  <c r="C60" i="4"/>
  <c r="C61" i="9"/>
  <c r="J61" i="9" s="1"/>
  <c r="C61" i="6"/>
  <c r="G61" i="6" s="1"/>
  <c r="C62" i="9"/>
  <c r="J62" i="9" s="1"/>
  <c r="C62" i="6"/>
  <c r="G62" i="6" s="1"/>
  <c r="C62" i="4"/>
  <c r="C63" i="9"/>
  <c r="J63" i="9" s="1"/>
  <c r="C63" i="6"/>
  <c r="G63" i="6" s="1"/>
  <c r="C64" i="9"/>
  <c r="J64" i="9" s="1"/>
  <c r="C64" i="6"/>
  <c r="G64" i="6" s="1"/>
  <c r="C64" i="4"/>
  <c r="C65" i="9"/>
  <c r="J65" i="9" s="1"/>
  <c r="C65" i="6"/>
  <c r="G65" i="6" s="1"/>
  <c r="C66" i="9"/>
  <c r="J66" i="9" s="1"/>
  <c r="C66" i="6"/>
  <c r="G66" i="6" s="1"/>
  <c r="C66" i="4"/>
  <c r="C67" i="9"/>
  <c r="J67" i="9" s="1"/>
  <c r="C67" i="6"/>
  <c r="G67" i="6" s="1"/>
  <c r="C68" i="9"/>
  <c r="J68" i="9" s="1"/>
  <c r="C68" i="6"/>
  <c r="G68" i="6" s="1"/>
  <c r="C68" i="4"/>
  <c r="C69" i="9"/>
  <c r="J69" i="9" s="1"/>
  <c r="C69" i="6"/>
  <c r="G69" i="6" s="1"/>
  <c r="C69" i="4"/>
  <c r="L23" i="3"/>
  <c r="D2" i="4"/>
  <c r="H2" i="4"/>
  <c r="C3" i="4"/>
  <c r="G3" i="4"/>
  <c r="F3" i="8" s="1"/>
  <c r="D4" i="4"/>
  <c r="H4" i="4"/>
  <c r="G4" i="8" s="1"/>
  <c r="D5" i="4"/>
  <c r="H5" i="4"/>
  <c r="G5" i="8" s="1"/>
  <c r="D6" i="4"/>
  <c r="H6" i="4"/>
  <c r="G6" i="8" s="1"/>
  <c r="L6" i="4"/>
  <c r="C7" i="4"/>
  <c r="G7" i="4"/>
  <c r="F7" i="8" s="1"/>
  <c r="C8" i="4"/>
  <c r="G8" i="4"/>
  <c r="F8" i="8" s="1"/>
  <c r="D9" i="4"/>
  <c r="H9" i="4"/>
  <c r="G9" i="8" s="1"/>
  <c r="C10" i="4"/>
  <c r="G10" i="4"/>
  <c r="F10" i="8" s="1"/>
  <c r="C11" i="4"/>
  <c r="G11" i="4"/>
  <c r="F11" i="8" s="1"/>
  <c r="C12" i="4"/>
  <c r="G12" i="4"/>
  <c r="F12" i="8" s="1"/>
  <c r="D13" i="4"/>
  <c r="H13" i="4"/>
  <c r="G13" i="8" s="1"/>
  <c r="C14" i="4"/>
  <c r="G14" i="4"/>
  <c r="F14" i="8" s="1"/>
  <c r="C15" i="4"/>
  <c r="G15" i="4"/>
  <c r="F15" i="8" s="1"/>
  <c r="C16" i="4"/>
  <c r="G16" i="4"/>
  <c r="F16" i="8" s="1"/>
  <c r="D17" i="4"/>
  <c r="H17" i="4"/>
  <c r="G17" i="8" s="1"/>
  <c r="C18" i="4"/>
  <c r="G18" i="4"/>
  <c r="F18" i="8" s="1"/>
  <c r="D19" i="4"/>
  <c r="H19" i="4"/>
  <c r="G19" i="8" s="1"/>
  <c r="C20" i="4"/>
  <c r="G20" i="4"/>
  <c r="F20" i="8" s="1"/>
  <c r="D21" i="4"/>
  <c r="H21" i="4"/>
  <c r="G21" i="8" s="1"/>
  <c r="C22" i="4"/>
  <c r="G22" i="4"/>
  <c r="F22" i="8" s="1"/>
  <c r="D23" i="4"/>
  <c r="H23" i="4"/>
  <c r="G23" i="8" s="1"/>
  <c r="C24" i="4"/>
  <c r="G24" i="4"/>
  <c r="F24" i="8" s="1"/>
  <c r="D25" i="4"/>
  <c r="H25" i="4"/>
  <c r="G25" i="8" s="1"/>
  <c r="C26" i="4"/>
  <c r="G26" i="4"/>
  <c r="F26" i="8" s="1"/>
  <c r="D27" i="4"/>
  <c r="H27" i="4"/>
  <c r="G27" i="8" s="1"/>
  <c r="C28" i="4"/>
  <c r="G28" i="4"/>
  <c r="F28" i="8" s="1"/>
  <c r="D29" i="4"/>
  <c r="H29" i="4"/>
  <c r="G29" i="8" s="1"/>
  <c r="C30" i="4"/>
  <c r="G30" i="4"/>
  <c r="F30" i="8" s="1"/>
  <c r="D31" i="4"/>
  <c r="H31" i="4"/>
  <c r="G31" i="8" s="1"/>
  <c r="C32" i="4"/>
  <c r="G32" i="4"/>
  <c r="F32" i="8" s="1"/>
  <c r="D33" i="4"/>
  <c r="H33" i="4"/>
  <c r="G33" i="8" s="1"/>
  <c r="C34" i="4"/>
  <c r="G34" i="4"/>
  <c r="F34" i="8" s="1"/>
  <c r="D35" i="4"/>
  <c r="H35" i="4"/>
  <c r="G35" i="8" s="1"/>
  <c r="C36" i="4"/>
  <c r="G36" i="4"/>
  <c r="F36" i="8" s="1"/>
  <c r="D37" i="4"/>
  <c r="H37" i="4"/>
  <c r="G37" i="8" s="1"/>
  <c r="C38" i="4"/>
  <c r="G38" i="4"/>
  <c r="F38" i="8" s="1"/>
  <c r="D39" i="4"/>
  <c r="H39" i="4"/>
  <c r="G39" i="8" s="1"/>
  <c r="C40" i="4"/>
  <c r="G40" i="4"/>
  <c r="F40" i="8" s="1"/>
  <c r="B41" i="8"/>
  <c r="H41" i="4"/>
  <c r="G41" i="8" s="1"/>
  <c r="D41" i="4"/>
  <c r="G41" i="4"/>
  <c r="F41" i="8" s="1"/>
  <c r="D42" i="4"/>
  <c r="H42" i="4"/>
  <c r="G42" i="8" s="1"/>
  <c r="C45" i="4"/>
  <c r="G45" i="4"/>
  <c r="F45" i="8" s="1"/>
  <c r="D46" i="4"/>
  <c r="H46" i="4"/>
  <c r="G46" i="8" s="1"/>
  <c r="C49" i="4"/>
  <c r="G49" i="4"/>
  <c r="F49" i="8" s="1"/>
  <c r="D50" i="4"/>
  <c r="H50" i="4"/>
  <c r="G50" i="8" s="1"/>
  <c r="C53" i="4"/>
  <c r="G53" i="4"/>
  <c r="F53" i="8" s="1"/>
  <c r="D54" i="4"/>
  <c r="H54" i="4"/>
  <c r="G54" i="8" s="1"/>
  <c r="C57" i="4"/>
  <c r="G57" i="4"/>
  <c r="F57" i="8" s="1"/>
  <c r="D58" i="4"/>
  <c r="H58" i="4"/>
  <c r="G58" i="8" s="1"/>
  <c r="C61" i="4"/>
  <c r="G61" i="4"/>
  <c r="F61" i="8" s="1"/>
  <c r="D62" i="4"/>
  <c r="H62" i="4"/>
  <c r="G62" i="8" s="1"/>
  <c r="C65" i="4"/>
  <c r="G65" i="4"/>
  <c r="F65" i="8" s="1"/>
  <c r="D66" i="4"/>
  <c r="H66" i="4"/>
  <c r="G66" i="8" s="1"/>
  <c r="B68" i="8"/>
  <c r="H68" i="4"/>
  <c r="G68" i="8" s="1"/>
  <c r="E3" i="5"/>
  <c r="H5" i="5"/>
  <c r="E5" i="5"/>
  <c r="E7" i="5"/>
  <c r="E9" i="5"/>
  <c r="E11" i="5"/>
  <c r="F13" i="5"/>
  <c r="E14" i="5"/>
  <c r="F15" i="5"/>
  <c r="E16" i="5"/>
  <c r="E17" i="5"/>
  <c r="E19" i="5"/>
  <c r="E21" i="5"/>
  <c r="G21" i="5" s="1"/>
  <c r="E23" i="5"/>
  <c r="E25" i="5"/>
  <c r="G25" i="5" s="1"/>
  <c r="E27" i="5"/>
  <c r="E29" i="5"/>
  <c r="G29" i="5" s="1"/>
  <c r="E31" i="5"/>
  <c r="E33" i="5"/>
  <c r="G33" i="5" s="1"/>
  <c r="E35" i="5"/>
  <c r="H43" i="4"/>
  <c r="G43" i="8" s="1"/>
  <c r="H45" i="4"/>
  <c r="G45" i="8" s="1"/>
  <c r="H47" i="4"/>
  <c r="G47" i="8" s="1"/>
  <c r="H49" i="4"/>
  <c r="G49" i="8" s="1"/>
  <c r="H51" i="4"/>
  <c r="G51" i="8" s="1"/>
  <c r="H53" i="4"/>
  <c r="G53" i="8" s="1"/>
  <c r="H55" i="4"/>
  <c r="G55" i="8" s="1"/>
  <c r="H57" i="4"/>
  <c r="G57" i="8" s="1"/>
  <c r="H59" i="4"/>
  <c r="G59" i="8" s="1"/>
  <c r="H61" i="4"/>
  <c r="G61" i="8" s="1"/>
  <c r="H63" i="4"/>
  <c r="G63" i="8" s="1"/>
  <c r="H65" i="4"/>
  <c r="G65" i="8" s="1"/>
  <c r="H67" i="4"/>
  <c r="G67" i="8" s="1"/>
  <c r="H69" i="4"/>
  <c r="G69" i="8" s="1"/>
  <c r="E2" i="5"/>
  <c r="L7" i="5"/>
  <c r="L8" i="5" s="1"/>
  <c r="F5" i="5" s="1"/>
  <c r="E9" i="6"/>
  <c r="D11" i="6"/>
  <c r="E12" i="6"/>
  <c r="E13" i="6"/>
  <c r="D14" i="6"/>
  <c r="D39" i="6"/>
  <c r="E49" i="6"/>
  <c r="D51" i="6"/>
  <c r="F2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D24" i="6"/>
  <c r="E34" i="6"/>
  <c r="E35" i="6"/>
  <c r="D36" i="6"/>
  <c r="D37" i="6"/>
  <c r="E39" i="6"/>
  <c r="D40" i="6"/>
  <c r="E50" i="6"/>
  <c r="J1" i="8"/>
  <c r="G3" i="7"/>
  <c r="G7" i="7"/>
  <c r="G11" i="7"/>
  <c r="G15" i="7"/>
  <c r="G19" i="7"/>
  <c r="G23" i="7"/>
  <c r="G27" i="7"/>
  <c r="G31" i="7"/>
  <c r="G35" i="7"/>
  <c r="G3" i="5" l="1"/>
  <c r="I3" i="5" s="1"/>
  <c r="C31" i="8"/>
  <c r="C27" i="8"/>
  <c r="C19" i="8"/>
  <c r="C13" i="8"/>
  <c r="G34" i="5"/>
  <c r="G30" i="5"/>
  <c r="G26" i="5"/>
  <c r="G22" i="5"/>
  <c r="G18" i="5"/>
  <c r="G15" i="5"/>
  <c r="G13" i="5"/>
  <c r="F11" i="5"/>
  <c r="G11" i="5" s="1"/>
  <c r="F9" i="5"/>
  <c r="F3" i="5"/>
  <c r="C64" i="8"/>
  <c r="C56" i="8"/>
  <c r="C48" i="8"/>
  <c r="C40" i="8"/>
  <c r="C38" i="8"/>
  <c r="C36" i="8"/>
  <c r="C34" i="8"/>
  <c r="C32" i="8"/>
  <c r="C30" i="8"/>
  <c r="C28" i="8"/>
  <c r="C26" i="8"/>
  <c r="C24" i="8"/>
  <c r="C22" i="8"/>
  <c r="C20" i="8"/>
  <c r="C18" i="8"/>
  <c r="C16" i="8"/>
  <c r="C10" i="8"/>
  <c r="C8" i="8"/>
  <c r="C43" i="8"/>
  <c r="C47" i="8"/>
  <c r="C51" i="8"/>
  <c r="C55" i="8"/>
  <c r="C59" i="8"/>
  <c r="C63" i="8"/>
  <c r="C67" i="8"/>
  <c r="F3" i="4"/>
  <c r="E3" i="8" s="1"/>
  <c r="F8" i="4"/>
  <c r="E8" i="8" s="1"/>
  <c r="F11" i="4"/>
  <c r="E11" i="8" s="1"/>
  <c r="F14" i="4"/>
  <c r="E14" i="8" s="1"/>
  <c r="F16" i="4"/>
  <c r="E16" i="8" s="1"/>
  <c r="F20" i="4"/>
  <c r="E20" i="8" s="1"/>
  <c r="F24" i="4"/>
  <c r="E24" i="8" s="1"/>
  <c r="F28" i="4"/>
  <c r="E28" i="8" s="1"/>
  <c r="F32" i="4"/>
  <c r="E32" i="8" s="1"/>
  <c r="F36" i="4"/>
  <c r="E36" i="8" s="1"/>
  <c r="F40" i="4"/>
  <c r="E40" i="8" s="1"/>
  <c r="F46" i="4"/>
  <c r="E46" i="8" s="1"/>
  <c r="F54" i="4"/>
  <c r="E54" i="8" s="1"/>
  <c r="F62" i="4"/>
  <c r="E62" i="8" s="1"/>
  <c r="F2" i="4"/>
  <c r="F5" i="4"/>
  <c r="E5" i="8" s="1"/>
  <c r="F9" i="4"/>
  <c r="E9" i="8" s="1"/>
  <c r="F17" i="4"/>
  <c r="E17" i="8" s="1"/>
  <c r="F21" i="4"/>
  <c r="E21" i="8" s="1"/>
  <c r="F25" i="4"/>
  <c r="E25" i="8" s="1"/>
  <c r="F29" i="4"/>
  <c r="E29" i="8" s="1"/>
  <c r="F33" i="4"/>
  <c r="E33" i="8" s="1"/>
  <c r="F37" i="4"/>
  <c r="E37" i="8" s="1"/>
  <c r="F44" i="4"/>
  <c r="E44" i="8" s="1"/>
  <c r="F52" i="4"/>
  <c r="E52" i="8" s="1"/>
  <c r="F60" i="4"/>
  <c r="E60" i="8" s="1"/>
  <c r="F68" i="4"/>
  <c r="E68" i="8" s="1"/>
  <c r="F43" i="4"/>
  <c r="E43" i="8" s="1"/>
  <c r="F47" i="4"/>
  <c r="E47" i="8" s="1"/>
  <c r="F51" i="4"/>
  <c r="E51" i="8" s="1"/>
  <c r="F55" i="4"/>
  <c r="E55" i="8" s="1"/>
  <c r="F59" i="4"/>
  <c r="E59" i="8" s="1"/>
  <c r="F63" i="4"/>
  <c r="E63" i="8" s="1"/>
  <c r="F67" i="4"/>
  <c r="E67" i="8" s="1"/>
  <c r="G17" i="5"/>
  <c r="G9" i="5"/>
  <c r="G5" i="5"/>
  <c r="C62" i="8"/>
  <c r="C54" i="8"/>
  <c r="C46" i="8"/>
  <c r="C39" i="8"/>
  <c r="C35" i="8"/>
  <c r="C23" i="8"/>
  <c r="C6" i="8"/>
  <c r="C5" i="8"/>
  <c r="C4" i="8"/>
  <c r="C2" i="8"/>
  <c r="D72" i="4"/>
  <c r="D71" i="4"/>
  <c r="F39" i="6"/>
  <c r="G2" i="5"/>
  <c r="I2" i="5" s="1"/>
  <c r="G35" i="5"/>
  <c r="G31" i="5"/>
  <c r="G27" i="5"/>
  <c r="G23" i="5"/>
  <c r="G19" i="5"/>
  <c r="F12" i="5"/>
  <c r="F10" i="5"/>
  <c r="F8" i="5"/>
  <c r="G8" i="5" s="1"/>
  <c r="F6" i="5"/>
  <c r="G6" i="5" s="1"/>
  <c r="F4" i="5"/>
  <c r="G4" i="5" s="1"/>
  <c r="I4" i="5" s="1"/>
  <c r="H6" i="5"/>
  <c r="I5" i="5"/>
  <c r="C66" i="8"/>
  <c r="C58" i="8"/>
  <c r="C50" i="8"/>
  <c r="C42" i="8"/>
  <c r="C41" i="8"/>
  <c r="C37" i="8"/>
  <c r="C33" i="8"/>
  <c r="C29" i="8"/>
  <c r="C25" i="8"/>
  <c r="C21" i="8"/>
  <c r="C17" i="8"/>
  <c r="C9" i="8"/>
  <c r="G2" i="8"/>
  <c r="H72" i="4"/>
  <c r="H71" i="4"/>
  <c r="J2" i="9"/>
  <c r="G32" i="5"/>
  <c r="G28" i="5"/>
  <c r="G24" i="5"/>
  <c r="G20" i="5"/>
  <c r="F16" i="5"/>
  <c r="G16" i="5" s="1"/>
  <c r="F14" i="5"/>
  <c r="G14" i="5" s="1"/>
  <c r="G12" i="5"/>
  <c r="G10" i="5"/>
  <c r="F7" i="5"/>
  <c r="G7" i="5" s="1"/>
  <c r="C68" i="8"/>
  <c r="C60" i="8"/>
  <c r="C52" i="8"/>
  <c r="C44" i="8"/>
  <c r="C15" i="8"/>
  <c r="C14" i="8"/>
  <c r="C12" i="8"/>
  <c r="C11" i="8"/>
  <c r="E69" i="4"/>
  <c r="D69" i="8" s="1"/>
  <c r="E68" i="4"/>
  <c r="D68" i="8" s="1"/>
  <c r="E66" i="4"/>
  <c r="D66" i="8" s="1"/>
  <c r="E64" i="4"/>
  <c r="D64" i="8" s="1"/>
  <c r="E62" i="4"/>
  <c r="D62" i="8" s="1"/>
  <c r="E60" i="4"/>
  <c r="D60" i="8" s="1"/>
  <c r="E58" i="4"/>
  <c r="D58" i="8" s="1"/>
  <c r="E56" i="4"/>
  <c r="D56" i="8" s="1"/>
  <c r="E54" i="4"/>
  <c r="D54" i="8" s="1"/>
  <c r="E52" i="4"/>
  <c r="D52" i="8" s="1"/>
  <c r="E50" i="4"/>
  <c r="D50" i="8" s="1"/>
  <c r="E48" i="4"/>
  <c r="D48" i="8" s="1"/>
  <c r="E46" i="4"/>
  <c r="D46" i="8" s="1"/>
  <c r="E44" i="4"/>
  <c r="D44" i="8" s="1"/>
  <c r="E42" i="4"/>
  <c r="D42" i="8" s="1"/>
  <c r="E67" i="4"/>
  <c r="D67" i="8" s="1"/>
  <c r="E63" i="4"/>
  <c r="D63" i="8" s="1"/>
  <c r="E59" i="4"/>
  <c r="D59" i="8" s="1"/>
  <c r="E55" i="4"/>
  <c r="D55" i="8" s="1"/>
  <c r="E51" i="4"/>
  <c r="D51" i="8" s="1"/>
  <c r="E47" i="4"/>
  <c r="D47" i="8" s="1"/>
  <c r="E43" i="4"/>
  <c r="D43" i="8" s="1"/>
  <c r="E40" i="4"/>
  <c r="D40" i="8" s="1"/>
  <c r="E38" i="4"/>
  <c r="D38" i="8" s="1"/>
  <c r="E36" i="4"/>
  <c r="D36" i="8" s="1"/>
  <c r="E34" i="4"/>
  <c r="D34" i="8" s="1"/>
  <c r="E32" i="4"/>
  <c r="D32" i="8" s="1"/>
  <c r="E30" i="4"/>
  <c r="D30" i="8" s="1"/>
  <c r="E28" i="4"/>
  <c r="D28" i="8" s="1"/>
  <c r="E26" i="4"/>
  <c r="D26" i="8" s="1"/>
  <c r="E24" i="4"/>
  <c r="D24" i="8" s="1"/>
  <c r="E22" i="4"/>
  <c r="D22" i="8" s="1"/>
  <c r="E20" i="4"/>
  <c r="D20" i="8" s="1"/>
  <c r="E18" i="4"/>
  <c r="D18" i="8" s="1"/>
  <c r="E16" i="4"/>
  <c r="D16" i="8" s="1"/>
  <c r="E15" i="4"/>
  <c r="D15" i="8" s="1"/>
  <c r="E14" i="4"/>
  <c r="D14" i="8" s="1"/>
  <c r="E12" i="4"/>
  <c r="D12" i="8" s="1"/>
  <c r="E11" i="4"/>
  <c r="D11" i="8" s="1"/>
  <c r="E10" i="4"/>
  <c r="D10" i="8" s="1"/>
  <c r="E8" i="4"/>
  <c r="D8" i="8" s="1"/>
  <c r="E7" i="4"/>
  <c r="D7" i="8" s="1"/>
  <c r="E3" i="4"/>
  <c r="E65" i="4"/>
  <c r="D65" i="8" s="1"/>
  <c r="E61" i="4"/>
  <c r="D61" i="8" s="1"/>
  <c r="E57" i="4"/>
  <c r="D57" i="8" s="1"/>
  <c r="E53" i="4"/>
  <c r="D53" i="8" s="1"/>
  <c r="E49" i="4"/>
  <c r="D49" i="8" s="1"/>
  <c r="E45" i="4"/>
  <c r="D45" i="8" s="1"/>
  <c r="E41" i="4"/>
  <c r="D41" i="8" s="1"/>
  <c r="E39" i="4"/>
  <c r="D39" i="8" s="1"/>
  <c r="E37" i="4"/>
  <c r="D37" i="8" s="1"/>
  <c r="E35" i="4"/>
  <c r="D35" i="8" s="1"/>
  <c r="E33" i="4"/>
  <c r="D33" i="8" s="1"/>
  <c r="E31" i="4"/>
  <c r="D31" i="8" s="1"/>
  <c r="E29" i="4"/>
  <c r="D29" i="8" s="1"/>
  <c r="E27" i="4"/>
  <c r="D27" i="8" s="1"/>
  <c r="E25" i="4"/>
  <c r="D25" i="8" s="1"/>
  <c r="E23" i="4"/>
  <c r="D23" i="8" s="1"/>
  <c r="E21" i="4"/>
  <c r="D21" i="8" s="1"/>
  <c r="E19" i="4"/>
  <c r="D19" i="8" s="1"/>
  <c r="E17" i="4"/>
  <c r="D17" i="8" s="1"/>
  <c r="E13" i="4"/>
  <c r="D13" i="8" s="1"/>
  <c r="E9" i="4"/>
  <c r="D9" i="8" s="1"/>
  <c r="E6" i="4"/>
  <c r="D6" i="8" s="1"/>
  <c r="E5" i="4"/>
  <c r="D5" i="8" s="1"/>
  <c r="E4" i="4"/>
  <c r="D4" i="8" s="1"/>
  <c r="E2" i="4"/>
  <c r="C7" i="8"/>
  <c r="C45" i="8"/>
  <c r="C49" i="8"/>
  <c r="C53" i="8"/>
  <c r="C57" i="8"/>
  <c r="C61" i="8"/>
  <c r="C65" i="8"/>
  <c r="C69" i="8"/>
  <c r="F2" i="8"/>
  <c r="G71" i="4"/>
  <c r="G72" i="4"/>
  <c r="F7" i="4"/>
  <c r="E7" i="8" s="1"/>
  <c r="F10" i="4"/>
  <c r="E10" i="8" s="1"/>
  <c r="F12" i="4"/>
  <c r="E12" i="8" s="1"/>
  <c r="F15" i="4"/>
  <c r="E15" i="8" s="1"/>
  <c r="F18" i="4"/>
  <c r="E18" i="8" s="1"/>
  <c r="F22" i="4"/>
  <c r="E22" i="8" s="1"/>
  <c r="F26" i="4"/>
  <c r="E26" i="8" s="1"/>
  <c r="F30" i="4"/>
  <c r="E30" i="8" s="1"/>
  <c r="F34" i="4"/>
  <c r="E34" i="8" s="1"/>
  <c r="F38" i="4"/>
  <c r="E38" i="8" s="1"/>
  <c r="F42" i="4"/>
  <c r="E42" i="8" s="1"/>
  <c r="F50" i="4"/>
  <c r="E50" i="8" s="1"/>
  <c r="F58" i="4"/>
  <c r="E58" i="8" s="1"/>
  <c r="F66" i="4"/>
  <c r="E66" i="8" s="1"/>
  <c r="F4" i="4"/>
  <c r="E4" i="8" s="1"/>
  <c r="F6" i="4"/>
  <c r="E6" i="8" s="1"/>
  <c r="F13" i="4"/>
  <c r="E13" i="8" s="1"/>
  <c r="F19" i="4"/>
  <c r="E19" i="8" s="1"/>
  <c r="F23" i="4"/>
  <c r="E23" i="8" s="1"/>
  <c r="F27" i="4"/>
  <c r="E27" i="8" s="1"/>
  <c r="F31" i="4"/>
  <c r="E31" i="8" s="1"/>
  <c r="F35" i="4"/>
  <c r="E35" i="8" s="1"/>
  <c r="F39" i="4"/>
  <c r="E39" i="8" s="1"/>
  <c r="F48" i="4"/>
  <c r="E48" i="8" s="1"/>
  <c r="F56" i="4"/>
  <c r="E56" i="8" s="1"/>
  <c r="F64" i="4"/>
  <c r="E64" i="8" s="1"/>
  <c r="F41" i="4"/>
  <c r="E41" i="8" s="1"/>
  <c r="F45" i="4"/>
  <c r="E45" i="8" s="1"/>
  <c r="F49" i="4"/>
  <c r="E49" i="8" s="1"/>
  <c r="F53" i="4"/>
  <c r="E53" i="8" s="1"/>
  <c r="F57" i="4"/>
  <c r="E57" i="8" s="1"/>
  <c r="F61" i="4"/>
  <c r="E61" i="8" s="1"/>
  <c r="F65" i="4"/>
  <c r="E65" i="8" s="1"/>
  <c r="D3" i="8" l="1"/>
  <c r="I3" i="4"/>
  <c r="I69" i="4"/>
  <c r="I65" i="4"/>
  <c r="I61" i="4"/>
  <c r="I57" i="4"/>
  <c r="I53" i="4"/>
  <c r="I49" i="4"/>
  <c r="I45" i="4"/>
  <c r="I7" i="4"/>
  <c r="D2" i="8"/>
  <c r="E71" i="4"/>
  <c r="E72" i="4"/>
  <c r="I11" i="4"/>
  <c r="I12" i="4"/>
  <c r="I14" i="4"/>
  <c r="I15" i="4"/>
  <c r="I44" i="4"/>
  <c r="I52" i="4"/>
  <c r="I60" i="4"/>
  <c r="I68" i="4"/>
  <c r="H7" i="5"/>
  <c r="I6" i="5"/>
  <c r="E55" i="6"/>
  <c r="E54" i="6"/>
  <c r="D61" i="6"/>
  <c r="E2" i="8"/>
  <c r="F72" i="4"/>
  <c r="F71" i="4"/>
  <c r="I13" i="4"/>
  <c r="I19" i="4"/>
  <c r="I27" i="4"/>
  <c r="I31" i="4"/>
  <c r="I9" i="4"/>
  <c r="I17" i="4"/>
  <c r="I21" i="4"/>
  <c r="I25" i="4"/>
  <c r="I29" i="4"/>
  <c r="I33" i="4"/>
  <c r="I37" i="4"/>
  <c r="I41" i="4"/>
  <c r="I42" i="4"/>
  <c r="I50" i="4"/>
  <c r="I58" i="4"/>
  <c r="I66" i="4"/>
  <c r="I2" i="4"/>
  <c r="I4" i="4"/>
  <c r="I5" i="4"/>
  <c r="I6" i="4"/>
  <c r="I23" i="4"/>
  <c r="I35" i="4"/>
  <c r="I39" i="4"/>
  <c r="I46" i="4"/>
  <c r="I54" i="4"/>
  <c r="I62" i="4"/>
  <c r="I67" i="4"/>
  <c r="I63" i="4"/>
  <c r="I59" i="4"/>
  <c r="I55" i="4"/>
  <c r="I51" i="4"/>
  <c r="I47" i="4"/>
  <c r="I43" i="4"/>
  <c r="I8" i="4"/>
  <c r="I10" i="4"/>
  <c r="I16" i="4"/>
  <c r="I18" i="4"/>
  <c r="I20" i="4"/>
  <c r="I22" i="4"/>
  <c r="I24" i="4"/>
  <c r="I26" i="4"/>
  <c r="I28" i="4"/>
  <c r="I30" i="4"/>
  <c r="I32" i="4"/>
  <c r="I34" i="4"/>
  <c r="I36" i="4"/>
  <c r="I38" i="4"/>
  <c r="I40" i="4"/>
  <c r="I48" i="4"/>
  <c r="I56" i="4"/>
  <c r="I64" i="4"/>
  <c r="H64" i="8" l="1"/>
  <c r="J64" i="8" s="1"/>
  <c r="H64" i="6"/>
  <c r="H38" i="8"/>
  <c r="J38" i="8" s="1"/>
  <c r="H38" i="6"/>
  <c r="H34" i="8"/>
  <c r="J34" i="8" s="1"/>
  <c r="H34" i="6"/>
  <c r="H30" i="8"/>
  <c r="J30" i="8" s="1"/>
  <c r="H30" i="6"/>
  <c r="H26" i="8"/>
  <c r="J26" i="8" s="1"/>
  <c r="H26" i="6"/>
  <c r="H22" i="8"/>
  <c r="J22" i="8" s="1"/>
  <c r="H22" i="6"/>
  <c r="H18" i="8"/>
  <c r="J18" i="8" s="1"/>
  <c r="H18" i="6"/>
  <c r="H10" i="8"/>
  <c r="J10" i="8" s="1"/>
  <c r="H10" i="6"/>
  <c r="H43" i="8"/>
  <c r="J43" i="8" s="1"/>
  <c r="H43" i="6"/>
  <c r="H51" i="8"/>
  <c r="J51" i="8" s="1"/>
  <c r="H51" i="6"/>
  <c r="H59" i="8"/>
  <c r="J59" i="8" s="1"/>
  <c r="H59" i="6"/>
  <c r="H67" i="8"/>
  <c r="J67" i="8" s="1"/>
  <c r="H67" i="6"/>
  <c r="H54" i="8"/>
  <c r="J54" i="8" s="1"/>
  <c r="H54" i="6"/>
  <c r="H39" i="8"/>
  <c r="J39" i="8" s="1"/>
  <c r="H39" i="6"/>
  <c r="I39" i="6" s="1"/>
  <c r="H23" i="8"/>
  <c r="J23" i="8" s="1"/>
  <c r="H23" i="6"/>
  <c r="H5" i="8"/>
  <c r="J5" i="8" s="1"/>
  <c r="H5" i="6"/>
  <c r="H2" i="8"/>
  <c r="J2" i="8" s="1"/>
  <c r="H2" i="6"/>
  <c r="H66" i="8"/>
  <c r="J66" i="8" s="1"/>
  <c r="H66" i="6"/>
  <c r="H50" i="8"/>
  <c r="J50" i="8" s="1"/>
  <c r="H50" i="6"/>
  <c r="H41" i="8"/>
  <c r="J41" i="8" s="1"/>
  <c r="H41" i="6"/>
  <c r="H33" i="8"/>
  <c r="J33" i="8" s="1"/>
  <c r="H33" i="6"/>
  <c r="H25" i="8"/>
  <c r="J25" i="8" s="1"/>
  <c r="H25" i="6"/>
  <c r="H17" i="8"/>
  <c r="J17" i="8" s="1"/>
  <c r="H17" i="6"/>
  <c r="H31" i="8"/>
  <c r="J31" i="8" s="1"/>
  <c r="H31" i="6"/>
  <c r="H19" i="8"/>
  <c r="J19" i="8" s="1"/>
  <c r="H19" i="6"/>
  <c r="H8" i="5"/>
  <c r="I7" i="5"/>
  <c r="E20" i="6"/>
  <c r="E19" i="6"/>
  <c r="D52" i="6"/>
  <c r="D27" i="6"/>
  <c r="D54" i="6"/>
  <c r="F54" i="6" s="1"/>
  <c r="I54" i="6" s="1"/>
  <c r="D49" i="6"/>
  <c r="F49" i="6" s="1"/>
  <c r="I49" i="6" s="1"/>
  <c r="H68" i="8"/>
  <c r="J68" i="8" s="1"/>
  <c r="H68" i="6"/>
  <c r="H52" i="8"/>
  <c r="J52" i="8" s="1"/>
  <c r="H52" i="6"/>
  <c r="H15" i="8"/>
  <c r="J15" i="8" s="1"/>
  <c r="H15" i="6"/>
  <c r="H12" i="8"/>
  <c r="J12" i="8" s="1"/>
  <c r="H12" i="6"/>
  <c r="H45" i="8"/>
  <c r="J45" i="8" s="1"/>
  <c r="H45" i="6"/>
  <c r="H53" i="8"/>
  <c r="J53" i="8" s="1"/>
  <c r="H53" i="6"/>
  <c r="H61" i="8"/>
  <c r="J61" i="8" s="1"/>
  <c r="H61" i="6"/>
  <c r="H69" i="8"/>
  <c r="J69" i="8" s="1"/>
  <c r="H69" i="6"/>
  <c r="H48" i="8"/>
  <c r="J48" i="8" s="1"/>
  <c r="H48" i="6"/>
  <c r="H56" i="8"/>
  <c r="J56" i="8" s="1"/>
  <c r="H56" i="6"/>
  <c r="H40" i="8"/>
  <c r="J40" i="8" s="1"/>
  <c r="H40" i="6"/>
  <c r="H36" i="8"/>
  <c r="J36" i="8" s="1"/>
  <c r="H36" i="6"/>
  <c r="H32" i="8"/>
  <c r="J32" i="8" s="1"/>
  <c r="H32" i="6"/>
  <c r="H28" i="8"/>
  <c r="J28" i="8" s="1"/>
  <c r="H28" i="6"/>
  <c r="H24" i="8"/>
  <c r="J24" i="8" s="1"/>
  <c r="H24" i="6"/>
  <c r="H20" i="8"/>
  <c r="J20" i="8" s="1"/>
  <c r="H20" i="6"/>
  <c r="H16" i="8"/>
  <c r="J16" i="8" s="1"/>
  <c r="H16" i="6"/>
  <c r="H8" i="8"/>
  <c r="J8" i="8" s="1"/>
  <c r="H8" i="6"/>
  <c r="H47" i="8"/>
  <c r="J47" i="8" s="1"/>
  <c r="H47" i="6"/>
  <c r="H55" i="8"/>
  <c r="J55" i="8" s="1"/>
  <c r="H55" i="6"/>
  <c r="H63" i="8"/>
  <c r="J63" i="8" s="1"/>
  <c r="H63" i="6"/>
  <c r="H62" i="8"/>
  <c r="J62" i="8" s="1"/>
  <c r="H62" i="6"/>
  <c r="H46" i="8"/>
  <c r="J46" i="8" s="1"/>
  <c r="H46" i="6"/>
  <c r="H35" i="8"/>
  <c r="J35" i="8" s="1"/>
  <c r="H35" i="6"/>
  <c r="H6" i="8"/>
  <c r="J6" i="8" s="1"/>
  <c r="H6" i="6"/>
  <c r="H4" i="8"/>
  <c r="J4" i="8" s="1"/>
  <c r="H4" i="6"/>
  <c r="H58" i="8"/>
  <c r="J58" i="8" s="1"/>
  <c r="H58" i="6"/>
  <c r="H42" i="8"/>
  <c r="J42" i="8" s="1"/>
  <c r="H42" i="6"/>
  <c r="H37" i="8"/>
  <c r="J37" i="8" s="1"/>
  <c r="H37" i="6"/>
  <c r="H29" i="8"/>
  <c r="J29" i="8" s="1"/>
  <c r="H29" i="6"/>
  <c r="H21" i="8"/>
  <c r="J21" i="8" s="1"/>
  <c r="H21" i="6"/>
  <c r="H9" i="8"/>
  <c r="J9" i="8" s="1"/>
  <c r="H9" i="6"/>
  <c r="H27" i="8"/>
  <c r="J27" i="8" s="1"/>
  <c r="H27" i="6"/>
  <c r="H13" i="8"/>
  <c r="J13" i="8" s="1"/>
  <c r="H13" i="6"/>
  <c r="H60" i="8"/>
  <c r="J60" i="8" s="1"/>
  <c r="H60" i="6"/>
  <c r="H44" i="8"/>
  <c r="J44" i="8" s="1"/>
  <c r="H44" i="6"/>
  <c r="H14" i="8"/>
  <c r="J14" i="8" s="1"/>
  <c r="H14" i="6"/>
  <c r="H11" i="8"/>
  <c r="J11" i="8" s="1"/>
  <c r="H11" i="6"/>
  <c r="H7" i="8"/>
  <c r="J7" i="8" s="1"/>
  <c r="H7" i="6"/>
  <c r="H49" i="8"/>
  <c r="J49" i="8" s="1"/>
  <c r="H49" i="6"/>
  <c r="H57" i="8"/>
  <c r="J57" i="8" s="1"/>
  <c r="H57" i="6"/>
  <c r="H65" i="8"/>
  <c r="J65" i="8" s="1"/>
  <c r="H65" i="6"/>
  <c r="H3" i="8"/>
  <c r="J3" i="8" s="1"/>
  <c r="H3" i="6"/>
  <c r="H9" i="5" l="1"/>
  <c r="I8" i="5"/>
  <c r="D5" i="6"/>
  <c r="E2" i="6"/>
  <c r="I9" i="5" l="1"/>
  <c r="H10" i="5"/>
  <c r="D22" i="6"/>
  <c r="E10" i="6"/>
  <c r="D12" i="6"/>
  <c r="F12" i="6" s="1"/>
  <c r="I12" i="6" s="1"/>
  <c r="D25" i="6"/>
  <c r="E11" i="6"/>
  <c r="F11" i="6" s="1"/>
  <c r="I11" i="6" s="1"/>
  <c r="E18" i="6"/>
  <c r="I10" i="5" l="1"/>
  <c r="H11" i="5"/>
  <c r="E17" i="6"/>
  <c r="D21" i="6"/>
  <c r="D18" i="6"/>
  <c r="F18" i="6" s="1"/>
  <c r="I18" i="6" s="1"/>
  <c r="E15" i="6"/>
  <c r="D20" i="6"/>
  <c r="F20" i="6" s="1"/>
  <c r="I20" i="6" s="1"/>
  <c r="I11" i="5" l="1"/>
  <c r="H12" i="5"/>
  <c r="D26" i="6"/>
  <c r="E30" i="6"/>
  <c r="D29" i="6"/>
  <c r="E21" i="6"/>
  <c r="F21" i="6" s="1"/>
  <c r="I21" i="6" s="1"/>
  <c r="E22" i="6"/>
  <c r="F22" i="6" s="1"/>
  <c r="I22" i="6" s="1"/>
  <c r="H13" i="5" l="1"/>
  <c r="I12" i="5"/>
  <c r="E41" i="6"/>
  <c r="D42" i="6"/>
  <c r="E40" i="6"/>
  <c r="F40" i="6" s="1"/>
  <c r="I40" i="6" s="1"/>
  <c r="H14" i="5" l="1"/>
  <c r="I13" i="5"/>
  <c r="E37" i="6"/>
  <c r="F37" i="6" s="1"/>
  <c r="I37" i="6" s="1"/>
  <c r="D59" i="6"/>
  <c r="D41" i="6"/>
  <c r="F41" i="6" s="1"/>
  <c r="I41" i="6" s="1"/>
  <c r="D57" i="6"/>
  <c r="E38" i="6"/>
  <c r="H15" i="5" l="1"/>
  <c r="I14" i="5"/>
  <c r="E64" i="6"/>
  <c r="E66" i="6"/>
  <c r="E65" i="6"/>
  <c r="D67" i="6"/>
  <c r="H16" i="5" l="1"/>
  <c r="I15" i="5"/>
  <c r="D66" i="6"/>
  <c r="F66" i="6" s="1"/>
  <c r="I66" i="6" s="1"/>
  <c r="D43" i="6"/>
  <c r="D45" i="6"/>
  <c r="D47" i="6"/>
  <c r="E42" i="6"/>
  <c r="F42" i="6" s="1"/>
  <c r="I42" i="6" s="1"/>
  <c r="E60" i="6"/>
  <c r="H17" i="5" l="1"/>
  <c r="I16" i="5"/>
  <c r="E5" i="6"/>
  <c r="F5" i="6" s="1"/>
  <c r="I5" i="6" s="1"/>
  <c r="D8" i="6"/>
  <c r="E7" i="6"/>
  <c r="D10" i="6"/>
  <c r="F10" i="6" s="1"/>
  <c r="I10" i="6" s="1"/>
  <c r="D9" i="6"/>
  <c r="F9" i="6" s="1"/>
  <c r="I9" i="6" s="1"/>
  <c r="H18" i="5" l="1"/>
  <c r="I17" i="5"/>
  <c r="D46" i="6"/>
  <c r="E48" i="6"/>
  <c r="E45" i="6"/>
  <c r="F45" i="6" s="1"/>
  <c r="I45" i="6" s="1"/>
  <c r="H19" i="5" l="1"/>
  <c r="I18" i="5"/>
  <c r="E3" i="6"/>
  <c r="D4" i="6"/>
  <c r="H20" i="5" l="1"/>
  <c r="E46" i="6"/>
  <c r="F46" i="6" s="1"/>
  <c r="I46" i="6" s="1"/>
  <c r="E44" i="6"/>
  <c r="I19" i="5"/>
  <c r="E69" i="6"/>
  <c r="H21" i="5" l="1"/>
  <c r="E6" i="6"/>
  <c r="D15" i="6"/>
  <c r="F15" i="6" s="1"/>
  <c r="I15" i="6" s="1"/>
  <c r="D7" i="6"/>
  <c r="F7" i="6" s="1"/>
  <c r="I7" i="6" s="1"/>
  <c r="I20" i="5"/>
  <c r="H22" i="5" l="1"/>
  <c r="I21" i="5"/>
  <c r="E68" i="6"/>
  <c r="D69" i="6"/>
  <c r="F69" i="6" s="1"/>
  <c r="I69" i="6" s="1"/>
  <c r="H23" i="5" l="1"/>
  <c r="I22" i="5"/>
  <c r="D48" i="6"/>
  <c r="F48" i="6" s="1"/>
  <c r="I48" i="6" s="1"/>
  <c r="E47" i="6"/>
  <c r="F47" i="6" s="1"/>
  <c r="I47" i="6" s="1"/>
  <c r="H24" i="5" l="1"/>
  <c r="E36" i="6"/>
  <c r="F36" i="6" s="1"/>
  <c r="I36" i="6" s="1"/>
  <c r="D35" i="6"/>
  <c r="F35" i="6" s="1"/>
  <c r="I35" i="6" s="1"/>
  <c r="I23" i="5"/>
  <c r="E33" i="6"/>
  <c r="D32" i="6"/>
  <c r="E31" i="6"/>
  <c r="H25" i="5" l="1"/>
  <c r="E67" i="6"/>
  <c r="F67" i="6" s="1"/>
  <c r="I67" i="6" s="1"/>
  <c r="I24" i="5"/>
  <c r="D68" i="6"/>
  <c r="F68" i="6" s="1"/>
  <c r="I68" i="6" s="1"/>
  <c r="H26" i="5" l="1"/>
  <c r="I25" i="5"/>
  <c r="E43" i="6"/>
  <c r="F43" i="6" s="1"/>
  <c r="I43" i="6" s="1"/>
  <c r="D44" i="6"/>
  <c r="F44" i="6" s="1"/>
  <c r="I44" i="6" s="1"/>
  <c r="H27" i="5" l="1"/>
  <c r="E58" i="6"/>
  <c r="I26" i="5"/>
  <c r="D60" i="6"/>
  <c r="F60" i="6" s="1"/>
  <c r="I60" i="6" s="1"/>
  <c r="E59" i="6"/>
  <c r="F59" i="6" s="1"/>
  <c r="I59" i="6" s="1"/>
  <c r="E63" i="6"/>
  <c r="D62" i="6"/>
  <c r="D65" i="6"/>
  <c r="F65" i="6" s="1"/>
  <c r="I65" i="6" s="1"/>
  <c r="H28" i="5" l="1"/>
  <c r="I27" i="5"/>
  <c r="E29" i="6"/>
  <c r="F29" i="6" s="1"/>
  <c r="I29" i="6" s="1"/>
  <c r="D50" i="6"/>
  <c r="F50" i="6" s="1"/>
  <c r="I50" i="6" s="1"/>
  <c r="D28" i="6"/>
  <c r="D30" i="6"/>
  <c r="F30" i="6" s="1"/>
  <c r="I30" i="6" s="1"/>
  <c r="E27" i="6"/>
  <c r="F27" i="6" s="1"/>
  <c r="I27" i="6" s="1"/>
  <c r="H29" i="5" l="1"/>
  <c r="E14" i="6"/>
  <c r="F14" i="6" s="1"/>
  <c r="I14" i="6" s="1"/>
  <c r="D13" i="6"/>
  <c r="F13" i="6" s="1"/>
  <c r="I13" i="6" s="1"/>
  <c r="D31" i="6"/>
  <c r="F31" i="6" s="1"/>
  <c r="I31" i="6" s="1"/>
  <c r="D23" i="6"/>
  <c r="E8" i="6"/>
  <c r="F8" i="6" s="1"/>
  <c r="I8" i="6" s="1"/>
  <c r="I28" i="5"/>
  <c r="D34" i="6"/>
  <c r="F34" i="6" s="1"/>
  <c r="I34" i="6" s="1"/>
  <c r="H30" i="5" l="1"/>
  <c r="D53" i="6"/>
  <c r="D33" i="6"/>
  <c r="F33" i="6" s="1"/>
  <c r="I33" i="6" s="1"/>
  <c r="E26" i="6"/>
  <c r="F26" i="6" s="1"/>
  <c r="I26" i="6" s="1"/>
  <c r="E32" i="6"/>
  <c r="F32" i="6" s="1"/>
  <c r="I32" i="6" s="1"/>
  <c r="E28" i="6"/>
  <c r="F28" i="6" s="1"/>
  <c r="I28" i="6" s="1"/>
  <c r="E24" i="6"/>
  <c r="F24" i="6" s="1"/>
  <c r="I24" i="6" s="1"/>
  <c r="I29" i="5"/>
  <c r="E23" i="6"/>
  <c r="F23" i="6" s="1"/>
  <c r="I23" i="6" s="1"/>
  <c r="E25" i="6"/>
  <c r="F25" i="6" s="1"/>
  <c r="I25" i="6" s="1"/>
  <c r="D38" i="6"/>
  <c r="F38" i="6" s="1"/>
  <c r="I38" i="6" s="1"/>
  <c r="H31" i="5" l="1"/>
  <c r="E56" i="6"/>
  <c r="I30" i="5"/>
  <c r="E57" i="6"/>
  <c r="F57" i="6" s="1"/>
  <c r="I57" i="6" s="1"/>
  <c r="D58" i="6"/>
  <c r="F58" i="6" s="1"/>
  <c r="I58" i="6" s="1"/>
  <c r="H32" i="5" l="1"/>
  <c r="E62" i="6"/>
  <c r="F62" i="6" s="1"/>
  <c r="I62" i="6" s="1"/>
  <c r="I31" i="5"/>
  <c r="E61" i="6"/>
  <c r="F61" i="6" s="1"/>
  <c r="I61" i="6" s="1"/>
  <c r="D64" i="6"/>
  <c r="F64" i="6" s="1"/>
  <c r="I64" i="6" s="1"/>
  <c r="D63" i="6"/>
  <c r="F63" i="6" s="1"/>
  <c r="I63" i="6" s="1"/>
  <c r="H33" i="5" l="1"/>
  <c r="E4" i="6"/>
  <c r="F4" i="6" s="1"/>
  <c r="I4" i="6" s="1"/>
  <c r="I32" i="5"/>
  <c r="D16" i="6"/>
  <c r="D6" i="6"/>
  <c r="F6" i="6" s="1"/>
  <c r="I6" i="6" s="1"/>
  <c r="H34" i="5" l="1"/>
  <c r="D55" i="6"/>
  <c r="F55" i="6" s="1"/>
  <c r="I55" i="6" s="1"/>
  <c r="E52" i="6"/>
  <c r="F52" i="6" s="1"/>
  <c r="I52" i="6" s="1"/>
  <c r="I33" i="5"/>
  <c r="E53" i="6"/>
  <c r="F53" i="6" s="1"/>
  <c r="I53" i="6" s="1"/>
  <c r="E51" i="6"/>
  <c r="F51" i="6" s="1"/>
  <c r="I51" i="6" s="1"/>
  <c r="D56" i="6"/>
  <c r="F56" i="6" s="1"/>
  <c r="I56" i="6" s="1"/>
  <c r="H35" i="5" l="1"/>
  <c r="D17" i="6"/>
  <c r="F17" i="6" s="1"/>
  <c r="I17" i="6" s="1"/>
  <c r="D19" i="6"/>
  <c r="F19" i="6" s="1"/>
  <c r="I19" i="6" s="1"/>
  <c r="E16" i="6"/>
  <c r="F16" i="6" s="1"/>
  <c r="I16" i="6" s="1"/>
  <c r="I34" i="5"/>
  <c r="D3" i="6" l="1"/>
  <c r="F3" i="6" s="1"/>
  <c r="I3" i="6" s="1"/>
  <c r="I35" i="5"/>
  <c r="D2" i="6"/>
  <c r="F2" i="6" s="1"/>
  <c r="I2" i="6" s="1"/>
</calcChain>
</file>

<file path=xl/sharedStrings.xml><?xml version="1.0" encoding="utf-8"?>
<sst xmlns="http://schemas.openxmlformats.org/spreadsheetml/2006/main" count="415" uniqueCount="146">
  <si>
    <t>Source City</t>
  </si>
  <si>
    <t>City</t>
  </si>
  <si>
    <t>Distance to Next Destination</t>
  </si>
  <si>
    <t>Destination City</t>
  </si>
  <si>
    <t>Route</t>
  </si>
  <si>
    <t>Linear Distance</t>
  </si>
  <si>
    <t>Path Distance</t>
  </si>
  <si>
    <t>Circuity</t>
  </si>
  <si>
    <t>Destination City Crime Rate</t>
  </si>
  <si>
    <t>Destination Population</t>
  </si>
  <si>
    <t>Zihuatanejo</t>
  </si>
  <si>
    <t>Huetamo</t>
  </si>
  <si>
    <t>Murders</t>
  </si>
  <si>
    <t>Crime Rate</t>
  </si>
  <si>
    <t>Population</t>
  </si>
  <si>
    <t>Cartel</t>
  </si>
  <si>
    <t>https://elcri.men/en/municipios-map.html</t>
  </si>
  <si>
    <t>Population Density</t>
  </si>
  <si>
    <t>Presence of Competing Gangs</t>
  </si>
  <si>
    <t>Complexity of the Route</t>
  </si>
  <si>
    <t>Score</t>
  </si>
  <si>
    <t>Low/High</t>
  </si>
  <si>
    <t>Ranking</t>
  </si>
  <si>
    <t>Nueva Italia de Ruiz</t>
  </si>
  <si>
    <t>Weighting</t>
  </si>
  <si>
    <t>Uruapan</t>
  </si>
  <si>
    <t>Aguascalientes</t>
  </si>
  <si>
    <t>Morelia</t>
  </si>
  <si>
    <t>Pátzcuaro</t>
  </si>
  <si>
    <t>High</t>
  </si>
  <si>
    <t>Low</t>
  </si>
  <si>
    <t>Tierra Caliente</t>
  </si>
  <si>
    <t>Shared</t>
  </si>
  <si>
    <t>Celaya</t>
  </si>
  <si>
    <t>Sinaloa</t>
  </si>
  <si>
    <t>Red</t>
  </si>
  <si>
    <t>Ciudad Valles</t>
  </si>
  <si>
    <t>San Juan del Río</t>
  </si>
  <si>
    <t>Tamaulipas</t>
  </si>
  <si>
    <t>Green</t>
  </si>
  <si>
    <t>Ciudad Victoria</t>
  </si>
  <si>
    <t>DNA</t>
  </si>
  <si>
    <t>Blue</t>
  </si>
  <si>
    <t>Fresnillo</t>
  </si>
  <si>
    <t>Guadalajara</t>
  </si>
  <si>
    <t>Irapuato</t>
  </si>
  <si>
    <t>La Piedad</t>
  </si>
  <si>
    <t>León</t>
  </si>
  <si>
    <t>Linares</t>
  </si>
  <si>
    <t>Both</t>
  </si>
  <si>
    <t>Matehuala</t>
  </si>
  <si>
    <t>Monclova</t>
  </si>
  <si>
    <t>Monterrey</t>
  </si>
  <si>
    <t>Nueva Ciudad Guerrero</t>
  </si>
  <si>
    <t>Nuevo Laredo</t>
  </si>
  <si>
    <t>Piedras Negras</t>
  </si>
  <si>
    <t>Zamora</t>
  </si>
  <si>
    <t>Reynosa</t>
  </si>
  <si>
    <t>Rioverde</t>
  </si>
  <si>
    <t>Sabinas</t>
  </si>
  <si>
    <t>Sabinas Hidalgo</t>
  </si>
  <si>
    <t>Saltillo</t>
  </si>
  <si>
    <t>San Juan de los Lagos</t>
  </si>
  <si>
    <t>San Luis Potosí</t>
  </si>
  <si>
    <t>San Tiburcio</t>
  </si>
  <si>
    <t>Attribute</t>
  </si>
  <si>
    <t>Torreón</t>
  </si>
  <si>
    <t>Composite</t>
  </si>
  <si>
    <t>Zacatecas</t>
  </si>
  <si>
    <t>Distance</t>
  </si>
  <si>
    <t>Crime</t>
  </si>
  <si>
    <t>Route Weight</t>
  </si>
  <si>
    <t>Min Distance</t>
  </si>
  <si>
    <t>Distance Weight</t>
  </si>
  <si>
    <t>Max Distance</t>
  </si>
  <si>
    <t>Circuity Weight</t>
  </si>
  <si>
    <t>Lat\Lon</t>
  </si>
  <si>
    <t>Lon</t>
  </si>
  <si>
    <t>Lat</t>
  </si>
  <si>
    <t>Screen x</t>
  </si>
  <si>
    <t>Screen Y</t>
  </si>
  <si>
    <t>Graph Tea</t>
  </si>
  <si>
    <t>Index</t>
  </si>
  <si>
    <t>-102.2915677,21.8852562</t>
  </si>
  <si>
    <t>Crime Weight</t>
  </si>
  <si>
    <t>Min Lat</t>
  </si>
  <si>
    <t>-100.8112885,20.5279612</t>
  </si>
  <si>
    <t>Max Lat</t>
  </si>
  <si>
    <t>-99.00184240000002,22.0025712</t>
  </si>
  <si>
    <t>Delta Lat</t>
  </si>
  <si>
    <t>-99.1411154,23.7369164</t>
  </si>
  <si>
    <t>-102.8687414,23.1777586</t>
  </si>
  <si>
    <t>Population Weight</t>
  </si>
  <si>
    <t>Min Lon</t>
  </si>
  <si>
    <t>-103.3496092,20.6596988</t>
  </si>
  <si>
    <t>Max Lon</t>
  </si>
  <si>
    <t>-100.9066011,18.6336309</t>
  </si>
  <si>
    <t>Delta Lon</t>
  </si>
  <si>
    <t>-101.3544964,20.6786652</t>
  </si>
  <si>
    <t>-102.0443851,20.3307372</t>
  </si>
  <si>
    <t>Screen Min X</t>
  </si>
  <si>
    <t>-101.6859605,21.1250077</t>
  </si>
  <si>
    <t>Screen Max X</t>
  </si>
  <si>
    <t>-99.5617847,24.863949</t>
  </si>
  <si>
    <t>Min Circuity</t>
  </si>
  <si>
    <t>Delta Screen X</t>
  </si>
  <si>
    <t>Cartel Weight</t>
  </si>
  <si>
    <t>-100.64279,23.6448029</t>
  </si>
  <si>
    <t>-101.4215236,26.9080378</t>
  </si>
  <si>
    <t>Screen Min Y</t>
  </si>
  <si>
    <t>-100.3161126,25.6866142</t>
  </si>
  <si>
    <t>Screen Max Y</t>
  </si>
  <si>
    <t>-101.1949825,19.7059504</t>
  </si>
  <si>
    <t>Delta Screen Y</t>
  </si>
  <si>
    <t>-99.2251794,26.5651421</t>
  </si>
  <si>
    <t>Max Circuity</t>
  </si>
  <si>
    <t>-102.0921083,19.0217359</t>
  </si>
  <si>
    <t>-99.5075519,27.5035613</t>
  </si>
  <si>
    <t>-101.6091876,19.5134546</t>
  </si>
  <si>
    <t>-100.5408622,28.6916182</t>
  </si>
  <si>
    <t>-98.29789510000001,26.0508406</t>
  </si>
  <si>
    <t>-99.9856344,21.9277923</t>
  </si>
  <si>
    <t>-101.1334267,27.8647835</t>
  </si>
  <si>
    <t>-100.1759285,26.5088029</t>
  </si>
  <si>
    <t>-100.973678,25.438323</t>
  </si>
  <si>
    <t>Source Index</t>
  </si>
  <si>
    <t>Destination Index</t>
  </si>
  <si>
    <t>-102.3316999,21.2474689</t>
  </si>
  <si>
    <t>Label</t>
  </si>
  <si>
    <t>Weight</t>
  </si>
  <si>
    <t>-99.9856344,20.3951106</t>
  </si>
  <si>
    <t>Min City Crime</t>
  </si>
  <si>
    <t>-100.9855409,22.1564699</t>
  </si>
  <si>
    <t>-101.485,24.1463888</t>
  </si>
  <si>
    <t>-103.4067861,25.5428443</t>
  </si>
  <si>
    <t>-102.0430476,19.4064492</t>
  </si>
  <si>
    <t>Max City Crime</t>
  </si>
  <si>
    <t>-102.5832539,22.7709249</t>
  </si>
  <si>
    <t>-102.2834075,19.9901766</t>
  </si>
  <si>
    <t>-101.5516955,17.641669</t>
  </si>
  <si>
    <t>Min Population</t>
  </si>
  <si>
    <t>Max Population</t>
  </si>
  <si>
    <t>Min Cartel</t>
  </si>
  <si>
    <t>Max Cartel</t>
  </si>
  <si>
    <t>Weight Scale</t>
  </si>
  <si>
    <t>Checks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</si>
</sst>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u/>
      <sz val="10"/>
      <color rgb="FF0000FF"/>
      <name val="Arial"/>
    </font>
    <font>
      <sz val="11"/>
      <color rgb="FF000000"/>
      <name val="Inconsolata"/>
    </font>
  </fonts>
  <fills count="6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 applyAlignment="1"/>
    <xf numFmtId="0" fontId="2" fillId="2" borderId="3" xfId="0" applyFont="1" applyFill="1" applyBorder="1" applyAlignment="1">
      <alignment horizontal="center"/>
    </xf>
    <xf numFmtId="0" fontId="1" fillId="0" borderId="0" xfId="0" applyFont="1"/>
    <xf numFmtId="164" fontId="1" fillId="0" borderId="0" xfId="0" applyNumberFormat="1" applyFont="1" applyAlignment="1"/>
    <xf numFmtId="164" fontId="1" fillId="0" borderId="0" xfId="0" applyNumberFormat="1" applyFont="1"/>
    <xf numFmtId="0" fontId="1" fillId="3" borderId="3" xfId="0" applyFont="1" applyFill="1" applyBorder="1" applyAlignment="1">
      <alignment horizontal="center" vertical="top" wrapText="1"/>
    </xf>
    <xf numFmtId="3" fontId="1" fillId="0" borderId="0" xfId="0" applyNumberFormat="1" applyFont="1"/>
    <xf numFmtId="0" fontId="4" fillId="0" borderId="0" xfId="0" applyFont="1" applyAlignment="1"/>
    <xf numFmtId="0" fontId="1" fillId="0" borderId="3" xfId="0" applyFont="1" applyBorder="1" applyAlignment="1"/>
    <xf numFmtId="0" fontId="1" fillId="0" borderId="3" xfId="0" applyFont="1" applyBorder="1" applyAlignment="1">
      <alignment horizontal="center" vertical="top" wrapText="1"/>
    </xf>
    <xf numFmtId="3" fontId="1" fillId="0" borderId="3" xfId="0" applyNumberFormat="1" applyFont="1" applyBorder="1" applyAlignment="1"/>
    <xf numFmtId="0" fontId="1" fillId="0" borderId="3" xfId="0" applyFont="1" applyBorder="1" applyAlignment="1">
      <alignment horizontal="center"/>
    </xf>
    <xf numFmtId="0" fontId="1" fillId="2" borderId="0" xfId="0" applyFont="1" applyFill="1" applyAlignment="1"/>
    <xf numFmtId="0" fontId="1" fillId="2" borderId="0" xfId="0" applyFont="1" applyFill="1"/>
    <xf numFmtId="2" fontId="2" fillId="2" borderId="3" xfId="0" applyNumberFormat="1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 vertical="top" wrapText="1"/>
    </xf>
    <xf numFmtId="2" fontId="1" fillId="0" borderId="3" xfId="0" applyNumberFormat="1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3" xfId="0" applyFont="1" applyBorder="1"/>
    <xf numFmtId="2" fontId="1" fillId="0" borderId="3" xfId="0" applyNumberFormat="1" applyFont="1" applyBorder="1"/>
    <xf numFmtId="0" fontId="1" fillId="0" borderId="0" xfId="0" applyFont="1" applyAlignment="1">
      <alignment vertical="top" wrapText="1"/>
    </xf>
    <xf numFmtId="2" fontId="1" fillId="0" borderId="0" xfId="0" applyNumberFormat="1" applyFont="1" applyAlignme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/>
    </xf>
    <xf numFmtId="164" fontId="1" fillId="0" borderId="0" xfId="0" applyNumberFormat="1" applyFont="1" applyAlignment="1">
      <alignment vertical="top"/>
    </xf>
    <xf numFmtId="1" fontId="1" fillId="0" borderId="0" xfId="0" applyNumberFormat="1" applyFont="1"/>
    <xf numFmtId="0" fontId="1" fillId="4" borderId="0" xfId="0" applyFont="1" applyFill="1"/>
    <xf numFmtId="0" fontId="5" fillId="5" borderId="0" xfId="0" applyFont="1" applyFill="1"/>
    <xf numFmtId="2" fontId="1" fillId="0" borderId="0" xfId="0" applyNumberFormat="1" applyFont="1"/>
    <xf numFmtId="3" fontId="1" fillId="0" borderId="0" xfId="0" applyNumberFormat="1" applyFont="1" applyAlignment="1"/>
    <xf numFmtId="0" fontId="2" fillId="2" borderId="1" xfId="0" applyFont="1" applyFill="1" applyBorder="1" applyAlignment="1">
      <alignment horizontal="center" vertical="top" wrapText="1"/>
    </xf>
    <xf numFmtId="0" fontId="3" fillId="0" borderId="2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lcri.men/en/municipios-ma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5"/>
  <sheetViews>
    <sheetView workbookViewId="0"/>
  </sheetViews>
  <sheetFormatPr defaultColWidth="14.44140625" defaultRowHeight="15.75" customHeight="1"/>
  <cols>
    <col min="1" max="1" width="20.88671875" customWidth="1"/>
    <col min="2" max="2" width="14.44140625" hidden="1"/>
  </cols>
  <sheetData>
    <row r="1" spans="1:12">
      <c r="A1" s="2" t="s">
        <v>1</v>
      </c>
      <c r="B1" s="2" t="s">
        <v>12</v>
      </c>
      <c r="C1" s="2" t="s">
        <v>13</v>
      </c>
      <c r="D1" s="2" t="s">
        <v>14</v>
      </c>
      <c r="E1" s="2" t="s">
        <v>15</v>
      </c>
      <c r="F1" s="8" t="s">
        <v>16</v>
      </c>
      <c r="H1" s="1" t="s">
        <v>15</v>
      </c>
      <c r="J1" s="1" t="s">
        <v>24</v>
      </c>
      <c r="L1" s="3" t="str">
        <f>CONCATENATE("| ", H1, " | ", J1, " |")</f>
        <v>| Cartel | Weighting |</v>
      </c>
    </row>
    <row r="2" spans="1:12">
      <c r="A2" s="9" t="s">
        <v>26</v>
      </c>
      <c r="B2" s="9">
        <v>31</v>
      </c>
      <c r="C2" s="9">
        <v>6.8</v>
      </c>
      <c r="D2" s="11">
        <v>905908</v>
      </c>
      <c r="E2" s="9" t="s">
        <v>31</v>
      </c>
      <c r="H2" s="1" t="s">
        <v>32</v>
      </c>
      <c r="J2" s="1">
        <v>0.33</v>
      </c>
      <c r="L2" s="3" t="str">
        <f t="shared" ref="L2:L5" si="0">CONCATENATE("| ", H2, " | ", TEXT(J2, "0.00"), " |")</f>
        <v>| Shared | 0.33 |</v>
      </c>
    </row>
    <row r="3" spans="1:12">
      <c r="A3" s="9" t="s">
        <v>33</v>
      </c>
      <c r="B3" s="9">
        <v>98</v>
      </c>
      <c r="C3" s="9">
        <v>38.200000000000003</v>
      </c>
      <c r="D3" s="11">
        <v>513690</v>
      </c>
      <c r="E3" s="9" t="s">
        <v>31</v>
      </c>
      <c r="H3" s="1" t="s">
        <v>34</v>
      </c>
      <c r="I3" s="1" t="s">
        <v>35</v>
      </c>
      <c r="J3" s="1">
        <v>0</v>
      </c>
      <c r="L3" s="3" t="str">
        <f t="shared" si="0"/>
        <v>| Sinaloa | 0.00 |</v>
      </c>
    </row>
    <row r="4" spans="1:12">
      <c r="A4" s="9" t="s">
        <v>36</v>
      </c>
      <c r="B4" s="9">
        <v>18</v>
      </c>
      <c r="C4" s="9">
        <v>19.5</v>
      </c>
      <c r="D4" s="11">
        <v>184262</v>
      </c>
      <c r="E4" s="9" t="s">
        <v>38</v>
      </c>
      <c r="H4" s="1" t="s">
        <v>38</v>
      </c>
      <c r="I4" s="1" t="s">
        <v>39</v>
      </c>
      <c r="J4" s="1">
        <v>0</v>
      </c>
      <c r="L4" s="3" t="str">
        <f t="shared" si="0"/>
        <v>| Tamaulipas | 0.00 |</v>
      </c>
    </row>
    <row r="5" spans="1:12">
      <c r="A5" s="9" t="s">
        <v>40</v>
      </c>
      <c r="B5" s="9">
        <v>54</v>
      </c>
      <c r="C5" s="9">
        <v>29.3</v>
      </c>
      <c r="D5" s="11">
        <v>368317</v>
      </c>
      <c r="E5" s="9" t="s">
        <v>38</v>
      </c>
      <c r="H5" s="1" t="s">
        <v>31</v>
      </c>
      <c r="I5" s="1" t="s">
        <v>42</v>
      </c>
      <c r="J5" s="1">
        <v>1</v>
      </c>
      <c r="L5" s="3" t="str">
        <f t="shared" si="0"/>
        <v>| Tierra Caliente | 1.00 |</v>
      </c>
    </row>
    <row r="6" spans="1:12">
      <c r="A6" s="9" t="s">
        <v>43</v>
      </c>
      <c r="B6" s="9">
        <v>49</v>
      </c>
      <c r="C6" s="9">
        <v>42.3</v>
      </c>
      <c r="D6" s="11">
        <v>231904</v>
      </c>
      <c r="E6" s="9" t="s">
        <v>38</v>
      </c>
    </row>
    <row r="7" spans="1:12">
      <c r="A7" s="9" t="s">
        <v>44</v>
      </c>
      <c r="B7" s="9">
        <v>173</v>
      </c>
      <c r="C7" s="9">
        <v>22.5</v>
      </c>
      <c r="D7" s="11">
        <v>1538374</v>
      </c>
      <c r="E7" s="9" t="s">
        <v>32</v>
      </c>
    </row>
    <row r="8" spans="1:12">
      <c r="A8" s="9" t="s">
        <v>11</v>
      </c>
      <c r="B8" s="9">
        <v>7</v>
      </c>
      <c r="C8" s="9">
        <v>28.6</v>
      </c>
      <c r="D8" s="11">
        <v>49031</v>
      </c>
      <c r="E8" s="9" t="s">
        <v>31</v>
      </c>
    </row>
    <row r="9" spans="1:12">
      <c r="A9" s="9" t="s">
        <v>45</v>
      </c>
      <c r="B9" s="9">
        <v>157</v>
      </c>
      <c r="C9" s="9">
        <v>53.7</v>
      </c>
      <c r="D9" s="11">
        <v>584276</v>
      </c>
      <c r="E9" s="9" t="s">
        <v>31</v>
      </c>
    </row>
    <row r="10" spans="1:12">
      <c r="A10" s="9" t="s">
        <v>46</v>
      </c>
      <c r="B10" s="9">
        <v>12</v>
      </c>
      <c r="C10" s="9">
        <v>22.3</v>
      </c>
      <c r="D10" s="11">
        <v>107696</v>
      </c>
      <c r="E10" s="9" t="s">
        <v>31</v>
      </c>
    </row>
    <row r="11" spans="1:12">
      <c r="A11" s="9" t="s">
        <v>47</v>
      </c>
      <c r="B11" s="9">
        <v>209</v>
      </c>
      <c r="C11" s="9">
        <v>26.5</v>
      </c>
      <c r="D11" s="11">
        <v>1575400</v>
      </c>
      <c r="E11" s="9" t="s">
        <v>31</v>
      </c>
    </row>
    <row r="12" spans="1:12">
      <c r="A12" s="9" t="s">
        <v>48</v>
      </c>
      <c r="B12" s="9">
        <v>0</v>
      </c>
      <c r="C12" s="9">
        <v>0</v>
      </c>
      <c r="D12" s="11">
        <v>89441</v>
      </c>
      <c r="E12" s="9" t="s">
        <v>38</v>
      </c>
    </row>
    <row r="13" spans="1:12">
      <c r="A13" s="9" t="s">
        <v>50</v>
      </c>
      <c r="B13" s="9">
        <v>11</v>
      </c>
      <c r="C13" s="9">
        <v>21.4</v>
      </c>
      <c r="D13" s="11">
        <v>102579</v>
      </c>
      <c r="E13" s="9" t="s">
        <v>38</v>
      </c>
    </row>
    <row r="14" spans="1:12">
      <c r="A14" s="9" t="s">
        <v>51</v>
      </c>
      <c r="B14" s="9">
        <v>8</v>
      </c>
      <c r="C14" s="9">
        <v>6.7</v>
      </c>
      <c r="D14" s="11">
        <v>240033</v>
      </c>
      <c r="E14" s="9" t="s">
        <v>38</v>
      </c>
    </row>
    <row r="15" spans="1:12">
      <c r="A15" s="9" t="s">
        <v>52</v>
      </c>
      <c r="B15" s="9">
        <v>105</v>
      </c>
      <c r="C15" s="9">
        <v>17.100000000000001</v>
      </c>
      <c r="D15" s="11">
        <v>1226064</v>
      </c>
      <c r="E15" s="9" t="s">
        <v>32</v>
      </c>
    </row>
    <row r="16" spans="1:12">
      <c r="A16" s="9" t="s">
        <v>27</v>
      </c>
      <c r="B16" s="9">
        <v>162</v>
      </c>
      <c r="C16" s="9">
        <v>41.2</v>
      </c>
      <c r="D16" s="11">
        <v>786782</v>
      </c>
      <c r="E16" s="9" t="s">
        <v>31</v>
      </c>
    </row>
    <row r="17" spans="1:5">
      <c r="A17" s="9" t="s">
        <v>53</v>
      </c>
      <c r="B17" s="9">
        <v>0</v>
      </c>
      <c r="C17" s="9">
        <v>0</v>
      </c>
      <c r="D17" s="11">
        <v>5371</v>
      </c>
      <c r="E17" s="9" t="s">
        <v>38</v>
      </c>
    </row>
    <row r="18" spans="1:5">
      <c r="A18" s="9" t="s">
        <v>23</v>
      </c>
      <c r="B18" s="9">
        <v>1</v>
      </c>
      <c r="C18" s="9">
        <v>4.7</v>
      </c>
      <c r="D18" s="11">
        <v>42605</v>
      </c>
      <c r="E18" s="9" t="s">
        <v>31</v>
      </c>
    </row>
    <row r="19" spans="1:5">
      <c r="A19" s="9" t="s">
        <v>54</v>
      </c>
      <c r="B19" s="9">
        <v>33</v>
      </c>
      <c r="C19" s="9">
        <v>15.2</v>
      </c>
      <c r="D19" s="11">
        <v>432926</v>
      </c>
      <c r="E19" s="9" t="s">
        <v>38</v>
      </c>
    </row>
    <row r="20" spans="1:5">
      <c r="A20" s="9" t="s">
        <v>28</v>
      </c>
      <c r="B20" s="9">
        <v>7</v>
      </c>
      <c r="C20" s="9">
        <v>14.7</v>
      </c>
      <c r="D20" s="11">
        <v>95335</v>
      </c>
      <c r="E20" s="9" t="s">
        <v>31</v>
      </c>
    </row>
    <row r="21" spans="1:5">
      <c r="A21" s="9" t="s">
        <v>55</v>
      </c>
      <c r="B21" s="9">
        <v>6</v>
      </c>
      <c r="C21" s="9">
        <v>7.1</v>
      </c>
      <c r="D21" s="11">
        <v>168297</v>
      </c>
      <c r="E21" s="9" t="s">
        <v>38</v>
      </c>
    </row>
    <row r="22" spans="1:5">
      <c r="A22" s="9" t="s">
        <v>57</v>
      </c>
      <c r="B22" s="9">
        <v>111</v>
      </c>
      <c r="C22" s="9">
        <v>30.9</v>
      </c>
      <c r="D22" s="11">
        <v>718857</v>
      </c>
      <c r="E22" s="9" t="s">
        <v>38</v>
      </c>
    </row>
    <row r="23" spans="1:5">
      <c r="A23" s="9" t="s">
        <v>58</v>
      </c>
      <c r="B23" s="9">
        <v>5</v>
      </c>
      <c r="C23" s="9">
        <v>10</v>
      </c>
      <c r="D23" s="11">
        <v>100293</v>
      </c>
      <c r="E23" s="9" t="s">
        <v>38</v>
      </c>
    </row>
    <row r="24" spans="1:5">
      <c r="A24" s="9" t="s">
        <v>59</v>
      </c>
      <c r="B24" s="9">
        <v>1</v>
      </c>
      <c r="C24" s="9">
        <v>2.9</v>
      </c>
      <c r="D24" s="11">
        <v>69718</v>
      </c>
      <c r="E24" s="9" t="s">
        <v>38</v>
      </c>
    </row>
    <row r="25" spans="1:5">
      <c r="A25" s="9" t="s">
        <v>60</v>
      </c>
      <c r="B25" s="9">
        <v>2</v>
      </c>
      <c r="C25" s="9">
        <v>10.3</v>
      </c>
      <c r="D25" s="11">
        <v>38888</v>
      </c>
      <c r="E25" s="9" t="s">
        <v>38</v>
      </c>
    </row>
    <row r="26" spans="1:5">
      <c r="A26" s="9" t="s">
        <v>61</v>
      </c>
      <c r="B26" s="9">
        <v>13</v>
      </c>
      <c r="C26" s="9">
        <v>3.2</v>
      </c>
      <c r="D26" s="11">
        <v>825244</v>
      </c>
      <c r="E26" s="9" t="s">
        <v>38</v>
      </c>
    </row>
    <row r="27" spans="1:5">
      <c r="A27" s="9" t="s">
        <v>62</v>
      </c>
      <c r="B27" s="9">
        <v>5</v>
      </c>
      <c r="C27" s="9">
        <v>13.3</v>
      </c>
      <c r="D27" s="11">
        <v>74932</v>
      </c>
      <c r="E27" s="9" t="s">
        <v>31</v>
      </c>
    </row>
    <row r="28" spans="1:5">
      <c r="A28" s="9" t="s">
        <v>37</v>
      </c>
      <c r="B28" s="9">
        <v>19</v>
      </c>
      <c r="C28" s="9">
        <v>13.5</v>
      </c>
      <c r="D28" s="11">
        <v>280960</v>
      </c>
      <c r="E28" s="9" t="s">
        <v>31</v>
      </c>
    </row>
    <row r="29" spans="1:5">
      <c r="A29" s="9" t="s">
        <v>63</v>
      </c>
      <c r="B29" s="9">
        <v>87</v>
      </c>
      <c r="C29" s="9">
        <v>20.399999999999999</v>
      </c>
      <c r="D29" s="11">
        <v>854014</v>
      </c>
      <c r="E29" s="9" t="s">
        <v>38</v>
      </c>
    </row>
    <row r="30" spans="1:5">
      <c r="A30" s="9" t="s">
        <v>64</v>
      </c>
      <c r="B30" s="9">
        <v>0</v>
      </c>
      <c r="C30" s="9">
        <v>0</v>
      </c>
      <c r="D30" s="11">
        <v>548</v>
      </c>
      <c r="E30" s="9" t="s">
        <v>38</v>
      </c>
    </row>
    <row r="31" spans="1:5">
      <c r="A31" s="9" t="s">
        <v>66</v>
      </c>
      <c r="B31" s="9">
        <v>40</v>
      </c>
      <c r="C31" s="9">
        <v>11.1</v>
      </c>
      <c r="D31" s="11">
        <v>723100</v>
      </c>
      <c r="E31" s="9" t="s">
        <v>34</v>
      </c>
    </row>
    <row r="32" spans="1:5">
      <c r="A32" s="9" t="s">
        <v>25</v>
      </c>
      <c r="B32" s="9">
        <v>130</v>
      </c>
      <c r="C32" s="9">
        <v>74.599999999999994</v>
      </c>
      <c r="D32" s="11">
        <v>348643</v>
      </c>
      <c r="E32" s="9" t="s">
        <v>31</v>
      </c>
    </row>
    <row r="33" spans="1:5">
      <c r="A33" s="9" t="s">
        <v>68</v>
      </c>
      <c r="B33" s="9">
        <v>27</v>
      </c>
      <c r="C33" s="9">
        <v>36.299999999999997</v>
      </c>
      <c r="D33" s="11">
        <v>148752</v>
      </c>
      <c r="E33" s="9" t="s">
        <v>38</v>
      </c>
    </row>
    <row r="34" spans="1:5">
      <c r="A34" s="9" t="s">
        <v>56</v>
      </c>
      <c r="B34" s="9">
        <v>63</v>
      </c>
      <c r="C34" s="9">
        <v>62.9</v>
      </c>
      <c r="D34" s="11">
        <v>200205</v>
      </c>
      <c r="E34" s="9" t="s">
        <v>31</v>
      </c>
    </row>
    <row r="35" spans="1:5">
      <c r="A35" s="9" t="s">
        <v>10</v>
      </c>
      <c r="B35" s="9">
        <v>69</v>
      </c>
      <c r="C35" s="9">
        <v>103.8</v>
      </c>
      <c r="D35" s="11">
        <v>132894</v>
      </c>
      <c r="E35" s="9" t="s">
        <v>31</v>
      </c>
    </row>
  </sheetData>
  <hyperlinks>
    <hyperlink ref="F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7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/>
  <cols>
    <col min="1" max="2" width="20.88671875" customWidth="1"/>
    <col min="3" max="3" width="35.5546875" customWidth="1"/>
    <col min="7" max="7" width="24" customWidth="1"/>
    <col min="8" max="8" width="19.6640625" customWidth="1"/>
    <col min="10" max="10" width="20.88671875" customWidth="1"/>
  </cols>
  <sheetData>
    <row r="1" spans="1:8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>
      <c r="A2" s="1" t="s">
        <v>10</v>
      </c>
      <c r="B2" s="1" t="s">
        <v>11</v>
      </c>
      <c r="C2" s="3" t="str">
        <f t="shared" ref="C2:C69" si="0">CONCATENATE(A2, " to ", B2)</f>
        <v>Zihuatanejo to Huetamo</v>
      </c>
      <c r="D2" s="4">
        <v>75.900000000000006</v>
      </c>
      <c r="E2" s="4">
        <v>162</v>
      </c>
      <c r="F2" s="5">
        <f t="shared" ref="F2:F69" si="1">E2/D2</f>
        <v>2.1343873517786558</v>
      </c>
      <c r="G2" s="3">
        <f>LOOKUP(B2,'City Info'!A$2:A$35,'City Info'!C$2:C$35)</f>
        <v>28.6</v>
      </c>
      <c r="H2" s="7">
        <f>LOOKUP(B2,'City Info'!A$2:A$35,'City Info'!D$2:D$35)</f>
        <v>49031</v>
      </c>
    </row>
    <row r="3" spans="1:8">
      <c r="A3" s="1" t="s">
        <v>10</v>
      </c>
      <c r="B3" s="1" t="s">
        <v>23</v>
      </c>
      <c r="C3" s="3" t="str">
        <f t="shared" si="0"/>
        <v>Zihuatanejo to Nueva Italia de Ruiz</v>
      </c>
      <c r="D3" s="4">
        <v>97.4</v>
      </c>
      <c r="E3" s="4">
        <v>125</v>
      </c>
      <c r="F3" s="5">
        <f t="shared" si="1"/>
        <v>1.2833675564681724</v>
      </c>
      <c r="G3" s="3">
        <f>LOOKUP(B3,'City Info'!A$2:A$35,'City Info'!C$2:C$35)</f>
        <v>4.7</v>
      </c>
      <c r="H3" s="7">
        <f>LOOKUP(B3,'City Info'!A$2:A$35,'City Info'!D$2:D$35)</f>
        <v>42605</v>
      </c>
    </row>
    <row r="4" spans="1:8">
      <c r="A4" s="1" t="s">
        <v>23</v>
      </c>
      <c r="B4" s="1" t="s">
        <v>25</v>
      </c>
      <c r="C4" s="3" t="str">
        <f t="shared" si="0"/>
        <v>Nueva Italia de Ruiz to Uruapan</v>
      </c>
      <c r="D4" s="4">
        <v>25.3</v>
      </c>
      <c r="E4" s="4">
        <v>36.200000000000003</v>
      </c>
      <c r="F4" s="5">
        <f t="shared" si="1"/>
        <v>1.4308300395256919</v>
      </c>
      <c r="G4" s="3">
        <f>LOOKUP(B4,'City Info'!A$2:A$35,'City Info'!C$2:C$35)</f>
        <v>74.599999999999994</v>
      </c>
      <c r="H4" s="7">
        <f>LOOKUP(B4,'City Info'!A$2:A$35,'City Info'!D$2:D$35)</f>
        <v>348643</v>
      </c>
    </row>
    <row r="5" spans="1:8">
      <c r="A5" s="1" t="s">
        <v>11</v>
      </c>
      <c r="B5" s="1" t="s">
        <v>27</v>
      </c>
      <c r="C5" s="3" t="str">
        <f t="shared" si="0"/>
        <v>Huetamo to Morelia</v>
      </c>
      <c r="D5" s="4">
        <v>74.2</v>
      </c>
      <c r="E5" s="4">
        <v>128</v>
      </c>
      <c r="F5" s="5">
        <f t="shared" si="1"/>
        <v>1.7250673854447438</v>
      </c>
      <c r="G5" s="3">
        <f>LOOKUP(B5,'City Info'!A$2:A$35,'City Info'!C$2:C$35)</f>
        <v>41.2</v>
      </c>
      <c r="H5" s="7">
        <f>LOOKUP(B5,'City Info'!A$2:A$35,'City Info'!D$2:D$35)</f>
        <v>786782</v>
      </c>
    </row>
    <row r="6" spans="1:8">
      <c r="A6" s="1" t="s">
        <v>25</v>
      </c>
      <c r="B6" s="1" t="s">
        <v>28</v>
      </c>
      <c r="C6" s="3" t="str">
        <f t="shared" si="0"/>
        <v>Uruapan to Pátzcuaro</v>
      </c>
      <c r="D6" s="4">
        <v>26.9</v>
      </c>
      <c r="E6" s="4">
        <v>35.5</v>
      </c>
      <c r="F6" s="5">
        <f t="shared" si="1"/>
        <v>1.3197026022304834</v>
      </c>
      <c r="G6" s="3">
        <f>LOOKUP(B6,'City Info'!A$2:A$35,'City Info'!C$2:C$35)</f>
        <v>14.7</v>
      </c>
      <c r="H6" s="7">
        <f>LOOKUP(B6,'City Info'!A$2:A$35,'City Info'!D$2:D$35)</f>
        <v>95335</v>
      </c>
    </row>
    <row r="7" spans="1:8">
      <c r="A7" s="1" t="s">
        <v>28</v>
      </c>
      <c r="B7" s="1" t="s">
        <v>27</v>
      </c>
      <c r="C7" s="3" t="str">
        <f t="shared" si="0"/>
        <v>Pátzcuaro to Morelia</v>
      </c>
      <c r="D7" s="4">
        <v>27.6</v>
      </c>
      <c r="E7" s="4">
        <v>33.700000000000003</v>
      </c>
      <c r="F7" s="5">
        <f t="shared" si="1"/>
        <v>1.2210144927536233</v>
      </c>
      <c r="G7" s="3">
        <f>LOOKUP(B7,'City Info'!A$2:A$35,'City Info'!C$2:C$35)</f>
        <v>41.2</v>
      </c>
      <c r="H7" s="7">
        <f>LOOKUP(B7,'City Info'!A$2:A$35,'City Info'!D$2:D$35)</f>
        <v>786782</v>
      </c>
    </row>
    <row r="8" spans="1:8">
      <c r="A8" s="1" t="s">
        <v>27</v>
      </c>
      <c r="B8" s="1" t="s">
        <v>37</v>
      </c>
      <c r="C8" s="3" t="str">
        <f t="shared" si="0"/>
        <v>Morelia to San Juan del Río</v>
      </c>
      <c r="D8" s="4">
        <v>85.6</v>
      </c>
      <c r="E8" s="4">
        <v>151</v>
      </c>
      <c r="F8" s="5">
        <f t="shared" si="1"/>
        <v>1.7640186915887852</v>
      </c>
      <c r="G8" s="3">
        <f>LOOKUP(B8,'City Info'!A$2:A$35,'City Info'!C$2:C$35)</f>
        <v>13.5</v>
      </c>
      <c r="H8" s="7">
        <f>LOOKUP(B8,'City Info'!A$2:A$35,'City Info'!D$2:D$35)</f>
        <v>280960</v>
      </c>
    </row>
    <row r="9" spans="1:8">
      <c r="A9" s="1" t="s">
        <v>27</v>
      </c>
      <c r="B9" s="1" t="s">
        <v>33</v>
      </c>
      <c r="C9" s="3" t="str">
        <f t="shared" si="0"/>
        <v>Morelia to Celaya</v>
      </c>
      <c r="D9" s="4">
        <v>57.3</v>
      </c>
      <c r="E9" s="4">
        <v>90.4</v>
      </c>
      <c r="F9" s="5">
        <f t="shared" si="1"/>
        <v>1.5776614310645727</v>
      </c>
      <c r="G9" s="3">
        <f>LOOKUP(B9,'City Info'!A$2:A$35,'City Info'!C$2:C$35)</f>
        <v>38.200000000000003</v>
      </c>
      <c r="H9" s="7">
        <f>LOOKUP(B9,'City Info'!A$2:A$35,'City Info'!D$2:D$35)</f>
        <v>513690</v>
      </c>
    </row>
    <row r="10" spans="1:8">
      <c r="A10" s="1" t="s">
        <v>27</v>
      </c>
      <c r="B10" s="1" t="s">
        <v>45</v>
      </c>
      <c r="C10" s="3" t="str">
        <f t="shared" si="0"/>
        <v>Morelia to Irapuato</v>
      </c>
      <c r="D10" s="4">
        <v>65.8</v>
      </c>
      <c r="E10" s="4">
        <v>86.6</v>
      </c>
      <c r="F10" s="5">
        <f t="shared" si="1"/>
        <v>1.3161094224924013</v>
      </c>
      <c r="G10" s="3">
        <f>LOOKUP(B10,'City Info'!A$2:A$35,'City Info'!C$2:C$35)</f>
        <v>53.7</v>
      </c>
      <c r="H10" s="7">
        <f>LOOKUP(B10,'City Info'!A$2:A$35,'City Info'!D$2:D$35)</f>
        <v>584276</v>
      </c>
    </row>
    <row r="11" spans="1:8">
      <c r="A11" s="13" t="s">
        <v>33</v>
      </c>
      <c r="B11" s="13" t="s">
        <v>45</v>
      </c>
      <c r="C11" s="14" t="str">
        <f t="shared" si="0"/>
        <v>Celaya to Irapuato</v>
      </c>
      <c r="D11" s="4">
        <v>34.1</v>
      </c>
      <c r="E11" s="4">
        <v>42.2</v>
      </c>
      <c r="F11" s="5">
        <f t="shared" si="1"/>
        <v>1.2375366568914956</v>
      </c>
      <c r="G11" s="3">
        <f>LOOKUP(B11,'City Info'!A$2:A$35,'City Info'!C$2:C$35)</f>
        <v>53.7</v>
      </c>
      <c r="H11" s="7">
        <f>LOOKUP(B11,'City Info'!A$2:A$35,'City Info'!D$2:D$35)</f>
        <v>584276</v>
      </c>
    </row>
    <row r="12" spans="1:8">
      <c r="A12" s="13" t="s">
        <v>45</v>
      </c>
      <c r="B12" s="13" t="s">
        <v>33</v>
      </c>
      <c r="C12" s="14" t="str">
        <f t="shared" si="0"/>
        <v>Irapuato to Celaya</v>
      </c>
      <c r="D12" s="4">
        <v>34.1</v>
      </c>
      <c r="E12" s="4">
        <v>42.2</v>
      </c>
      <c r="F12" s="5">
        <f t="shared" si="1"/>
        <v>1.2375366568914956</v>
      </c>
      <c r="G12" s="3">
        <f>LOOKUP(B12,'City Info'!A$2:A$35,'City Info'!C$2:C$35)</f>
        <v>38.200000000000003</v>
      </c>
      <c r="H12" s="7">
        <f>LOOKUP(B12,'City Info'!A$2:A$35,'City Info'!D$2:D$35)</f>
        <v>513690</v>
      </c>
    </row>
    <row r="13" spans="1:8">
      <c r="A13" s="13" t="s">
        <v>37</v>
      </c>
      <c r="B13" s="13" t="s">
        <v>33</v>
      </c>
      <c r="C13" s="14" t="str">
        <f t="shared" si="0"/>
        <v>San Juan del Río to Celaya</v>
      </c>
      <c r="D13" s="4">
        <v>49.9</v>
      </c>
      <c r="E13" s="4">
        <v>65.599999999999994</v>
      </c>
      <c r="F13" s="5">
        <f t="shared" si="1"/>
        <v>1.314629258517034</v>
      </c>
      <c r="G13" s="3">
        <f>LOOKUP(B13,'City Info'!A$2:A$35,'City Info'!C$2:C$35)</f>
        <v>38.200000000000003</v>
      </c>
      <c r="H13" s="7">
        <f>LOOKUP(B13,'City Info'!A$2:A$35,'City Info'!D$2:D$35)</f>
        <v>513690</v>
      </c>
    </row>
    <row r="14" spans="1:8">
      <c r="A14" s="13" t="s">
        <v>33</v>
      </c>
      <c r="B14" s="13" t="s">
        <v>37</v>
      </c>
      <c r="C14" s="14" t="str">
        <f t="shared" si="0"/>
        <v>Celaya to San Juan del Río</v>
      </c>
      <c r="D14" s="4">
        <v>49.9</v>
      </c>
      <c r="E14" s="4">
        <v>65.599999999999994</v>
      </c>
      <c r="F14" s="5">
        <f t="shared" si="1"/>
        <v>1.314629258517034</v>
      </c>
      <c r="G14" s="3">
        <f>LOOKUP(B14,'City Info'!A$2:A$35,'City Info'!C$2:C$35)</f>
        <v>13.5</v>
      </c>
      <c r="H14" s="7">
        <f>LOOKUP(B14,'City Info'!A$2:A$35,'City Info'!D$2:D$35)</f>
        <v>280960</v>
      </c>
    </row>
    <row r="15" spans="1:8">
      <c r="A15" s="1" t="s">
        <v>28</v>
      </c>
      <c r="B15" s="1" t="s">
        <v>46</v>
      </c>
      <c r="C15" s="3" t="str">
        <f t="shared" si="0"/>
        <v>Pátzcuaro to La Piedad</v>
      </c>
      <c r="D15" s="4">
        <v>58.4</v>
      </c>
      <c r="E15" s="4">
        <v>132</v>
      </c>
      <c r="F15" s="5">
        <f t="shared" si="1"/>
        <v>2.2602739726027399</v>
      </c>
      <c r="G15" s="3">
        <f>LOOKUP(B15,'City Info'!A$2:A$35,'City Info'!C$2:C$35)</f>
        <v>22.3</v>
      </c>
      <c r="H15" s="7">
        <f>LOOKUP(B15,'City Info'!A$2:A$35,'City Info'!D$2:D$35)</f>
        <v>107696</v>
      </c>
    </row>
    <row r="16" spans="1:8">
      <c r="A16" s="1" t="s">
        <v>25</v>
      </c>
      <c r="B16" s="1" t="s">
        <v>56</v>
      </c>
      <c r="C16" s="3" t="str">
        <f t="shared" si="0"/>
        <v>Uruapan to Zamora</v>
      </c>
      <c r="D16" s="4">
        <v>40.9</v>
      </c>
      <c r="E16" s="4">
        <v>64.900000000000006</v>
      </c>
      <c r="F16" s="5">
        <f t="shared" si="1"/>
        <v>1.5867970660146702</v>
      </c>
      <c r="G16" s="3">
        <f>LOOKUP(B16,'City Info'!A$2:A$35,'City Info'!C$2:C$35)</f>
        <v>62.9</v>
      </c>
      <c r="H16" s="7">
        <f>LOOKUP(B16,'City Info'!A$2:A$35,'City Info'!D$2:D$35)</f>
        <v>200205</v>
      </c>
    </row>
    <row r="17" spans="1:8">
      <c r="A17" s="1" t="s">
        <v>56</v>
      </c>
      <c r="B17" s="1" t="s">
        <v>46</v>
      </c>
      <c r="C17" s="3" t="str">
        <f t="shared" si="0"/>
        <v>Zamora to La Piedad</v>
      </c>
      <c r="D17" s="4">
        <v>25.6</v>
      </c>
      <c r="E17" s="4">
        <v>32.700000000000003</v>
      </c>
      <c r="F17" s="5">
        <f t="shared" si="1"/>
        <v>1.27734375</v>
      </c>
      <c r="G17" s="3">
        <f>LOOKUP(B17,'City Info'!A$2:A$35,'City Info'!C$2:C$35)</f>
        <v>22.3</v>
      </c>
      <c r="H17" s="7">
        <f>LOOKUP(B17,'City Info'!A$2:A$35,'City Info'!D$2:D$35)</f>
        <v>107696</v>
      </c>
    </row>
    <row r="18" spans="1:8">
      <c r="A18" s="1" t="s">
        <v>46</v>
      </c>
      <c r="B18" s="1" t="s">
        <v>45</v>
      </c>
      <c r="C18" s="3" t="str">
        <f t="shared" si="0"/>
        <v>La Piedad to Irapuato</v>
      </c>
      <c r="D18" s="4">
        <v>46.9</v>
      </c>
      <c r="E18" s="4">
        <v>61.5</v>
      </c>
      <c r="F18" s="5">
        <f t="shared" si="1"/>
        <v>1.3113006396588487</v>
      </c>
      <c r="G18" s="3">
        <f>LOOKUP(B18,'City Info'!A$2:A$35,'City Info'!C$2:C$35)</f>
        <v>53.7</v>
      </c>
      <c r="H18" s="7">
        <f>LOOKUP(B18,'City Info'!A$2:A$35,'City Info'!D$2:D$35)</f>
        <v>584276</v>
      </c>
    </row>
    <row r="19" spans="1:8">
      <c r="A19" s="1" t="s">
        <v>56</v>
      </c>
      <c r="B19" s="1" t="s">
        <v>44</v>
      </c>
      <c r="C19" s="3" t="str">
        <f t="shared" si="0"/>
        <v>Zamora to Guadalajara</v>
      </c>
      <c r="D19" s="4">
        <v>82</v>
      </c>
      <c r="E19" s="4">
        <v>104</v>
      </c>
      <c r="F19" s="5">
        <f t="shared" si="1"/>
        <v>1.2682926829268293</v>
      </c>
      <c r="G19" s="3">
        <f>LOOKUP(B19,'City Info'!A$2:A$35,'City Info'!C$2:C$35)</f>
        <v>22.5</v>
      </c>
      <c r="H19" s="7">
        <f>LOOKUP(B19,'City Info'!A$2:A$35,'City Info'!D$2:D$35)</f>
        <v>1538374</v>
      </c>
    </row>
    <row r="20" spans="1:8">
      <c r="A20" s="1" t="s">
        <v>46</v>
      </c>
      <c r="B20" s="1" t="s">
        <v>44</v>
      </c>
      <c r="C20" s="3" t="str">
        <f t="shared" si="0"/>
        <v>La Piedad to Guadalajara</v>
      </c>
      <c r="D20" s="4">
        <v>83.8</v>
      </c>
      <c r="E20" s="4">
        <v>103</v>
      </c>
      <c r="F20" s="5">
        <f t="shared" si="1"/>
        <v>1.2291169451073987</v>
      </c>
      <c r="G20" s="3">
        <f>LOOKUP(B20,'City Info'!A$2:A$35,'City Info'!C$2:C$35)</f>
        <v>22.5</v>
      </c>
      <c r="H20" s="7">
        <f>LOOKUP(B20,'City Info'!A$2:A$35,'City Info'!D$2:D$35)</f>
        <v>1538374</v>
      </c>
    </row>
    <row r="21" spans="1:8">
      <c r="A21" s="1" t="s">
        <v>46</v>
      </c>
      <c r="B21" s="1" t="s">
        <v>47</v>
      </c>
      <c r="C21" s="3" t="str">
        <f t="shared" si="0"/>
        <v>La Piedad to León</v>
      </c>
      <c r="D21" s="4">
        <v>56.4</v>
      </c>
      <c r="E21" s="4">
        <v>69.599999999999994</v>
      </c>
      <c r="F21" s="5">
        <f t="shared" si="1"/>
        <v>1.2340425531914894</v>
      </c>
      <c r="G21" s="3">
        <f>LOOKUP(B21,'City Info'!A$2:A$35,'City Info'!C$2:C$35)</f>
        <v>26.5</v>
      </c>
      <c r="H21" s="7">
        <f>LOOKUP(B21,'City Info'!A$2:A$35,'City Info'!D$2:D$35)</f>
        <v>1575400</v>
      </c>
    </row>
    <row r="22" spans="1:8">
      <c r="A22" s="1" t="s">
        <v>45</v>
      </c>
      <c r="B22" s="1" t="s">
        <v>47</v>
      </c>
      <c r="C22" s="3" t="str">
        <f t="shared" si="0"/>
        <v>Irapuato to León</v>
      </c>
      <c r="D22" s="4">
        <v>38.799999999999997</v>
      </c>
      <c r="E22" s="4">
        <v>43.1</v>
      </c>
      <c r="F22" s="5">
        <f t="shared" si="1"/>
        <v>1.1108247422680413</v>
      </c>
      <c r="G22" s="3">
        <f>LOOKUP(B22,'City Info'!A$2:A$35,'City Info'!C$2:C$35)</f>
        <v>26.5</v>
      </c>
      <c r="H22" s="7">
        <f>LOOKUP(B22,'City Info'!A$2:A$35,'City Info'!D$2:D$35)</f>
        <v>1575400</v>
      </c>
    </row>
    <row r="23" spans="1:8">
      <c r="A23" s="1" t="s">
        <v>37</v>
      </c>
      <c r="B23" s="1" t="s">
        <v>63</v>
      </c>
      <c r="C23" s="3" t="str">
        <f t="shared" si="0"/>
        <v>San Juan del Río to San Luis Potosí</v>
      </c>
      <c r="D23" s="4">
        <v>134</v>
      </c>
      <c r="E23" s="4">
        <v>159</v>
      </c>
      <c r="F23" s="5">
        <f t="shared" si="1"/>
        <v>1.1865671641791045</v>
      </c>
      <c r="G23" s="3">
        <f>LOOKUP(B23,'City Info'!A$2:A$35,'City Info'!C$2:C$35)</f>
        <v>20.399999999999999</v>
      </c>
      <c r="H23" s="7">
        <f>LOOKUP(B23,'City Info'!A$2:A$35,'City Info'!D$2:D$35)</f>
        <v>854014</v>
      </c>
    </row>
    <row r="24" spans="1:8">
      <c r="A24" s="1" t="s">
        <v>33</v>
      </c>
      <c r="B24" s="1" t="s">
        <v>63</v>
      </c>
      <c r="C24" s="3" t="str">
        <f t="shared" si="0"/>
        <v>Celaya to San Luis Potosí</v>
      </c>
      <c r="D24" s="4">
        <v>105</v>
      </c>
      <c r="E24" s="4">
        <v>160</v>
      </c>
      <c r="F24" s="5">
        <f t="shared" si="1"/>
        <v>1.5238095238095237</v>
      </c>
      <c r="G24" s="3">
        <f>LOOKUP(B24,'City Info'!A$2:A$35,'City Info'!C$2:C$35)</f>
        <v>20.399999999999999</v>
      </c>
      <c r="H24" s="7">
        <f>LOOKUP(B24,'City Info'!A$2:A$35,'City Info'!D$2:D$35)</f>
        <v>854014</v>
      </c>
    </row>
    <row r="25" spans="1:8">
      <c r="A25" s="1" t="s">
        <v>45</v>
      </c>
      <c r="B25" s="1" t="s">
        <v>63</v>
      </c>
      <c r="C25" s="3" t="str">
        <f t="shared" si="0"/>
        <v>Irapuato to San Luis Potosí</v>
      </c>
      <c r="D25" s="4">
        <v>101</v>
      </c>
      <c r="E25" s="4">
        <v>128</v>
      </c>
      <c r="F25" s="5">
        <f t="shared" si="1"/>
        <v>1.2673267326732673</v>
      </c>
      <c r="G25" s="3">
        <f>LOOKUP(B25,'City Info'!A$2:A$35,'City Info'!C$2:C$35)</f>
        <v>20.399999999999999</v>
      </c>
      <c r="H25" s="7">
        <f>LOOKUP(B25,'City Info'!A$2:A$35,'City Info'!D$2:D$35)</f>
        <v>854014</v>
      </c>
    </row>
    <row r="26" spans="1:8">
      <c r="A26" s="1" t="s">
        <v>47</v>
      </c>
      <c r="B26" s="1" t="s">
        <v>63</v>
      </c>
      <c r="C26" s="3" t="str">
        <f t="shared" si="0"/>
        <v>León to San Luis Potosí</v>
      </c>
      <c r="D26" s="4">
        <v>82.4</v>
      </c>
      <c r="E26" s="4">
        <v>112</v>
      </c>
      <c r="F26" s="5">
        <f t="shared" si="1"/>
        <v>1.3592233009708736</v>
      </c>
      <c r="G26" s="3">
        <f>LOOKUP(B26,'City Info'!A$2:A$35,'City Info'!C$2:C$35)</f>
        <v>20.399999999999999</v>
      </c>
      <c r="H26" s="7">
        <f>LOOKUP(B26,'City Info'!A$2:A$35,'City Info'!D$2:D$35)</f>
        <v>854014</v>
      </c>
    </row>
    <row r="27" spans="1:8">
      <c r="A27" s="1" t="s">
        <v>44</v>
      </c>
      <c r="B27" s="1" t="s">
        <v>62</v>
      </c>
      <c r="C27" s="3" t="str">
        <f t="shared" si="0"/>
        <v>Guadalajara to San Juan de los Lagos</v>
      </c>
      <c r="D27" s="4">
        <v>70.3</v>
      </c>
      <c r="E27" s="4">
        <v>89.2</v>
      </c>
      <c r="F27" s="5">
        <f t="shared" si="1"/>
        <v>1.2688477951635848</v>
      </c>
      <c r="G27" s="3">
        <f>LOOKUP(B27,'City Info'!A$2:A$35,'City Info'!C$2:C$35)</f>
        <v>13.3</v>
      </c>
      <c r="H27" s="7">
        <f>LOOKUP(B27,'City Info'!A$2:A$35,'City Info'!D$2:D$35)</f>
        <v>74932</v>
      </c>
    </row>
    <row r="28" spans="1:8">
      <c r="A28" s="1" t="s">
        <v>62</v>
      </c>
      <c r="B28" s="1" t="s">
        <v>63</v>
      </c>
      <c r="C28" s="3" t="str">
        <f t="shared" si="0"/>
        <v>San Juan de los Lagos to San Luis Potosí</v>
      </c>
      <c r="D28" s="4">
        <v>102</v>
      </c>
      <c r="E28" s="4">
        <v>119</v>
      </c>
      <c r="F28" s="5">
        <f t="shared" si="1"/>
        <v>1.1666666666666667</v>
      </c>
      <c r="G28" s="3">
        <f>LOOKUP(B28,'City Info'!A$2:A$35,'City Info'!C$2:C$35)</f>
        <v>20.399999999999999</v>
      </c>
      <c r="H28" s="7">
        <f>LOOKUP(B28,'City Info'!A$2:A$35,'City Info'!D$2:D$35)</f>
        <v>854014</v>
      </c>
    </row>
    <row r="29" spans="1:8">
      <c r="A29" s="13" t="s">
        <v>47</v>
      </c>
      <c r="B29" s="13" t="s">
        <v>62</v>
      </c>
      <c r="C29" s="14" t="str">
        <f t="shared" si="0"/>
        <v>León to San Juan de los Lagos</v>
      </c>
      <c r="D29" s="4">
        <v>38.5</v>
      </c>
      <c r="E29" s="4">
        <v>50.6</v>
      </c>
      <c r="F29" s="5">
        <f t="shared" si="1"/>
        <v>1.3142857142857143</v>
      </c>
      <c r="G29" s="3">
        <f>LOOKUP(B29,'City Info'!A$2:A$35,'City Info'!C$2:C$35)</f>
        <v>13.3</v>
      </c>
      <c r="H29" s="7">
        <f>LOOKUP(B29,'City Info'!A$2:A$35,'City Info'!D$2:D$35)</f>
        <v>74932</v>
      </c>
    </row>
    <row r="30" spans="1:8">
      <c r="A30" s="13" t="s">
        <v>62</v>
      </c>
      <c r="B30" s="13" t="s">
        <v>47</v>
      </c>
      <c r="C30" s="14" t="str">
        <f t="shared" si="0"/>
        <v>San Juan de los Lagos to León</v>
      </c>
      <c r="D30" s="4">
        <v>38.5</v>
      </c>
      <c r="E30" s="4">
        <v>50.6</v>
      </c>
      <c r="F30" s="5">
        <f t="shared" si="1"/>
        <v>1.3142857142857143</v>
      </c>
      <c r="G30" s="3">
        <f>LOOKUP(B30,'City Info'!A$2:A$35,'City Info'!C$2:C$35)</f>
        <v>26.5</v>
      </c>
      <c r="H30" s="7">
        <f>LOOKUP(B30,'City Info'!A$2:A$35,'City Info'!D$2:D$35)</f>
        <v>1575400</v>
      </c>
    </row>
    <row r="31" spans="1:8">
      <c r="A31" s="1" t="s">
        <v>37</v>
      </c>
      <c r="B31" s="1" t="s">
        <v>58</v>
      </c>
      <c r="C31" s="3" t="str">
        <f t="shared" si="0"/>
        <v>San Juan del Río to Rioverde</v>
      </c>
      <c r="D31" s="4">
        <v>105</v>
      </c>
      <c r="E31" s="4">
        <v>255</v>
      </c>
      <c r="F31" s="5">
        <f t="shared" si="1"/>
        <v>2.4285714285714284</v>
      </c>
      <c r="G31" s="3">
        <f>LOOKUP(B31,'City Info'!A$2:A$35,'City Info'!C$2:C$35)</f>
        <v>10</v>
      </c>
      <c r="H31" s="7">
        <f>LOOKUP(B31,'City Info'!A$2:A$35,'City Info'!D$2:D$35)</f>
        <v>100293</v>
      </c>
    </row>
    <row r="32" spans="1:8">
      <c r="A32" s="13" t="s">
        <v>58</v>
      </c>
      <c r="B32" s="13" t="s">
        <v>63</v>
      </c>
      <c r="C32" s="14" t="str">
        <f t="shared" si="0"/>
        <v>Rioverde to San Luis Potosí</v>
      </c>
      <c r="D32" s="4">
        <v>62.6</v>
      </c>
      <c r="E32" s="4">
        <v>109</v>
      </c>
      <c r="F32" s="5">
        <f t="shared" si="1"/>
        <v>1.7412140575079871</v>
      </c>
      <c r="G32" s="3">
        <f>LOOKUP(B32,'City Info'!A$2:A$35,'City Info'!C$2:C$35)</f>
        <v>20.399999999999999</v>
      </c>
      <c r="H32" s="7">
        <f>LOOKUP(B32,'City Info'!A$2:A$35,'City Info'!D$2:D$35)</f>
        <v>854014</v>
      </c>
    </row>
    <row r="33" spans="1:8">
      <c r="A33" s="13" t="s">
        <v>63</v>
      </c>
      <c r="B33" s="13" t="s">
        <v>58</v>
      </c>
      <c r="C33" s="14" t="str">
        <f t="shared" si="0"/>
        <v>San Luis Potosí to Rioverde</v>
      </c>
      <c r="D33" s="4">
        <v>62.6</v>
      </c>
      <c r="E33" s="4">
        <v>109</v>
      </c>
      <c r="F33" s="5">
        <f t="shared" si="1"/>
        <v>1.7412140575079871</v>
      </c>
      <c r="G33" s="3">
        <f>LOOKUP(B33,'City Info'!A$2:A$35,'City Info'!C$2:C$35)</f>
        <v>10</v>
      </c>
      <c r="H33" s="7">
        <f>LOOKUP(B33,'City Info'!A$2:A$35,'City Info'!D$2:D$35)</f>
        <v>100293</v>
      </c>
    </row>
    <row r="34" spans="1:8">
      <c r="A34" s="1" t="s">
        <v>37</v>
      </c>
      <c r="B34" s="1" t="s">
        <v>36</v>
      </c>
      <c r="C34" s="3" t="str">
        <f t="shared" si="0"/>
        <v>San Juan del Río to Ciudad Valles</v>
      </c>
      <c r="D34" s="4">
        <v>121</v>
      </c>
      <c r="E34" s="4">
        <v>231</v>
      </c>
      <c r="F34" s="5">
        <f t="shared" si="1"/>
        <v>1.9090909090909092</v>
      </c>
      <c r="G34" s="3">
        <f>LOOKUP(B34,'City Info'!A$2:A$35,'City Info'!C$2:C$35)</f>
        <v>19.5</v>
      </c>
      <c r="H34" s="7">
        <f>LOOKUP(B34,'City Info'!A$2:A$35,'City Info'!D$2:D$35)</f>
        <v>184262</v>
      </c>
    </row>
    <row r="35" spans="1:8">
      <c r="A35" s="13" t="s">
        <v>58</v>
      </c>
      <c r="B35" s="13" t="s">
        <v>36</v>
      </c>
      <c r="C35" s="14" t="str">
        <f t="shared" si="0"/>
        <v>Rioverde to Ciudad Valles</v>
      </c>
      <c r="D35" s="4">
        <v>61.3</v>
      </c>
      <c r="E35" s="4">
        <v>75.8</v>
      </c>
      <c r="F35" s="5">
        <f t="shared" si="1"/>
        <v>1.2365415986949428</v>
      </c>
      <c r="G35" s="3">
        <f>LOOKUP(B35,'City Info'!A$2:A$35,'City Info'!C$2:C$35)</f>
        <v>19.5</v>
      </c>
      <c r="H35" s="7">
        <f>LOOKUP(B35,'City Info'!A$2:A$35,'City Info'!D$2:D$35)</f>
        <v>184262</v>
      </c>
    </row>
    <row r="36" spans="1:8">
      <c r="A36" s="13" t="s">
        <v>36</v>
      </c>
      <c r="B36" s="13" t="s">
        <v>58</v>
      </c>
      <c r="C36" s="14" t="str">
        <f t="shared" si="0"/>
        <v>Ciudad Valles to Rioverde</v>
      </c>
      <c r="D36" s="4">
        <v>61.3</v>
      </c>
      <c r="E36" s="4">
        <v>75.8</v>
      </c>
      <c r="F36" s="5">
        <f t="shared" si="1"/>
        <v>1.2365415986949428</v>
      </c>
      <c r="G36" s="3">
        <f>LOOKUP(B36,'City Info'!A$2:A$35,'City Info'!C$2:C$35)</f>
        <v>10</v>
      </c>
      <c r="H36" s="7">
        <f>LOOKUP(B36,'City Info'!A$2:A$35,'City Info'!D$2:D$35)</f>
        <v>100293</v>
      </c>
    </row>
    <row r="37" spans="1:8">
      <c r="A37" s="1" t="s">
        <v>36</v>
      </c>
      <c r="B37" s="1" t="s">
        <v>50</v>
      </c>
      <c r="C37" s="3" t="str">
        <f t="shared" si="0"/>
        <v>Ciudad Valles to Matehuala</v>
      </c>
      <c r="D37" s="4">
        <v>152</v>
      </c>
      <c r="E37" s="4">
        <v>166</v>
      </c>
      <c r="F37" s="5">
        <f t="shared" si="1"/>
        <v>1.0921052631578947</v>
      </c>
      <c r="G37" s="3">
        <f>LOOKUP(B37,'City Info'!A$2:A$35,'City Info'!C$2:C$35)</f>
        <v>21.4</v>
      </c>
      <c r="H37" s="7">
        <f>LOOKUP(B37,'City Info'!A$2:A$35,'City Info'!D$2:D$35)</f>
        <v>102579</v>
      </c>
    </row>
    <row r="38" spans="1:8">
      <c r="A38" s="1" t="s">
        <v>63</v>
      </c>
      <c r="B38" s="1" t="s">
        <v>50</v>
      </c>
      <c r="C38" s="3" t="str">
        <f t="shared" si="0"/>
        <v>San Luis Potosí to Matehuala</v>
      </c>
      <c r="D38" s="4">
        <v>101</v>
      </c>
      <c r="E38" s="4">
        <v>121</v>
      </c>
      <c r="F38" s="5">
        <f t="shared" si="1"/>
        <v>1.198019801980198</v>
      </c>
      <c r="G38" s="3">
        <f>LOOKUP(B38,'City Info'!A$2:A$35,'City Info'!C$2:C$35)</f>
        <v>21.4</v>
      </c>
      <c r="H38" s="7">
        <f>LOOKUP(B38,'City Info'!A$2:A$35,'City Info'!D$2:D$35)</f>
        <v>102579</v>
      </c>
    </row>
    <row r="39" spans="1:8">
      <c r="A39" s="1" t="s">
        <v>36</v>
      </c>
      <c r="B39" s="1" t="s">
        <v>40</v>
      </c>
      <c r="C39" s="3" t="str">
        <f t="shared" si="0"/>
        <v>Ciudad Valles to Ciudad Victoria</v>
      </c>
      <c r="D39" s="4">
        <v>117</v>
      </c>
      <c r="E39" s="4">
        <v>143</v>
      </c>
      <c r="F39" s="5">
        <f t="shared" si="1"/>
        <v>1.2222222222222223</v>
      </c>
      <c r="G39" s="3">
        <f>LOOKUP(B39,'City Info'!A$2:A$35,'City Info'!C$2:C$35)</f>
        <v>29.3</v>
      </c>
      <c r="H39" s="7">
        <f>LOOKUP(B39,'City Info'!A$2:A$35,'City Info'!D$2:D$35)</f>
        <v>368317</v>
      </c>
    </row>
    <row r="40" spans="1:8">
      <c r="A40" s="1" t="s">
        <v>40</v>
      </c>
      <c r="B40" s="1" t="s">
        <v>48</v>
      </c>
      <c r="C40" s="3" t="str">
        <f t="shared" si="0"/>
        <v>Ciudad Victoria to Linares</v>
      </c>
      <c r="D40" s="4">
        <v>80.2</v>
      </c>
      <c r="E40" s="4">
        <v>96.7</v>
      </c>
      <c r="F40" s="5">
        <f t="shared" si="1"/>
        <v>1.2057356608478802</v>
      </c>
      <c r="G40" s="3">
        <f>LOOKUP(B40,'City Info'!A$2:A$35,'City Info'!C$2:C$35)</f>
        <v>0</v>
      </c>
      <c r="H40" s="7">
        <f>LOOKUP(B40,'City Info'!A$2:A$35,'City Info'!D$2:D$35)</f>
        <v>89441</v>
      </c>
    </row>
    <row r="41" spans="1:8">
      <c r="A41" s="1" t="s">
        <v>50</v>
      </c>
      <c r="B41" s="1" t="s">
        <v>48</v>
      </c>
      <c r="C41" s="3" t="str">
        <f t="shared" si="0"/>
        <v>Matehuala to Linares</v>
      </c>
      <c r="D41" s="4">
        <v>104</v>
      </c>
      <c r="E41" s="4">
        <v>142</v>
      </c>
      <c r="F41" s="5">
        <f t="shared" si="1"/>
        <v>1.3653846153846154</v>
      </c>
      <c r="G41" s="3">
        <f>LOOKUP(B41,'City Info'!A$2:A$35,'City Info'!C$2:C$35)</f>
        <v>0</v>
      </c>
      <c r="H41" s="7">
        <f>LOOKUP(B41,'City Info'!A$2:A$35,'City Info'!D$2:D$35)</f>
        <v>89441</v>
      </c>
    </row>
    <row r="42" spans="1:8">
      <c r="A42" s="1" t="s">
        <v>48</v>
      </c>
      <c r="B42" s="1" t="s">
        <v>52</v>
      </c>
      <c r="C42" s="3" t="str">
        <f t="shared" si="0"/>
        <v>Linares to Monterrey</v>
      </c>
      <c r="D42" s="4">
        <v>72.7</v>
      </c>
      <c r="E42" s="4">
        <v>80.900000000000006</v>
      </c>
      <c r="F42" s="5">
        <f t="shared" si="1"/>
        <v>1.1127922971114168</v>
      </c>
      <c r="G42" s="3">
        <f>LOOKUP(B42,'City Info'!A$2:A$35,'City Info'!C$2:C$35)</f>
        <v>17.100000000000001</v>
      </c>
      <c r="H42" s="7">
        <f>LOOKUP(B42,'City Info'!A$2:A$35,'City Info'!D$2:D$35)</f>
        <v>1226064</v>
      </c>
    </row>
    <row r="43" spans="1:8">
      <c r="A43" s="1" t="s">
        <v>52</v>
      </c>
      <c r="B43" s="1" t="s">
        <v>60</v>
      </c>
      <c r="C43" s="3" t="str">
        <f t="shared" si="0"/>
        <v>Monterrey to Sabinas Hidalgo</v>
      </c>
      <c r="D43" s="4">
        <v>48</v>
      </c>
      <c r="E43" s="4">
        <v>64.8</v>
      </c>
      <c r="F43" s="5">
        <f t="shared" si="1"/>
        <v>1.3499999999999999</v>
      </c>
      <c r="G43" s="3">
        <f>LOOKUP(B43,'City Info'!A$2:A$35,'City Info'!C$2:C$35)</f>
        <v>10.3</v>
      </c>
      <c r="H43" s="7">
        <f>LOOKUP(B43,'City Info'!A$2:A$35,'City Info'!D$2:D$35)</f>
        <v>38888</v>
      </c>
    </row>
    <row r="44" spans="1:8">
      <c r="A44" s="1" t="s">
        <v>60</v>
      </c>
      <c r="B44" s="1" t="s">
        <v>54</v>
      </c>
      <c r="C44" s="3" t="str">
        <f t="shared" si="0"/>
        <v>Sabinas Hidalgo to Nuevo Laredo</v>
      </c>
      <c r="D44" s="4">
        <v>77.7</v>
      </c>
      <c r="E44" s="4">
        <v>81.7</v>
      </c>
      <c r="F44" s="5">
        <f t="shared" si="1"/>
        <v>1.0514800514800515</v>
      </c>
      <c r="G44" s="3">
        <f>LOOKUP(B44,'City Info'!A$2:A$35,'City Info'!C$2:C$35)</f>
        <v>15.2</v>
      </c>
      <c r="H44" s="7">
        <f>LOOKUP(B44,'City Info'!A$2:A$35,'City Info'!D$2:D$35)</f>
        <v>432926</v>
      </c>
    </row>
    <row r="45" spans="1:8">
      <c r="A45" s="1" t="s">
        <v>52</v>
      </c>
      <c r="B45" s="1" t="s">
        <v>53</v>
      </c>
      <c r="C45" s="3" t="str">
        <f t="shared" si="0"/>
        <v>Monterrey to Nueva Ciudad Guerrero</v>
      </c>
      <c r="D45" s="4">
        <v>86</v>
      </c>
      <c r="E45" s="4">
        <v>108</v>
      </c>
      <c r="F45" s="5">
        <f t="shared" si="1"/>
        <v>1.2558139534883721</v>
      </c>
      <c r="G45" s="3">
        <f>LOOKUP(B45,'City Info'!A$2:A$35,'City Info'!C$2:C$35)</f>
        <v>0</v>
      </c>
      <c r="H45" s="7">
        <f>LOOKUP(B45,'City Info'!A$2:A$35,'City Info'!D$2:D$35)</f>
        <v>5371</v>
      </c>
    </row>
    <row r="46" spans="1:8">
      <c r="A46" s="1" t="s">
        <v>53</v>
      </c>
      <c r="B46" s="1" t="s">
        <v>54</v>
      </c>
      <c r="C46" s="3" t="str">
        <f t="shared" si="0"/>
        <v>Nueva Ciudad Guerrero to Nuevo Laredo</v>
      </c>
      <c r="D46" s="4">
        <v>66.099999999999994</v>
      </c>
      <c r="E46" s="4">
        <v>78.099999999999994</v>
      </c>
      <c r="F46" s="5">
        <f t="shared" si="1"/>
        <v>1.1815431164901664</v>
      </c>
      <c r="G46" s="3">
        <f>LOOKUP(B46,'City Info'!A$2:A$35,'City Info'!C$2:C$35)</f>
        <v>15.2</v>
      </c>
      <c r="H46" s="7">
        <f>LOOKUP(B46,'City Info'!A$2:A$35,'City Info'!D$2:D$35)</f>
        <v>432926</v>
      </c>
    </row>
    <row r="47" spans="1:8">
      <c r="A47" s="1" t="s">
        <v>52</v>
      </c>
      <c r="B47" s="1" t="s">
        <v>57</v>
      </c>
      <c r="C47" s="3" t="str">
        <f t="shared" si="0"/>
        <v>Monterrey to Reynosa</v>
      </c>
      <c r="D47" s="4">
        <v>125</v>
      </c>
      <c r="E47" s="4">
        <v>136</v>
      </c>
      <c r="F47" s="5">
        <f t="shared" si="1"/>
        <v>1.0880000000000001</v>
      </c>
      <c r="G47" s="3">
        <f>LOOKUP(B47,'City Info'!A$2:A$35,'City Info'!C$2:C$35)</f>
        <v>30.9</v>
      </c>
      <c r="H47" s="7">
        <f>LOOKUP(B47,'City Info'!A$2:A$35,'City Info'!D$2:D$35)</f>
        <v>718857</v>
      </c>
    </row>
    <row r="48" spans="1:8">
      <c r="A48" s="1" t="s">
        <v>57</v>
      </c>
      <c r="B48" s="1" t="s">
        <v>53</v>
      </c>
      <c r="C48" s="3" t="str">
        <f t="shared" si="0"/>
        <v>Reynosa to Nueva Ciudad Guerrero</v>
      </c>
      <c r="D48" s="4">
        <v>62.7</v>
      </c>
      <c r="E48" s="4">
        <v>81.7</v>
      </c>
      <c r="F48" s="5">
        <f t="shared" si="1"/>
        <v>1.303030303030303</v>
      </c>
      <c r="G48" s="3">
        <f>LOOKUP(B48,'City Info'!A$2:A$35,'City Info'!C$2:C$35)</f>
        <v>0</v>
      </c>
      <c r="H48" s="7">
        <f>LOOKUP(B48,'City Info'!A$2:A$35,'City Info'!D$2:D$35)</f>
        <v>5371</v>
      </c>
    </row>
    <row r="49" spans="1:8">
      <c r="A49" s="1" t="s">
        <v>44</v>
      </c>
      <c r="B49" s="1" t="s">
        <v>26</v>
      </c>
      <c r="C49" s="3" t="str">
        <f t="shared" si="0"/>
        <v>Guadalajara to Aguascalientes</v>
      </c>
      <c r="D49" s="4">
        <v>103</v>
      </c>
      <c r="E49" s="4">
        <v>138</v>
      </c>
      <c r="F49" s="5">
        <f t="shared" si="1"/>
        <v>1.3398058252427185</v>
      </c>
      <c r="G49" s="3">
        <f>LOOKUP(B49,'City Info'!A$2:A$35,'City Info'!C$2:C$35)</f>
        <v>6.8</v>
      </c>
      <c r="H49" s="7">
        <f>LOOKUP(B49,'City Info'!A$2:A$35,'City Info'!D$2:D$35)</f>
        <v>905908</v>
      </c>
    </row>
    <row r="50" spans="1:8">
      <c r="A50" s="1" t="s">
        <v>62</v>
      </c>
      <c r="B50" s="1" t="s">
        <v>26</v>
      </c>
      <c r="C50" s="3" t="str">
        <f t="shared" si="0"/>
        <v>San Juan de los Lagos to Aguascalientes</v>
      </c>
      <c r="D50" s="4">
        <v>41.9</v>
      </c>
      <c r="E50" s="4">
        <v>50.8</v>
      </c>
      <c r="F50" s="5">
        <f t="shared" si="1"/>
        <v>1.2124105011933175</v>
      </c>
      <c r="G50" s="3">
        <f>LOOKUP(B50,'City Info'!A$2:A$35,'City Info'!C$2:C$35)</f>
        <v>6.8</v>
      </c>
      <c r="H50" s="7">
        <f>LOOKUP(B50,'City Info'!A$2:A$35,'City Info'!D$2:D$35)</f>
        <v>905908</v>
      </c>
    </row>
    <row r="51" spans="1:8">
      <c r="A51" s="1" t="s">
        <v>26</v>
      </c>
      <c r="B51" s="1" t="s">
        <v>68</v>
      </c>
      <c r="C51" s="3" t="str">
        <f t="shared" si="0"/>
        <v>Aguascalientes to Zacatecas</v>
      </c>
      <c r="D51" s="4">
        <v>57.2</v>
      </c>
      <c r="E51" s="4">
        <v>73.2</v>
      </c>
      <c r="F51" s="5">
        <f t="shared" si="1"/>
        <v>1.2797202797202798</v>
      </c>
      <c r="G51" s="3">
        <f>LOOKUP(B51,'City Info'!A$2:A$35,'City Info'!C$2:C$35)</f>
        <v>36.299999999999997</v>
      </c>
      <c r="H51" s="7">
        <f>LOOKUP(B51,'City Info'!A$2:A$35,'City Info'!D$2:D$35)</f>
        <v>148752</v>
      </c>
    </row>
    <row r="52" spans="1:8">
      <c r="A52" s="1" t="s">
        <v>44</v>
      </c>
      <c r="B52" s="1" t="s">
        <v>68</v>
      </c>
      <c r="C52" s="3" t="str">
        <f t="shared" si="0"/>
        <v>Guadalajara to Zacatecas</v>
      </c>
      <c r="D52" s="4">
        <v>149</v>
      </c>
      <c r="E52" s="4">
        <v>199</v>
      </c>
      <c r="F52" s="5">
        <f t="shared" si="1"/>
        <v>1.3355704697986577</v>
      </c>
      <c r="G52" s="3">
        <f>LOOKUP(B52,'City Info'!A$2:A$35,'City Info'!C$2:C$35)</f>
        <v>36.299999999999997</v>
      </c>
      <c r="H52" s="7">
        <f>LOOKUP(B52,'City Info'!A$2:A$35,'City Info'!D$2:D$35)</f>
        <v>148752</v>
      </c>
    </row>
    <row r="53" spans="1:8">
      <c r="A53" s="1" t="s">
        <v>63</v>
      </c>
      <c r="B53" s="1" t="s">
        <v>68</v>
      </c>
      <c r="C53" s="3" t="str">
        <f t="shared" si="0"/>
        <v>San Luis Potosí to Zacatecas</v>
      </c>
      <c r="D53" s="4">
        <v>107</v>
      </c>
      <c r="E53" s="4">
        <v>120</v>
      </c>
      <c r="F53" s="5">
        <f t="shared" si="1"/>
        <v>1.1214953271028036</v>
      </c>
      <c r="G53" s="3">
        <f>LOOKUP(B53,'City Info'!A$2:A$35,'City Info'!C$2:C$35)</f>
        <v>36.299999999999997</v>
      </c>
      <c r="H53" s="7">
        <f>LOOKUP(B53,'City Info'!A$2:A$35,'City Info'!D$2:D$35)</f>
        <v>148752</v>
      </c>
    </row>
    <row r="54" spans="1:8">
      <c r="A54" s="1" t="s">
        <v>44</v>
      </c>
      <c r="B54" s="1" t="s">
        <v>43</v>
      </c>
      <c r="C54" s="3" t="str">
        <f t="shared" si="0"/>
        <v>Guadalajara to Fresnillo</v>
      </c>
      <c r="D54" s="4">
        <v>172</v>
      </c>
      <c r="E54" s="4">
        <v>217</v>
      </c>
      <c r="F54" s="5">
        <f t="shared" si="1"/>
        <v>1.2616279069767442</v>
      </c>
      <c r="G54" s="3">
        <f>LOOKUP(B54,'City Info'!A$2:A$35,'City Info'!C$2:C$35)</f>
        <v>42.3</v>
      </c>
      <c r="H54" s="7">
        <f>LOOKUP(B54,'City Info'!A$2:A$35,'City Info'!D$2:D$35)</f>
        <v>231904</v>
      </c>
    </row>
    <row r="55" spans="1:8">
      <c r="A55" s="1" t="s">
        <v>68</v>
      </c>
      <c r="B55" s="1" t="s">
        <v>43</v>
      </c>
      <c r="C55" s="3" t="str">
        <f t="shared" si="0"/>
        <v>Zacatecas to Fresnillo</v>
      </c>
      <c r="D55" s="4">
        <v>29.5</v>
      </c>
      <c r="E55" s="4">
        <v>37.799999999999997</v>
      </c>
      <c r="F55" s="5">
        <f t="shared" si="1"/>
        <v>1.2813559322033898</v>
      </c>
      <c r="G55" s="3">
        <f>LOOKUP(B55,'City Info'!A$2:A$35,'City Info'!C$2:C$35)</f>
        <v>42.3</v>
      </c>
      <c r="H55" s="7">
        <f>LOOKUP(B55,'City Info'!A$2:A$35,'City Info'!D$2:D$35)</f>
        <v>231904</v>
      </c>
    </row>
    <row r="56" spans="1:8">
      <c r="A56" s="1" t="s">
        <v>68</v>
      </c>
      <c r="B56" s="1" t="s">
        <v>64</v>
      </c>
      <c r="C56" s="3" t="str">
        <f t="shared" si="0"/>
        <v>Zacatecas to San Tiburcio</v>
      </c>
      <c r="D56" s="4">
        <v>113</v>
      </c>
      <c r="E56" s="4">
        <v>127</v>
      </c>
      <c r="F56" s="5">
        <f t="shared" si="1"/>
        <v>1.1238938053097345</v>
      </c>
      <c r="G56" s="3">
        <f>LOOKUP(B56,'City Info'!A$2:A$35,'City Info'!C$2:C$35)</f>
        <v>0</v>
      </c>
      <c r="H56" s="7">
        <f>LOOKUP(B56,'City Info'!A$2:A$35,'City Info'!D$2:D$35)</f>
        <v>548</v>
      </c>
    </row>
    <row r="57" spans="1:8">
      <c r="A57" s="1" t="s">
        <v>50</v>
      </c>
      <c r="B57" s="1" t="s">
        <v>64</v>
      </c>
      <c r="C57" s="3" t="str">
        <f t="shared" si="0"/>
        <v>Matehuala to San Tiburcio</v>
      </c>
      <c r="D57" s="4">
        <v>63.6</v>
      </c>
      <c r="E57" s="4">
        <v>73.900000000000006</v>
      </c>
      <c r="F57" s="5">
        <f t="shared" si="1"/>
        <v>1.1619496855345912</v>
      </c>
      <c r="G57" s="3">
        <f>LOOKUP(B57,'City Info'!A$2:A$35,'City Info'!C$2:C$35)</f>
        <v>0</v>
      </c>
      <c r="H57" s="7">
        <f>LOOKUP(B57,'City Info'!A$2:A$35,'City Info'!D$2:D$35)</f>
        <v>548</v>
      </c>
    </row>
    <row r="58" spans="1:8">
      <c r="A58" s="1" t="s">
        <v>64</v>
      </c>
      <c r="B58" s="1" t="s">
        <v>61</v>
      </c>
      <c r="C58" s="3" t="str">
        <f t="shared" si="0"/>
        <v>San Tiburcio to Saltillo</v>
      </c>
      <c r="D58" s="4">
        <v>92.3</v>
      </c>
      <c r="E58" s="4">
        <v>108</v>
      </c>
      <c r="F58" s="5">
        <f t="shared" si="1"/>
        <v>1.1700975081256773</v>
      </c>
      <c r="G58" s="3">
        <f>LOOKUP(B58,'City Info'!A$2:A$35,'City Info'!C$2:C$35)</f>
        <v>3.2</v>
      </c>
      <c r="H58" s="7">
        <f>LOOKUP(B58,'City Info'!A$2:A$35,'City Info'!D$2:D$35)</f>
        <v>825244</v>
      </c>
    </row>
    <row r="59" spans="1:8">
      <c r="A59" s="1" t="s">
        <v>50</v>
      </c>
      <c r="B59" s="1" t="s">
        <v>61</v>
      </c>
      <c r="C59" s="3" t="str">
        <f t="shared" si="0"/>
        <v>Matehuala to Saltillo</v>
      </c>
      <c r="D59" s="4">
        <v>121</v>
      </c>
      <c r="E59" s="4">
        <v>158</v>
      </c>
      <c r="F59" s="5">
        <f t="shared" si="1"/>
        <v>1.3057851239669422</v>
      </c>
      <c r="G59" s="3">
        <f>LOOKUP(B59,'City Info'!A$2:A$35,'City Info'!C$2:C$35)</f>
        <v>3.2</v>
      </c>
      <c r="H59" s="7">
        <f>LOOKUP(B59,'City Info'!A$2:A$35,'City Info'!D$2:D$35)</f>
        <v>825244</v>
      </c>
    </row>
    <row r="60" spans="1:8">
      <c r="A60" s="1" t="s">
        <v>61</v>
      </c>
      <c r="B60" s="1" t="s">
        <v>52</v>
      </c>
      <c r="C60" s="3" t="str">
        <f t="shared" si="0"/>
        <v>Saltillo to Monterrey</v>
      </c>
      <c r="D60" s="4">
        <v>43.7</v>
      </c>
      <c r="E60" s="4">
        <v>54.2</v>
      </c>
      <c r="F60" s="5">
        <f t="shared" si="1"/>
        <v>1.2402745995423341</v>
      </c>
      <c r="G60" s="3">
        <f>LOOKUP(B60,'City Info'!A$2:A$35,'City Info'!C$2:C$35)</f>
        <v>17.100000000000001</v>
      </c>
      <c r="H60" s="7">
        <f>LOOKUP(B60,'City Info'!A$2:A$35,'City Info'!D$2:D$35)</f>
        <v>1226064</v>
      </c>
    </row>
    <row r="61" spans="1:8">
      <c r="A61" s="1" t="s">
        <v>43</v>
      </c>
      <c r="B61" s="1" t="s">
        <v>66</v>
      </c>
      <c r="C61" s="3" t="str">
        <f t="shared" si="0"/>
        <v>Fresnillo to Torreón</v>
      </c>
      <c r="D61" s="4">
        <v>166</v>
      </c>
      <c r="E61" s="4">
        <v>205</v>
      </c>
      <c r="F61" s="5">
        <f t="shared" si="1"/>
        <v>1.2349397590361446</v>
      </c>
      <c r="G61" s="3">
        <f>LOOKUP(B61,'City Info'!A$2:A$35,'City Info'!C$2:C$35)</f>
        <v>11.1</v>
      </c>
      <c r="H61" s="7">
        <f>LOOKUP(B61,'City Info'!A$2:A$35,'City Info'!D$2:D$35)</f>
        <v>723100</v>
      </c>
    </row>
    <row r="62" spans="1:8">
      <c r="A62" s="13" t="s">
        <v>61</v>
      </c>
      <c r="B62" s="13" t="s">
        <v>66</v>
      </c>
      <c r="C62" s="14" t="str">
        <f t="shared" si="0"/>
        <v>Saltillo to Torreón</v>
      </c>
      <c r="D62" s="4">
        <v>149</v>
      </c>
      <c r="E62" s="4">
        <v>157</v>
      </c>
      <c r="F62" s="5">
        <f t="shared" si="1"/>
        <v>1.0536912751677852</v>
      </c>
      <c r="G62" s="3">
        <f>LOOKUP(B62,'City Info'!A$2:A$35,'City Info'!C$2:C$35)</f>
        <v>11.1</v>
      </c>
      <c r="H62" s="7">
        <f>LOOKUP(B62,'City Info'!A$2:A$35,'City Info'!D$2:D$35)</f>
        <v>723100</v>
      </c>
    </row>
    <row r="63" spans="1:8">
      <c r="A63" s="13" t="s">
        <v>66</v>
      </c>
      <c r="B63" s="13" t="s">
        <v>61</v>
      </c>
      <c r="C63" s="14" t="str">
        <f t="shared" si="0"/>
        <v>Torreón to Saltillo</v>
      </c>
      <c r="D63" s="4">
        <v>149</v>
      </c>
      <c r="E63" s="4">
        <v>157</v>
      </c>
      <c r="F63" s="5">
        <f t="shared" si="1"/>
        <v>1.0536912751677852</v>
      </c>
      <c r="G63" s="3">
        <f>LOOKUP(B63,'City Info'!A$2:A$35,'City Info'!C$2:C$35)</f>
        <v>3.2</v>
      </c>
      <c r="H63" s="7">
        <f>LOOKUP(B63,'City Info'!A$2:A$35,'City Info'!D$2:D$35)</f>
        <v>825244</v>
      </c>
    </row>
    <row r="64" spans="1:8">
      <c r="A64" s="1" t="s">
        <v>66</v>
      </c>
      <c r="B64" s="1" t="s">
        <v>51</v>
      </c>
      <c r="C64" s="3" t="str">
        <f t="shared" si="0"/>
        <v>Torreón to Monclova</v>
      </c>
      <c r="D64" s="4">
        <v>153</v>
      </c>
      <c r="E64" s="4">
        <v>229</v>
      </c>
      <c r="F64" s="5">
        <f t="shared" si="1"/>
        <v>1.4967320261437909</v>
      </c>
      <c r="G64" s="3">
        <f>LOOKUP(B64,'City Info'!A$2:A$35,'City Info'!C$2:C$35)</f>
        <v>6.7</v>
      </c>
      <c r="H64" s="7">
        <f>LOOKUP(B64,'City Info'!A$2:A$35,'City Info'!D$2:D$35)</f>
        <v>240033</v>
      </c>
    </row>
    <row r="65" spans="1:8">
      <c r="A65" s="1" t="s">
        <v>61</v>
      </c>
      <c r="B65" s="1" t="s">
        <v>51</v>
      </c>
      <c r="C65" s="3" t="str">
        <f t="shared" si="0"/>
        <v>Saltillo to Monclova</v>
      </c>
      <c r="D65" s="4">
        <v>106</v>
      </c>
      <c r="E65" s="4">
        <v>123</v>
      </c>
      <c r="F65" s="5">
        <f t="shared" si="1"/>
        <v>1.1603773584905661</v>
      </c>
      <c r="G65" s="3">
        <f>LOOKUP(B65,'City Info'!A$2:A$35,'City Info'!C$2:C$35)</f>
        <v>6.7</v>
      </c>
      <c r="H65" s="7">
        <f>LOOKUP(B65,'City Info'!A$2:A$35,'City Info'!D$2:D$35)</f>
        <v>240033</v>
      </c>
    </row>
    <row r="66" spans="1:8">
      <c r="A66" s="1" t="s">
        <v>52</v>
      </c>
      <c r="B66" s="1" t="s">
        <v>51</v>
      </c>
      <c r="C66" s="3" t="str">
        <f t="shared" si="0"/>
        <v>Monterrey to Monclova</v>
      </c>
      <c r="D66" s="4">
        <v>105</v>
      </c>
      <c r="E66" s="4">
        <v>121</v>
      </c>
      <c r="F66" s="5">
        <f t="shared" si="1"/>
        <v>1.1523809523809523</v>
      </c>
      <c r="G66" s="3">
        <f>LOOKUP(B66,'City Info'!A$2:A$35,'City Info'!C$2:C$35)</f>
        <v>6.7</v>
      </c>
      <c r="H66" s="7">
        <f>LOOKUP(B66,'City Info'!A$2:A$35,'City Info'!D$2:D$35)</f>
        <v>240033</v>
      </c>
    </row>
    <row r="67" spans="1:8">
      <c r="A67" s="1" t="s">
        <v>51</v>
      </c>
      <c r="B67" s="1" t="s">
        <v>59</v>
      </c>
      <c r="C67" s="3" t="str">
        <f t="shared" si="0"/>
        <v>Monclova to Sabinas</v>
      </c>
      <c r="D67" s="4">
        <v>67</v>
      </c>
      <c r="E67" s="4">
        <v>71.400000000000006</v>
      </c>
      <c r="F67" s="5">
        <f t="shared" si="1"/>
        <v>1.0656716417910448</v>
      </c>
      <c r="G67" s="3">
        <f>LOOKUP(B67,'City Info'!A$2:A$35,'City Info'!C$2:C$35)</f>
        <v>2.9</v>
      </c>
      <c r="H67" s="7">
        <f>LOOKUP(B67,'City Info'!A$2:A$35,'City Info'!D$2:D$35)</f>
        <v>69718</v>
      </c>
    </row>
    <row r="68" spans="1:8">
      <c r="A68" s="1" t="s">
        <v>59</v>
      </c>
      <c r="B68" s="1" t="s">
        <v>55</v>
      </c>
      <c r="C68" s="3" t="str">
        <f t="shared" si="0"/>
        <v>Sabinas to Piedras Negras</v>
      </c>
      <c r="D68" s="4">
        <v>63.8</v>
      </c>
      <c r="E68" s="4">
        <v>75.599999999999994</v>
      </c>
      <c r="F68" s="5">
        <f t="shared" si="1"/>
        <v>1.1849529780564263</v>
      </c>
      <c r="G68" s="3">
        <f>LOOKUP(B68,'City Info'!A$2:A$35,'City Info'!C$2:C$35)</f>
        <v>7.1</v>
      </c>
      <c r="H68" s="7">
        <f>LOOKUP(B68,'City Info'!A$2:A$35,'City Info'!D$2:D$35)</f>
        <v>168297</v>
      </c>
    </row>
    <row r="69" spans="1:8">
      <c r="A69" s="1" t="s">
        <v>55</v>
      </c>
      <c r="B69" s="1" t="s">
        <v>54</v>
      </c>
      <c r="C69" s="3" t="str">
        <f t="shared" si="0"/>
        <v>Piedras Negras to Nuevo Laredo</v>
      </c>
      <c r="D69" s="4">
        <v>103</v>
      </c>
      <c r="E69" s="4">
        <v>110</v>
      </c>
      <c r="F69" s="5">
        <f t="shared" si="1"/>
        <v>1.0679611650485437</v>
      </c>
      <c r="G69" s="3">
        <f>LOOKUP(B69,'City Info'!A$2:A$35,'City Info'!C$2:C$35)</f>
        <v>15.2</v>
      </c>
      <c r="H69" s="7">
        <f>LOOKUP(B69,'City Info'!A$2:A$35,'City Info'!D$2:D$35)</f>
        <v>432926</v>
      </c>
    </row>
    <row r="70" spans="1:8">
      <c r="D70" s="4"/>
      <c r="E70" s="4"/>
      <c r="F7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36"/>
  <sheetViews>
    <sheetView workbookViewId="0">
      <selection sqref="A1:C1"/>
    </sheetView>
  </sheetViews>
  <sheetFormatPr defaultColWidth="14.44140625" defaultRowHeight="15.75" customHeight="1"/>
  <sheetData>
    <row r="1" spans="1:19">
      <c r="A1" s="39" t="s">
        <v>2</v>
      </c>
      <c r="B1" s="40"/>
      <c r="C1" s="41"/>
      <c r="D1" s="39" t="s">
        <v>13</v>
      </c>
      <c r="E1" s="40"/>
      <c r="F1" s="41"/>
      <c r="G1" s="39" t="s">
        <v>17</v>
      </c>
      <c r="H1" s="40"/>
      <c r="I1" s="41"/>
      <c r="J1" s="39" t="s">
        <v>18</v>
      </c>
      <c r="K1" s="40"/>
      <c r="L1" s="41"/>
      <c r="M1" s="39" t="s">
        <v>19</v>
      </c>
      <c r="N1" s="40"/>
      <c r="O1" s="41"/>
    </row>
    <row r="2" spans="1:19">
      <c r="A2" s="6" t="s">
        <v>20</v>
      </c>
      <c r="B2" s="6" t="s">
        <v>21</v>
      </c>
      <c r="C2" s="6" t="s">
        <v>22</v>
      </c>
      <c r="D2" s="6" t="s">
        <v>20</v>
      </c>
      <c r="E2" s="6" t="s">
        <v>21</v>
      </c>
      <c r="F2" s="6" t="s">
        <v>22</v>
      </c>
      <c r="G2" s="6" t="s">
        <v>20</v>
      </c>
      <c r="H2" s="6" t="s">
        <v>21</v>
      </c>
      <c r="I2" s="6" t="s">
        <v>22</v>
      </c>
      <c r="J2" s="6" t="s">
        <v>20</v>
      </c>
      <c r="K2" s="6" t="s">
        <v>21</v>
      </c>
      <c r="L2" s="6" t="s">
        <v>22</v>
      </c>
      <c r="M2" s="6" t="s">
        <v>20</v>
      </c>
      <c r="N2" s="6" t="s">
        <v>21</v>
      </c>
      <c r="O2" s="6" t="s">
        <v>22</v>
      </c>
    </row>
    <row r="3" spans="1:19">
      <c r="A3" s="10">
        <v>4</v>
      </c>
      <c r="B3" s="10" t="s">
        <v>29</v>
      </c>
      <c r="C3" s="10">
        <v>1</v>
      </c>
      <c r="D3" s="10">
        <v>3</v>
      </c>
      <c r="E3" s="10" t="s">
        <v>29</v>
      </c>
      <c r="F3" s="10">
        <v>3</v>
      </c>
      <c r="G3" s="10">
        <v>3</v>
      </c>
      <c r="H3" s="10" t="s">
        <v>30</v>
      </c>
      <c r="I3" s="12">
        <v>4</v>
      </c>
      <c r="J3" s="12">
        <v>4</v>
      </c>
      <c r="K3" s="12" t="s">
        <v>29</v>
      </c>
      <c r="L3" s="12">
        <v>5</v>
      </c>
      <c r="M3" s="12">
        <v>4</v>
      </c>
      <c r="N3" s="12" t="s">
        <v>29</v>
      </c>
      <c r="O3" s="12">
        <v>2</v>
      </c>
    </row>
    <row r="4" spans="1:19">
      <c r="A4" s="10">
        <v>3</v>
      </c>
      <c r="B4" s="10" t="s">
        <v>29</v>
      </c>
      <c r="C4" s="10">
        <v>4</v>
      </c>
      <c r="D4" s="10">
        <v>2</v>
      </c>
      <c r="E4" s="10" t="s">
        <v>29</v>
      </c>
      <c r="F4" s="10">
        <v>2</v>
      </c>
      <c r="G4" s="10">
        <v>4</v>
      </c>
      <c r="H4" s="10" t="s">
        <v>29</v>
      </c>
      <c r="I4" s="12">
        <v>5</v>
      </c>
      <c r="J4" s="12">
        <v>5</v>
      </c>
      <c r="K4" s="12" t="s">
        <v>41</v>
      </c>
      <c r="L4" s="12">
        <v>1</v>
      </c>
      <c r="M4" s="12">
        <v>4</v>
      </c>
      <c r="N4" s="10" t="s">
        <v>29</v>
      </c>
      <c r="O4" s="12">
        <v>3</v>
      </c>
    </row>
    <row r="5" spans="1:19">
      <c r="A5" s="10">
        <v>3</v>
      </c>
      <c r="B5" s="10" t="s">
        <v>30</v>
      </c>
      <c r="C5" s="10">
        <v>3</v>
      </c>
      <c r="D5" s="10">
        <v>4</v>
      </c>
      <c r="E5" s="10" t="s">
        <v>29</v>
      </c>
      <c r="F5" s="10">
        <v>2</v>
      </c>
      <c r="G5" s="10">
        <v>1</v>
      </c>
      <c r="H5" s="10" t="s">
        <v>29</v>
      </c>
      <c r="I5" s="12">
        <v>5</v>
      </c>
      <c r="J5" s="12">
        <v>5</v>
      </c>
      <c r="K5" s="10" t="s">
        <v>29</v>
      </c>
      <c r="L5" s="12">
        <v>1</v>
      </c>
      <c r="M5" s="12">
        <v>2</v>
      </c>
      <c r="N5" s="10" t="s">
        <v>29</v>
      </c>
      <c r="O5" s="12">
        <v>4</v>
      </c>
    </row>
    <row r="6" spans="1:19">
      <c r="A6" s="10">
        <v>5</v>
      </c>
      <c r="B6" s="10" t="s">
        <v>30</v>
      </c>
      <c r="C6" s="10">
        <v>3</v>
      </c>
      <c r="D6" s="10">
        <v>5</v>
      </c>
      <c r="E6" s="10" t="s">
        <v>30</v>
      </c>
      <c r="F6" s="10">
        <v>2</v>
      </c>
      <c r="G6" s="10">
        <v>2</v>
      </c>
      <c r="H6" s="10" t="s">
        <v>29</v>
      </c>
      <c r="I6" s="12">
        <v>5</v>
      </c>
      <c r="J6" s="12">
        <v>5</v>
      </c>
      <c r="K6" s="10" t="s">
        <v>30</v>
      </c>
      <c r="L6" s="12">
        <v>1</v>
      </c>
      <c r="M6" s="12">
        <v>3</v>
      </c>
      <c r="N6" s="10" t="s">
        <v>30</v>
      </c>
      <c r="O6" s="12">
        <v>4</v>
      </c>
    </row>
    <row r="7" spans="1:19">
      <c r="A7" s="10">
        <v>5</v>
      </c>
      <c r="B7" s="10" t="s">
        <v>30</v>
      </c>
      <c r="C7" s="10">
        <v>2</v>
      </c>
      <c r="D7" s="10">
        <v>4</v>
      </c>
      <c r="E7" s="10" t="s">
        <v>49</v>
      </c>
      <c r="F7" s="10">
        <v>4</v>
      </c>
      <c r="G7" s="10">
        <v>4</v>
      </c>
      <c r="H7" s="10" t="s">
        <v>30</v>
      </c>
      <c r="I7" s="12">
        <v>3</v>
      </c>
      <c r="J7" s="12">
        <v>5</v>
      </c>
      <c r="K7" s="10" t="s">
        <v>30</v>
      </c>
      <c r="L7" s="12">
        <v>1</v>
      </c>
      <c r="M7" s="12">
        <v>2</v>
      </c>
      <c r="N7" s="10" t="s">
        <v>30</v>
      </c>
      <c r="O7" s="12">
        <v>5</v>
      </c>
    </row>
    <row r="8" spans="1:19">
      <c r="A8" s="10">
        <v>3</v>
      </c>
      <c r="B8" s="10" t="s">
        <v>30</v>
      </c>
      <c r="C8" s="10">
        <v>3</v>
      </c>
      <c r="D8" s="10">
        <v>2</v>
      </c>
      <c r="E8" s="10" t="s">
        <v>30</v>
      </c>
      <c r="F8" s="10">
        <v>5</v>
      </c>
      <c r="G8" s="10">
        <v>4</v>
      </c>
      <c r="H8" s="10" t="s">
        <v>30</v>
      </c>
      <c r="I8" s="12">
        <v>1</v>
      </c>
      <c r="J8" s="12">
        <v>5</v>
      </c>
      <c r="K8" s="10" t="s">
        <v>30</v>
      </c>
      <c r="L8" s="12">
        <v>2</v>
      </c>
      <c r="M8" s="12">
        <v>3</v>
      </c>
      <c r="N8" s="10" t="s">
        <v>30</v>
      </c>
      <c r="O8" s="12">
        <v>4</v>
      </c>
    </row>
    <row r="9" spans="1:19">
      <c r="A9" s="10">
        <v>4</v>
      </c>
      <c r="B9" s="10" t="s">
        <v>30</v>
      </c>
      <c r="C9" s="10">
        <v>1</v>
      </c>
      <c r="D9" s="10">
        <v>2</v>
      </c>
      <c r="E9" s="10" t="s">
        <v>30</v>
      </c>
      <c r="F9" s="10">
        <v>4</v>
      </c>
      <c r="G9" s="10">
        <v>2</v>
      </c>
      <c r="H9" s="10" t="s">
        <v>30</v>
      </c>
      <c r="I9" s="12">
        <v>3</v>
      </c>
      <c r="J9" s="12">
        <v>4</v>
      </c>
      <c r="K9" s="10" t="s">
        <v>30</v>
      </c>
      <c r="L9" s="12">
        <v>2</v>
      </c>
      <c r="M9" s="12">
        <v>2</v>
      </c>
      <c r="N9" s="10" t="s">
        <v>30</v>
      </c>
      <c r="O9" s="12">
        <v>5</v>
      </c>
    </row>
    <row r="10" spans="1:19">
      <c r="A10" s="15">
        <f>AVERAGE(A3:A9)</f>
        <v>3.8571428571428572</v>
      </c>
      <c r="B10" s="16" t="str">
        <f>IF(COUNTIF(B3:B9,"=High") &gt;= COUNTIF(B3:B9,"=Low"), "High", "Low")</f>
        <v>Low</v>
      </c>
      <c r="C10" s="15">
        <f t="shared" ref="C10:D10" si="0">AVERAGE(C3:C9)</f>
        <v>2.4285714285714284</v>
      </c>
      <c r="D10" s="15">
        <f t="shared" si="0"/>
        <v>3.1428571428571428</v>
      </c>
      <c r="E10" s="16" t="str">
        <f>IF(COUNTIF(E3:E9,"=High") &gt;= COUNTIF(E3:E9,"=Low"), "High", "Low")</f>
        <v>High</v>
      </c>
      <c r="F10" s="15">
        <f t="shared" ref="F10:G10" si="1">AVERAGE(F3:F9)</f>
        <v>3.1428571428571428</v>
      </c>
      <c r="G10" s="15">
        <f t="shared" si="1"/>
        <v>2.8571428571428572</v>
      </c>
      <c r="H10" s="16" t="str">
        <f>IF(COUNTIF(H3:H9,"=High") &gt;= COUNTIF(H3:H9,"=Low"), "High", "Low")</f>
        <v>Low</v>
      </c>
      <c r="I10" s="15">
        <f t="shared" ref="I10:J10" si="2">AVERAGE(I3:I9)</f>
        <v>3.7142857142857144</v>
      </c>
      <c r="J10" s="15">
        <f t="shared" si="2"/>
        <v>4.7142857142857144</v>
      </c>
      <c r="K10" s="16" t="str">
        <f>IF(COUNTIF(K3:K9,"=High") &gt;= COUNTIF(K3:K9,"=Low"), "High", "Low")</f>
        <v>Low</v>
      </c>
      <c r="L10" s="15">
        <f t="shared" ref="L10:M10" si="3">AVERAGE(L3:L9)</f>
        <v>1.8571428571428572</v>
      </c>
      <c r="M10" s="15">
        <f t="shared" si="3"/>
        <v>2.8571428571428572</v>
      </c>
      <c r="N10" s="16" t="str">
        <f>IF(COUNTIF(N3:N9,"=High") &gt;= COUNTIF(N3:N9,"=Low"), "High", "Low")</f>
        <v>Low</v>
      </c>
      <c r="O10" s="15">
        <f>AVERAGE(O3:O9)</f>
        <v>3.8571428571428572</v>
      </c>
    </row>
    <row r="11" spans="1:19">
      <c r="A11" s="17"/>
      <c r="B11" s="17"/>
      <c r="C11" s="17"/>
      <c r="D11" s="17"/>
      <c r="E11" s="17"/>
      <c r="F11" s="17"/>
      <c r="G11" s="17"/>
      <c r="H11" s="17"/>
      <c r="I11" s="18"/>
      <c r="J11" s="18"/>
      <c r="K11" s="18"/>
      <c r="L11" s="18"/>
      <c r="M11" s="18"/>
      <c r="N11" s="18"/>
      <c r="O11" s="18"/>
    </row>
    <row r="12" spans="1:19">
      <c r="A12" s="19" t="s">
        <v>65</v>
      </c>
      <c r="B12" s="19" t="s">
        <v>20</v>
      </c>
      <c r="C12" s="19" t="s">
        <v>21</v>
      </c>
      <c r="D12" s="19" t="s">
        <v>22</v>
      </c>
      <c r="E12" s="17"/>
      <c r="F12" s="20" t="s">
        <v>65</v>
      </c>
      <c r="G12" s="20" t="s">
        <v>20</v>
      </c>
      <c r="H12" s="20" t="s">
        <v>21</v>
      </c>
      <c r="I12" s="20" t="s">
        <v>22</v>
      </c>
      <c r="J12" s="20" t="s">
        <v>67</v>
      </c>
      <c r="K12" s="17"/>
      <c r="L12" s="21" t="str">
        <f>CONCATENATE("| ", F12, " | ", G12, " | ", H12, " | ", I12, " |")</f>
        <v>| Attribute | Score | Low/High | Ranking |</v>
      </c>
      <c r="M12" s="18"/>
      <c r="N12" s="18"/>
      <c r="O12" s="18"/>
      <c r="P12" s="18"/>
      <c r="Q12" s="18"/>
      <c r="R12" s="18"/>
    </row>
    <row r="13" spans="1:19">
      <c r="A13" s="19" t="str">
        <f>A1</f>
        <v>Distance to Next Destination</v>
      </c>
      <c r="B13" s="22">
        <f t="shared" ref="B13:D13" si="4">A10</f>
        <v>3.8571428571428572</v>
      </c>
      <c r="C13" s="17" t="str">
        <f t="shared" si="4"/>
        <v>Low</v>
      </c>
      <c r="D13" s="22">
        <f t="shared" si="4"/>
        <v>2.4285714285714284</v>
      </c>
      <c r="E13" s="17"/>
      <c r="F13" s="16" t="s">
        <v>18</v>
      </c>
      <c r="G13" s="23">
        <v>4.7142857142857144</v>
      </c>
      <c r="H13" s="24" t="s">
        <v>30</v>
      </c>
      <c r="I13" s="23">
        <v>1.8571428571428572</v>
      </c>
      <c r="J13" s="23">
        <f t="shared" ref="J13:J17" si="5">AVERAGE(G13, 5 - I13)</f>
        <v>3.9285714285714288</v>
      </c>
      <c r="K13" s="17"/>
      <c r="L13" s="21" t="str">
        <f t="shared" ref="L13:L17" si="6">CONCATENATE("| ", F13, " | ", TEXT(G13, "#.##"), " | ", H13, " | ", TEXT(I13, "#.##"), " |")</f>
        <v>| Presence of Competing Gangs | 4.71 | Low | 1.86 |</v>
      </c>
      <c r="M13" s="18"/>
      <c r="N13" s="18"/>
      <c r="O13" s="18"/>
      <c r="P13" s="18"/>
      <c r="Q13" s="18"/>
      <c r="R13" s="18"/>
      <c r="S13" s="18"/>
    </row>
    <row r="14" spans="1:19">
      <c r="A14" s="19" t="str">
        <f>D1</f>
        <v>Crime Rate</v>
      </c>
      <c r="B14" s="22">
        <f t="shared" ref="B14:D14" si="7">D10</f>
        <v>3.1428571428571428</v>
      </c>
      <c r="C14" s="17" t="str">
        <f t="shared" si="7"/>
        <v>High</v>
      </c>
      <c r="D14" s="22">
        <f t="shared" si="7"/>
        <v>3.1428571428571428</v>
      </c>
      <c r="E14" s="17"/>
      <c r="F14" s="16" t="s">
        <v>2</v>
      </c>
      <c r="G14" s="23">
        <v>3.8571428571428572</v>
      </c>
      <c r="H14" s="24" t="s">
        <v>30</v>
      </c>
      <c r="I14" s="23">
        <v>2.4285714285714284</v>
      </c>
      <c r="J14" s="23">
        <f t="shared" si="5"/>
        <v>3.2142857142857144</v>
      </c>
      <c r="K14" s="17"/>
      <c r="L14" s="21" t="str">
        <f t="shared" si="6"/>
        <v>| Distance to Next Destination | 3.86 | Low | 2.43 |</v>
      </c>
      <c r="M14" s="18"/>
      <c r="N14" s="18"/>
      <c r="O14" s="18"/>
      <c r="P14" s="18"/>
      <c r="Q14" s="18"/>
      <c r="R14" s="18"/>
      <c r="S14" s="18"/>
    </row>
    <row r="15" spans="1:19">
      <c r="A15" s="19" t="str">
        <f>G1</f>
        <v>Population Density</v>
      </c>
      <c r="B15" s="22">
        <f t="shared" ref="B15:D15" si="8">G10</f>
        <v>2.8571428571428572</v>
      </c>
      <c r="C15" s="17" t="str">
        <f t="shared" si="8"/>
        <v>Low</v>
      </c>
      <c r="D15" s="22">
        <f t="shared" si="8"/>
        <v>3.7142857142857144</v>
      </c>
      <c r="E15" s="17"/>
      <c r="F15" s="16" t="s">
        <v>13</v>
      </c>
      <c r="G15" s="23">
        <v>3.1428571428571428</v>
      </c>
      <c r="H15" s="24" t="s">
        <v>29</v>
      </c>
      <c r="I15" s="23">
        <v>3.1428571428571428</v>
      </c>
      <c r="J15" s="23">
        <f t="shared" si="5"/>
        <v>2.5</v>
      </c>
      <c r="K15" s="17"/>
      <c r="L15" s="21" t="str">
        <f t="shared" si="6"/>
        <v>| Crime Rate | 3.14 | High | 3.14 |</v>
      </c>
      <c r="M15" s="18"/>
      <c r="N15" s="18"/>
      <c r="O15" s="18"/>
      <c r="P15" s="18"/>
      <c r="Q15" s="18"/>
      <c r="R15" s="18"/>
      <c r="S15" s="18"/>
    </row>
    <row r="16" spans="1:19">
      <c r="A16" s="19" t="str">
        <f>J1</f>
        <v>Presence of Competing Gangs</v>
      </c>
      <c r="B16" s="22">
        <f t="shared" ref="B16:D16" si="9">J10</f>
        <v>4.7142857142857144</v>
      </c>
      <c r="C16" s="17" t="str">
        <f t="shared" si="9"/>
        <v>Low</v>
      </c>
      <c r="D16" s="22">
        <f t="shared" si="9"/>
        <v>1.8571428571428572</v>
      </c>
      <c r="E16" s="17"/>
      <c r="F16" s="16" t="s">
        <v>17</v>
      </c>
      <c r="G16" s="23">
        <v>2.8571428571428572</v>
      </c>
      <c r="H16" s="24" t="s">
        <v>30</v>
      </c>
      <c r="I16" s="23">
        <v>3.7142857142857144</v>
      </c>
      <c r="J16" s="23">
        <f t="shared" si="5"/>
        <v>2.0714285714285712</v>
      </c>
      <c r="K16" s="17"/>
      <c r="L16" s="21" t="str">
        <f t="shared" si="6"/>
        <v>| Population Density | 2.86 | Low | 3.71 |</v>
      </c>
      <c r="M16" s="18"/>
      <c r="N16" s="18"/>
      <c r="O16" s="18"/>
      <c r="P16" s="18"/>
      <c r="Q16" s="18"/>
      <c r="R16" s="18"/>
      <c r="S16" s="18"/>
    </row>
    <row r="17" spans="1:19">
      <c r="A17" s="19" t="str">
        <f>M1</f>
        <v>Complexity of the Route</v>
      </c>
      <c r="B17" s="26">
        <f t="shared" ref="B17:D17" si="10">M10</f>
        <v>2.8571428571428572</v>
      </c>
      <c r="C17" s="18" t="str">
        <f t="shared" si="10"/>
        <v>Low</v>
      </c>
      <c r="D17" s="26">
        <f t="shared" si="10"/>
        <v>3.8571428571428572</v>
      </c>
      <c r="E17" s="17"/>
      <c r="F17" s="16" t="s">
        <v>19</v>
      </c>
      <c r="G17" s="23">
        <v>2.8571428571428572</v>
      </c>
      <c r="H17" s="24" t="s">
        <v>30</v>
      </c>
      <c r="I17" s="23">
        <v>3.8571428571428572</v>
      </c>
      <c r="J17" s="23">
        <f t="shared" si="5"/>
        <v>2</v>
      </c>
      <c r="K17" s="17"/>
      <c r="L17" s="21" t="str">
        <f t="shared" si="6"/>
        <v>| Complexity of the Route | 2.86 | Low | 3.86 |</v>
      </c>
      <c r="M17" s="18"/>
      <c r="N17" s="18"/>
      <c r="O17" s="18"/>
      <c r="P17" s="18"/>
      <c r="Q17" s="18"/>
      <c r="R17" s="18"/>
      <c r="S17" s="18"/>
    </row>
    <row r="18" spans="1:19">
      <c r="A18" s="17"/>
      <c r="B18" s="17"/>
      <c r="C18" s="17"/>
      <c r="D18" s="17"/>
      <c r="E18" s="17"/>
      <c r="F18" s="17"/>
      <c r="G18" s="17"/>
      <c r="H18" s="17"/>
      <c r="I18" s="18"/>
      <c r="J18" s="18"/>
      <c r="K18" s="18"/>
      <c r="L18" s="18"/>
      <c r="M18" s="18"/>
      <c r="N18" s="18"/>
      <c r="O18" s="18"/>
    </row>
    <row r="19" spans="1:19">
      <c r="A19" s="17"/>
      <c r="B19" s="17"/>
      <c r="C19" s="17"/>
      <c r="D19" s="17"/>
      <c r="E19" s="17"/>
      <c r="F19" s="17"/>
      <c r="G19" s="17"/>
      <c r="H19" s="17"/>
      <c r="I19" s="18"/>
      <c r="J19" s="18"/>
      <c r="K19" s="18"/>
      <c r="L19" s="21" t="str">
        <f>CONCATENATE("| ", F12, " | ", J12, " |")</f>
        <v>| Attribute | Composite |</v>
      </c>
      <c r="M19" s="18"/>
      <c r="N19" s="18"/>
      <c r="O19" s="18"/>
    </row>
    <row r="20" spans="1:19">
      <c r="A20" s="17"/>
      <c r="B20" s="17"/>
      <c r="C20" s="17"/>
      <c r="D20" s="17"/>
      <c r="E20" s="17"/>
      <c r="F20" s="17"/>
      <c r="G20" s="22">
        <f>5-I13</f>
        <v>3.1428571428571428</v>
      </c>
      <c r="H20" s="22">
        <f>AVERAGE(G13,G20)</f>
        <v>3.9285714285714288</v>
      </c>
      <c r="I20" s="18"/>
      <c r="J20" s="18"/>
      <c r="K20" s="18"/>
      <c r="L20" s="21" t="str">
        <f t="shared" ref="L20:L24" si="11">CONCATENATE("| ", F13, " | ", TEXT(J13, "0.00"), " |")</f>
        <v>| Presence of Competing Gangs | 3.93 |</v>
      </c>
      <c r="M20" s="18"/>
      <c r="N20" s="18"/>
      <c r="O20" s="18"/>
    </row>
    <row r="21" spans="1:19">
      <c r="A21" s="17"/>
      <c r="B21" s="17"/>
      <c r="C21" s="17"/>
      <c r="D21" s="17"/>
      <c r="E21" s="17"/>
      <c r="F21" s="17"/>
      <c r="G21" s="17"/>
      <c r="H21" s="17"/>
      <c r="I21" s="18"/>
      <c r="J21" s="18"/>
      <c r="K21" s="18"/>
      <c r="L21" s="21" t="str">
        <f t="shared" si="11"/>
        <v>| Distance to Next Destination | 3.21 |</v>
      </c>
      <c r="M21" s="18"/>
      <c r="N21" s="18"/>
      <c r="O21" s="18"/>
    </row>
    <row r="22" spans="1:19">
      <c r="A22" s="17"/>
      <c r="B22" s="17"/>
      <c r="C22" s="17"/>
      <c r="D22" s="17"/>
      <c r="E22" s="17"/>
      <c r="F22" s="17"/>
      <c r="G22" s="17"/>
      <c r="H22" s="17"/>
      <c r="I22" s="18"/>
      <c r="J22" s="18"/>
      <c r="K22" s="18"/>
      <c r="L22" s="21" t="str">
        <f t="shared" si="11"/>
        <v>| Crime Rate | 2.50 |</v>
      </c>
      <c r="M22" s="18"/>
      <c r="N22" s="18"/>
      <c r="O22" s="18"/>
    </row>
    <row r="23" spans="1:19">
      <c r="A23" s="17"/>
      <c r="B23" s="17"/>
      <c r="C23" s="17"/>
      <c r="D23" s="17"/>
      <c r="E23" s="17"/>
      <c r="F23" s="17"/>
      <c r="G23" s="17"/>
      <c r="H23" s="17"/>
      <c r="I23" s="18"/>
      <c r="J23" s="18"/>
      <c r="K23" s="18"/>
      <c r="L23" s="21" t="str">
        <f t="shared" si="11"/>
        <v>| Population Density | 2.07 |</v>
      </c>
      <c r="M23" s="18"/>
      <c r="N23" s="18"/>
      <c r="O23" s="18"/>
    </row>
    <row r="24" spans="1:19">
      <c r="A24" s="17"/>
      <c r="B24" s="17"/>
      <c r="C24" s="17"/>
      <c r="D24" s="17"/>
      <c r="E24" s="17"/>
      <c r="F24" s="17"/>
      <c r="G24" s="17"/>
      <c r="H24" s="17"/>
      <c r="I24" s="18"/>
      <c r="J24" s="18"/>
      <c r="K24" s="18"/>
      <c r="L24" s="21" t="str">
        <f t="shared" si="11"/>
        <v>| Complexity of the Route | 2.00 |</v>
      </c>
      <c r="M24" s="18"/>
      <c r="N24" s="18"/>
      <c r="O24" s="18"/>
    </row>
    <row r="25" spans="1:19">
      <c r="A25" s="17"/>
      <c r="B25" s="17"/>
      <c r="C25" s="17"/>
      <c r="D25" s="17"/>
      <c r="E25" s="17"/>
      <c r="F25" s="17"/>
      <c r="G25" s="17"/>
      <c r="H25" s="17"/>
      <c r="I25" s="18"/>
      <c r="J25" s="18"/>
      <c r="K25" s="18"/>
      <c r="L25" s="21"/>
      <c r="M25" s="18"/>
      <c r="N25" s="18"/>
      <c r="O25" s="18"/>
    </row>
    <row r="26" spans="1:19">
      <c r="A26" s="29"/>
      <c r="B26" s="17"/>
      <c r="C26" s="29"/>
      <c r="D26" s="29"/>
      <c r="E26" s="29"/>
      <c r="F26" s="29"/>
      <c r="G26" s="29"/>
      <c r="H26" s="29"/>
      <c r="L26" s="21"/>
    </row>
    <row r="27" spans="1:19">
      <c r="A27" s="29"/>
      <c r="B27" s="29"/>
      <c r="C27" s="29"/>
      <c r="D27" s="29"/>
      <c r="E27" s="29"/>
      <c r="F27" s="29"/>
      <c r="G27" s="29"/>
      <c r="H27" s="29"/>
    </row>
    <row r="28" spans="1:19">
      <c r="A28" s="29"/>
      <c r="B28" s="29"/>
      <c r="C28" s="29"/>
      <c r="D28" s="29"/>
      <c r="E28" s="29"/>
      <c r="F28" s="29"/>
      <c r="G28" s="29"/>
      <c r="H28" s="29"/>
    </row>
    <row r="29" spans="1:19">
      <c r="A29" s="29"/>
      <c r="B29" s="29"/>
      <c r="C29" s="29"/>
      <c r="D29" s="29"/>
      <c r="E29" s="29"/>
      <c r="F29" s="29"/>
      <c r="G29" s="29"/>
      <c r="H29" s="29"/>
    </row>
    <row r="30" spans="1:19">
      <c r="A30" s="29"/>
      <c r="B30" s="29"/>
      <c r="C30" s="29"/>
      <c r="D30" s="29"/>
      <c r="E30" s="29"/>
      <c r="F30" s="29"/>
      <c r="G30" s="29"/>
      <c r="H30" s="29"/>
    </row>
    <row r="31" spans="1:19">
      <c r="A31" s="29"/>
      <c r="B31" s="29"/>
      <c r="C31" s="29"/>
      <c r="D31" s="29"/>
      <c r="E31" s="29"/>
      <c r="F31" s="29"/>
      <c r="G31" s="29"/>
      <c r="H31" s="29"/>
    </row>
    <row r="32" spans="1:19">
      <c r="A32" s="29"/>
      <c r="B32" s="29"/>
      <c r="C32" s="29"/>
      <c r="D32" s="29"/>
      <c r="E32" s="29"/>
      <c r="F32" s="29"/>
      <c r="G32" s="29"/>
      <c r="H32" s="29"/>
    </row>
    <row r="33" spans="1:8">
      <c r="A33" s="29"/>
      <c r="B33" s="29"/>
      <c r="C33" s="29"/>
      <c r="D33" s="29"/>
      <c r="E33" s="29"/>
      <c r="F33" s="29"/>
      <c r="G33" s="29"/>
      <c r="H33" s="29"/>
    </row>
    <row r="34" spans="1:8">
      <c r="A34" s="29"/>
      <c r="B34" s="29"/>
      <c r="C34" s="29"/>
      <c r="D34" s="29"/>
      <c r="E34" s="29"/>
      <c r="F34" s="29"/>
      <c r="G34" s="29"/>
      <c r="H34" s="29"/>
    </row>
    <row r="35" spans="1:8">
      <c r="A35" s="29"/>
      <c r="B35" s="29"/>
      <c r="C35" s="29"/>
      <c r="D35" s="29"/>
      <c r="E35" s="29"/>
      <c r="F35" s="29"/>
      <c r="G35" s="29"/>
      <c r="H35" s="29"/>
    </row>
    <row r="36" spans="1:8">
      <c r="B36" s="29"/>
    </row>
  </sheetData>
  <mergeCells count="5">
    <mergeCell ref="A1:C1"/>
    <mergeCell ref="D1:F1"/>
    <mergeCell ref="G1:I1"/>
    <mergeCell ref="J1:L1"/>
    <mergeCell ref="M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72"/>
  <sheetViews>
    <sheetView workbookViewId="0"/>
  </sheetViews>
  <sheetFormatPr defaultColWidth="14.44140625" defaultRowHeight="15.75" customHeight="1"/>
  <cols>
    <col min="1" max="1" width="17.6640625" customWidth="1"/>
    <col min="2" max="2" width="20.88671875" customWidth="1"/>
    <col min="3" max="3" width="35.5546875" customWidth="1"/>
    <col min="14" max="14" width="16.109375" customWidth="1"/>
  </cols>
  <sheetData>
    <row r="1" spans="1:15">
      <c r="A1" s="25" t="str">
        <f>'Route Info'!A1</f>
        <v>Source City</v>
      </c>
      <c r="B1" s="25" t="str">
        <f>'Route Info'!B1</f>
        <v>Destination City</v>
      </c>
      <c r="C1" s="2" t="s">
        <v>4</v>
      </c>
      <c r="D1" s="2" t="s">
        <v>69</v>
      </c>
      <c r="E1" s="25" t="str">
        <f>'Route Info'!F1</f>
        <v>Circuity</v>
      </c>
      <c r="F1" s="2" t="s">
        <v>70</v>
      </c>
      <c r="G1" s="2" t="s">
        <v>14</v>
      </c>
      <c r="H1" s="2" t="s">
        <v>15</v>
      </c>
      <c r="I1" s="2" t="s">
        <v>71</v>
      </c>
      <c r="N1" s="1"/>
      <c r="O1" s="1"/>
    </row>
    <row r="2" spans="1:15">
      <c r="A2" s="27" t="str">
        <f>'Route Info'!A2</f>
        <v>Zihuatanejo</v>
      </c>
      <c r="B2" s="27" t="str">
        <f>'Route Info'!B2</f>
        <v>Huetamo</v>
      </c>
      <c r="C2" s="28" t="str">
        <f>'Route Info'!C2</f>
        <v>Zihuatanejo to Huetamo</v>
      </c>
      <c r="D2" s="28">
        <f>IF($L$4 &gt; 0, ('Route Info'!E2 - $L$2), ($L$3 - 'Route Info'!E2)) / ($L$3 - $L$2)</f>
        <v>0.41835357624831304</v>
      </c>
      <c r="E2" s="28">
        <f>IF($L$8 &gt; 0, ('Route Info'!F2 - $L$6), ($L$7 - 'Route Info'!F2)) / ($L$7 - $L$6)</f>
        <v>0.21362712866166761</v>
      </c>
      <c r="F2" s="28">
        <f>IF($L$12 &gt; 0, ('Route Info'!G2 - $L$10), ($L$11 - 'Route Info'!G2)) / ($L$11 - $L$10)</f>
        <v>0.38337801608579092</v>
      </c>
      <c r="G2" s="28">
        <f>IF($L$16 &gt; 0, ('Route Info'!H2 - $L$14), ($L$15 - 'Route Info'!H2)) / ($L$15 - $L$14)</f>
        <v>0.96921424997396577</v>
      </c>
      <c r="H2" s="28">
        <f>IF(L$20 &gt; 0, LOOKUP(LOOKUP(B2,'City Info'!A$2:A$35,'City Info'!E$2:E$35),'City Info'!H$2:H$5,'City Info'!J$2:J$5), 1 - LOOKUP(LOOKUP(B2,'City Info'!A$2:A$35,'City Info'!E$2:E$35),'City Info'!H$2:H$5,'City Info'!J$2:J$5))</f>
        <v>0</v>
      </c>
      <c r="I2" s="28">
        <f t="shared" ref="I2:I69" si="0">(D2 * $O$2) + (E2 * $O$3) + (F2 * $O$4) + (G2 * $O$5) + (H2 * $O$6)</f>
        <v>4.73806531042489</v>
      </c>
      <c r="K2" s="1" t="s">
        <v>72</v>
      </c>
      <c r="L2" s="5">
        <f>MIN('Route Info'!E2:E69)</f>
        <v>32.700000000000003</v>
      </c>
      <c r="N2" s="1" t="s">
        <v>73</v>
      </c>
      <c r="O2" s="30">
        <f>'Survey Results'!J14</f>
        <v>3.2142857142857144</v>
      </c>
    </row>
    <row r="3" spans="1:15">
      <c r="A3" s="27" t="str">
        <f>'Route Info'!A3</f>
        <v>Zihuatanejo</v>
      </c>
      <c r="B3" s="27" t="str">
        <f>'Route Info'!B3</f>
        <v>Nueva Italia de Ruiz</v>
      </c>
      <c r="C3" s="28" t="str">
        <f>'Route Info'!C3</f>
        <v>Zihuatanejo to Nueva Italia de Ruiz</v>
      </c>
      <c r="D3" s="28">
        <f>IF($L$4 &gt; 0, ('Route Info'!E3 - $L$2), ($L$3 - 'Route Info'!E3)) / ($L$3 - $L$2)</f>
        <v>0.58479532163742687</v>
      </c>
      <c r="E3" s="28">
        <f>IF($L$8 &gt; 0, ('Route Info'!F3 - $L$6), ($L$7 - 'Route Info'!F3)) / ($L$7 - $L$6)</f>
        <v>0.83161066226563563</v>
      </c>
      <c r="F3" s="28">
        <f>IF($L$12 &gt; 0, ('Route Info'!G3 - $L$10), ($L$11 - 'Route Info'!G3)) / ($L$11 - $L$10)</f>
        <v>6.3002680965147453E-2</v>
      </c>
      <c r="G3" s="28">
        <f>IF($L$16 &gt; 0, ('Route Info'!H3 - $L$14), ($L$15 - 'Route Info'!H3)) / ($L$15 - $L$14)</f>
        <v>0.97329463340047195</v>
      </c>
      <c r="H3" s="28">
        <f>IF(L$20 &gt; 0, LOOKUP(LOOKUP(B3,'City Info'!A$2:A$35,'City Info'!E$2:E$35),'City Info'!H$2:H$5,'City Info'!J$2:J$5), 1 - LOOKUP(LOOKUP(B3,'City Info'!A$2:A$35,'City Info'!E$2:E$35),'City Info'!H$2:H$5,'City Info'!J$2:J$5))</f>
        <v>0</v>
      </c>
      <c r="I3" s="28">
        <f t="shared" si="0"/>
        <v>5.7165375871082755</v>
      </c>
      <c r="K3" s="1" t="s">
        <v>74</v>
      </c>
      <c r="L3" s="5">
        <f>MAX('Route Info'!E2:E69)</f>
        <v>255</v>
      </c>
      <c r="N3" s="1" t="s">
        <v>75</v>
      </c>
      <c r="O3" s="30">
        <f>'Survey Results'!J17</f>
        <v>2</v>
      </c>
    </row>
    <row r="4" spans="1:15">
      <c r="A4" s="27" t="str">
        <f>'Route Info'!A4</f>
        <v>Nueva Italia de Ruiz</v>
      </c>
      <c r="B4" s="27" t="str">
        <f>'Route Info'!B4</f>
        <v>Uruapan</v>
      </c>
      <c r="C4" s="28" t="str">
        <f>'Route Info'!C4</f>
        <v>Nueva Italia de Ruiz to Uruapan</v>
      </c>
      <c r="D4" s="28">
        <f>IF($L$4 &gt; 0, ('Route Info'!E4 - $L$2), ($L$3 - 'Route Info'!E4)) / ($L$3 - $L$2)</f>
        <v>0.98425551057130001</v>
      </c>
      <c r="E4" s="28">
        <f>IF($L$8 &gt; 0, ('Route Info'!F4 - $L$6), ($L$7 - 'Route Info'!F4)) / ($L$7 - $L$6)</f>
        <v>0.72452809279302566</v>
      </c>
      <c r="F4" s="28">
        <f>IF($L$12 &gt; 0, ('Route Info'!G4 - $L$10), ($L$11 - 'Route Info'!G4)) / ($L$11 - $L$10)</f>
        <v>1</v>
      </c>
      <c r="G4" s="28">
        <f>IF($L$16 &gt; 0, ('Route Info'!H4 - $L$14), ($L$15 - 'Route Info'!H4)) / ($L$15 - $L$14)</f>
        <v>0.77896653145819417</v>
      </c>
      <c r="H4" s="28">
        <f>IF(L$20 &gt; 0, LOOKUP(LOOKUP(B4,'City Info'!A$2:A$35,'City Info'!E$2:E$35),'City Info'!H$2:H$5,'City Info'!J$2:J$5), 1 - LOOKUP(LOOKUP(B4,'City Info'!A$2:A$35,'City Info'!E$2:E$35),'City Info'!H$2:H$5,'City Info'!J$2:J$5))</f>
        <v>0</v>
      </c>
      <c r="I4" s="28">
        <f t="shared" si="0"/>
        <v>8.7263081418714883</v>
      </c>
      <c r="K4" s="1" t="s">
        <v>29</v>
      </c>
      <c r="L4" s="1">
        <v>0</v>
      </c>
      <c r="N4" s="1" t="s">
        <v>84</v>
      </c>
      <c r="O4" s="30">
        <f>'Survey Results'!J15</f>
        <v>2.5</v>
      </c>
    </row>
    <row r="5" spans="1:15">
      <c r="A5" s="27" t="str">
        <f>'Route Info'!A5</f>
        <v>Huetamo</v>
      </c>
      <c r="B5" s="27" t="str">
        <f>'Route Info'!B5</f>
        <v>Morelia</v>
      </c>
      <c r="C5" s="28" t="str">
        <f>'Route Info'!C5</f>
        <v>Huetamo to Morelia</v>
      </c>
      <c r="D5" s="28">
        <f>IF($L$4 &gt; 0, ('Route Info'!E5 - $L$2), ($L$3 - 'Route Info'!E5)) / ($L$3 - $L$2)</f>
        <v>0.57130004498425546</v>
      </c>
      <c r="E5" s="28">
        <f>IF($L$8 &gt; 0, ('Route Info'!F5 - $L$6), ($L$7 - 'Route Info'!F5)) / ($L$7 - $L$6)</f>
        <v>0.51086228178451776</v>
      </c>
      <c r="F5" s="28">
        <f>IF($L$12 &gt; 0, ('Route Info'!G5 - $L$10), ($L$11 - 'Route Info'!G5)) / ($L$11 - $L$10)</f>
        <v>0.55227882037533516</v>
      </c>
      <c r="G5" s="28">
        <f>IF($L$16 &gt; 0, ('Route Info'!H5 - $L$14), ($L$15 - 'Route Info'!H5)) / ($L$15 - $L$14)</f>
        <v>0.50075689652106992</v>
      </c>
      <c r="H5" s="28">
        <f>IF(L$20 &gt; 0, LOOKUP(LOOKUP(B5,'City Info'!A$2:A$35,'City Info'!E$2:E$35),'City Info'!H$2:H$5,'City Info'!J$2:J$5), 1 - LOOKUP(LOOKUP(B5,'City Info'!A$2:A$35,'City Info'!E$2:E$35),'City Info'!H$2:H$5,'City Info'!J$2:J$5))</f>
        <v>0</v>
      </c>
      <c r="I5" s="28">
        <f t="shared" si="0"/>
        <v>5.2760253304646962</v>
      </c>
      <c r="N5" s="1" t="s">
        <v>92</v>
      </c>
      <c r="O5" s="30">
        <f>'Survey Results'!J16</f>
        <v>2.0714285714285712</v>
      </c>
    </row>
    <row r="6" spans="1:15">
      <c r="A6" s="27" t="str">
        <f>'Route Info'!A6</f>
        <v>Uruapan</v>
      </c>
      <c r="B6" s="27" t="str">
        <f>'Route Info'!B6</f>
        <v>Pátzcuaro</v>
      </c>
      <c r="C6" s="28" t="str">
        <f>'Route Info'!C6</f>
        <v>Uruapan to Pátzcuaro</v>
      </c>
      <c r="D6" s="28">
        <f>IF($L$4 &gt; 0, ('Route Info'!E6 - $L$2), ($L$3 - 'Route Info'!E6)) / ($L$3 - $L$2)</f>
        <v>0.98740440845704003</v>
      </c>
      <c r="E6" s="28">
        <f>IF($L$8 &gt; 0, ('Route Info'!F6 - $L$6), ($L$7 - 'Route Info'!F6)) / ($L$7 - $L$6)</f>
        <v>0.80522530660459291</v>
      </c>
      <c r="F6" s="28">
        <f>IF($L$12 &gt; 0, ('Route Info'!G6 - $L$10), ($L$11 - 'Route Info'!G6)) / ($L$11 - $L$10)</f>
        <v>0.1970509383378016</v>
      </c>
      <c r="G6" s="28">
        <f>IF($L$16 &gt; 0, ('Route Info'!H6 - $L$14), ($L$15 - 'Route Info'!H6)) / ($L$15 - $L$14)</f>
        <v>0.93981212202797471</v>
      </c>
      <c r="H6" s="28">
        <f>IF(L$20 &gt; 0, LOOKUP(LOOKUP(B6,'City Info'!A$2:A$35,'City Info'!E$2:E$35),'City Info'!H$2:H$5,'City Info'!J$2:J$5), 1 - LOOKUP(LOOKUP(B6,'City Info'!A$2:A$35,'City Info'!E$2:E$35),'City Info'!H$2:H$5,'City Info'!J$2:J$5))</f>
        <v>0</v>
      </c>
      <c r="I6" s="28">
        <f t="shared" si="0"/>
        <v>7.223631524723551</v>
      </c>
      <c r="K6" s="1" t="s">
        <v>104</v>
      </c>
      <c r="L6" s="4">
        <f>MIN('Route Info'!$F$2:$F$69)</f>
        <v>1.0514800514800515</v>
      </c>
      <c r="N6" s="1" t="s">
        <v>106</v>
      </c>
      <c r="O6" s="30">
        <f>'Survey Results'!J13</f>
        <v>3.9285714285714288</v>
      </c>
    </row>
    <row r="7" spans="1:15">
      <c r="A7" s="27" t="str">
        <f>'Route Info'!A7</f>
        <v>Pátzcuaro</v>
      </c>
      <c r="B7" s="27" t="str">
        <f>'Route Info'!B7</f>
        <v>Morelia</v>
      </c>
      <c r="C7" s="28" t="str">
        <f>'Route Info'!C7</f>
        <v>Pátzcuaro to Morelia</v>
      </c>
      <c r="D7" s="28">
        <f>IF($L$4 &gt; 0, ('Route Info'!E7 - $L$2), ($L$3 - 'Route Info'!E7)) / ($L$3 - $L$2)</f>
        <v>0.99550157444894283</v>
      </c>
      <c r="E7" s="28">
        <f>IF($L$8 &gt; 0, ('Route Info'!F7 - $L$6), ($L$7 - 'Route Info'!F7)) / ($L$7 - $L$6)</f>
        <v>0.87688947582283616</v>
      </c>
      <c r="F7" s="28">
        <f>IF($L$12 &gt; 0, ('Route Info'!G7 - $L$10), ($L$11 - 'Route Info'!G7)) / ($L$11 - $L$10)</f>
        <v>0.55227882037533516</v>
      </c>
      <c r="G7" s="28">
        <f>IF($L$16 &gt; 0, ('Route Info'!H7 - $L$14), ($L$15 - 'Route Info'!H7)) / ($L$15 - $L$14)</f>
        <v>0.50075689652106992</v>
      </c>
      <c r="H7" s="28">
        <f>IF(L$20 &gt; 0, LOOKUP(LOOKUP(B7,'City Info'!A$2:A$35,'City Info'!E$2:E$35),'City Info'!H$2:H$5,'City Info'!J$2:J$5), 1 - LOOKUP(LOOKUP(B7,'City Info'!A$2:A$35,'City Info'!E$2:E$35),'City Info'!H$2:H$5,'City Info'!J$2:J$5))</f>
        <v>0</v>
      </c>
      <c r="I7" s="28">
        <f t="shared" si="0"/>
        <v>7.371584634677828</v>
      </c>
      <c r="K7" s="1" t="s">
        <v>115</v>
      </c>
      <c r="L7" s="5">
        <f>MAX('Route Info'!$F$2:$F$69)</f>
        <v>2.4285714285714284</v>
      </c>
    </row>
    <row r="8" spans="1:15">
      <c r="A8" s="27" t="str">
        <f>'Route Info'!A8</f>
        <v>Morelia</v>
      </c>
      <c r="B8" s="27" t="str">
        <f>'Route Info'!B8</f>
        <v>San Juan del Río</v>
      </c>
      <c r="C8" s="28" t="str">
        <f>'Route Info'!C8</f>
        <v>Morelia to San Juan del Río</v>
      </c>
      <c r="D8" s="28">
        <f>IF($L$4 &gt; 0, ('Route Info'!E8 - $L$2), ($L$3 - 'Route Info'!E8)) / ($L$3 - $L$2)</f>
        <v>0.46783625730994149</v>
      </c>
      <c r="E8" s="28">
        <f>IF($L$8 &gt; 0, ('Route Info'!F8 - $L$6), ($L$7 - 'Route Info'!F8)) / ($L$7 - $L$6)</f>
        <v>0.48257708096776991</v>
      </c>
      <c r="F8" s="28">
        <f>IF($L$12 &gt; 0, ('Route Info'!G8 - $L$10), ($L$11 - 'Route Info'!G8)) / ($L$11 - $L$10)</f>
        <v>0.18096514745308312</v>
      </c>
      <c r="G8" s="28">
        <f>IF($L$16 &gt; 0, ('Route Info'!H8 - $L$14), ($L$15 - 'Route Info'!H8)) / ($L$15 - $L$14)</f>
        <v>0.82194390330011968</v>
      </c>
      <c r="H8" s="28">
        <f>IF(L$20 &gt; 0, LOOKUP(LOOKUP(B8,'City Info'!A$2:A$35,'City Info'!E$2:E$35),'City Info'!H$2:H$5,'City Info'!J$2:J$5), 1 - LOOKUP(LOOKUP(B8,'City Info'!A$2:A$35,'City Info'!E$2:E$35),'City Info'!H$2:H$5,'City Info'!J$2:J$5))</f>
        <v>0</v>
      </c>
      <c r="I8" s="28">
        <f t="shared" si="0"/>
        <v>4.623924514471879</v>
      </c>
      <c r="K8" s="1" t="s">
        <v>29</v>
      </c>
      <c r="L8" s="1">
        <v>0</v>
      </c>
    </row>
    <row r="9" spans="1:15">
      <c r="A9" s="27" t="str">
        <f>'Route Info'!A9</f>
        <v>Morelia</v>
      </c>
      <c r="B9" s="27" t="str">
        <f>'Route Info'!B9</f>
        <v>Celaya</v>
      </c>
      <c r="C9" s="28" t="str">
        <f>'Route Info'!C9</f>
        <v>Morelia to Celaya</v>
      </c>
      <c r="D9" s="28">
        <f>IF($L$4 &gt; 0, ('Route Info'!E9 - $L$2), ($L$3 - 'Route Info'!E9)) / ($L$3 - $L$2)</f>
        <v>0.74044084570400348</v>
      </c>
      <c r="E9" s="28">
        <f>IF($L$8 &gt; 0, ('Route Info'!F9 - $L$6), ($L$7 - 'Route Info'!F9)) / ($L$7 - $L$6)</f>
        <v>0.61790380192787564</v>
      </c>
      <c r="F9" s="28">
        <f>IF($L$12 &gt; 0, ('Route Info'!G9 - $L$10), ($L$11 - 'Route Info'!G9)) / ($L$11 - $L$10)</f>
        <v>0.51206434316353899</v>
      </c>
      <c r="G9" s="28">
        <f>IF($L$16 &gt; 0, ('Route Info'!H9 - $L$14), ($L$15 - 'Route Info'!H9)) / ($L$15 - $L$14)</f>
        <v>0.6741649374036417</v>
      </c>
      <c r="H9" s="28">
        <f>IF(L$20 &gt; 0, LOOKUP(LOOKUP(B9,'City Info'!A$2:A$35,'City Info'!E$2:E$35),'City Info'!H$2:H$5,'City Info'!J$2:J$5), 1 - LOOKUP(LOOKUP(B9,'City Info'!A$2:A$35,'City Info'!E$2:E$35),'City Info'!H$2:H$5,'City Info'!J$2:J$5))</f>
        <v>0</v>
      </c>
      <c r="I9" s="28">
        <f t="shared" si="0"/>
        <v>6.2924414075778676</v>
      </c>
    </row>
    <row r="10" spans="1:15">
      <c r="A10" s="27" t="str">
        <f>'Route Info'!A10</f>
        <v>Morelia</v>
      </c>
      <c r="B10" s="27" t="str">
        <f>'Route Info'!B10</f>
        <v>Irapuato</v>
      </c>
      <c r="C10" s="28" t="str">
        <f>'Route Info'!C10</f>
        <v>Morelia to Irapuato</v>
      </c>
      <c r="D10" s="28">
        <f>IF($L$4 &gt; 0, ('Route Info'!E10 - $L$2), ($L$3 - 'Route Info'!E10)) / ($L$3 - $L$2)</f>
        <v>0.75753486279802063</v>
      </c>
      <c r="E10" s="28">
        <f>IF($L$8 &gt; 0, ('Route Info'!F10 - $L$6), ($L$7 - 'Route Info'!F10)) / ($L$7 - $L$6)</f>
        <v>0.80783455955458339</v>
      </c>
      <c r="F10" s="28">
        <f>IF($L$12 &gt; 0, ('Route Info'!G10 - $L$10), ($L$11 - 'Route Info'!G10)) / ($L$11 - $L$10)</f>
        <v>0.71983914209115296</v>
      </c>
      <c r="G10" s="28">
        <f>IF($L$16 &gt; 0, ('Route Info'!H10 - $L$14), ($L$15 - 'Route Info'!H10)) / ($L$15 - $L$14)</f>
        <v>0.6293442177423656</v>
      </c>
      <c r="H10" s="28">
        <f>IF(L$20 &gt; 0, LOOKUP(LOOKUP(B10,'City Info'!A$2:A$35,'City Info'!E$2:E$35),'City Info'!H$2:H$5,'City Info'!J$2:J$5), 1 - LOOKUP(LOOKUP(B10,'City Info'!A$2:A$35,'City Info'!E$2:E$35),'City Info'!H$2:H$5,'City Info'!J$2:J$5))</f>
        <v>0</v>
      </c>
      <c r="I10" s="28">
        <f t="shared" si="0"/>
        <v>7.1538420557970159</v>
      </c>
      <c r="K10" s="1" t="s">
        <v>131</v>
      </c>
      <c r="L10" s="1">
        <f>MIN('Route Info'!$G$2:$G$69)</f>
        <v>0</v>
      </c>
    </row>
    <row r="11" spans="1:15">
      <c r="A11" s="27" t="str">
        <f>'Route Info'!A11</f>
        <v>Celaya</v>
      </c>
      <c r="B11" s="27" t="str">
        <f>'Route Info'!B11</f>
        <v>Irapuato</v>
      </c>
      <c r="C11" s="28" t="str">
        <f>'Route Info'!C11</f>
        <v>Celaya to Irapuato</v>
      </c>
      <c r="D11" s="28">
        <f>IF($L$4 &gt; 0, ('Route Info'!E11 - $L$2), ($L$3 - 'Route Info'!E11)) / ($L$3 - $L$2)</f>
        <v>0.95726495726495731</v>
      </c>
      <c r="E11" s="28">
        <f>IF($L$8 &gt; 0, ('Route Info'!F11 - $L$6), ($L$7 - 'Route Info'!F11)) / ($L$7 - $L$6)</f>
        <v>0.86489160522925979</v>
      </c>
      <c r="F11" s="28">
        <f>IF($L$12 &gt; 0, ('Route Info'!G11 - $L$10), ($L$11 - 'Route Info'!G11)) / ($L$11 - $L$10)</f>
        <v>0.71983914209115296</v>
      </c>
      <c r="G11" s="28">
        <f>IF($L$16 &gt; 0, ('Route Info'!H11 - $L$14), ($L$15 - 'Route Info'!H11)) / ($L$15 - $L$14)</f>
        <v>0.6293442177423656</v>
      </c>
      <c r="H11" s="28">
        <f>IF(L$20 &gt; 0, LOOKUP(LOOKUP(B11,'City Info'!A$2:A$35,'City Info'!E$2:E$35),'City Info'!H$2:H$5,'City Info'!J$2:J$5), 1 - LOOKUP(LOOKUP(B11,'City Info'!A$2:A$35,'City Info'!E$2:E$35),'City Info'!H$2:H$5,'City Info'!J$2:J$5))</f>
        <v>0</v>
      </c>
      <c r="I11" s="28">
        <f t="shared" si="0"/>
        <v>7.9099457365043797</v>
      </c>
      <c r="K11" s="1" t="s">
        <v>136</v>
      </c>
      <c r="L11" s="1">
        <f>MAX('Route Info'!$G$2:$G$69)</f>
        <v>74.599999999999994</v>
      </c>
    </row>
    <row r="12" spans="1:15">
      <c r="A12" s="27" t="str">
        <f>'Route Info'!A12</f>
        <v>Irapuato</v>
      </c>
      <c r="B12" s="27" t="str">
        <f>'Route Info'!B12</f>
        <v>Celaya</v>
      </c>
      <c r="C12" s="28" t="str">
        <f>'Route Info'!C12</f>
        <v>Irapuato to Celaya</v>
      </c>
      <c r="D12" s="28">
        <f>IF($L$4 &gt; 0, ('Route Info'!E12 - $L$2), ($L$3 - 'Route Info'!E12)) / ($L$3 - $L$2)</f>
        <v>0.95726495726495731</v>
      </c>
      <c r="E12" s="28">
        <f>IF($L$8 &gt; 0, ('Route Info'!F12 - $L$6), ($L$7 - 'Route Info'!F12)) / ($L$7 - $L$6)</f>
        <v>0.86489160522925979</v>
      </c>
      <c r="F12" s="28">
        <f>IF($L$12 &gt; 0, ('Route Info'!G12 - $L$10), ($L$11 - 'Route Info'!G12)) / ($L$11 - $L$10)</f>
        <v>0.51206434316353899</v>
      </c>
      <c r="G12" s="28">
        <f>IF($L$16 &gt; 0, ('Route Info'!H12 - $L$14), ($L$15 - 'Route Info'!H12)) / ($L$15 - $L$14)</f>
        <v>0.6741649374036417</v>
      </c>
      <c r="H12" s="28">
        <f>IF(L$20 &gt; 0, LOOKUP(LOOKUP(B12,'City Info'!A$2:A$35,'City Info'!E$2:E$35),'City Info'!H$2:H$5,'City Info'!J$2:J$5), 1 - LOOKUP(LOOKUP(B12,'City Info'!A$2:A$35,'City Info'!E$2:E$35),'City Info'!H$2:H$5,'City Info'!J$2:J$5))</f>
        <v>0</v>
      </c>
      <c r="I12" s="28">
        <f t="shared" si="0"/>
        <v>7.4833516584837021</v>
      </c>
      <c r="K12" s="1" t="s">
        <v>29</v>
      </c>
      <c r="L12" s="1">
        <v>1</v>
      </c>
    </row>
    <row r="13" spans="1:15">
      <c r="A13" s="27" t="str">
        <f>'Route Info'!A13</f>
        <v>San Juan del Río</v>
      </c>
      <c r="B13" s="27" t="str">
        <f>'Route Info'!B13</f>
        <v>Celaya</v>
      </c>
      <c r="C13" s="28" t="str">
        <f>'Route Info'!C13</f>
        <v>San Juan del Río to Celaya</v>
      </c>
      <c r="D13" s="28">
        <f>IF($L$4 &gt; 0, ('Route Info'!E13 - $L$2), ($L$3 - 'Route Info'!E13)) / ($L$3 - $L$2)</f>
        <v>0.85200179937022036</v>
      </c>
      <c r="E13" s="28">
        <f>IF($L$8 &gt; 0, ('Route Info'!F13 - $L$6), ($L$7 - 'Route Info'!F13)) / ($L$7 - $L$6)</f>
        <v>0.80890940760024721</v>
      </c>
      <c r="F13" s="28">
        <f>IF($L$12 &gt; 0, ('Route Info'!G13 - $L$10), ($L$11 - 'Route Info'!G13)) / ($L$11 - $L$10)</f>
        <v>0.51206434316353899</v>
      </c>
      <c r="G13" s="28">
        <f>IF($L$16 &gt; 0, ('Route Info'!H13 - $L$14), ($L$15 - 'Route Info'!H13)) / ($L$15 - $L$14)</f>
        <v>0.6741649374036417</v>
      </c>
      <c r="H13" s="28">
        <f>IF(L$20 &gt; 0, LOOKUP(LOOKUP(B13,'City Info'!A$2:A$35,'City Info'!E$2:E$35),'City Info'!H$2:H$5,'City Info'!J$2:J$5), 1 - LOOKUP(LOOKUP(B13,'City Info'!A$2:A$35,'City Info'!E$2:E$35),'City Info'!H$2:H$5,'City Info'!J$2:J$5))</f>
        <v>0</v>
      </c>
      <c r="I13" s="28">
        <f t="shared" si="0"/>
        <v>7.0330413985640226</v>
      </c>
    </row>
    <row r="14" spans="1:15">
      <c r="A14" s="27" t="str">
        <f>'Route Info'!A14</f>
        <v>Celaya</v>
      </c>
      <c r="B14" s="27" t="str">
        <f>'Route Info'!B14</f>
        <v>San Juan del Río</v>
      </c>
      <c r="C14" s="28" t="str">
        <f>'Route Info'!C14</f>
        <v>Celaya to San Juan del Río</v>
      </c>
      <c r="D14" s="28">
        <f>IF($L$4 &gt; 0, ('Route Info'!E14 - $L$2), ($L$3 - 'Route Info'!E14)) / ($L$3 - $L$2)</f>
        <v>0.85200179937022036</v>
      </c>
      <c r="E14" s="28">
        <f>IF($L$8 &gt; 0, ('Route Info'!F14 - $L$6), ($L$7 - 'Route Info'!F14)) / ($L$7 - $L$6)</f>
        <v>0.80890940760024721</v>
      </c>
      <c r="F14" s="28">
        <f>IF($L$12 &gt; 0, ('Route Info'!G14 - $L$10), ($L$11 - 'Route Info'!G14)) / ($L$11 - $L$10)</f>
        <v>0.18096514745308312</v>
      </c>
      <c r="G14" s="28">
        <f>IF($L$16 &gt; 0, ('Route Info'!H14 - $L$14), ($L$15 - 'Route Info'!H14)) / ($L$15 - $L$14)</f>
        <v>0.82194390330011968</v>
      </c>
      <c r="H14" s="28">
        <f>IF(L$20 &gt; 0, LOOKUP(LOOKUP(B14,'City Info'!A$2:A$35,'City Info'!E$2:E$35),'City Info'!H$2:H$5,'City Info'!J$2:J$5), 1 - LOOKUP(LOOKUP(B14,'City Info'!A$2:A$35,'City Info'!E$2:E$35),'City Info'!H$2:H$5,'City Info'!J$2:J$5))</f>
        <v>0</v>
      </c>
      <c r="I14" s="28">
        <f t="shared" si="0"/>
        <v>6.5114069815020157</v>
      </c>
      <c r="K14" s="1" t="s">
        <v>140</v>
      </c>
      <c r="L14" s="7">
        <f>MIN('City Info'!D2:D35)</f>
        <v>548</v>
      </c>
    </row>
    <row r="15" spans="1:15">
      <c r="A15" s="27" t="str">
        <f>'Route Info'!A15</f>
        <v>Pátzcuaro</v>
      </c>
      <c r="B15" s="27" t="str">
        <f>'Route Info'!B15</f>
        <v>La Piedad</v>
      </c>
      <c r="C15" s="28" t="str">
        <f>'Route Info'!C15</f>
        <v>Pátzcuaro to La Piedad</v>
      </c>
      <c r="D15" s="28">
        <f>IF($L$4 &gt; 0, ('Route Info'!E15 - $L$2), ($L$3 - 'Route Info'!E15)) / ($L$3 - $L$2)</f>
        <v>0.55330634278002699</v>
      </c>
      <c r="E15" s="28">
        <f>IF($L$8 &gt; 0, ('Route Info'!F15 - $L$6), ($L$7 - 'Route Info'!F15)) / ($L$7 - $L$6)</f>
        <v>0.1222122647548327</v>
      </c>
      <c r="F15" s="28">
        <f>IF($L$12 &gt; 0, ('Route Info'!G15 - $L$10), ($L$11 - 'Route Info'!G15)) / ($L$11 - $L$10)</f>
        <v>0.2989276139410188</v>
      </c>
      <c r="G15" s="28">
        <f>IF($L$16 &gt; 0, ('Route Info'!H15 - $L$14), ($L$15 - 'Route Info'!H15)) / ($L$15 - $L$14)</f>
        <v>0.93196313050369173</v>
      </c>
      <c r="H15" s="28">
        <f>IF(L$20 &gt; 0, LOOKUP(LOOKUP(B15,'City Info'!A$2:A$35,'City Info'!E$2:E$35),'City Info'!H$2:H$5,'City Info'!J$2:J$5), 1 - LOOKUP(LOOKUP(B15,'City Info'!A$2:A$35,'City Info'!E$2:E$35),'City Info'!H$2:H$5,'City Info'!J$2:J$5))</f>
        <v>0</v>
      </c>
      <c r="I15" s="28">
        <f t="shared" si="0"/>
        <v>4.7007232936270889</v>
      </c>
      <c r="K15" s="1" t="s">
        <v>141</v>
      </c>
      <c r="L15" s="7">
        <f>MAX('City Info'!D2:D35)</f>
        <v>1575400</v>
      </c>
    </row>
    <row r="16" spans="1:15">
      <c r="A16" s="27" t="str">
        <f>'Route Info'!A16</f>
        <v>Uruapan</v>
      </c>
      <c r="B16" s="27" t="str">
        <f>'Route Info'!B16</f>
        <v>Zamora</v>
      </c>
      <c r="C16" s="28" t="str">
        <f>'Route Info'!C16</f>
        <v>Uruapan to Zamora</v>
      </c>
      <c r="D16" s="28">
        <f>IF($L$4 &gt; 0, ('Route Info'!E16 - $L$2), ($L$3 - 'Route Info'!E16)) / ($L$3 - $L$2)</f>
        <v>0.85515069725596038</v>
      </c>
      <c r="E16" s="28">
        <f>IF($L$8 &gt; 0, ('Route Info'!F16 - $L$6), ($L$7 - 'Route Info'!F16)) / ($L$7 - $L$6)</f>
        <v>0.61126979411831894</v>
      </c>
      <c r="F16" s="28">
        <f>IF($L$12 &gt; 0, ('Route Info'!G16 - $L$10), ($L$11 - 'Route Info'!G16)) / ($L$11 - $L$10)</f>
        <v>0.84316353887399464</v>
      </c>
      <c r="G16" s="28">
        <f>IF($L$16 &gt; 0, ('Route Info'!H16 - $L$14), ($L$15 - 'Route Info'!H16)) / ($L$15 - $L$14)</f>
        <v>0.87322173766169775</v>
      </c>
      <c r="H16" s="28">
        <f>IF(L$20 &gt; 0, LOOKUP(LOOKUP(B16,'City Info'!A$2:A$35,'City Info'!E$2:E$35),'City Info'!H$2:H$5,'City Info'!J$2:J$5), 1 - LOOKUP(LOOKUP(B16,'City Info'!A$2:A$35,'City Info'!E$2:E$35),'City Info'!H$2:H$5,'City Info'!J$2:J$5))</f>
        <v>0</v>
      </c>
      <c r="I16" s="28">
        <f t="shared" si="0"/>
        <v>7.8879635617578705</v>
      </c>
      <c r="K16" s="1" t="s">
        <v>29</v>
      </c>
      <c r="L16" s="1">
        <v>0</v>
      </c>
    </row>
    <row r="17" spans="1:12">
      <c r="A17" s="27" t="str">
        <f>'Route Info'!A17</f>
        <v>Zamora</v>
      </c>
      <c r="B17" s="27" t="str">
        <f>'Route Info'!B17</f>
        <v>La Piedad</v>
      </c>
      <c r="C17" s="28" t="str">
        <f>'Route Info'!C17</f>
        <v>Zamora to La Piedad</v>
      </c>
      <c r="D17" s="28">
        <f>IF($L$4 &gt; 0, ('Route Info'!E17 - $L$2), ($L$3 - 'Route Info'!E17)) / ($L$3 - $L$2)</f>
        <v>1</v>
      </c>
      <c r="E17" s="28">
        <f>IF($L$8 &gt; 0, ('Route Info'!F17 - $L$6), ($L$7 - 'Route Info'!F17)) / ($L$7 - $L$6)</f>
        <v>0.83598495911214954</v>
      </c>
      <c r="F17" s="28">
        <f>IF($L$12 &gt; 0, ('Route Info'!G17 - $L$10), ($L$11 - 'Route Info'!G17)) / ($L$11 - $L$10)</f>
        <v>0.2989276139410188</v>
      </c>
      <c r="G17" s="28">
        <f>IF($L$16 &gt; 0, ('Route Info'!H17 - $L$14), ($L$15 - 'Route Info'!H17)) / ($L$15 - $L$14)</f>
        <v>0.93196313050369173</v>
      </c>
      <c r="H17" s="28">
        <f>IF(L$20 &gt; 0, LOOKUP(LOOKUP(B17,'City Info'!A$2:A$35,'City Info'!E$2:E$35),'City Info'!H$2:H$5,'City Info'!J$2:J$5), 1 - LOOKUP(LOOKUP(B17,'City Info'!A$2:A$35,'City Info'!E$2:E$35),'City Info'!H$2:H$5,'City Info'!J$2:J$5))</f>
        <v>0</v>
      </c>
      <c r="I17" s="28">
        <f t="shared" si="0"/>
        <v>7.5640697234059218</v>
      </c>
    </row>
    <row r="18" spans="1:12">
      <c r="A18" s="27" t="str">
        <f>'Route Info'!A18</f>
        <v>La Piedad</v>
      </c>
      <c r="B18" s="27" t="str">
        <f>'Route Info'!B18</f>
        <v>Irapuato</v>
      </c>
      <c r="C18" s="28" t="str">
        <f>'Route Info'!C18</f>
        <v>La Piedad to Irapuato</v>
      </c>
      <c r="D18" s="28">
        <f>IF($L$4 &gt; 0, ('Route Info'!E18 - $L$2), ($L$3 - 'Route Info'!E18)) / ($L$3 - $L$2)</f>
        <v>0.87044534412955465</v>
      </c>
      <c r="E18" s="28">
        <f>IF($L$8 &gt; 0, ('Route Info'!F18 - $L$6), ($L$7 - 'Route Info'!F18)) / ($L$7 - $L$6)</f>
        <v>0.81132654484586408</v>
      </c>
      <c r="F18" s="28">
        <f>IF($L$12 &gt; 0, ('Route Info'!G18 - $L$10), ($L$11 - 'Route Info'!G18)) / ($L$11 - $L$10)</f>
        <v>0.71983914209115296</v>
      </c>
      <c r="G18" s="28">
        <f>IF($L$16 &gt; 0, ('Route Info'!H18 - $L$14), ($L$15 - 'Route Info'!H18)) / ($L$15 - $L$14)</f>
        <v>0.6293442177423656</v>
      </c>
      <c r="H18" s="28">
        <f>IF(L$20 &gt; 0, LOOKUP(LOOKUP(B18,'City Info'!A$2:A$35,'City Info'!E$2:E$35),'City Info'!H$2:H$5,'City Info'!J$2:J$5), 1 - LOOKUP(LOOKUP(B18,'City Info'!A$2:A$35,'City Info'!E$2:E$35),'City Info'!H$2:H$5,'City Info'!J$2:J$5))</f>
        <v>0</v>
      </c>
      <c r="I18" s="28">
        <f t="shared" si="0"/>
        <v>7.5237525735166511</v>
      </c>
      <c r="K18" s="1" t="s">
        <v>142</v>
      </c>
    </row>
    <row r="19" spans="1:12">
      <c r="A19" s="27" t="str">
        <f>'Route Info'!A19</f>
        <v>Zamora</v>
      </c>
      <c r="B19" s="27" t="str">
        <f>'Route Info'!B19</f>
        <v>Guadalajara</v>
      </c>
      <c r="C19" s="28" t="str">
        <f>'Route Info'!C19</f>
        <v>Zamora to Guadalajara</v>
      </c>
      <c r="D19" s="28">
        <f>IF($L$4 &gt; 0, ('Route Info'!E19 - $L$2), ($L$3 - 'Route Info'!E19)) / ($L$3 - $L$2)</f>
        <v>0.6792622582096266</v>
      </c>
      <c r="E19" s="28">
        <f>IF($L$8 &gt; 0, ('Route Info'!F19 - $L$6), ($L$7 - 'Route Info'!F19)) / ($L$7 - $L$6)</f>
        <v>0.84255755641668562</v>
      </c>
      <c r="F19" s="28">
        <f>IF($L$12 &gt; 0, ('Route Info'!G19 - $L$10), ($L$11 - 'Route Info'!G19)) / ($L$11 - $L$10)</f>
        <v>0.30160857908847188</v>
      </c>
      <c r="G19" s="28">
        <f>IF($L$16 &gt; 0, ('Route Info'!H19 - $L$14), ($L$15 - 'Route Info'!H19)) / ($L$15 - $L$14)</f>
        <v>2.3510780695582822E-2</v>
      </c>
      <c r="H19" s="28">
        <f>IF(L$20 &gt; 0, LOOKUP(LOOKUP(B19,'City Info'!A$2:A$35,'City Info'!E$2:E$35),'City Info'!H$2:H$5,'City Info'!J$2:J$5), 1 - LOOKUP(LOOKUP(B19,'City Info'!A$2:A$35,'City Info'!E$2:E$35),'City Info'!H$2:H$5,'City Info'!J$2:J$5))</f>
        <v>0.66999999999999993</v>
      </c>
      <c r="I19" s="28">
        <f t="shared" si="0"/>
        <v>7.3033232933834862</v>
      </c>
      <c r="K19" s="1" t="s">
        <v>143</v>
      </c>
    </row>
    <row r="20" spans="1:12">
      <c r="A20" s="27" t="str">
        <f>'Route Info'!A20</f>
        <v>La Piedad</v>
      </c>
      <c r="B20" s="27" t="str">
        <f>'Route Info'!B20</f>
        <v>Guadalajara</v>
      </c>
      <c r="C20" s="28" t="str">
        <f>'Route Info'!C20</f>
        <v>La Piedad to Guadalajara</v>
      </c>
      <c r="D20" s="28">
        <f>IF($L$4 &gt; 0, ('Route Info'!E20 - $L$2), ($L$3 - 'Route Info'!E20)) / ($L$3 - $L$2)</f>
        <v>0.68376068376068377</v>
      </c>
      <c r="E20" s="28">
        <f>IF($L$8 &gt; 0, ('Route Info'!F20 - $L$6), ($L$7 - 'Route Info'!F20)) / ($L$7 - $L$6)</f>
        <v>0.87100573238462731</v>
      </c>
      <c r="F20" s="28">
        <f>IF($L$12 &gt; 0, ('Route Info'!G20 - $L$10), ($L$11 - 'Route Info'!G20)) / ($L$11 - $L$10)</f>
        <v>0.30160857908847188</v>
      </c>
      <c r="G20" s="28">
        <f>IF($L$16 &gt; 0, ('Route Info'!H20 - $L$14), ($L$15 - 'Route Info'!H20)) / ($L$15 - $L$14)</f>
        <v>2.3510780695582822E-2</v>
      </c>
      <c r="H20" s="28">
        <f>IF(L$20 &gt; 0, LOOKUP(LOOKUP(B20,'City Info'!A$2:A$35,'City Info'!E$2:E$35),'City Info'!H$2:H$5,'City Info'!J$2:J$5), 1 - LOOKUP(LOOKUP(B20,'City Info'!A$2:A$35,'City Info'!E$2:E$35),'City Info'!H$2:H$5,'City Info'!J$2:J$5))</f>
        <v>0.66999999999999993</v>
      </c>
      <c r="I20" s="28">
        <f t="shared" si="0"/>
        <v>7.3746788703049111</v>
      </c>
      <c r="K20" s="1" t="s">
        <v>29</v>
      </c>
      <c r="L20" s="1">
        <v>0</v>
      </c>
    </row>
    <row r="21" spans="1:12">
      <c r="A21" s="27" t="str">
        <f>'Route Info'!A21</f>
        <v>La Piedad</v>
      </c>
      <c r="B21" s="27" t="str">
        <f>'Route Info'!B21</f>
        <v>León</v>
      </c>
      <c r="C21" s="28" t="str">
        <f>'Route Info'!C21</f>
        <v>La Piedad to León</v>
      </c>
      <c r="D21" s="28">
        <f>IF($L$4 &gt; 0, ('Route Info'!E21 - $L$2), ($L$3 - 'Route Info'!E21)) / ($L$3 - $L$2)</f>
        <v>0.83400809716599189</v>
      </c>
      <c r="E21" s="28">
        <f>IF($L$8 &gt; 0, ('Route Info'!F21 - $L$6), ($L$7 - 'Route Info'!F21)) / ($L$7 - $L$6)</f>
        <v>0.86742891230861008</v>
      </c>
      <c r="F21" s="28">
        <f>IF($L$12 &gt; 0, ('Route Info'!G21 - $L$10), ($L$11 - 'Route Info'!G21)) / ($L$11 - $L$10)</f>
        <v>0.35522788203753353</v>
      </c>
      <c r="G21" s="28">
        <f>IF($L$16 &gt; 0, ('Route Info'!H21 - $L$14), ($L$15 - 'Route Info'!H21)) / ($L$15 - $L$14)</f>
        <v>0</v>
      </c>
      <c r="H21" s="28">
        <f>IF(L$20 &gt; 0, LOOKUP(LOOKUP(B21,'City Info'!A$2:A$35,'City Info'!E$2:E$35),'City Info'!H$2:H$5,'City Info'!J$2:J$5), 1 - LOOKUP(LOOKUP(B21,'City Info'!A$2:A$35,'City Info'!E$2:E$35),'City Info'!H$2:H$5,'City Info'!J$2:J$5))</f>
        <v>0</v>
      </c>
      <c r="I21" s="28">
        <f t="shared" si="0"/>
        <v>5.3036678420303138</v>
      </c>
    </row>
    <row r="22" spans="1:12">
      <c r="A22" s="27" t="str">
        <f>'Route Info'!A22</f>
        <v>Irapuato</v>
      </c>
      <c r="B22" s="27" t="str">
        <f>'Route Info'!B22</f>
        <v>León</v>
      </c>
      <c r="C22" s="28" t="str">
        <f>'Route Info'!C22</f>
        <v>Irapuato to León</v>
      </c>
      <c r="D22" s="28">
        <f>IF($L$4 &gt; 0, ('Route Info'!E22 - $L$2), ($L$3 - 'Route Info'!E22)) / ($L$3 - $L$2)</f>
        <v>0.95321637426900585</v>
      </c>
      <c r="E22" s="28">
        <f>IF($L$8 &gt; 0, ('Route Info'!F22 - $L$6), ($L$7 - 'Route Info'!F22)) / ($L$7 - $L$6)</f>
        <v>0.95690577126890841</v>
      </c>
      <c r="F22" s="28">
        <f>IF($L$12 &gt; 0, ('Route Info'!G22 - $L$10), ($L$11 - 'Route Info'!G22)) / ($L$11 - $L$10)</f>
        <v>0.35522788203753353</v>
      </c>
      <c r="G22" s="28">
        <f>IF($L$16 &gt; 0, ('Route Info'!H22 - $L$14), ($L$15 - 'Route Info'!H22)) / ($L$15 - $L$14)</f>
        <v>0</v>
      </c>
      <c r="H22" s="28">
        <f>IF(L$20 &gt; 0, LOOKUP(LOOKUP(B22,'City Info'!A$2:A$35,'City Info'!E$2:E$35),'City Info'!H$2:H$5,'City Info'!J$2:J$5), 1 - LOOKUP(LOOKUP(B22,'City Info'!A$2:A$35,'City Info'!E$2:E$35),'City Info'!H$2:H$5,'City Info'!J$2:J$5))</f>
        <v>0</v>
      </c>
      <c r="I22" s="28">
        <f t="shared" si="0"/>
        <v>5.8657910220677412</v>
      </c>
      <c r="K22" s="36"/>
    </row>
    <row r="23" spans="1:12">
      <c r="A23" s="27" t="str">
        <f>'Route Info'!A23</f>
        <v>San Juan del Río</v>
      </c>
      <c r="B23" s="27" t="str">
        <f>'Route Info'!B23</f>
        <v>San Luis Potosí</v>
      </c>
      <c r="C23" s="28" t="str">
        <f>'Route Info'!C23</f>
        <v>San Juan del Río to San Luis Potosí</v>
      </c>
      <c r="D23" s="28">
        <f>IF($L$4 &gt; 0, ('Route Info'!E23 - $L$2), ($L$3 - 'Route Info'!E23)) / ($L$3 - $L$2)</f>
        <v>0.43184885290148445</v>
      </c>
      <c r="E23" s="28">
        <f>IF($L$8 &gt; 0, ('Route Info'!F23 - $L$6), ($L$7 - 'Route Info'!F23)) / ($L$7 - $L$6)</f>
        <v>0.901904031245641</v>
      </c>
      <c r="F23" s="28">
        <f>IF($L$12 &gt; 0, ('Route Info'!G23 - $L$10), ($L$11 - 'Route Info'!G23)) / ($L$11 - $L$10)</f>
        <v>0.27345844504021449</v>
      </c>
      <c r="G23" s="28">
        <f>IF($L$16 &gt; 0, ('Route Info'!H23 - $L$14), ($L$15 - 'Route Info'!H23)) / ($L$15 - $L$14)</f>
        <v>0.45806590079575732</v>
      </c>
      <c r="H23" s="28">
        <f>IF(L$20 &gt; 0, LOOKUP(LOOKUP(B23,'City Info'!A$2:A$35,'City Info'!E$2:E$35),'City Info'!H$2:H$5,'City Info'!J$2:J$5), 1 - LOOKUP(LOOKUP(B23,'City Info'!A$2:A$35,'City Info'!E$2:E$35),'City Info'!H$2:H$5,'City Info'!J$2:J$5))</f>
        <v>1</v>
      </c>
      <c r="I23" s="28">
        <f t="shared" si="0"/>
        <v>8.7529619967806589</v>
      </c>
      <c r="K23" s="36"/>
    </row>
    <row r="24" spans="1:12">
      <c r="A24" s="27" t="str">
        <f>'Route Info'!A24</f>
        <v>Celaya</v>
      </c>
      <c r="B24" s="27" t="str">
        <f>'Route Info'!B24</f>
        <v>San Luis Potosí</v>
      </c>
      <c r="C24" s="28" t="str">
        <f>'Route Info'!C24</f>
        <v>Celaya to San Luis Potosí</v>
      </c>
      <c r="D24" s="28">
        <f>IF($L$4 &gt; 0, ('Route Info'!E24 - $L$2), ($L$3 - 'Route Info'!E24)) / ($L$3 - $L$2)</f>
        <v>0.42735042735042733</v>
      </c>
      <c r="E24" s="28">
        <f>IF($L$8 &gt; 0, ('Route Info'!F24 - $L$6), ($L$7 - 'Route Info'!F24)) / ($L$7 - $L$6)</f>
        <v>0.65700934579439252</v>
      </c>
      <c r="F24" s="28">
        <f>IF($L$12 &gt; 0, ('Route Info'!G24 - $L$10), ($L$11 - 'Route Info'!G24)) / ($L$11 - $L$10)</f>
        <v>0.27345844504021449</v>
      </c>
      <c r="G24" s="28">
        <f>IF($L$16 &gt; 0, ('Route Info'!H24 - $L$14), ($L$15 - 'Route Info'!H24)) / ($L$15 - $L$14)</f>
        <v>0.45806590079575732</v>
      </c>
      <c r="H24" s="28">
        <f>IF(L$20 &gt; 0, LOOKUP(LOOKUP(B24,'City Info'!A$2:A$35,'City Info'!E$2:E$35),'City Info'!H$2:H$5,'City Info'!J$2:J$5), 1 - LOOKUP(LOOKUP(B24,'City Info'!A$2:A$35,'City Info'!E$2:E$35),'City Info'!H$2:H$5,'City Info'!J$2:J$5))</f>
        <v>1</v>
      </c>
      <c r="I24" s="28">
        <f t="shared" si="0"/>
        <v>8.2487134008926208</v>
      </c>
    </row>
    <row r="25" spans="1:12">
      <c r="A25" s="27" t="str">
        <f>'Route Info'!A25</f>
        <v>Irapuato</v>
      </c>
      <c r="B25" s="27" t="str">
        <f>'Route Info'!B25</f>
        <v>San Luis Potosí</v>
      </c>
      <c r="C25" s="28" t="str">
        <f>'Route Info'!C25</f>
        <v>Irapuato to San Luis Potosí</v>
      </c>
      <c r="D25" s="28">
        <f>IF($L$4 &gt; 0, ('Route Info'!E25 - $L$2), ($L$3 - 'Route Info'!E25)) / ($L$3 - $L$2)</f>
        <v>0.57130004498425546</v>
      </c>
      <c r="E25" s="28">
        <f>IF($L$8 &gt; 0, ('Route Info'!F25 - $L$6), ($L$7 - 'Route Info'!F25)) / ($L$7 - $L$6)</f>
        <v>0.843258998797076</v>
      </c>
      <c r="F25" s="28">
        <f>IF($L$12 &gt; 0, ('Route Info'!G25 - $L$10), ($L$11 - 'Route Info'!G25)) / ($L$11 - $L$10)</f>
        <v>0.27345844504021449</v>
      </c>
      <c r="G25" s="28">
        <f>IF($L$16 &gt; 0, ('Route Info'!H25 - $L$14), ($L$15 - 'Route Info'!H25)) / ($L$15 - $L$14)</f>
        <v>0.45806590079575732</v>
      </c>
      <c r="H25" s="28">
        <f>IF(L$20 &gt; 0, LOOKUP(LOOKUP(B25,'City Info'!A$2:A$35,'City Info'!E$2:E$35),'City Info'!H$2:H$5,'City Info'!J$2:J$5), 1 - LOOKUP(LOOKUP(B25,'City Info'!A$2:A$35,'City Info'!E$2:E$35),'City Info'!H$2:H$5,'City Info'!J$2:J$5))</f>
        <v>1</v>
      </c>
      <c r="I25" s="28">
        <f t="shared" si="0"/>
        <v>9.083907906435293</v>
      </c>
    </row>
    <row r="26" spans="1:12">
      <c r="A26" s="27" t="str">
        <f>'Route Info'!A26</f>
        <v>León</v>
      </c>
      <c r="B26" s="27" t="str">
        <f>'Route Info'!B26</f>
        <v>San Luis Potosí</v>
      </c>
      <c r="C26" s="28" t="str">
        <f>'Route Info'!C26</f>
        <v>León to San Luis Potosí</v>
      </c>
      <c r="D26" s="28">
        <f>IF($L$4 &gt; 0, ('Route Info'!E26 - $L$2), ($L$3 - 'Route Info'!E26)) / ($L$3 - $L$2)</f>
        <v>0.64327485380116955</v>
      </c>
      <c r="E26" s="28">
        <f>IF($L$8 &gt; 0, ('Route Info'!F26 - $L$6), ($L$7 - 'Route Info'!F26)) / ($L$7 - $L$6)</f>
        <v>0.77652663097722541</v>
      </c>
      <c r="F26" s="28">
        <f>IF($L$12 &gt; 0, ('Route Info'!G26 - $L$10), ($L$11 - 'Route Info'!G26)) / ($L$11 - $L$10)</f>
        <v>0.27345844504021449</v>
      </c>
      <c r="G26" s="28">
        <f>IF($L$16 &gt; 0, ('Route Info'!H26 - $L$14), ($L$15 - 'Route Info'!H26)) / ($L$15 - $L$14)</f>
        <v>0.45806590079575732</v>
      </c>
      <c r="H26" s="28">
        <f>IF(L$20 &gt; 0, LOOKUP(LOOKUP(B26,'City Info'!A$2:A$35,'City Info'!E$2:E$35),'City Info'!H$2:H$5,'City Info'!J$2:J$5), 1 - LOOKUP(LOOKUP(B26,'City Info'!A$2:A$35,'City Info'!E$2:E$35),'City Info'!H$2:H$5,'City Info'!J$2:J$5))</f>
        <v>1</v>
      </c>
      <c r="I26" s="28">
        <f t="shared" si="0"/>
        <v>9.1817907705642448</v>
      </c>
    </row>
    <row r="27" spans="1:12">
      <c r="A27" s="27" t="str">
        <f>'Route Info'!A27</f>
        <v>Guadalajara</v>
      </c>
      <c r="B27" s="27" t="str">
        <f>'Route Info'!B27</f>
        <v>San Juan de los Lagos</v>
      </c>
      <c r="C27" s="28" t="str">
        <f>'Route Info'!C27</f>
        <v>Guadalajara to San Juan de los Lagos</v>
      </c>
      <c r="D27" s="28">
        <f>IF($L$4 &gt; 0, ('Route Info'!E27 - $L$2), ($L$3 - 'Route Info'!E27)) / ($L$3 - $L$2)</f>
        <v>0.7458389563652722</v>
      </c>
      <c r="E27" s="28">
        <f>IF($L$8 &gt; 0, ('Route Info'!F27 - $L$6), ($L$7 - 'Route Info'!F27)) / ($L$7 - $L$6)</f>
        <v>0.84215445154943425</v>
      </c>
      <c r="F27" s="28">
        <f>IF($L$12 &gt; 0, ('Route Info'!G27 - $L$10), ($L$11 - 'Route Info'!G27)) / ($L$11 - $L$10)</f>
        <v>0.17828418230563006</v>
      </c>
      <c r="G27" s="28">
        <f>IF($L$16 &gt; 0, ('Route Info'!H27 - $L$14), ($L$15 - 'Route Info'!H27)) / ($L$15 - $L$14)</f>
        <v>0.95276762514826785</v>
      </c>
      <c r="H27" s="28">
        <f>IF(L$20 &gt; 0, LOOKUP(LOOKUP(B27,'City Info'!A$2:A$35,'City Info'!E$2:E$35),'City Info'!H$2:H$5,'City Info'!J$2:J$5), 1 - LOOKUP(LOOKUP(B27,'City Info'!A$2:A$35,'City Info'!E$2:E$35),'City Info'!H$2:H$5,'City Info'!J$2:J$5))</f>
        <v>0</v>
      </c>
      <c r="I27" s="28">
        <f t="shared" si="0"/>
        <v>6.5009489421298738</v>
      </c>
    </row>
    <row r="28" spans="1:12">
      <c r="A28" s="27" t="str">
        <f>'Route Info'!A28</f>
        <v>San Juan de los Lagos</v>
      </c>
      <c r="B28" s="27" t="str">
        <f>'Route Info'!B28</f>
        <v>San Luis Potosí</v>
      </c>
      <c r="C28" s="28" t="str">
        <f>'Route Info'!C28</f>
        <v>San Juan de los Lagos to San Luis Potosí</v>
      </c>
      <c r="D28" s="28">
        <f>IF($L$4 &gt; 0, ('Route Info'!E28 - $L$2), ($L$3 - 'Route Info'!E28)) / ($L$3 - $L$2)</f>
        <v>0.61178587494376968</v>
      </c>
      <c r="E28" s="28">
        <f>IF($L$8 &gt; 0, ('Route Info'!F28 - $L$6), ($L$7 - 'Route Info'!F28)) / ($L$7 - $L$6)</f>
        <v>0.91635514018691588</v>
      </c>
      <c r="F28" s="28">
        <f>IF($L$12 &gt; 0, ('Route Info'!G28 - $L$10), ($L$11 - 'Route Info'!G28)) / ($L$11 - $L$10)</f>
        <v>0.27345844504021449</v>
      </c>
      <c r="G28" s="28">
        <f>IF($L$16 &gt; 0, ('Route Info'!H28 - $L$14), ($L$15 - 'Route Info'!H28)) / ($L$15 - $L$14)</f>
        <v>0.45806590079575732</v>
      </c>
      <c r="H28" s="28">
        <f>IF(L$20 &gt; 0, LOOKUP(LOOKUP(B28,'City Info'!A$2:A$35,'City Info'!E$2:E$35),'City Info'!H$2:H$5,'City Info'!J$2:J$5), 1 - LOOKUP(LOOKUP(B28,'City Info'!A$2:A$35,'City Info'!E$2:E$35),'City Info'!H$2:H$5,'City Info'!J$2:J$5))</f>
        <v>1</v>
      </c>
      <c r="I28" s="28">
        <f t="shared" si="0"/>
        <v>9.3602332140848397</v>
      </c>
    </row>
    <row r="29" spans="1:12">
      <c r="A29" s="27" t="str">
        <f>'Route Info'!A29</f>
        <v>León</v>
      </c>
      <c r="B29" s="27" t="str">
        <f>'Route Info'!B29</f>
        <v>San Juan de los Lagos</v>
      </c>
      <c r="C29" s="28" t="str">
        <f>'Route Info'!C29</f>
        <v>León to San Juan de los Lagos</v>
      </c>
      <c r="D29" s="28">
        <f>IF($L$4 &gt; 0, ('Route Info'!E29 - $L$2), ($L$3 - 'Route Info'!E29)) / ($L$3 - $L$2)</f>
        <v>0.91947818263607739</v>
      </c>
      <c r="E29" s="28">
        <f>IF($L$8 &gt; 0, ('Route Info'!F29 - $L$6), ($L$7 - 'Route Info'!F29)) / ($L$7 - $L$6)</f>
        <v>0.80915887850467294</v>
      </c>
      <c r="F29" s="28">
        <f>IF($L$12 &gt; 0, ('Route Info'!G29 - $L$10), ($L$11 - 'Route Info'!G29)) / ($L$11 - $L$10)</f>
        <v>0.17828418230563006</v>
      </c>
      <c r="G29" s="28">
        <f>IF($L$16 &gt; 0, ('Route Info'!H29 - $L$14), ($L$15 - 'Route Info'!H29)) / ($L$15 - $L$14)</f>
        <v>0.95276762514826785</v>
      </c>
      <c r="H29" s="28">
        <f>IF(L$20 &gt; 0, LOOKUP(LOOKUP(B29,'City Info'!A$2:A$35,'City Info'!E$2:E$35),'City Info'!H$2:H$5,'City Info'!J$2:J$5), 1 - LOOKUP(LOOKUP(B29,'City Info'!A$2:A$35,'City Info'!E$2:E$35),'City Info'!H$2:H$5,'City Info'!J$2:J$5))</f>
        <v>0</v>
      </c>
      <c r="I29" s="28">
        <f t="shared" si="0"/>
        <v>6.9930838804822244</v>
      </c>
    </row>
    <row r="30" spans="1:12">
      <c r="A30" s="27" t="str">
        <f>'Route Info'!A30</f>
        <v>San Juan de los Lagos</v>
      </c>
      <c r="B30" s="27" t="str">
        <f>'Route Info'!B30</f>
        <v>León</v>
      </c>
      <c r="C30" s="28" t="str">
        <f>'Route Info'!C30</f>
        <v>San Juan de los Lagos to León</v>
      </c>
      <c r="D30" s="28">
        <f>IF($L$4 &gt; 0, ('Route Info'!E30 - $L$2), ($L$3 - 'Route Info'!E30)) / ($L$3 - $L$2)</f>
        <v>0.91947818263607739</v>
      </c>
      <c r="E30" s="28">
        <f>IF($L$8 &gt; 0, ('Route Info'!F30 - $L$6), ($L$7 - 'Route Info'!F30)) / ($L$7 - $L$6)</f>
        <v>0.80915887850467294</v>
      </c>
      <c r="F30" s="28">
        <f>IF($L$12 &gt; 0, ('Route Info'!G30 - $L$10), ($L$11 - 'Route Info'!G30)) / ($L$11 - $L$10)</f>
        <v>0.35522788203753353</v>
      </c>
      <c r="G30" s="28">
        <f>IF($L$16 &gt; 0, ('Route Info'!H30 - $L$14), ($L$15 - 'Route Info'!H30)) / ($L$15 - $L$14)</f>
        <v>0</v>
      </c>
      <c r="H30" s="28">
        <f>IF(L$20 &gt; 0, LOOKUP(LOOKUP(B30,'City Info'!A$2:A$35,'City Info'!E$2:E$35),'City Info'!H$2:H$5,'City Info'!J$2:J$5), 1 - LOOKUP(LOOKUP(B30,'City Info'!A$2:A$35,'City Info'!E$2:E$35),'City Info'!H$2:H$5,'City Info'!J$2:J$5))</f>
        <v>0</v>
      </c>
      <c r="I30" s="28">
        <f t="shared" si="0"/>
        <v>5.461853049147714</v>
      </c>
    </row>
    <row r="31" spans="1:12">
      <c r="A31" s="27" t="str">
        <f>'Route Info'!A31</f>
        <v>San Juan del Río</v>
      </c>
      <c r="B31" s="27" t="str">
        <f>'Route Info'!B31</f>
        <v>Rioverde</v>
      </c>
      <c r="C31" s="28" t="str">
        <f>'Route Info'!C31</f>
        <v>San Juan del Río to Rioverde</v>
      </c>
      <c r="D31" s="28">
        <f>IF($L$4 &gt; 0, ('Route Info'!E31 - $L$2), ($L$3 - 'Route Info'!E31)) / ($L$3 - $L$2)</f>
        <v>0</v>
      </c>
      <c r="E31" s="28">
        <f>IF($L$8 &gt; 0, ('Route Info'!F31 - $L$6), ($L$7 - 'Route Info'!F31)) / ($L$7 - $L$6)</f>
        <v>0</v>
      </c>
      <c r="F31" s="28">
        <f>IF($L$12 &gt; 0, ('Route Info'!G31 - $L$10), ($L$11 - 'Route Info'!G31)) / ($L$11 - $L$10)</f>
        <v>0.13404825737265416</v>
      </c>
      <c r="G31" s="28">
        <f>IF($L$16 &gt; 0, ('Route Info'!H31 - $L$14), ($L$15 - 'Route Info'!H31)) / ($L$15 - $L$14)</f>
        <v>0.93666388968614189</v>
      </c>
      <c r="H31" s="28">
        <f>IF(L$20 &gt; 0, LOOKUP(LOOKUP(B31,'City Info'!A$2:A$35,'City Info'!E$2:E$35),'City Info'!H$2:H$5,'City Info'!J$2:J$5), 1 - LOOKUP(LOOKUP(B31,'City Info'!A$2:A$35,'City Info'!E$2:E$35),'City Info'!H$2:H$5,'City Info'!J$2:J$5))</f>
        <v>1</v>
      </c>
      <c r="I31" s="28">
        <f t="shared" si="0"/>
        <v>6.2039244149243578</v>
      </c>
    </row>
    <row r="32" spans="1:12">
      <c r="A32" s="27" t="str">
        <f>'Route Info'!A32</f>
        <v>Rioverde</v>
      </c>
      <c r="B32" s="27" t="str">
        <f>'Route Info'!B32</f>
        <v>San Luis Potosí</v>
      </c>
      <c r="C32" s="28" t="str">
        <f>'Route Info'!C32</f>
        <v>Rioverde to San Luis Potosí</v>
      </c>
      <c r="D32" s="28">
        <f>IF($L$4 &gt; 0, ('Route Info'!E32 - $L$2), ($L$3 - 'Route Info'!E32)) / ($L$3 - $L$2)</f>
        <v>0.65677013045434096</v>
      </c>
      <c r="E32" s="28">
        <f>IF($L$8 &gt; 0, ('Route Info'!F32 - $L$6), ($L$7 - 'Route Info'!F32)) / ($L$7 - $L$6)</f>
        <v>0.49913708160401304</v>
      </c>
      <c r="F32" s="28">
        <f>IF($L$12 &gt; 0, ('Route Info'!G32 - $L$10), ($L$11 - 'Route Info'!G32)) / ($L$11 - $L$10)</f>
        <v>0.27345844504021449</v>
      </c>
      <c r="G32" s="28">
        <f>IF($L$16 &gt; 0, ('Route Info'!H32 - $L$14), ($L$15 - 'Route Info'!H32)) / ($L$15 - $L$14)</f>
        <v>0.45806590079575732</v>
      </c>
      <c r="H32" s="28">
        <f>IF(L$20 &gt; 0, LOOKUP(LOOKUP(B32,'City Info'!A$2:A$35,'City Info'!E$2:E$35),'City Info'!H$2:H$5,'City Info'!J$2:J$5), 1 - LOOKUP(LOOKUP(B32,'City Info'!A$2:A$35,'City Info'!E$2:E$35),'City Info'!H$2:H$5,'City Info'!J$2:J$5))</f>
        <v>1</v>
      </c>
      <c r="I32" s="28">
        <f t="shared" si="0"/>
        <v>8.6703893467744422</v>
      </c>
    </row>
    <row r="33" spans="1:9">
      <c r="A33" s="27" t="str">
        <f>'Route Info'!A33</f>
        <v>San Luis Potosí</v>
      </c>
      <c r="B33" s="27" t="str">
        <f>'Route Info'!B33</f>
        <v>Rioverde</v>
      </c>
      <c r="C33" s="28" t="str">
        <f>'Route Info'!C33</f>
        <v>San Luis Potosí to Rioverde</v>
      </c>
      <c r="D33" s="28">
        <f>IF($L$4 &gt; 0, ('Route Info'!E33 - $L$2), ($L$3 - 'Route Info'!E33)) / ($L$3 - $L$2)</f>
        <v>0.65677013045434096</v>
      </c>
      <c r="E33" s="28">
        <f>IF($L$8 &gt; 0, ('Route Info'!F33 - $L$6), ($L$7 - 'Route Info'!F33)) / ($L$7 - $L$6)</f>
        <v>0.49913708160401304</v>
      </c>
      <c r="F33" s="28">
        <f>IF($L$12 &gt; 0, ('Route Info'!G33 - $L$10), ($L$11 - 'Route Info'!G33)) / ($L$11 - $L$10)</f>
        <v>0.13404825737265416</v>
      </c>
      <c r="G33" s="28">
        <f>IF($L$16 &gt; 0, ('Route Info'!H33 - $L$14), ($L$15 - 'Route Info'!H33)) / ($L$15 - $L$14)</f>
        <v>0.93666388968614189</v>
      </c>
      <c r="H33" s="28">
        <f>IF(L$20 &gt; 0, LOOKUP(LOOKUP(B33,'City Info'!A$2:A$35,'City Info'!E$2:E$35),'City Info'!H$2:H$5,'City Info'!J$2:J$5), 1 - LOOKUP(LOOKUP(B33,'City Info'!A$2:A$35,'City Info'!E$2:E$35),'City Info'!H$2:H$5,'City Info'!J$2:J$5))</f>
        <v>1</v>
      </c>
      <c r="I33" s="28">
        <f t="shared" si="0"/>
        <v>9.3132454260213375</v>
      </c>
    </row>
    <row r="34" spans="1:9">
      <c r="A34" s="27" t="str">
        <f>'Route Info'!A34</f>
        <v>San Juan del Río</v>
      </c>
      <c r="B34" s="27" t="str">
        <f>'Route Info'!B34</f>
        <v>Ciudad Valles</v>
      </c>
      <c r="C34" s="28" t="str">
        <f>'Route Info'!C34</f>
        <v>San Juan del Río to Ciudad Valles</v>
      </c>
      <c r="D34" s="28">
        <f>IF($L$4 &gt; 0, ('Route Info'!E34 - $L$2), ($L$3 - 'Route Info'!E34)) / ($L$3 - $L$2)</f>
        <v>0.10796221322537111</v>
      </c>
      <c r="E34" s="28">
        <f>IF($L$8 &gt; 0, ('Route Info'!F34 - $L$6), ($L$7 - 'Route Info'!F34)) / ($L$7 - $L$6)</f>
        <v>0.37723024638912478</v>
      </c>
      <c r="F34" s="28">
        <f>IF($L$12 &gt; 0, ('Route Info'!G34 - $L$10), ($L$11 - 'Route Info'!G34)) / ($L$11 - $L$10)</f>
        <v>0.26139410187667561</v>
      </c>
      <c r="G34" s="28">
        <f>IF($L$16 &gt; 0, ('Route Info'!H34 - $L$14), ($L$15 - 'Route Info'!H34)) / ($L$15 - $L$14)</f>
        <v>0.88334522863100784</v>
      </c>
      <c r="H34" s="28">
        <f>IF(L$20 &gt; 0, LOOKUP(LOOKUP(B34,'City Info'!A$2:A$35,'City Info'!E$2:E$35),'City Info'!H$2:H$5,'City Info'!J$2:J$5), 1 - LOOKUP(LOOKUP(B34,'City Info'!A$2:A$35,'City Info'!E$2:E$35),'City Info'!H$2:H$5,'City Info'!J$2:J$5))</f>
        <v>1</v>
      </c>
      <c r="I34" s="28">
        <f t="shared" si="0"/>
        <v>7.5133251207157192</v>
      </c>
    </row>
    <row r="35" spans="1:9">
      <c r="A35" s="27" t="str">
        <f>'Route Info'!A35</f>
        <v>Rioverde</v>
      </c>
      <c r="B35" s="27" t="str">
        <f>'Route Info'!B35</f>
        <v>Ciudad Valles</v>
      </c>
      <c r="C35" s="28" t="str">
        <f>'Route Info'!C35</f>
        <v>Rioverde to Ciudad Valles</v>
      </c>
      <c r="D35" s="28">
        <f>IF($L$4 &gt; 0, ('Route Info'!E35 - $L$2), ($L$3 - 'Route Info'!E35)) / ($L$3 - $L$2)</f>
        <v>0.80611785874943764</v>
      </c>
      <c r="E35" s="28">
        <f>IF($L$8 &gt; 0, ('Route Info'!F35 - $L$6), ($L$7 - 'Route Info'!F35)) / ($L$7 - $L$6)</f>
        <v>0.86561418487292474</v>
      </c>
      <c r="F35" s="28">
        <f>IF($L$12 &gt; 0, ('Route Info'!G35 - $L$10), ($L$11 - 'Route Info'!G35)) / ($L$11 - $L$10)</f>
        <v>0.26139410187667561</v>
      </c>
      <c r="G35" s="28">
        <f>IF($L$16 &gt; 0, ('Route Info'!H35 - $L$14), ($L$15 - 'Route Info'!H35)) / ($L$15 - $L$14)</f>
        <v>0.88334522863100784</v>
      </c>
      <c r="H35" s="28">
        <f>IF(L$20 &gt; 0, LOOKUP(LOOKUP(B35,'City Info'!A$2:A$35,'City Info'!E$2:E$35),'City Info'!H$2:H$5,'City Info'!J$2:J$5), 1 - LOOKUP(LOOKUP(B35,'City Info'!A$2:A$35,'City Info'!E$2:E$35),'City Info'!H$2:H$5,'City Info'!J$2:J$5))</f>
        <v>1</v>
      </c>
      <c r="I35" s="28">
        <f t="shared" si="0"/>
        <v>10.734164715439247</v>
      </c>
    </row>
    <row r="36" spans="1:9">
      <c r="A36" s="27" t="str">
        <f>'Route Info'!A36</f>
        <v>Ciudad Valles</v>
      </c>
      <c r="B36" s="27" t="str">
        <f>'Route Info'!B36</f>
        <v>Rioverde</v>
      </c>
      <c r="C36" s="28" t="str">
        <f>'Route Info'!C36</f>
        <v>Ciudad Valles to Rioverde</v>
      </c>
      <c r="D36" s="28">
        <f>IF($L$4 &gt; 0, ('Route Info'!E36 - $L$2), ($L$3 - 'Route Info'!E36)) / ($L$3 - $L$2)</f>
        <v>0.80611785874943764</v>
      </c>
      <c r="E36" s="28">
        <f>IF($L$8 &gt; 0, ('Route Info'!F36 - $L$6), ($L$7 - 'Route Info'!F36)) / ($L$7 - $L$6)</f>
        <v>0.86561418487292474</v>
      </c>
      <c r="F36" s="28">
        <f>IF($L$12 &gt; 0, ('Route Info'!G36 - $L$10), ($L$11 - 'Route Info'!G36)) / ($L$11 - $L$10)</f>
        <v>0.13404825737265416</v>
      </c>
      <c r="G36" s="28">
        <f>IF($L$16 &gt; 0, ('Route Info'!H36 - $L$14), ($L$15 - 'Route Info'!H36)) / ($L$15 - $L$14)</f>
        <v>0.93666388968614189</v>
      </c>
      <c r="H36" s="28">
        <f>IF(L$20 &gt; 0, LOOKUP(LOOKUP(B36,'City Info'!A$2:A$35,'City Info'!E$2:E$35),'City Info'!H$2:H$5,'City Info'!J$2:J$5), 1 - LOOKUP(LOOKUP(B36,'City Info'!A$2:A$35,'City Info'!E$2:E$35),'City Info'!H$2:H$5,'City Info'!J$2:J$5))</f>
        <v>1</v>
      </c>
      <c r="I36" s="28">
        <f t="shared" si="0"/>
        <v>10.526245902079115</v>
      </c>
    </row>
    <row r="37" spans="1:9">
      <c r="A37" s="27" t="str">
        <f>'Route Info'!A37</f>
        <v>Ciudad Valles</v>
      </c>
      <c r="B37" s="27" t="str">
        <f>'Route Info'!B37</f>
        <v>Matehuala</v>
      </c>
      <c r="C37" s="28" t="str">
        <f>'Route Info'!C37</f>
        <v>Ciudad Valles to Matehuala</v>
      </c>
      <c r="D37" s="28">
        <f>IF($L$4 &gt; 0, ('Route Info'!E37 - $L$2), ($L$3 - 'Route Info'!E37)) / ($L$3 - $L$2)</f>
        <v>0.40035987404408457</v>
      </c>
      <c r="E37" s="28">
        <f>IF($L$8 &gt; 0, ('Route Info'!F37 - $L$6), ($L$7 - 'Route Info'!F37)) / ($L$7 - $L$6)</f>
        <v>0.97049926217412696</v>
      </c>
      <c r="F37" s="28">
        <f>IF($L$12 &gt; 0, ('Route Info'!G37 - $L$10), ($L$11 - 'Route Info'!G37)) / ($L$11 - $L$10)</f>
        <v>0.28686327077747992</v>
      </c>
      <c r="G37" s="28">
        <f>IF($L$16 &gt; 0, ('Route Info'!H37 - $L$14), ($L$15 - 'Route Info'!H37)) / ($L$15 - $L$14)</f>
        <v>0.93521232471368743</v>
      </c>
      <c r="H37" s="28">
        <f>IF(L$20 &gt; 0, LOOKUP(LOOKUP(B37,'City Info'!A$2:A$35,'City Info'!E$2:E$35),'City Info'!H$2:H$5,'City Info'!J$2:J$5), 1 - LOOKUP(LOOKUP(B37,'City Info'!A$2:A$35,'City Info'!E$2:E$35),'City Info'!H$2:H$5,'City Info'!J$2:J$5))</f>
        <v>1</v>
      </c>
      <c r="I37" s="28">
        <f t="shared" si="0"/>
        <v>9.8108246833405772</v>
      </c>
    </row>
    <row r="38" spans="1:9">
      <c r="A38" s="27" t="str">
        <f>'Route Info'!A38</f>
        <v>San Luis Potosí</v>
      </c>
      <c r="B38" s="27" t="str">
        <f>'Route Info'!B38</f>
        <v>Matehuala</v>
      </c>
      <c r="C38" s="28" t="str">
        <f>'Route Info'!C38</f>
        <v>San Luis Potosí to Matehuala</v>
      </c>
      <c r="D38" s="28">
        <f>IF($L$4 &gt; 0, ('Route Info'!E38 - $L$2), ($L$3 - 'Route Info'!E38)) / ($L$3 - $L$2)</f>
        <v>0.60278902384165534</v>
      </c>
      <c r="E38" s="28">
        <f>IF($L$8 &gt; 0, ('Route Info'!F38 - $L$6), ($L$7 - 'Route Info'!F38)) / ($L$7 - $L$6)</f>
        <v>0.8935874895900805</v>
      </c>
      <c r="F38" s="28">
        <f>IF($L$12 &gt; 0, ('Route Info'!G38 - $L$10), ($L$11 - 'Route Info'!G38)) / ($L$11 - $L$10)</f>
        <v>0.28686327077747992</v>
      </c>
      <c r="G38" s="28">
        <f>IF($L$16 &gt; 0, ('Route Info'!H38 - $L$14), ($L$15 - 'Route Info'!H38)) / ($L$15 - $L$14)</f>
        <v>0.93521232471368743</v>
      </c>
      <c r="H38" s="28">
        <f>IF(L$20 &gt; 0, LOOKUP(LOOKUP(B38,'City Info'!A$2:A$35,'City Info'!E$2:E$35),'City Info'!H$2:H$5,'City Info'!J$2:J$5), 1 - LOOKUP(LOOKUP(B38,'City Info'!A$2:A$35,'City Info'!E$2:E$35),'City Info'!H$2:H$5,'City Info'!J$2:J$5))</f>
        <v>1</v>
      </c>
      <c r="I38" s="28">
        <f t="shared" si="0"/>
        <v>10.30766626252182</v>
      </c>
    </row>
    <row r="39" spans="1:9">
      <c r="A39" s="27" t="str">
        <f>'Route Info'!A39</f>
        <v>Ciudad Valles</v>
      </c>
      <c r="B39" s="27" t="str">
        <f>'Route Info'!B39</f>
        <v>Ciudad Victoria</v>
      </c>
      <c r="C39" s="28" t="str">
        <f>'Route Info'!C39</f>
        <v>Ciudad Valles to Ciudad Victoria</v>
      </c>
      <c r="D39" s="28">
        <f>IF($L$4 &gt; 0, ('Route Info'!E39 - $L$2), ($L$3 - 'Route Info'!E39)) / ($L$3 - $L$2)</f>
        <v>0.50382366171839854</v>
      </c>
      <c r="E39" s="28">
        <f>IF($L$8 &gt; 0, ('Route Info'!F39 - $L$6), ($L$7 - 'Route Info'!F39)) / ($L$7 - $L$6)</f>
        <v>0.87601246105918995</v>
      </c>
      <c r="F39" s="28">
        <f>IF($L$12 &gt; 0, ('Route Info'!G39 - $L$10), ($L$11 - 'Route Info'!G39)) / ($L$11 - $L$10)</f>
        <v>0.39276139410187672</v>
      </c>
      <c r="G39" s="28">
        <f>IF($L$16 &gt; 0, ('Route Info'!H39 - $L$14), ($L$15 - 'Route Info'!H39)) / ($L$15 - $L$14)</f>
        <v>0.76647392897872313</v>
      </c>
      <c r="H39" s="28">
        <f>IF(L$20 &gt; 0, LOOKUP(LOOKUP(B39,'City Info'!A$2:A$35,'City Info'!E$2:E$35),'City Info'!H$2:H$5,'City Info'!J$2:J$5), 1 - LOOKUP(LOOKUP(B39,'City Info'!A$2:A$35,'City Info'!E$2:E$35),'City Info'!H$2:H$5,'City Info'!J$2:J$5))</f>
        <v>1</v>
      </c>
      <c r="I39" s="28">
        <f t="shared" si="0"/>
        <v>9.869629030066708</v>
      </c>
    </row>
    <row r="40" spans="1:9">
      <c r="A40" s="27" t="str">
        <f>'Route Info'!A40</f>
        <v>Ciudad Victoria</v>
      </c>
      <c r="B40" s="27" t="str">
        <f>'Route Info'!B40</f>
        <v>Linares</v>
      </c>
      <c r="C40" s="28" t="str">
        <f>'Route Info'!C40</f>
        <v>Ciudad Victoria to Linares</v>
      </c>
      <c r="D40" s="28">
        <f>IF($L$4 &gt; 0, ('Route Info'!E40 - $L$2), ($L$3 - 'Route Info'!E40)) / ($L$3 - $L$2)</f>
        <v>0.71210076473234374</v>
      </c>
      <c r="E40" s="28">
        <f>IF($L$8 &gt; 0, ('Route Info'!F40 - $L$6), ($L$7 - 'Route Info'!F40)) / ($L$7 - $L$6)</f>
        <v>0.8879844780571936</v>
      </c>
      <c r="F40" s="28">
        <f>IF($L$12 &gt; 0, ('Route Info'!G40 - $L$10), ($L$11 - 'Route Info'!G40)) / ($L$11 - $L$10)</f>
        <v>0</v>
      </c>
      <c r="G40" s="28">
        <f>IF($L$16 &gt; 0, ('Route Info'!H40 - $L$14), ($L$15 - 'Route Info'!H40)) / ($L$15 - $L$14)</f>
        <v>0.94355469593333219</v>
      </c>
      <c r="H40" s="28">
        <f>IF(L$20 &gt; 0, LOOKUP(LOOKUP(B40,'City Info'!A$2:A$35,'City Info'!E$2:E$35),'City Info'!H$2:H$5,'City Info'!J$2:J$5), 1 - LOOKUP(LOOKUP(B40,'City Info'!A$2:A$35,'City Info'!E$2:E$35),'City Info'!H$2:H$5,'City Info'!J$2:J$5))</f>
        <v>1</v>
      </c>
      <c r="I40" s="28">
        <f t="shared" si="0"/>
        <v>9.9479418557588239</v>
      </c>
    </row>
    <row r="41" spans="1:9">
      <c r="A41" s="27" t="str">
        <f>'Route Info'!A41</f>
        <v>Matehuala</v>
      </c>
      <c r="B41" s="27" t="str">
        <f>'Route Info'!B41</f>
        <v>Linares</v>
      </c>
      <c r="C41" s="28" t="str">
        <f>'Route Info'!C41</f>
        <v>Matehuala to Linares</v>
      </c>
      <c r="D41" s="28">
        <f>IF($L$4 &gt; 0, ('Route Info'!E41 - $L$2), ($L$3 - 'Route Info'!E41)) / ($L$3 - $L$2)</f>
        <v>0.50832208726945571</v>
      </c>
      <c r="E41" s="28">
        <f>IF($L$8 &gt; 0, ('Route Info'!F41 - $L$6), ($L$7 - 'Route Info'!F41)) / ($L$7 - $L$6)</f>
        <v>0.77205248023005024</v>
      </c>
      <c r="F41" s="28">
        <f>IF($L$12 &gt; 0, ('Route Info'!G41 - $L$10), ($L$11 - 'Route Info'!G41)) / ($L$11 - $L$10)</f>
        <v>0</v>
      </c>
      <c r="G41" s="28">
        <f>IF($L$16 &gt; 0, ('Route Info'!H41 - $L$14), ($L$15 - 'Route Info'!H41)) / ($L$15 - $L$14)</f>
        <v>0.94355469593333219</v>
      </c>
      <c r="H41" s="28">
        <f>IF(L$20 &gt; 0, LOOKUP(LOOKUP(B41,'City Info'!A$2:A$35,'City Info'!E$2:E$35),'City Info'!H$2:H$5,'City Info'!J$2:J$5), 1 - LOOKUP(LOOKUP(B41,'City Info'!A$2:A$35,'City Info'!E$2:E$35),'City Info'!H$2:H$5,'City Info'!J$2:J$5))</f>
        <v>1</v>
      </c>
      <c r="I41" s="28">
        <f t="shared" si="0"/>
        <v>9.0610749682595397</v>
      </c>
    </row>
    <row r="42" spans="1:9">
      <c r="A42" s="27" t="str">
        <f>'Route Info'!A42</f>
        <v>Linares</v>
      </c>
      <c r="B42" s="27" t="str">
        <f>'Route Info'!B42</f>
        <v>Monterrey</v>
      </c>
      <c r="C42" s="28" t="str">
        <f>'Route Info'!C42</f>
        <v>Linares to Monterrey</v>
      </c>
      <c r="D42" s="28">
        <f>IF($L$4 &gt; 0, ('Route Info'!E42 - $L$2), ($L$3 - 'Route Info'!E42)) / ($L$3 - $L$2)</f>
        <v>0.78317588843904629</v>
      </c>
      <c r="E42" s="28">
        <f>IF($L$8 &gt; 0, ('Route Info'!F42 - $L$6), ($L$7 - 'Route Info'!F42)) / ($L$7 - $L$6)</f>
        <v>0.95547699546208331</v>
      </c>
      <c r="F42" s="28">
        <f>IF($L$12 &gt; 0, ('Route Info'!G42 - $L$10), ($L$11 - 'Route Info'!G42)) / ($L$11 - $L$10)</f>
        <v>0.22922252010723865</v>
      </c>
      <c r="G42" s="28">
        <f>IF($L$16 &gt; 0, ('Route Info'!H42 - $L$14), ($L$15 - 'Route Info'!H42)) / ($L$15 - $L$14)</f>
        <v>0.22182147909771838</v>
      </c>
      <c r="H42" s="28">
        <f>IF(L$20 &gt; 0, LOOKUP(LOOKUP(B42,'City Info'!A$2:A$35,'City Info'!E$2:E$35),'City Info'!H$2:H$5,'City Info'!J$2:J$5), 1 - LOOKUP(LOOKUP(B42,'City Info'!A$2:A$35,'City Info'!E$2:E$35),'City Info'!H$2:H$5,'City Info'!J$2:J$5))</f>
        <v>0.66999999999999993</v>
      </c>
      <c r="I42" s="28">
        <f t="shared" si="0"/>
        <v>8.0929915678773288</v>
      </c>
    </row>
    <row r="43" spans="1:9">
      <c r="A43" s="27" t="str">
        <f>'Route Info'!A43</f>
        <v>Monterrey</v>
      </c>
      <c r="B43" s="27" t="str">
        <f>'Route Info'!B43</f>
        <v>Sabinas Hidalgo</v>
      </c>
      <c r="C43" s="28" t="str">
        <f>'Route Info'!C43</f>
        <v>Monterrey to Sabinas Hidalgo</v>
      </c>
      <c r="D43" s="28">
        <f>IF($L$4 &gt; 0, ('Route Info'!E43 - $L$2), ($L$3 - 'Route Info'!E43)) / ($L$3 - $L$2)</f>
        <v>0.85560053981106599</v>
      </c>
      <c r="E43" s="28">
        <f>IF($L$8 &gt; 0, ('Route Info'!F43 - $L$6), ($L$7 - 'Route Info'!F43)) / ($L$7 - $L$6)</f>
        <v>0.78322429906542068</v>
      </c>
      <c r="F43" s="28">
        <f>IF($L$12 &gt; 0, ('Route Info'!G43 - $L$10), ($L$11 - 'Route Info'!G43)) / ($L$11 - $L$10)</f>
        <v>0.13806970509383379</v>
      </c>
      <c r="G43" s="28">
        <f>IF($L$16 &gt; 0, ('Route Info'!H43 - $L$14), ($L$15 - 'Route Info'!H43)) / ($L$15 - $L$14)</f>
        <v>0.97565485518639217</v>
      </c>
      <c r="H43" s="28">
        <f>IF(L$20 &gt; 0, LOOKUP(LOOKUP(B43,'City Info'!A$2:A$35,'City Info'!E$2:E$35),'City Info'!H$2:H$5,'City Info'!J$2:J$5), 1 - LOOKUP(LOOKUP(B43,'City Info'!A$2:A$35,'City Info'!E$2:E$35),'City Info'!H$2:H$5,'City Info'!J$2:J$5))</f>
        <v>1</v>
      </c>
      <c r="I43" s="28">
        <f t="shared" si="0"/>
        <v>10.611338224572808</v>
      </c>
    </row>
    <row r="44" spans="1:9">
      <c r="A44" s="27" t="str">
        <f>'Route Info'!A44</f>
        <v>Sabinas Hidalgo</v>
      </c>
      <c r="B44" s="27" t="str">
        <f>'Route Info'!B44</f>
        <v>Nuevo Laredo</v>
      </c>
      <c r="C44" s="28" t="str">
        <f>'Route Info'!C44</f>
        <v>Sabinas Hidalgo to Nuevo Laredo</v>
      </c>
      <c r="D44" s="28">
        <f>IF($L$4 &gt; 0, ('Route Info'!E44 - $L$2), ($L$3 - 'Route Info'!E44)) / ($L$3 - $L$2)</f>
        <v>0.77957714799820066</v>
      </c>
      <c r="E44" s="28">
        <f>IF($L$8 &gt; 0, ('Route Info'!F44 - $L$6), ($L$7 - 'Route Info'!F44)) / ($L$7 - $L$6)</f>
        <v>1</v>
      </c>
      <c r="F44" s="28">
        <f>IF($L$12 &gt; 0, ('Route Info'!G44 - $L$10), ($L$11 - 'Route Info'!G44)) / ($L$11 - $L$10)</f>
        <v>0.20375335120643431</v>
      </c>
      <c r="G44" s="28">
        <f>IF($L$16 &gt; 0, ('Route Info'!H44 - $L$14), ($L$15 - 'Route Info'!H44)) / ($L$15 - $L$14)</f>
        <v>0.72544848658794603</v>
      </c>
      <c r="H44" s="28">
        <f>IF(L$20 &gt; 0, LOOKUP(LOOKUP(B44,'City Info'!A$2:A$35,'City Info'!E$2:E$35),'City Info'!H$2:H$5,'City Info'!J$2:J$5), 1 - LOOKUP(LOOKUP(B44,'City Info'!A$2:A$35,'City Info'!E$2:E$35),'City Info'!H$2:H$5,'City Info'!J$2:J$5))</f>
        <v>1</v>
      </c>
      <c r="I44" s="28">
        <f t="shared" si="0"/>
        <v>10.446453218799618</v>
      </c>
    </row>
    <row r="45" spans="1:9">
      <c r="A45" s="27" t="str">
        <f>'Route Info'!A45</f>
        <v>Monterrey</v>
      </c>
      <c r="B45" s="27" t="str">
        <f>'Route Info'!B45</f>
        <v>Nueva Ciudad Guerrero</v>
      </c>
      <c r="C45" s="28" t="str">
        <f>'Route Info'!C45</f>
        <v>Monterrey to Nueva Ciudad Guerrero</v>
      </c>
      <c r="D45" s="28">
        <f>IF($L$4 &gt; 0, ('Route Info'!E45 - $L$2), ($L$3 - 'Route Info'!E45)) / ($L$3 - $L$2)</f>
        <v>0.66126855600539802</v>
      </c>
      <c r="E45" s="28">
        <f>IF($L$8 &gt; 0, ('Route Info'!F45 - $L$6), ($L$7 - 'Route Info'!F45)) / ($L$7 - $L$6)</f>
        <v>0.85161921321451861</v>
      </c>
      <c r="F45" s="28">
        <f>IF($L$12 &gt; 0, ('Route Info'!G45 - $L$10), ($L$11 - 'Route Info'!G45)) / ($L$11 - $L$10)</f>
        <v>0</v>
      </c>
      <c r="G45" s="28">
        <f>IF($L$16 &gt; 0, ('Route Info'!H45 - $L$14), ($L$15 - 'Route Info'!H45)) / ($L$15 - $L$14)</f>
        <v>0.99693748999906018</v>
      </c>
      <c r="H45" s="28">
        <f>IF(L$20 &gt; 0, LOOKUP(LOOKUP(B45,'City Info'!A$2:A$35,'City Info'!E$2:E$35),'City Info'!H$2:H$5,'City Info'!J$2:J$5), 1 - LOOKUP(LOOKUP(B45,'City Info'!A$2:A$35,'City Info'!E$2:E$35),'City Info'!H$2:H$5,'City Info'!J$2:J$5))</f>
        <v>1</v>
      </c>
      <c r="I45" s="28">
        <f t="shared" si="0"/>
        <v>9.822400728587299</v>
      </c>
    </row>
    <row r="46" spans="1:9">
      <c r="A46" s="27" t="str">
        <f>'Route Info'!A46</f>
        <v>Nueva Ciudad Guerrero</v>
      </c>
      <c r="B46" s="27" t="str">
        <f>'Route Info'!B46</f>
        <v>Nuevo Laredo</v>
      </c>
      <c r="C46" s="28" t="str">
        <f>'Route Info'!C46</f>
        <v>Nueva Ciudad Guerrero to Nuevo Laredo</v>
      </c>
      <c r="D46" s="28">
        <f>IF($L$4 &gt; 0, ('Route Info'!E46 - $L$2), ($L$3 - 'Route Info'!E46)) / ($L$3 - $L$2)</f>
        <v>0.79577147998200626</v>
      </c>
      <c r="E46" s="28">
        <f>IF($L$8 &gt; 0, ('Route Info'!F46 - $L$6), ($L$7 - 'Route Info'!F46)) / ($L$7 - $L$6)</f>
        <v>0.905552335034711</v>
      </c>
      <c r="F46" s="28">
        <f>IF($L$12 &gt; 0, ('Route Info'!G46 - $L$10), ($L$11 - 'Route Info'!G46)) / ($L$11 - $L$10)</f>
        <v>0.20375335120643431</v>
      </c>
      <c r="G46" s="28">
        <f>IF($L$16 &gt; 0, ('Route Info'!H46 - $L$14), ($L$15 - 'Route Info'!H46)) / ($L$15 - $L$14)</f>
        <v>0.72544848658794603</v>
      </c>
      <c r="H46" s="28">
        <f>IF(L$20 &gt; 0, LOOKUP(LOOKUP(B46,'City Info'!A$2:A$35,'City Info'!E$2:E$35),'City Info'!H$2:H$5,'City Info'!J$2:J$5), 1 - LOOKUP(LOOKUP(B46,'City Info'!A$2:A$35,'City Info'!E$2:E$35),'City Info'!H$2:H$5,'City Info'!J$2:J$5))</f>
        <v>1</v>
      </c>
      <c r="I46" s="28">
        <f t="shared" si="0"/>
        <v>10.309611098816987</v>
      </c>
    </row>
    <row r="47" spans="1:9">
      <c r="A47" s="27" t="str">
        <f>'Route Info'!A47</f>
        <v>Monterrey</v>
      </c>
      <c r="B47" s="27" t="str">
        <f>'Route Info'!B47</f>
        <v>Reynosa</v>
      </c>
      <c r="C47" s="28" t="str">
        <f>'Route Info'!C47</f>
        <v>Monterrey to Reynosa</v>
      </c>
      <c r="D47" s="28">
        <f>IF($L$4 &gt; 0, ('Route Info'!E47 - $L$2), ($L$3 - 'Route Info'!E47)) / ($L$3 - $L$2)</f>
        <v>0.53531264057579842</v>
      </c>
      <c r="E47" s="28">
        <f>IF($L$8 &gt; 0, ('Route Info'!F47 - $L$6), ($L$7 - 'Route Info'!F47)) / ($L$7 - $L$6)</f>
        <v>0.97348037383177566</v>
      </c>
      <c r="F47" s="28">
        <f>IF($L$12 &gt; 0, ('Route Info'!G47 - $L$10), ($L$11 - 'Route Info'!G47)) / ($L$11 - $L$10)</f>
        <v>0.41420911528150134</v>
      </c>
      <c r="G47" s="28">
        <f>IF($L$16 &gt; 0, ('Route Info'!H47 - $L$14), ($L$15 - 'Route Info'!H47)) / ($L$15 - $L$14)</f>
        <v>0.54388793359629983</v>
      </c>
      <c r="H47" s="28">
        <f>IF(L$20 &gt; 0, LOOKUP(LOOKUP(B47,'City Info'!A$2:A$35,'City Info'!E$2:E$35),'City Info'!H$2:H$5,'City Info'!J$2:J$5), 1 - LOOKUP(LOOKUP(B47,'City Info'!A$2:A$35,'City Info'!E$2:E$35),'City Info'!H$2:H$5,'City Info'!J$2:J$5))</f>
        <v>1</v>
      </c>
      <c r="I47" s="28">
        <f t="shared" si="0"/>
        <v>9.7583277430247062</v>
      </c>
    </row>
    <row r="48" spans="1:9">
      <c r="A48" s="27" t="str">
        <f>'Route Info'!A48</f>
        <v>Reynosa</v>
      </c>
      <c r="B48" s="27" t="str">
        <f>'Route Info'!B48</f>
        <v>Nueva Ciudad Guerrero</v>
      </c>
      <c r="C48" s="28" t="str">
        <f>'Route Info'!C48</f>
        <v>Reynosa to Nueva Ciudad Guerrero</v>
      </c>
      <c r="D48" s="28">
        <f>IF($L$4 &gt; 0, ('Route Info'!E48 - $L$2), ($L$3 - 'Route Info'!E48)) / ($L$3 - $L$2)</f>
        <v>0.77957714799820066</v>
      </c>
      <c r="E48" s="28">
        <f>IF($L$8 &gt; 0, ('Route Info'!F48 - $L$6), ($L$7 - 'Route Info'!F48)) / ($L$7 - $L$6)</f>
        <v>0.81733220050977062</v>
      </c>
      <c r="F48" s="28">
        <f>IF($L$12 &gt; 0, ('Route Info'!G48 - $L$10), ($L$11 - 'Route Info'!G48)) / ($L$11 - $L$10)</f>
        <v>0</v>
      </c>
      <c r="G48" s="28">
        <f>IF($L$16 &gt; 0, ('Route Info'!H48 - $L$14), ($L$15 - 'Route Info'!H48)) / ($L$15 - $L$14)</f>
        <v>0.99693748999906018</v>
      </c>
      <c r="H48" s="28">
        <f>IF(L$20 &gt; 0, LOOKUP(LOOKUP(B48,'City Info'!A$2:A$35,'City Info'!E$2:E$35),'City Info'!H$2:H$5,'City Info'!J$2:J$5), 1 - LOOKUP(LOOKUP(B48,'City Info'!A$2:A$35,'City Info'!E$2:E$35),'City Info'!H$2:H$5,'City Info'!J$2:J$5))</f>
        <v>1</v>
      </c>
      <c r="I48" s="28">
        <f t="shared" si="0"/>
        <v>10.134104320297524</v>
      </c>
    </row>
    <row r="49" spans="1:9">
      <c r="A49" s="27" t="str">
        <f>'Route Info'!A49</f>
        <v>Guadalajara</v>
      </c>
      <c r="B49" s="27" t="str">
        <f>'Route Info'!B49</f>
        <v>Aguascalientes</v>
      </c>
      <c r="C49" s="28" t="str">
        <f>'Route Info'!C49</f>
        <v>Guadalajara to Aguascalientes</v>
      </c>
      <c r="D49" s="28">
        <f>IF($L$4 &gt; 0, ('Route Info'!E49 - $L$2), ($L$3 - 'Route Info'!E49)) / ($L$3 - $L$2)</f>
        <v>0.52631578947368418</v>
      </c>
      <c r="E49" s="28">
        <f>IF($L$8 &gt; 0, ('Route Info'!F49 - $L$6), ($L$7 - 'Route Info'!F49)) / ($L$7 - $L$6)</f>
        <v>0.79062698484711003</v>
      </c>
      <c r="F49" s="28">
        <f>IF($L$12 &gt; 0, ('Route Info'!G49 - $L$10), ($L$11 - 'Route Info'!G49)) / ($L$11 - $L$10)</f>
        <v>9.1152815013404831E-2</v>
      </c>
      <c r="G49" s="28">
        <f>IF($L$16 &gt; 0, ('Route Info'!H49 - $L$14), ($L$15 - 'Route Info'!H49)) / ($L$15 - $L$14)</f>
        <v>0.4251142329564937</v>
      </c>
      <c r="H49" s="28">
        <f>IF(L$20 &gt; 0, LOOKUP(LOOKUP(B49,'City Info'!A$2:A$35,'City Info'!E$2:E$35),'City Info'!H$2:H$5,'City Info'!J$2:J$5), 1 - LOOKUP(LOOKUP(B49,'City Info'!A$2:A$35,'City Info'!E$2:E$35),'City Info'!H$2:H$5,'City Info'!J$2:J$5))</f>
        <v>0</v>
      </c>
      <c r="I49" s="28">
        <f t="shared" si="0"/>
        <v>4.3814590988030249</v>
      </c>
    </row>
    <row r="50" spans="1:9">
      <c r="A50" s="27" t="str">
        <f>'Route Info'!A50</f>
        <v>San Juan de los Lagos</v>
      </c>
      <c r="B50" s="27" t="str">
        <f>'Route Info'!B50</f>
        <v>Aguascalientes</v>
      </c>
      <c r="C50" s="28" t="str">
        <f>'Route Info'!C50</f>
        <v>San Juan de los Lagos to Aguascalientes</v>
      </c>
      <c r="D50" s="28">
        <f>IF($L$4 &gt; 0, ('Route Info'!E50 - $L$2), ($L$3 - 'Route Info'!E50)) / ($L$3 - $L$2)</f>
        <v>0.91857849752586584</v>
      </c>
      <c r="E50" s="28">
        <f>IF($L$8 &gt; 0, ('Route Info'!F50 - $L$6), ($L$7 - 'Route Info'!F50)) / ($L$7 - $L$6)</f>
        <v>0.88313742109606763</v>
      </c>
      <c r="F50" s="28">
        <f>IF($L$12 &gt; 0, ('Route Info'!G50 - $L$10), ($L$11 - 'Route Info'!G50)) / ($L$11 - $L$10)</f>
        <v>9.1152815013404831E-2</v>
      </c>
      <c r="G50" s="28">
        <f>IF($L$16 &gt; 0, ('Route Info'!H50 - $L$14), ($L$15 - 'Route Info'!H50)) / ($L$15 - $L$14)</f>
        <v>0.4251142329564937</v>
      </c>
      <c r="H50" s="28">
        <f>IF(L$20 &gt; 0, LOOKUP(LOOKUP(B50,'City Info'!A$2:A$35,'City Info'!E$2:E$35),'City Info'!H$2:H$5,'City Info'!J$2:J$5), 1 - LOOKUP(LOOKUP(B50,'City Info'!A$2:A$35,'City Info'!E$2:E$35),'City Info'!H$2:H$5,'City Info'!J$2:J$5))</f>
        <v>0</v>
      </c>
      <c r="I50" s="28">
        <f t="shared" si="0"/>
        <v>5.8273243900400962</v>
      </c>
    </row>
    <row r="51" spans="1:9">
      <c r="A51" s="27" t="str">
        <f>'Route Info'!A51</f>
        <v>Aguascalientes</v>
      </c>
      <c r="B51" s="27" t="str">
        <f>'Route Info'!B51</f>
        <v>Zacatecas</v>
      </c>
      <c r="C51" s="28" t="str">
        <f>'Route Info'!C51</f>
        <v>Aguascalientes to Zacatecas</v>
      </c>
      <c r="D51" s="28">
        <f>IF($L$4 &gt; 0, ('Route Info'!E51 - $L$2), ($L$3 - 'Route Info'!E51)) / ($L$3 - $L$2)</f>
        <v>0.81781376518218629</v>
      </c>
      <c r="E51" s="28">
        <f>IF($L$8 &gt; 0, ('Route Info'!F51 - $L$6), ($L$7 - 'Route Info'!F51)) / ($L$7 - $L$6)</f>
        <v>0.83425919874517995</v>
      </c>
      <c r="F51" s="28">
        <f>IF($L$12 &gt; 0, ('Route Info'!G51 - $L$10), ($L$11 - 'Route Info'!G51)) / ($L$11 - $L$10)</f>
        <v>0.48659517426273458</v>
      </c>
      <c r="G51" s="28">
        <f>IF($L$16 &gt; 0, ('Route Info'!H51 - $L$14), ($L$15 - 'Route Info'!H51)) / ($L$15 - $L$14)</f>
        <v>0.90589337918737756</v>
      </c>
      <c r="H51" s="28">
        <f>IF(L$20 &gt; 0, LOOKUP(LOOKUP(B51,'City Info'!A$2:A$35,'City Info'!E$2:E$35),'City Info'!H$2:H$5,'City Info'!J$2:J$5), 1 - LOOKUP(LOOKUP(B51,'City Info'!A$2:A$35,'City Info'!E$2:E$35),'City Info'!H$2:H$5,'City Info'!J$2:J$5))</f>
        <v>1</v>
      </c>
      <c r="I51" s="28">
        <f t="shared" si="0"/>
        <v>11.318758292406649</v>
      </c>
    </row>
    <row r="52" spans="1:9">
      <c r="A52" s="27" t="str">
        <f>'Route Info'!A52</f>
        <v>Guadalajara</v>
      </c>
      <c r="B52" s="27" t="str">
        <f>'Route Info'!B52</f>
        <v>Zacatecas</v>
      </c>
      <c r="C52" s="28" t="str">
        <f>'Route Info'!C52</f>
        <v>Guadalajara to Zacatecas</v>
      </c>
      <c r="D52" s="28">
        <f>IF($L$4 &gt; 0, ('Route Info'!E52 - $L$2), ($L$3 - 'Route Info'!E52)) / ($L$3 - $L$2)</f>
        <v>0.25191183085919927</v>
      </c>
      <c r="E52" s="28">
        <f>IF($L$8 &gt; 0, ('Route Info'!F52 - $L$6), ($L$7 - 'Route Info'!F52)) / ($L$7 - $L$6)</f>
        <v>0.79370256538919903</v>
      </c>
      <c r="F52" s="28">
        <f>IF($L$12 &gt; 0, ('Route Info'!G52 - $L$10), ($L$11 - 'Route Info'!G52)) / ($L$11 - $L$10)</f>
        <v>0.48659517426273458</v>
      </c>
      <c r="G52" s="28">
        <f>IF($L$16 &gt; 0, ('Route Info'!H52 - $L$14), ($L$15 - 'Route Info'!H52)) / ($L$15 - $L$14)</f>
        <v>0.90589337918737756</v>
      </c>
      <c r="H52" s="28">
        <f>IF(L$20 &gt; 0, LOOKUP(LOOKUP(B52,'City Info'!A$2:A$35,'City Info'!E$2:E$35),'City Info'!H$2:H$5,'City Info'!J$2:J$5), 1 - LOOKUP(LOOKUP(B52,'City Info'!A$2:A$35,'City Info'!E$2:E$35),'City Info'!H$2:H$5,'City Info'!J$2:J$5))</f>
        <v>1</v>
      </c>
      <c r="I52" s="28">
        <f t="shared" si="0"/>
        <v>9.4186745225136566</v>
      </c>
    </row>
    <row r="53" spans="1:9">
      <c r="A53" s="27" t="str">
        <f>'Route Info'!A53</f>
        <v>San Luis Potosí</v>
      </c>
      <c r="B53" s="27" t="str">
        <f>'Route Info'!B53</f>
        <v>Zacatecas</v>
      </c>
      <c r="C53" s="28" t="str">
        <f>'Route Info'!C53</f>
        <v>San Luis Potosí to Zacatecas</v>
      </c>
      <c r="D53" s="28">
        <f>IF($L$4 &gt; 0, ('Route Info'!E53 - $L$2), ($L$3 - 'Route Info'!E53)) / ($L$3 - $L$2)</f>
        <v>0.60728744939271251</v>
      </c>
      <c r="E53" s="28">
        <f>IF($L$8 &gt; 0, ('Route Info'!F53 - $L$6), ($L$7 - 'Route Info'!F53)) / ($L$7 - $L$6)</f>
        <v>0.94915713162721649</v>
      </c>
      <c r="F53" s="28">
        <f>IF($L$12 &gt; 0, ('Route Info'!G53 - $L$10), ($L$11 - 'Route Info'!G53)) / ($L$11 - $L$10)</f>
        <v>0.48659517426273458</v>
      </c>
      <c r="G53" s="28">
        <f>IF($L$16 &gt; 0, ('Route Info'!H53 - $L$14), ($L$15 - 'Route Info'!H53)) / ($L$15 - $L$14)</f>
        <v>0.90589337918737756</v>
      </c>
      <c r="H53" s="28">
        <f>IF(L$20 &gt; 0, LOOKUP(LOOKUP(B53,'City Info'!A$2:A$35,'City Info'!E$2:E$35),'City Info'!H$2:H$5,'City Info'!J$2:J$5), 1 - LOOKUP(LOOKUP(B53,'City Info'!A$2:A$35,'City Info'!E$2:E$35),'City Info'!H$2:H$5,'City Info'!J$2:J$5))</f>
        <v>1</v>
      </c>
      <c r="I53" s="28">
        <f t="shared" si="0"/>
        <v>10.871862428847413</v>
      </c>
    </row>
    <row r="54" spans="1:9">
      <c r="A54" s="27" t="str">
        <f>'Route Info'!A54</f>
        <v>Guadalajara</v>
      </c>
      <c r="B54" s="27" t="str">
        <f>'Route Info'!B54</f>
        <v>Fresnillo</v>
      </c>
      <c r="C54" s="28" t="str">
        <f>'Route Info'!C54</f>
        <v>Guadalajara to Fresnillo</v>
      </c>
      <c r="D54" s="28">
        <f>IF($L$4 &gt; 0, ('Route Info'!E54 - $L$2), ($L$3 - 'Route Info'!E54)) / ($L$3 - $L$2)</f>
        <v>0.17094017094017094</v>
      </c>
      <c r="E54" s="28">
        <f>IF($L$8 &gt; 0, ('Route Info'!F54 - $L$6), ($L$7 - 'Route Info'!F54)) / ($L$7 - $L$6)</f>
        <v>0.84739730493371002</v>
      </c>
      <c r="F54" s="28">
        <f>IF($L$12 &gt; 0, ('Route Info'!G54 - $L$10), ($L$11 - 'Route Info'!G54)) / ($L$11 - $L$10)</f>
        <v>0.56702412868632712</v>
      </c>
      <c r="G54" s="28">
        <f>IF($L$16 &gt; 0, ('Route Info'!H54 - $L$14), ($L$15 - 'Route Info'!H54)) / ($L$15 - $L$14)</f>
        <v>0.85309349703972182</v>
      </c>
      <c r="H54" s="28">
        <f>IF(L$20 &gt; 0, LOOKUP(LOOKUP(B54,'City Info'!A$2:A$35,'City Info'!E$2:E$35),'City Info'!H$2:H$5,'City Info'!J$2:J$5), 1 - LOOKUP(LOOKUP(B54,'City Info'!A$2:A$35,'City Info'!E$2:E$35),'City Info'!H$2:H$5,'City Info'!J$2:J$5))</f>
        <v>1</v>
      </c>
      <c r="I54" s="28">
        <f t="shared" si="0"/>
        <v>9.3574991534732117</v>
      </c>
    </row>
    <row r="55" spans="1:9">
      <c r="A55" s="27" t="str">
        <f>'Route Info'!A55</f>
        <v>Zacatecas</v>
      </c>
      <c r="B55" s="27" t="str">
        <f>'Route Info'!B55</f>
        <v>Fresnillo</v>
      </c>
      <c r="C55" s="28" t="str">
        <f>'Route Info'!C55</f>
        <v>Zacatecas to Fresnillo</v>
      </c>
      <c r="D55" s="28">
        <f>IF($L$4 &gt; 0, ('Route Info'!E55 - $L$2), ($L$3 - 'Route Info'!E55)) / ($L$3 - $L$2)</f>
        <v>0.97705802968960853</v>
      </c>
      <c r="E55" s="28">
        <f>IF($L$8 &gt; 0, ('Route Info'!F55 - $L$6), ($L$7 - 'Route Info'!F55)) / ($L$7 - $L$6)</f>
        <v>0.83307143988594967</v>
      </c>
      <c r="F55" s="28">
        <f>IF($L$12 &gt; 0, ('Route Info'!G55 - $L$10), ($L$11 - 'Route Info'!G55)) / ($L$11 - $L$10)</f>
        <v>0.56702412868632712</v>
      </c>
      <c r="G55" s="28">
        <f>IF($L$16 &gt; 0, ('Route Info'!H55 - $L$14), ($L$15 - 'Route Info'!H55)) / ($L$15 - $L$14)</f>
        <v>0.85309349703972182</v>
      </c>
      <c r="H55" s="28">
        <f>IF(L$20 &gt; 0, LOOKUP(LOOKUP(B55,'City Info'!A$2:A$35,'City Info'!E$2:E$35),'City Info'!H$2:H$5,'City Info'!J$2:J$5), 1 - LOOKUP(LOOKUP(B55,'City Info'!A$2:A$35,'City Info'!E$2:E$35),'City Info'!H$2:H$5,'City Info'!J$2:J$5))</f>
        <v>1</v>
      </c>
      <c r="I55" s="28">
        <f t="shared" si="0"/>
        <v>11.919940540786596</v>
      </c>
    </row>
    <row r="56" spans="1:9">
      <c r="A56" s="27" t="str">
        <f>'Route Info'!A56</f>
        <v>Zacatecas</v>
      </c>
      <c r="B56" s="27" t="str">
        <f>'Route Info'!B56</f>
        <v>San Tiburcio</v>
      </c>
      <c r="C56" s="28" t="str">
        <f>'Route Info'!C56</f>
        <v>Zacatecas to San Tiburcio</v>
      </c>
      <c r="D56" s="28">
        <f>IF($L$4 &gt; 0, ('Route Info'!E56 - $L$2), ($L$3 - 'Route Info'!E56)) / ($L$3 - $L$2)</f>
        <v>0.57579847053531263</v>
      </c>
      <c r="E56" s="28">
        <f>IF($L$8 &gt; 0, ('Route Info'!F56 - $L$6), ($L$7 - 'Route Info'!F56)) / ($L$7 - $L$6)</f>
        <v>0.94741543296666952</v>
      </c>
      <c r="F56" s="28">
        <f>IF($L$12 &gt; 0, ('Route Info'!G56 - $L$10), ($L$11 - 'Route Info'!G56)) / ($L$11 - $L$10)</f>
        <v>0</v>
      </c>
      <c r="G56" s="28">
        <f>IF($L$16 &gt; 0, ('Route Info'!H56 - $L$14), ($L$15 - 'Route Info'!H56)) / ($L$15 - $L$14)</f>
        <v>1</v>
      </c>
      <c r="H56" s="28">
        <f>IF(L$20 &gt; 0, LOOKUP(LOOKUP(B56,'City Info'!A$2:A$35,'City Info'!E$2:E$35),'City Info'!H$2:H$5,'City Info'!J$2:J$5), 1 - LOOKUP(LOOKUP(B56,'City Info'!A$2:A$35,'City Info'!E$2:E$35),'City Info'!H$2:H$5,'City Info'!J$2:J$5))</f>
        <v>1</v>
      </c>
      <c r="I56" s="28">
        <f t="shared" si="0"/>
        <v>9.7456116640825581</v>
      </c>
    </row>
    <row r="57" spans="1:9">
      <c r="A57" s="27" t="str">
        <f>'Route Info'!A57</f>
        <v>Matehuala</v>
      </c>
      <c r="B57" s="27" t="str">
        <f>'Route Info'!B57</f>
        <v>San Tiburcio</v>
      </c>
      <c r="C57" s="28" t="str">
        <f>'Route Info'!C57</f>
        <v>Matehuala to San Tiburcio</v>
      </c>
      <c r="D57" s="28">
        <f>IF($L$4 &gt; 0, ('Route Info'!E57 - $L$2), ($L$3 - 'Route Info'!E57)) / ($L$3 - $L$2)</f>
        <v>0.81466486729644616</v>
      </c>
      <c r="E57" s="28">
        <f>IF($L$8 &gt; 0, ('Route Info'!F57 - $L$6), ($L$7 - 'Route Info'!F57)) / ($L$7 - $L$6)</f>
        <v>0.91978046199964736</v>
      </c>
      <c r="F57" s="28">
        <f>IF($L$12 &gt; 0, ('Route Info'!G57 - $L$10), ($L$11 - 'Route Info'!G57)) / ($L$11 - $L$10)</f>
        <v>0</v>
      </c>
      <c r="G57" s="28">
        <f>IF($L$16 &gt; 0, ('Route Info'!H57 - $L$14), ($L$15 - 'Route Info'!H57)) / ($L$15 - $L$14)</f>
        <v>1</v>
      </c>
      <c r="H57" s="28">
        <f>IF(L$20 &gt; 0, LOOKUP(LOOKUP(B57,'City Info'!A$2:A$35,'City Info'!E$2:E$35),'City Info'!H$2:H$5,'City Info'!J$2:J$5), 1 - LOOKUP(LOOKUP(B57,'City Info'!A$2:A$35,'City Info'!E$2:E$35),'City Info'!H$2:H$5,'City Info'!J$2:J$5))</f>
        <v>1</v>
      </c>
      <c r="I57" s="28">
        <f t="shared" si="0"/>
        <v>10.458126568880729</v>
      </c>
    </row>
    <row r="58" spans="1:9">
      <c r="A58" s="27" t="str">
        <f>'Route Info'!A58</f>
        <v>San Tiburcio</v>
      </c>
      <c r="B58" s="27" t="str">
        <f>'Route Info'!B58</f>
        <v>Saltillo</v>
      </c>
      <c r="C58" s="28" t="str">
        <f>'Route Info'!C58</f>
        <v>San Tiburcio to Saltillo</v>
      </c>
      <c r="D58" s="28">
        <f>IF($L$4 &gt; 0, ('Route Info'!E58 - $L$2), ($L$3 - 'Route Info'!E58)) / ($L$3 - $L$2)</f>
        <v>0.66126855600539802</v>
      </c>
      <c r="E58" s="28">
        <f>IF($L$8 &gt; 0, ('Route Info'!F58 - $L$6), ($L$7 - 'Route Info'!F58)) / ($L$7 - $L$6)</f>
        <v>0.91386377213677461</v>
      </c>
      <c r="F58" s="28">
        <f>IF($L$12 &gt; 0, ('Route Info'!G58 - $L$10), ($L$11 - 'Route Info'!G58)) / ($L$11 - $L$10)</f>
        <v>4.2895442359249338E-2</v>
      </c>
      <c r="G58" s="28">
        <f>IF($L$16 &gt; 0, ('Route Info'!H58 - $L$14), ($L$15 - 'Route Info'!H58)) / ($L$15 - $L$14)</f>
        <v>0.47633428411050688</v>
      </c>
      <c r="H58" s="28">
        <f>IF(L$20 &gt; 0, LOOKUP(LOOKUP(B58,'City Info'!A$2:A$35,'City Info'!E$2:E$35),'City Info'!H$2:H$5,'City Info'!J$2:J$5), 1 - LOOKUP(LOOKUP(B58,'City Info'!A$2:A$35,'City Info'!E$2:E$35),'City Info'!H$2:H$5,'City Info'!J$2:J$5))</f>
        <v>1</v>
      </c>
      <c r="I58" s="28">
        <f t="shared" si="0"/>
        <v>8.9757360972750746</v>
      </c>
    </row>
    <row r="59" spans="1:9">
      <c r="A59" s="27" t="str">
        <f>'Route Info'!A59</f>
        <v>Matehuala</v>
      </c>
      <c r="B59" s="27" t="str">
        <f>'Route Info'!B59</f>
        <v>Saltillo</v>
      </c>
      <c r="C59" s="28" t="str">
        <f>'Route Info'!C59</f>
        <v>Matehuala to Saltillo</v>
      </c>
      <c r="D59" s="28">
        <f>IF($L$4 &gt; 0, ('Route Info'!E59 - $L$2), ($L$3 - 'Route Info'!E59)) / ($L$3 - $L$2)</f>
        <v>0.43634727845254156</v>
      </c>
      <c r="E59" s="28">
        <f>IF($L$8 &gt; 0, ('Route Info'!F59 - $L$6), ($L$7 - 'Route Info'!F59)) / ($L$7 - $L$6)</f>
        <v>0.81533173708194939</v>
      </c>
      <c r="F59" s="28">
        <f>IF($L$12 &gt; 0, ('Route Info'!G59 - $L$10), ($L$11 - 'Route Info'!G59)) / ($L$11 - $L$10)</f>
        <v>4.2895442359249338E-2</v>
      </c>
      <c r="G59" s="28">
        <f>IF($L$16 &gt; 0, ('Route Info'!H59 - $L$14), ($L$15 - 'Route Info'!H59)) / ($L$15 - $L$14)</f>
        <v>0.47633428411050688</v>
      </c>
      <c r="H59" s="28">
        <f>IF(L$20 &gt; 0, LOOKUP(LOOKUP(B59,'City Info'!A$2:A$35,'City Info'!E$2:E$35),'City Info'!H$2:H$5,'City Info'!J$2:J$5), 1 - LOOKUP(LOOKUP(B59,'City Info'!A$2:A$35,'City Info'!E$2:E$35),'City Info'!H$2:H$5,'City Info'!J$2:J$5))</f>
        <v>1</v>
      </c>
      <c r="I59" s="28">
        <f t="shared" si="0"/>
        <v>8.0557107778883843</v>
      </c>
    </row>
    <row r="60" spans="1:9">
      <c r="A60" s="27" t="str">
        <f>'Route Info'!A60</f>
        <v>Saltillo</v>
      </c>
      <c r="B60" s="27" t="str">
        <f>'Route Info'!B60</f>
        <v>Monterrey</v>
      </c>
      <c r="C60" s="28" t="str">
        <f>'Route Info'!C60</f>
        <v>Saltillo to Monterrey</v>
      </c>
      <c r="D60" s="28">
        <f>IF($L$4 &gt; 0, ('Route Info'!E60 - $L$2), ($L$3 - 'Route Info'!E60)) / ($L$3 - $L$2)</f>
        <v>0.90328385065227168</v>
      </c>
      <c r="E60" s="28">
        <f>IF($L$8 &gt; 0, ('Route Info'!F60 - $L$6), ($L$7 - 'Route Info'!F60)) / ($L$7 - $L$6)</f>
        <v>0.86290339827626772</v>
      </c>
      <c r="F60" s="28">
        <f>IF($L$12 &gt; 0, ('Route Info'!G60 - $L$10), ($L$11 - 'Route Info'!G60)) / ($L$11 - $L$10)</f>
        <v>0.22922252010723865</v>
      </c>
      <c r="G60" s="28">
        <f>IF($L$16 &gt; 0, ('Route Info'!H60 - $L$14), ($L$15 - 'Route Info'!H60)) / ($L$15 - $L$14)</f>
        <v>0.22182147909771838</v>
      </c>
      <c r="H60" s="28">
        <f>IF(L$20 &gt; 0, LOOKUP(LOOKUP(B60,'City Info'!A$2:A$35,'City Info'!E$2:E$35),'City Info'!H$2:H$5,'City Info'!J$2:J$5), 1 - LOOKUP(LOOKUP(B60,'City Info'!A$2:A$35,'City Info'!E$2:E$35),'City Info'!H$2:H$5,'City Info'!J$2:J$5))</f>
        <v>0.66999999999999993</v>
      </c>
      <c r="I60" s="28">
        <f t="shared" si="0"/>
        <v>8.2939056806196358</v>
      </c>
    </row>
    <row r="61" spans="1:9">
      <c r="A61" s="27" t="str">
        <f>'Route Info'!A61</f>
        <v>Fresnillo</v>
      </c>
      <c r="B61" s="27" t="str">
        <f>'Route Info'!B61</f>
        <v>Torreón</v>
      </c>
      <c r="C61" s="28" t="str">
        <f>'Route Info'!C61</f>
        <v>Fresnillo to Torreón</v>
      </c>
      <c r="D61" s="28">
        <f>IF($L$4 &gt; 0, ('Route Info'!E61 - $L$2), ($L$3 - 'Route Info'!E61)) / ($L$3 - $L$2)</f>
        <v>0.22492127755285649</v>
      </c>
      <c r="E61" s="28">
        <f>IF($L$8 &gt; 0, ('Route Info'!F61 - $L$6), ($L$7 - 'Route Info'!F61)) / ($L$7 - $L$6)</f>
        <v>0.86677738993356601</v>
      </c>
      <c r="F61" s="28">
        <f>IF($L$12 &gt; 0, ('Route Info'!G61 - $L$10), ($L$11 - 'Route Info'!G61)) / ($L$11 - $L$10)</f>
        <v>0.14879356568364613</v>
      </c>
      <c r="G61" s="28">
        <f>IF($L$16 &gt; 0, ('Route Info'!H61 - $L$14), ($L$15 - 'Route Info'!H61)) / ($L$15 - $L$14)</f>
        <v>0.5411937121710485</v>
      </c>
      <c r="H61" s="28">
        <f>IF(L$20 &gt; 0, LOOKUP(LOOKUP(B61,'City Info'!A$2:A$35,'City Info'!E$2:E$35),'City Info'!H$2:H$5,'City Info'!J$2:J$5), 1 - LOOKUP(LOOKUP(B61,'City Info'!A$2:A$35,'City Info'!E$2:E$35),'City Info'!H$2:H$5,'City Info'!J$2:J$5))</f>
        <v>1</v>
      </c>
      <c r="I61" s="28">
        <f t="shared" si="0"/>
        <v>7.8781154899933155</v>
      </c>
    </row>
    <row r="62" spans="1:9">
      <c r="A62" s="27" t="str">
        <f>'Route Info'!A62</f>
        <v>Saltillo</v>
      </c>
      <c r="B62" s="27" t="str">
        <f>'Route Info'!B62</f>
        <v>Torreón</v>
      </c>
      <c r="C62" s="28" t="str">
        <f>'Route Info'!C62</f>
        <v>Saltillo to Torreón</v>
      </c>
      <c r="D62" s="28">
        <f>IF($L$4 &gt; 0, ('Route Info'!E62 - $L$2), ($L$3 - 'Route Info'!E62)) / ($L$3 - $L$2)</f>
        <v>0.44084570400359874</v>
      </c>
      <c r="E62" s="28">
        <f>IF($L$8 &gt; 0, ('Route Info'!F62 - $L$6), ($L$7 - 'Route Info'!F62)) / ($L$7 - $L$6)</f>
        <v>0.99839427962115046</v>
      </c>
      <c r="F62" s="28">
        <f>IF($L$12 &gt; 0, ('Route Info'!G62 - $L$10), ($L$11 - 'Route Info'!G62)) / ($L$11 - $L$10)</f>
        <v>0.14879356568364613</v>
      </c>
      <c r="G62" s="28">
        <f>IF($L$16 &gt; 0, ('Route Info'!H62 - $L$14), ($L$15 - 'Route Info'!H62)) / ($L$15 - $L$14)</f>
        <v>0.5411937121710485</v>
      </c>
      <c r="H62" s="28">
        <f>IF(L$20 &gt; 0, LOOKUP(LOOKUP(B62,'City Info'!A$2:A$35,'City Info'!E$2:E$35),'City Info'!H$2:H$5,'City Info'!J$2:J$5), 1 - LOOKUP(LOOKUP(B62,'City Info'!A$2:A$35,'City Info'!E$2:E$35),'City Info'!H$2:H$5,'City Info'!J$2:J$5))</f>
        <v>1</v>
      </c>
      <c r="I62" s="28">
        <f t="shared" si="0"/>
        <v>8.8353920686744409</v>
      </c>
    </row>
    <row r="63" spans="1:9">
      <c r="A63" s="27" t="str">
        <f>'Route Info'!A63</f>
        <v>Torreón</v>
      </c>
      <c r="B63" s="27" t="str">
        <f>'Route Info'!B63</f>
        <v>Saltillo</v>
      </c>
      <c r="C63" s="28" t="str">
        <f>'Route Info'!C63</f>
        <v>Torreón to Saltillo</v>
      </c>
      <c r="D63" s="28">
        <f>IF($L$4 &gt; 0, ('Route Info'!E63 - $L$2), ($L$3 - 'Route Info'!E63)) / ($L$3 - $L$2)</f>
        <v>0.44084570400359874</v>
      </c>
      <c r="E63" s="28">
        <f>IF($L$8 &gt; 0, ('Route Info'!F63 - $L$6), ($L$7 - 'Route Info'!F63)) / ($L$7 - $L$6)</f>
        <v>0.99839427962115046</v>
      </c>
      <c r="F63" s="28">
        <f>IF($L$12 &gt; 0, ('Route Info'!G63 - $L$10), ($L$11 - 'Route Info'!G63)) / ($L$11 - $L$10)</f>
        <v>4.2895442359249338E-2</v>
      </c>
      <c r="G63" s="28">
        <f>IF($L$16 &gt; 0, ('Route Info'!H63 - $L$14), ($L$15 - 'Route Info'!H63)) / ($L$15 - $L$14)</f>
        <v>0.47633428411050688</v>
      </c>
      <c r="H63" s="28">
        <f>IF(L$20 &gt; 0, LOOKUP(LOOKUP(B63,'City Info'!A$2:A$35,'City Info'!E$2:E$35),'City Info'!H$2:H$5,'City Info'!J$2:J$5), 1 - LOOKUP(LOOKUP(B63,'City Info'!A$2:A$35,'City Info'!E$2:E$35),'City Info'!H$2:H$5,'City Info'!J$2:J$5))</f>
        <v>1</v>
      </c>
      <c r="I63" s="28">
        <f t="shared" si="0"/>
        <v>8.4362950879523275</v>
      </c>
    </row>
    <row r="64" spans="1:9">
      <c r="A64" s="27" t="str">
        <f>'Route Info'!A64</f>
        <v>Torreón</v>
      </c>
      <c r="B64" s="27" t="str">
        <f>'Route Info'!B64</f>
        <v>Monclova</v>
      </c>
      <c r="C64" s="28" t="str">
        <f>'Route Info'!C64</f>
        <v>Torreón to Monclova</v>
      </c>
      <c r="D64" s="28">
        <f>IF($L$4 &gt; 0, ('Route Info'!E64 - $L$2), ($L$3 - 'Route Info'!E64)) / ($L$3 - $L$2)</f>
        <v>0.11695906432748537</v>
      </c>
      <c r="E64" s="28">
        <f>IF($L$8 &gt; 0, ('Route Info'!F64 - $L$6), ($L$7 - 'Route Info'!F64)) / ($L$7 - $L$6)</f>
        <v>0.67667216419277987</v>
      </c>
      <c r="F64" s="28">
        <f>IF($L$12 &gt; 0, ('Route Info'!G64 - $L$10), ($L$11 - 'Route Info'!G64)) / ($L$11 - $L$10)</f>
        <v>8.9812332439678288E-2</v>
      </c>
      <c r="G64" s="28">
        <f>IF($L$16 &gt; 0, ('Route Info'!H64 - $L$14), ($L$15 - 'Route Info'!H64)) / ($L$15 - $L$14)</f>
        <v>0.84793174215735823</v>
      </c>
      <c r="H64" s="28">
        <f>IF(L$20 &gt; 0, LOOKUP(LOOKUP(B64,'City Info'!A$2:A$35,'City Info'!E$2:E$35),'City Info'!H$2:H$5,'City Info'!J$2:J$5), 1 - LOOKUP(LOOKUP(B64,'City Info'!A$2:A$35,'City Info'!E$2:E$35),'City Info'!H$2:H$5,'City Info'!J$2:J$5))</f>
        <v>1</v>
      </c>
      <c r="I64" s="28">
        <f t="shared" si="0"/>
        <v>7.6388164750062</v>
      </c>
    </row>
    <row r="65" spans="1:9">
      <c r="A65" s="27" t="str">
        <f>'Route Info'!A65</f>
        <v>Saltillo</v>
      </c>
      <c r="B65" s="27" t="str">
        <f>'Route Info'!B65</f>
        <v>Monclova</v>
      </c>
      <c r="C65" s="28" t="str">
        <f>'Route Info'!C65</f>
        <v>Saltillo to Monclova</v>
      </c>
      <c r="D65" s="28">
        <f>IF($L$4 &gt; 0, ('Route Info'!E65 - $L$2), ($L$3 - 'Route Info'!E65)) / ($L$3 - $L$2)</f>
        <v>0.5937921727395411</v>
      </c>
      <c r="E65" s="28">
        <f>IF($L$8 &gt; 0, ('Route Info'!F65 - $L$6), ($L$7 - 'Route Info'!F65)) / ($L$7 - $L$6)</f>
        <v>0.92092223593722444</v>
      </c>
      <c r="F65" s="28">
        <f>IF($L$12 &gt; 0, ('Route Info'!G65 - $L$10), ($L$11 - 'Route Info'!G65)) / ($L$11 - $L$10)</f>
        <v>8.9812332439678288E-2</v>
      </c>
      <c r="G65" s="28">
        <f>IF($L$16 &gt; 0, ('Route Info'!H65 - $L$14), ($L$15 - 'Route Info'!H65)) / ($L$15 - $L$14)</f>
        <v>0.84793174215735823</v>
      </c>
      <c r="H65" s="28">
        <f>IF(L$20 &gt; 0, LOOKUP(LOOKUP(B65,'City Info'!A$2:A$35,'City Info'!E$2:E$35),'City Info'!H$2:H$5,'City Info'!J$2:J$5), 1 - LOOKUP(LOOKUP(B65,'City Info'!A$2:A$35,'City Info'!E$2:E$35),'City Info'!H$2:H$5,'City Info'!J$2:J$5))</f>
        <v>1</v>
      </c>
      <c r="I65" s="28">
        <f t="shared" si="0"/>
        <v>9.6599944669624129</v>
      </c>
    </row>
    <row r="66" spans="1:9">
      <c r="A66" s="27" t="str">
        <f>'Route Info'!A66</f>
        <v>Monterrey</v>
      </c>
      <c r="B66" s="27" t="str">
        <f>'Route Info'!B66</f>
        <v>Monclova</v>
      </c>
      <c r="C66" s="28" t="str">
        <f>'Route Info'!C66</f>
        <v>Monterrey to Monclova</v>
      </c>
      <c r="D66" s="28">
        <f>IF($L$4 &gt; 0, ('Route Info'!E66 - $L$2), ($L$3 - 'Route Info'!E66)) / ($L$3 - $L$2)</f>
        <v>0.60278902384165534</v>
      </c>
      <c r="E66" s="28">
        <f>IF($L$8 &gt; 0, ('Route Info'!F66 - $L$6), ($L$7 - 'Route Info'!F66)) / ($L$7 - $L$6)</f>
        <v>0.92672897196261694</v>
      </c>
      <c r="F66" s="28">
        <f>IF($L$12 &gt; 0, ('Route Info'!G66 - $L$10), ($L$11 - 'Route Info'!G66)) / ($L$11 - $L$10)</f>
        <v>8.9812332439678288E-2</v>
      </c>
      <c r="G66" s="28">
        <f>IF($L$16 &gt; 0, ('Route Info'!H66 - $L$14), ($L$15 - 'Route Info'!H66)) / ($L$15 - $L$14)</f>
        <v>0.84793174215735823</v>
      </c>
      <c r="H66" s="28">
        <f>IF(L$20 &gt; 0, LOOKUP(LOOKUP(B66,'City Info'!A$2:A$35,'City Info'!E$2:E$35),'City Info'!H$2:H$5,'City Info'!J$2:J$5), 1 - LOOKUP(LOOKUP(B66,'City Info'!A$2:A$35,'City Info'!E$2:E$35),'City Info'!H$2:H$5,'City Info'!J$2:J$5))</f>
        <v>1</v>
      </c>
      <c r="I66" s="28">
        <f t="shared" si="0"/>
        <v>9.7005263889842777</v>
      </c>
    </row>
    <row r="67" spans="1:9">
      <c r="A67" s="27" t="str">
        <f>'Route Info'!A67</f>
        <v>Monclova</v>
      </c>
      <c r="B67" s="27" t="str">
        <f>'Route Info'!B67</f>
        <v>Sabinas</v>
      </c>
      <c r="C67" s="28" t="str">
        <f>'Route Info'!C67</f>
        <v>Monclova to Sabinas</v>
      </c>
      <c r="D67" s="28">
        <f>IF($L$4 &gt; 0, ('Route Info'!E67 - $L$2), ($L$3 - 'Route Info'!E67)) / ($L$3 - $L$2)</f>
        <v>0.82591093117408898</v>
      </c>
      <c r="E67" s="28">
        <f>IF($L$8 &gt; 0, ('Route Info'!F67 - $L$6), ($L$7 - 'Route Info'!F67)) / ($L$7 - $L$6)</f>
        <v>0.9896945180638862</v>
      </c>
      <c r="F67" s="28">
        <f>IF($L$12 &gt; 0, ('Route Info'!G67 - $L$10), ($L$11 - 'Route Info'!G67)) / ($L$11 - $L$10)</f>
        <v>3.887399463806971E-2</v>
      </c>
      <c r="G67" s="28">
        <f>IF($L$16 &gt; 0, ('Route Info'!H67 - $L$14), ($L$15 - 'Route Info'!H67)) / ($L$15 - $L$14)</f>
        <v>0.95607841244764591</v>
      </c>
      <c r="H67" s="28">
        <f>IF(L$20 &gt; 0, LOOKUP(LOOKUP(B67,'City Info'!A$2:A$35,'City Info'!E$2:E$35),'City Info'!H$2:H$5,'City Info'!J$2:J$5), 1 - LOOKUP(LOOKUP(B67,'City Info'!A$2:A$35,'City Info'!E$2:E$35),'City Info'!H$2:H$5,'City Info'!J$2:J$5))</f>
        <v>1</v>
      </c>
      <c r="I67" s="28">
        <f t="shared" si="0"/>
        <v>10.640307298709786</v>
      </c>
    </row>
    <row r="68" spans="1:9">
      <c r="A68" s="27" t="str">
        <f>'Route Info'!A68</f>
        <v>Sabinas</v>
      </c>
      <c r="B68" s="27" t="str">
        <f>'Route Info'!B68</f>
        <v>Piedras Negras</v>
      </c>
      <c r="C68" s="28" t="str">
        <f>'Route Info'!C68</f>
        <v>Sabinas to Piedras Negras</v>
      </c>
      <c r="D68" s="28">
        <f>IF($L$4 &gt; 0, ('Route Info'!E68 - $L$2), ($L$3 - 'Route Info'!E68)) / ($L$3 - $L$2)</f>
        <v>0.80701754385964908</v>
      </c>
      <c r="E68" s="28">
        <f>IF($L$8 &gt; 0, ('Route Info'!F68 - $L$6), ($L$7 - 'Route Info'!F68)) / ($L$7 - $L$6)</f>
        <v>0.90307620191603433</v>
      </c>
      <c r="F68" s="28">
        <f>IF($L$12 &gt; 0, ('Route Info'!G68 - $L$10), ($L$11 - 'Route Info'!G68)) / ($L$11 - $L$10)</f>
        <v>9.5174262734584458E-2</v>
      </c>
      <c r="G68" s="28">
        <f>IF($L$16 &gt; 0, ('Route Info'!H68 - $L$14), ($L$15 - 'Route Info'!H68)) / ($L$15 - $L$14)</f>
        <v>0.89348268916698204</v>
      </c>
      <c r="H68" s="28">
        <f>IF(L$20 &gt; 0, LOOKUP(LOOKUP(B68,'City Info'!A$2:A$35,'City Info'!E$2:E$35),'City Info'!H$2:H$5,'City Info'!J$2:J$5), 1 - LOOKUP(LOOKUP(B68,'City Info'!A$2:A$35,'City Info'!E$2:E$35),'City Info'!H$2:H$5,'City Info'!J$2:J$5))</f>
        <v>1</v>
      </c>
      <c r="I68" s="28">
        <f t="shared" si="0"/>
        <v>10.417430022063293</v>
      </c>
    </row>
    <row r="69" spans="1:9">
      <c r="A69" s="27" t="str">
        <f>'Route Info'!A69</f>
        <v>Piedras Negras</v>
      </c>
      <c r="B69" s="27" t="str">
        <f>'Route Info'!B69</f>
        <v>Nuevo Laredo</v>
      </c>
      <c r="C69" s="28" t="str">
        <f>'Route Info'!C69</f>
        <v>Piedras Negras to Nuevo Laredo</v>
      </c>
      <c r="D69" s="28">
        <f>IF($L$4 &gt; 0, ('Route Info'!E69 - $L$2), ($L$3 - 'Route Info'!E69)) / ($L$3 - $L$2)</f>
        <v>0.65227170490328379</v>
      </c>
      <c r="E69" s="28">
        <f>IF($L$8 &gt; 0, ('Route Info'!F69 - $L$6), ($L$7 - 'Route Info'!F69)) / ($L$7 - $L$6)</f>
        <v>0.9880319390254968</v>
      </c>
      <c r="F69" s="28">
        <f>IF($L$12 &gt; 0, ('Route Info'!G69 - $L$10), ($L$11 - 'Route Info'!G69)) / ($L$11 - $L$10)</f>
        <v>0.20375335120643431</v>
      </c>
      <c r="G69" s="28">
        <f>IF($L$16 &gt; 0, ('Route Info'!H69 - $L$14), ($L$15 - 'Route Info'!H69)) / ($L$15 - $L$14)</f>
        <v>0.72544848658794603</v>
      </c>
      <c r="H69" s="28">
        <f>IF(L$20 &gt; 0, LOOKUP(LOOKUP(B69,'City Info'!A$2:A$35,'City Info'!E$2:E$35),'City Info'!H$2:H$5,'City Info'!J$2:J$5), 1 - LOOKUP(LOOKUP(B69,'City Info'!A$2:A$35,'City Info'!E$2:E$35),'City Info'!H$2:H$5,'City Info'!J$2:J$5))</f>
        <v>1</v>
      </c>
      <c r="I69" s="28">
        <f t="shared" si="0"/>
        <v>10.013321029759808</v>
      </c>
    </row>
    <row r="70" spans="1:9">
      <c r="A70" s="3">
        <f>'Route Info'!A70</f>
        <v>0</v>
      </c>
      <c r="B70" s="3">
        <f>'Route Info'!B70</f>
        <v>0</v>
      </c>
      <c r="C70" s="37"/>
      <c r="D70" s="37"/>
      <c r="E70" s="37"/>
      <c r="F70" s="37"/>
      <c r="G70" s="37"/>
      <c r="H70" s="37"/>
      <c r="I70" s="37"/>
    </row>
    <row r="71" spans="1:9">
      <c r="B71" s="1" t="s">
        <v>145</v>
      </c>
      <c r="D71" s="37">
        <f t="shared" ref="D71:H71" si="1">MIN(D2:D69)</f>
        <v>0</v>
      </c>
      <c r="E71" s="37">
        <f t="shared" si="1"/>
        <v>0</v>
      </c>
      <c r="F71" s="37">
        <f t="shared" si="1"/>
        <v>0</v>
      </c>
      <c r="G71" s="37">
        <f t="shared" si="1"/>
        <v>0</v>
      </c>
      <c r="H71" s="37">
        <f t="shared" si="1"/>
        <v>0</v>
      </c>
    </row>
    <row r="72" spans="1:9">
      <c r="D72" s="37">
        <f t="shared" ref="D72:H72" si="2">MAX(D2:D69)</f>
        <v>1</v>
      </c>
      <c r="E72" s="37">
        <f t="shared" si="2"/>
        <v>1</v>
      </c>
      <c r="F72" s="37">
        <f t="shared" si="2"/>
        <v>1</v>
      </c>
      <c r="G72" s="37">
        <f t="shared" si="2"/>
        <v>1</v>
      </c>
      <c r="H72" s="37">
        <f t="shared" si="2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000"/>
  <sheetViews>
    <sheetView workbookViewId="0"/>
  </sheetViews>
  <sheetFormatPr defaultColWidth="14.44140625" defaultRowHeight="15.75" customHeight="1"/>
  <cols>
    <col min="1" max="1" width="20.88671875" customWidth="1"/>
    <col min="2" max="2" width="29.109375" customWidth="1"/>
    <col min="7" max="7" width="21.88671875" customWidth="1"/>
    <col min="9" max="9" width="25.33203125" customWidth="1"/>
  </cols>
  <sheetData>
    <row r="1" spans="1:12">
      <c r="A1" s="31" t="str">
        <f>'City Info'!A1</f>
        <v>City</v>
      </c>
      <c r="B1" s="32" t="s">
        <v>76</v>
      </c>
      <c r="C1" s="32" t="s">
        <v>77</v>
      </c>
      <c r="D1" s="32" t="s">
        <v>78</v>
      </c>
      <c r="E1" s="32" t="s">
        <v>79</v>
      </c>
      <c r="F1" s="32" t="s">
        <v>80</v>
      </c>
      <c r="G1" s="32" t="s">
        <v>81</v>
      </c>
      <c r="H1" s="32" t="s">
        <v>82</v>
      </c>
      <c r="I1" s="32" t="s">
        <v>81</v>
      </c>
      <c r="J1" s="31"/>
      <c r="K1" s="31"/>
      <c r="L1" s="31"/>
    </row>
    <row r="2" spans="1:12">
      <c r="A2" s="31" t="str">
        <f>'City Info'!A2</f>
        <v>Aguascalientes</v>
      </c>
      <c r="B2" s="32" t="s">
        <v>83</v>
      </c>
      <c r="C2" s="31">
        <f t="shared" ref="C2:C35" si="0">VALUE(LEFT(B2,FIND(",", B2) - 1))</f>
        <v>-102.2915677</v>
      </c>
      <c r="D2" s="31">
        <f t="shared" ref="D2:D35" si="1">VALUE(RIGHT(B2,LEN(B2) - FIND(",", B2)))</f>
        <v>21.885256200000001</v>
      </c>
      <c r="E2" s="33">
        <f t="shared" ref="E2:E35" si="2">INT((C2 - $L$2) * $L$16 / $L$4) + (($L$12 - $L$16 ) / 2)</f>
        <v>501</v>
      </c>
      <c r="F2" s="33">
        <f t="shared" ref="F2:F35" si="3">INT($L$15 - (D2 - $L$6) * $L$16 / $L$8)</f>
        <v>240</v>
      </c>
      <c r="G2" s="32" t="str">
        <f t="shared" ref="G2:G35" si="4">CONCATENATE(E2, ".0,", F2, ".0")</f>
        <v>501.0,240.0</v>
      </c>
      <c r="H2" s="32">
        <v>0</v>
      </c>
      <c r="I2" s="32" t="str">
        <f t="shared" ref="I2:I35" si="5">CONCATENATE("vertex ", H2, ":", CHAR(10), "label ", SUBSTITUTE(A2, " ", "_"), CHAR(10), "location ", G2, CHAR(10), "color 0", CHAR(10), "labellocation 0.0 0.4")</f>
        <v>vertex 0:
label Aguascalientes
location 501.0,240.0
color 0
labellocation 0.0 0.4</v>
      </c>
      <c r="J2" s="32"/>
      <c r="K2" s="32" t="s">
        <v>85</v>
      </c>
      <c r="L2" s="31">
        <f>MIN(C2:C35)</f>
        <v>-103.40678610000001</v>
      </c>
    </row>
    <row r="3" spans="1:12">
      <c r="A3" s="31" t="str">
        <f>'City Info'!A3</f>
        <v>Celaya</v>
      </c>
      <c r="B3" s="32" t="s">
        <v>86</v>
      </c>
      <c r="C3" s="31">
        <f t="shared" si="0"/>
        <v>-100.8112885</v>
      </c>
      <c r="D3" s="31">
        <f t="shared" si="1"/>
        <v>20.5279612</v>
      </c>
      <c r="E3" s="33">
        <f t="shared" si="2"/>
        <v>602</v>
      </c>
      <c r="F3" s="33">
        <f t="shared" si="3"/>
        <v>283</v>
      </c>
      <c r="G3" s="32" t="str">
        <f t="shared" si="4"/>
        <v>602.0,283.0</v>
      </c>
      <c r="H3" s="32">
        <f t="shared" ref="H3:H35" si="6">H2+1</f>
        <v>1</v>
      </c>
      <c r="I3" s="32" t="str">
        <f t="shared" si="5"/>
        <v>vertex 1:
label Celaya
location 602.0,283.0
color 0
labellocation 0.0 0.4</v>
      </c>
      <c r="J3" s="32"/>
      <c r="K3" s="32" t="s">
        <v>87</v>
      </c>
      <c r="L3" s="31">
        <f>MAX(C2:C35)</f>
        <v>-98.297895100000005</v>
      </c>
    </row>
    <row r="4" spans="1:12">
      <c r="A4" s="31" t="str">
        <f>'City Info'!A4</f>
        <v>Ciudad Valles</v>
      </c>
      <c r="B4" s="32" t="s">
        <v>88</v>
      </c>
      <c r="C4" s="31">
        <f t="shared" si="0"/>
        <v>-99.001842400000001</v>
      </c>
      <c r="D4" s="31">
        <f t="shared" si="1"/>
        <v>22.002571199999998</v>
      </c>
      <c r="E4" s="33">
        <f t="shared" si="2"/>
        <v>726</v>
      </c>
      <c r="F4" s="33">
        <f t="shared" si="3"/>
        <v>236</v>
      </c>
      <c r="G4" s="32" t="str">
        <f t="shared" si="4"/>
        <v>726.0,236.0</v>
      </c>
      <c r="H4" s="32">
        <f t="shared" si="6"/>
        <v>2</v>
      </c>
      <c r="I4" s="32" t="str">
        <f t="shared" si="5"/>
        <v>vertex 2:
label Ciudad_Valles
location 726.0,236.0
color 0
labellocation 0.0 0.4</v>
      </c>
      <c r="J4" s="32"/>
      <c r="K4" s="32" t="s">
        <v>89</v>
      </c>
      <c r="L4" s="31">
        <f>ABS(L3 - L2)</f>
        <v>5.1088909999999998</v>
      </c>
    </row>
    <row r="5" spans="1:12">
      <c r="A5" s="31" t="str">
        <f>'City Info'!A5</f>
        <v>Ciudad Victoria</v>
      </c>
      <c r="B5" s="32" t="s">
        <v>90</v>
      </c>
      <c r="C5" s="31">
        <f t="shared" si="0"/>
        <v>-99.141115400000004</v>
      </c>
      <c r="D5" s="31">
        <f t="shared" si="1"/>
        <v>23.736916399999998</v>
      </c>
      <c r="E5" s="33">
        <f t="shared" si="2"/>
        <v>717</v>
      </c>
      <c r="F5" s="33">
        <f t="shared" si="3"/>
        <v>181</v>
      </c>
      <c r="G5" s="32" t="str">
        <f t="shared" si="4"/>
        <v>717.0,181.0</v>
      </c>
      <c r="H5" s="32">
        <f t="shared" si="6"/>
        <v>3</v>
      </c>
      <c r="I5" s="32" t="str">
        <f t="shared" si="5"/>
        <v>vertex 3:
label Ciudad_Victoria
location 717.0,181.0
color 0
labellocation 0.0 0.4</v>
      </c>
      <c r="J5" s="31"/>
      <c r="K5" s="31"/>
      <c r="L5" s="31"/>
    </row>
    <row r="6" spans="1:12">
      <c r="A6" s="31" t="str">
        <f>'City Info'!A6</f>
        <v>Fresnillo</v>
      </c>
      <c r="B6" s="32" t="s">
        <v>91</v>
      </c>
      <c r="C6" s="31">
        <f t="shared" si="0"/>
        <v>-102.8687414</v>
      </c>
      <c r="D6" s="31">
        <f t="shared" si="1"/>
        <v>23.177758600000001</v>
      </c>
      <c r="E6" s="33">
        <f t="shared" si="2"/>
        <v>461</v>
      </c>
      <c r="F6" s="33">
        <f t="shared" si="3"/>
        <v>199</v>
      </c>
      <c r="G6" s="32" t="str">
        <f t="shared" si="4"/>
        <v>461.0,199.0</v>
      </c>
      <c r="H6" s="32">
        <f t="shared" si="6"/>
        <v>4</v>
      </c>
      <c r="I6" s="32" t="str">
        <f t="shared" si="5"/>
        <v>vertex 4:
label Fresnillo
location 461.0,199.0
color 0
labellocation 0.0 0.4</v>
      </c>
      <c r="J6" s="32"/>
      <c r="K6" s="32" t="s">
        <v>93</v>
      </c>
      <c r="L6" s="31">
        <f>MIN(D2:D35)</f>
        <v>17.641669</v>
      </c>
    </row>
    <row r="7" spans="1:12">
      <c r="A7" s="31" t="str">
        <f>'City Info'!A7</f>
        <v>Guadalajara</v>
      </c>
      <c r="B7" s="32" t="s">
        <v>94</v>
      </c>
      <c r="C7" s="31">
        <f t="shared" si="0"/>
        <v>-103.3496092</v>
      </c>
      <c r="D7" s="31">
        <f t="shared" si="1"/>
        <v>20.659698800000001</v>
      </c>
      <c r="E7" s="33">
        <f t="shared" si="2"/>
        <v>428</v>
      </c>
      <c r="F7" s="33">
        <f t="shared" si="3"/>
        <v>279</v>
      </c>
      <c r="G7" s="32" t="str">
        <f t="shared" si="4"/>
        <v>428.0,279.0</v>
      </c>
      <c r="H7" s="32">
        <f t="shared" si="6"/>
        <v>5</v>
      </c>
      <c r="I7" s="32" t="str">
        <f t="shared" si="5"/>
        <v>vertex 5:
label Guadalajara
location 428.0,279.0
color 0
labellocation 0.0 0.4</v>
      </c>
      <c r="J7" s="32"/>
      <c r="K7" s="32" t="s">
        <v>95</v>
      </c>
      <c r="L7" s="31">
        <f>MAX(D2:D35)</f>
        <v>28.691618200000001</v>
      </c>
    </row>
    <row r="8" spans="1:12">
      <c r="A8" s="31" t="str">
        <f>'City Info'!A8</f>
        <v>Huetamo</v>
      </c>
      <c r="B8" s="32" t="s">
        <v>96</v>
      </c>
      <c r="C8" s="31">
        <f t="shared" si="0"/>
        <v>-100.9066011</v>
      </c>
      <c r="D8" s="31">
        <f t="shared" si="1"/>
        <v>18.6336309</v>
      </c>
      <c r="E8" s="33">
        <f t="shared" si="2"/>
        <v>596</v>
      </c>
      <c r="F8" s="33">
        <f t="shared" si="3"/>
        <v>343</v>
      </c>
      <c r="G8" s="32" t="str">
        <f t="shared" si="4"/>
        <v>596.0,343.0</v>
      </c>
      <c r="H8" s="32">
        <f t="shared" si="6"/>
        <v>6</v>
      </c>
      <c r="I8" s="32" t="str">
        <f t="shared" si="5"/>
        <v>vertex 6:
label Huetamo
location 596.0,343.0
color 0
labellocation 0.0 0.4</v>
      </c>
      <c r="J8" s="32"/>
      <c r="K8" s="32" t="s">
        <v>97</v>
      </c>
      <c r="L8" s="31">
        <f>ABS(L7 - L6)</f>
        <v>11.0499492</v>
      </c>
    </row>
    <row r="9" spans="1:12">
      <c r="A9" s="31" t="str">
        <f>'City Info'!A9</f>
        <v>Irapuato</v>
      </c>
      <c r="B9" s="32" t="s">
        <v>98</v>
      </c>
      <c r="C9" s="31">
        <f t="shared" si="0"/>
        <v>-101.3544964</v>
      </c>
      <c r="D9" s="31">
        <f t="shared" si="1"/>
        <v>20.678665200000001</v>
      </c>
      <c r="E9" s="33">
        <f t="shared" si="2"/>
        <v>565</v>
      </c>
      <c r="F9" s="33">
        <f t="shared" si="3"/>
        <v>278</v>
      </c>
      <c r="G9" s="32" t="str">
        <f t="shared" si="4"/>
        <v>565.0,278.0</v>
      </c>
      <c r="H9" s="32">
        <f t="shared" si="6"/>
        <v>7</v>
      </c>
      <c r="I9" s="32" t="str">
        <f t="shared" si="5"/>
        <v>vertex 7:
label Irapuato
location 565.0,278.0
color 0
labellocation 0.0 0.4</v>
      </c>
      <c r="J9" s="31"/>
      <c r="K9" s="31"/>
      <c r="L9" s="31"/>
    </row>
    <row r="10" spans="1:12">
      <c r="A10" s="31" t="str">
        <f>'City Info'!A10</f>
        <v>La Piedad</v>
      </c>
      <c r="B10" s="32" t="s">
        <v>99</v>
      </c>
      <c r="C10" s="31">
        <f t="shared" si="0"/>
        <v>-102.0443851</v>
      </c>
      <c r="D10" s="31">
        <f t="shared" si="1"/>
        <v>20.330737200000002</v>
      </c>
      <c r="E10" s="33">
        <f t="shared" si="2"/>
        <v>518</v>
      </c>
      <c r="F10" s="33">
        <f t="shared" si="3"/>
        <v>289</v>
      </c>
      <c r="G10" s="32" t="str">
        <f t="shared" si="4"/>
        <v>518.0,289.0</v>
      </c>
      <c r="H10" s="32">
        <f t="shared" si="6"/>
        <v>8</v>
      </c>
      <c r="I10" s="32" t="str">
        <f t="shared" si="5"/>
        <v>vertex 8:
label La_Piedad
location 518.0,289.0
color 0
labellocation 0.0 0.4</v>
      </c>
      <c r="J10" s="32"/>
      <c r="K10" s="32" t="s">
        <v>100</v>
      </c>
      <c r="L10" s="32">
        <v>25</v>
      </c>
    </row>
    <row r="11" spans="1:12">
      <c r="A11" s="31" t="str">
        <f>'City Info'!A11</f>
        <v>León</v>
      </c>
      <c r="B11" s="32" t="s">
        <v>101</v>
      </c>
      <c r="C11" s="31">
        <f t="shared" si="0"/>
        <v>-101.68596049999999</v>
      </c>
      <c r="D11" s="31">
        <f t="shared" si="1"/>
        <v>21.125007700000001</v>
      </c>
      <c r="E11" s="33">
        <f t="shared" si="2"/>
        <v>542</v>
      </c>
      <c r="F11" s="33">
        <f t="shared" si="3"/>
        <v>264</v>
      </c>
      <c r="G11" s="32" t="str">
        <f t="shared" si="4"/>
        <v>542.0,264.0</v>
      </c>
      <c r="H11" s="32">
        <f t="shared" si="6"/>
        <v>9</v>
      </c>
      <c r="I11" s="32" t="str">
        <f t="shared" si="5"/>
        <v>vertex 9:
label León
location 542.0,264.0
color 0
labellocation 0.0 0.4</v>
      </c>
      <c r="J11" s="32"/>
      <c r="K11" s="32" t="s">
        <v>102</v>
      </c>
      <c r="L11" s="32">
        <v>1225</v>
      </c>
    </row>
    <row r="12" spans="1:12">
      <c r="A12" s="31" t="str">
        <f>'City Info'!A12</f>
        <v>Linares</v>
      </c>
      <c r="B12" s="32" t="s">
        <v>103</v>
      </c>
      <c r="C12" s="31">
        <f t="shared" si="0"/>
        <v>-99.561784700000004</v>
      </c>
      <c r="D12" s="31">
        <f t="shared" si="1"/>
        <v>24.863949000000002</v>
      </c>
      <c r="E12" s="33">
        <f t="shared" si="2"/>
        <v>688</v>
      </c>
      <c r="F12" s="33">
        <f t="shared" si="3"/>
        <v>146</v>
      </c>
      <c r="G12" s="32" t="str">
        <f t="shared" si="4"/>
        <v>688.0,146.0</v>
      </c>
      <c r="H12" s="32">
        <f t="shared" si="6"/>
        <v>10</v>
      </c>
      <c r="I12" s="32" t="str">
        <f t="shared" si="5"/>
        <v>vertex 10:
label Linares
location 688.0,146.0
color 0
labellocation 0.0 0.4</v>
      </c>
      <c r="J12" s="32"/>
      <c r="K12" s="32" t="s">
        <v>105</v>
      </c>
      <c r="L12" s="32">
        <f>ABS(L11-L10)</f>
        <v>1200</v>
      </c>
    </row>
    <row r="13" spans="1:12">
      <c r="A13" s="31" t="str">
        <f>'City Info'!A13</f>
        <v>Matehuala</v>
      </c>
      <c r="B13" s="32" t="s">
        <v>107</v>
      </c>
      <c r="C13" s="31">
        <f t="shared" si="0"/>
        <v>-100.64279000000001</v>
      </c>
      <c r="D13" s="31">
        <f t="shared" si="1"/>
        <v>23.644802899999998</v>
      </c>
      <c r="E13" s="33">
        <f t="shared" si="2"/>
        <v>614</v>
      </c>
      <c r="F13" s="33">
        <f t="shared" si="3"/>
        <v>184</v>
      </c>
      <c r="G13" s="32" t="str">
        <f t="shared" si="4"/>
        <v>614.0,184.0</v>
      </c>
      <c r="H13" s="32">
        <f t="shared" si="6"/>
        <v>11</v>
      </c>
      <c r="I13" s="32" t="str">
        <f t="shared" si="5"/>
        <v>vertex 11:
label Matehuala
location 614.0,184.0
color 0
labellocation 0.0 0.4</v>
      </c>
      <c r="J13" s="32"/>
      <c r="K13" s="32"/>
      <c r="L13" s="32"/>
    </row>
    <row r="14" spans="1:12">
      <c r="A14" s="31" t="str">
        <f>'City Info'!A14</f>
        <v>Monclova</v>
      </c>
      <c r="B14" s="32" t="s">
        <v>108</v>
      </c>
      <c r="C14" s="31">
        <f t="shared" si="0"/>
        <v>-101.4215236</v>
      </c>
      <c r="D14" s="31">
        <f t="shared" si="1"/>
        <v>26.908037799999999</v>
      </c>
      <c r="E14" s="33">
        <f t="shared" si="2"/>
        <v>561</v>
      </c>
      <c r="F14" s="33">
        <f t="shared" si="3"/>
        <v>81</v>
      </c>
      <c r="G14" s="32" t="str">
        <f t="shared" si="4"/>
        <v>561.0,81.0</v>
      </c>
      <c r="H14" s="32">
        <f t="shared" si="6"/>
        <v>12</v>
      </c>
      <c r="I14" s="32" t="str">
        <f t="shared" si="5"/>
        <v>vertex 12:
label Monclova
location 561.0,81.0
color 0
labellocation 0.0 0.4</v>
      </c>
      <c r="J14" s="32"/>
      <c r="K14" s="32" t="s">
        <v>109</v>
      </c>
      <c r="L14" s="32">
        <v>25</v>
      </c>
    </row>
    <row r="15" spans="1:12">
      <c r="A15" s="31" t="str">
        <f>'City Info'!A15</f>
        <v>Monterrey</v>
      </c>
      <c r="B15" s="32" t="s">
        <v>110</v>
      </c>
      <c r="C15" s="31">
        <f t="shared" si="0"/>
        <v>-100.3161126</v>
      </c>
      <c r="D15" s="31">
        <f t="shared" si="1"/>
        <v>25.686614200000001</v>
      </c>
      <c r="E15" s="33">
        <f t="shared" si="2"/>
        <v>636</v>
      </c>
      <c r="F15" s="33">
        <f t="shared" si="3"/>
        <v>120</v>
      </c>
      <c r="G15" s="32" t="str">
        <f t="shared" si="4"/>
        <v>636.0,120.0</v>
      </c>
      <c r="H15" s="32">
        <f t="shared" si="6"/>
        <v>13</v>
      </c>
      <c r="I15" s="32" t="str">
        <f t="shared" si="5"/>
        <v>vertex 13:
label Monterrey
location 636.0,120.0
color 0
labellocation 0.0 0.4</v>
      </c>
      <c r="J15" s="32"/>
      <c r="K15" s="32" t="s">
        <v>111</v>
      </c>
      <c r="L15" s="32">
        <v>375</v>
      </c>
    </row>
    <row r="16" spans="1:12">
      <c r="A16" s="31" t="str">
        <f>'City Info'!A16</f>
        <v>Morelia</v>
      </c>
      <c r="B16" s="32" t="s">
        <v>112</v>
      </c>
      <c r="C16" s="31">
        <f t="shared" si="0"/>
        <v>-101.19498249999999</v>
      </c>
      <c r="D16" s="31">
        <f t="shared" si="1"/>
        <v>19.705950399999999</v>
      </c>
      <c r="E16" s="33">
        <f t="shared" si="2"/>
        <v>576</v>
      </c>
      <c r="F16" s="33">
        <f t="shared" si="3"/>
        <v>309</v>
      </c>
      <c r="G16" s="32" t="str">
        <f t="shared" si="4"/>
        <v>576.0,309.0</v>
      </c>
      <c r="H16" s="32">
        <f t="shared" si="6"/>
        <v>14</v>
      </c>
      <c r="I16" s="32" t="str">
        <f t="shared" si="5"/>
        <v>vertex 14:
label Morelia
location 576.0,309.0
color 0
labellocation 0.0 0.4</v>
      </c>
      <c r="J16" s="32"/>
      <c r="K16" s="32" t="s">
        <v>113</v>
      </c>
      <c r="L16" s="31">
        <f>ABS(L15-L14)</f>
        <v>350</v>
      </c>
    </row>
    <row r="17" spans="1:12">
      <c r="A17" s="31" t="str">
        <f>'City Info'!A17</f>
        <v>Nueva Ciudad Guerrero</v>
      </c>
      <c r="B17" s="32" t="s">
        <v>114</v>
      </c>
      <c r="C17" s="31">
        <f t="shared" si="0"/>
        <v>-99.225179400000002</v>
      </c>
      <c r="D17" s="31">
        <f t="shared" si="1"/>
        <v>26.565142099999999</v>
      </c>
      <c r="E17" s="33">
        <f t="shared" si="2"/>
        <v>711</v>
      </c>
      <c r="F17" s="33">
        <f t="shared" si="3"/>
        <v>92</v>
      </c>
      <c r="G17" s="32" t="str">
        <f t="shared" si="4"/>
        <v>711.0,92.0</v>
      </c>
      <c r="H17" s="32">
        <f t="shared" si="6"/>
        <v>15</v>
      </c>
      <c r="I17" s="32" t="str">
        <f t="shared" si="5"/>
        <v>vertex 15:
label Nueva_Ciudad_Guerrero
location 711.0,92.0
color 0
labellocation 0.0 0.4</v>
      </c>
      <c r="J17" s="31"/>
      <c r="K17" s="31"/>
      <c r="L17" s="31"/>
    </row>
    <row r="18" spans="1:12">
      <c r="A18" s="31" t="str">
        <f>'City Info'!A18</f>
        <v>Nueva Italia de Ruiz</v>
      </c>
      <c r="B18" s="32" t="s">
        <v>116</v>
      </c>
      <c r="C18" s="31">
        <f t="shared" si="0"/>
        <v>-102.09210830000001</v>
      </c>
      <c r="D18" s="31">
        <f t="shared" si="1"/>
        <v>19.021735899999999</v>
      </c>
      <c r="E18" s="33">
        <f t="shared" si="2"/>
        <v>515</v>
      </c>
      <c r="F18" s="33">
        <f t="shared" si="3"/>
        <v>331</v>
      </c>
      <c r="G18" s="32" t="str">
        <f t="shared" si="4"/>
        <v>515.0,331.0</v>
      </c>
      <c r="H18" s="32">
        <f t="shared" si="6"/>
        <v>16</v>
      </c>
      <c r="I18" s="32" t="str">
        <f t="shared" si="5"/>
        <v>vertex 16:
label Nueva_Italia_de_Ruiz
location 515.0,331.0
color 0
labellocation 0.0 0.4</v>
      </c>
      <c r="J18" s="31"/>
      <c r="K18" s="31"/>
      <c r="L18" s="31"/>
    </row>
    <row r="19" spans="1:12">
      <c r="A19" s="31" t="str">
        <f>'City Info'!A19</f>
        <v>Nuevo Laredo</v>
      </c>
      <c r="B19" s="32" t="s">
        <v>117</v>
      </c>
      <c r="C19" s="31">
        <f t="shared" si="0"/>
        <v>-99.507551899999996</v>
      </c>
      <c r="D19" s="31">
        <f t="shared" si="1"/>
        <v>27.503561300000001</v>
      </c>
      <c r="E19" s="33">
        <f t="shared" si="2"/>
        <v>692</v>
      </c>
      <c r="F19" s="33">
        <f t="shared" si="3"/>
        <v>62</v>
      </c>
      <c r="G19" s="32" t="str">
        <f t="shared" si="4"/>
        <v>692.0,62.0</v>
      </c>
      <c r="H19" s="32">
        <f t="shared" si="6"/>
        <v>17</v>
      </c>
      <c r="I19" s="32" t="str">
        <f t="shared" si="5"/>
        <v>vertex 17:
label Nuevo_Laredo
location 692.0,62.0
color 0
labellocation 0.0 0.4</v>
      </c>
      <c r="J19" s="31"/>
      <c r="K19" s="31"/>
      <c r="L19" s="31"/>
    </row>
    <row r="20" spans="1:12">
      <c r="A20" s="31" t="str">
        <f>'City Info'!A20</f>
        <v>Pátzcuaro</v>
      </c>
      <c r="B20" s="32" t="s">
        <v>118</v>
      </c>
      <c r="C20" s="31">
        <f t="shared" si="0"/>
        <v>-101.6091876</v>
      </c>
      <c r="D20" s="31">
        <f t="shared" si="1"/>
        <v>19.513454599999999</v>
      </c>
      <c r="E20" s="33">
        <f t="shared" si="2"/>
        <v>548</v>
      </c>
      <c r="F20" s="33">
        <f t="shared" si="3"/>
        <v>315</v>
      </c>
      <c r="G20" s="32" t="str">
        <f t="shared" si="4"/>
        <v>548.0,315.0</v>
      </c>
      <c r="H20" s="32">
        <f t="shared" si="6"/>
        <v>18</v>
      </c>
      <c r="I20" s="32" t="str">
        <f t="shared" si="5"/>
        <v>vertex 18:
label Pátzcuaro
location 548.0,315.0
color 0
labellocation 0.0 0.4</v>
      </c>
      <c r="J20" s="31"/>
      <c r="K20" s="31"/>
      <c r="L20" s="31"/>
    </row>
    <row r="21" spans="1:12">
      <c r="A21" s="31" t="str">
        <f>'City Info'!A21</f>
        <v>Piedras Negras</v>
      </c>
      <c r="B21" s="32" t="s">
        <v>119</v>
      </c>
      <c r="C21" s="31">
        <f t="shared" si="0"/>
        <v>-100.54086220000001</v>
      </c>
      <c r="D21" s="31">
        <f t="shared" si="1"/>
        <v>28.691618200000001</v>
      </c>
      <c r="E21" s="33">
        <f t="shared" si="2"/>
        <v>621</v>
      </c>
      <c r="F21" s="33">
        <f t="shared" si="3"/>
        <v>25</v>
      </c>
      <c r="G21" s="32" t="str">
        <f t="shared" si="4"/>
        <v>621.0,25.0</v>
      </c>
      <c r="H21" s="32">
        <f t="shared" si="6"/>
        <v>19</v>
      </c>
      <c r="I21" s="32" t="str">
        <f t="shared" si="5"/>
        <v>vertex 19:
label Piedras_Negras
location 621.0,25.0
color 0
labellocation 0.0 0.4</v>
      </c>
      <c r="J21" s="31"/>
      <c r="K21" s="31"/>
      <c r="L21" s="31"/>
    </row>
    <row r="22" spans="1:12">
      <c r="A22" s="31" t="str">
        <f>'City Info'!A22</f>
        <v>Reynosa</v>
      </c>
      <c r="B22" s="32" t="s">
        <v>120</v>
      </c>
      <c r="C22" s="31">
        <f t="shared" si="0"/>
        <v>-98.297895100000005</v>
      </c>
      <c r="D22" s="31">
        <f t="shared" si="1"/>
        <v>26.050840600000001</v>
      </c>
      <c r="E22" s="33">
        <f t="shared" si="2"/>
        <v>775</v>
      </c>
      <c r="F22" s="33">
        <f t="shared" si="3"/>
        <v>108</v>
      </c>
      <c r="G22" s="32" t="str">
        <f t="shared" si="4"/>
        <v>775.0,108.0</v>
      </c>
      <c r="H22" s="32">
        <f t="shared" si="6"/>
        <v>20</v>
      </c>
      <c r="I22" s="32" t="str">
        <f t="shared" si="5"/>
        <v>vertex 20:
label Reynosa
location 775.0,108.0
color 0
labellocation 0.0 0.4</v>
      </c>
      <c r="J22" s="31"/>
      <c r="K22" s="31"/>
      <c r="L22" s="31"/>
    </row>
    <row r="23" spans="1:12">
      <c r="A23" s="31" t="str">
        <f>'City Info'!A23</f>
        <v>Rioverde</v>
      </c>
      <c r="B23" s="32" t="s">
        <v>121</v>
      </c>
      <c r="C23" s="31">
        <f t="shared" si="0"/>
        <v>-99.985634399999995</v>
      </c>
      <c r="D23" s="31">
        <f t="shared" si="1"/>
        <v>21.9277923</v>
      </c>
      <c r="E23" s="33">
        <f t="shared" si="2"/>
        <v>659</v>
      </c>
      <c r="F23" s="33">
        <f t="shared" si="3"/>
        <v>239</v>
      </c>
      <c r="G23" s="32" t="str">
        <f t="shared" si="4"/>
        <v>659.0,239.0</v>
      </c>
      <c r="H23" s="32">
        <f t="shared" si="6"/>
        <v>21</v>
      </c>
      <c r="I23" s="32" t="str">
        <f t="shared" si="5"/>
        <v>vertex 21:
label Rioverde
location 659.0,239.0
color 0
labellocation 0.0 0.4</v>
      </c>
      <c r="J23" s="31"/>
      <c r="K23" s="31"/>
      <c r="L23" s="31"/>
    </row>
    <row r="24" spans="1:12">
      <c r="A24" s="31" t="str">
        <f>'City Info'!A24</f>
        <v>Sabinas</v>
      </c>
      <c r="B24" s="32" t="s">
        <v>122</v>
      </c>
      <c r="C24" s="31">
        <f t="shared" si="0"/>
        <v>-101.1334267</v>
      </c>
      <c r="D24" s="31">
        <f t="shared" si="1"/>
        <v>27.864783500000001</v>
      </c>
      <c r="E24" s="33">
        <f t="shared" si="2"/>
        <v>580</v>
      </c>
      <c r="F24" s="33">
        <f t="shared" si="3"/>
        <v>51</v>
      </c>
      <c r="G24" s="32" t="str">
        <f t="shared" si="4"/>
        <v>580.0,51.0</v>
      </c>
      <c r="H24" s="32">
        <f t="shared" si="6"/>
        <v>22</v>
      </c>
      <c r="I24" s="32" t="str">
        <f t="shared" si="5"/>
        <v>vertex 22:
label Sabinas
location 580.0,51.0
color 0
labellocation 0.0 0.4</v>
      </c>
      <c r="J24" s="31"/>
      <c r="K24" s="31"/>
      <c r="L24" s="31"/>
    </row>
    <row r="25" spans="1:12">
      <c r="A25" s="31" t="str">
        <f>'City Info'!A25</f>
        <v>Sabinas Hidalgo</v>
      </c>
      <c r="B25" s="32" t="s">
        <v>123</v>
      </c>
      <c r="C25" s="31">
        <f t="shared" si="0"/>
        <v>-100.1759285</v>
      </c>
      <c r="D25" s="31">
        <f t="shared" si="1"/>
        <v>26.508802899999999</v>
      </c>
      <c r="E25" s="33">
        <f t="shared" si="2"/>
        <v>646</v>
      </c>
      <c r="F25" s="33">
        <f t="shared" si="3"/>
        <v>94</v>
      </c>
      <c r="G25" s="32" t="str">
        <f t="shared" si="4"/>
        <v>646.0,94.0</v>
      </c>
      <c r="H25" s="32">
        <f t="shared" si="6"/>
        <v>23</v>
      </c>
      <c r="I25" s="32" t="str">
        <f t="shared" si="5"/>
        <v>vertex 23:
label Sabinas_Hidalgo
location 646.0,94.0
color 0
labellocation 0.0 0.4</v>
      </c>
      <c r="J25" s="31"/>
      <c r="K25" s="31"/>
      <c r="L25" s="31"/>
    </row>
    <row r="26" spans="1:12">
      <c r="A26" s="31" t="str">
        <f>'City Info'!A26</f>
        <v>Saltillo</v>
      </c>
      <c r="B26" s="32" t="s">
        <v>124</v>
      </c>
      <c r="C26" s="31">
        <f t="shared" si="0"/>
        <v>-100.97367800000001</v>
      </c>
      <c r="D26" s="31">
        <f t="shared" si="1"/>
        <v>25.438323</v>
      </c>
      <c r="E26" s="33">
        <f t="shared" si="2"/>
        <v>591</v>
      </c>
      <c r="F26" s="33">
        <f t="shared" si="3"/>
        <v>128</v>
      </c>
      <c r="G26" s="32" t="str">
        <f t="shared" si="4"/>
        <v>591.0,128.0</v>
      </c>
      <c r="H26" s="32">
        <f t="shared" si="6"/>
        <v>24</v>
      </c>
      <c r="I26" s="32" t="str">
        <f t="shared" si="5"/>
        <v>vertex 24:
label Saltillo
location 591.0,128.0
color 0
labellocation 0.0 0.4</v>
      </c>
      <c r="J26" s="31"/>
      <c r="K26" s="31"/>
      <c r="L26" s="31"/>
    </row>
    <row r="27" spans="1:12">
      <c r="A27" s="31" t="str">
        <f>'City Info'!A27</f>
        <v>San Juan de los Lagos</v>
      </c>
      <c r="B27" s="32" t="s">
        <v>127</v>
      </c>
      <c r="C27" s="31">
        <f t="shared" si="0"/>
        <v>-102.3316999</v>
      </c>
      <c r="D27" s="31">
        <f t="shared" si="1"/>
        <v>21.247468900000001</v>
      </c>
      <c r="E27" s="33">
        <f t="shared" si="2"/>
        <v>498</v>
      </c>
      <c r="F27" s="33">
        <f t="shared" si="3"/>
        <v>260</v>
      </c>
      <c r="G27" s="32" t="str">
        <f t="shared" si="4"/>
        <v>498.0,260.0</v>
      </c>
      <c r="H27" s="32">
        <f t="shared" si="6"/>
        <v>25</v>
      </c>
      <c r="I27" s="32" t="str">
        <f t="shared" si="5"/>
        <v>vertex 25:
label San_Juan_de_los_Lagos
location 498.0,260.0
color 0
labellocation 0.0 0.4</v>
      </c>
      <c r="J27" s="31"/>
      <c r="K27" s="31"/>
      <c r="L27" s="31"/>
    </row>
    <row r="28" spans="1:12">
      <c r="A28" s="31" t="str">
        <f>'City Info'!A28</f>
        <v>San Juan del Río</v>
      </c>
      <c r="B28" s="32" t="s">
        <v>130</v>
      </c>
      <c r="C28" s="31">
        <f t="shared" si="0"/>
        <v>-99.985634399999995</v>
      </c>
      <c r="D28" s="31">
        <f t="shared" si="1"/>
        <v>20.395110599999999</v>
      </c>
      <c r="E28" s="33">
        <f t="shared" si="2"/>
        <v>659</v>
      </c>
      <c r="F28" s="33">
        <f t="shared" si="3"/>
        <v>287</v>
      </c>
      <c r="G28" s="32" t="str">
        <f t="shared" si="4"/>
        <v>659.0,287.0</v>
      </c>
      <c r="H28" s="32">
        <f t="shared" si="6"/>
        <v>26</v>
      </c>
      <c r="I28" s="32" t="str">
        <f t="shared" si="5"/>
        <v>vertex 26:
label San_Juan_del_Río
location 659.0,287.0
color 0
labellocation 0.0 0.4</v>
      </c>
      <c r="J28" s="31"/>
      <c r="K28" s="31"/>
      <c r="L28" s="31"/>
    </row>
    <row r="29" spans="1:12">
      <c r="A29" s="31" t="str">
        <f>'City Info'!A29</f>
        <v>San Luis Potosí</v>
      </c>
      <c r="B29" s="32" t="s">
        <v>132</v>
      </c>
      <c r="C29" s="31">
        <f t="shared" si="0"/>
        <v>-100.9855409</v>
      </c>
      <c r="D29" s="31">
        <f t="shared" si="1"/>
        <v>22.156469900000001</v>
      </c>
      <c r="E29" s="33">
        <f t="shared" si="2"/>
        <v>590</v>
      </c>
      <c r="F29" s="33">
        <f t="shared" si="3"/>
        <v>231</v>
      </c>
      <c r="G29" s="32" t="str">
        <f t="shared" si="4"/>
        <v>590.0,231.0</v>
      </c>
      <c r="H29" s="32">
        <f t="shared" si="6"/>
        <v>27</v>
      </c>
      <c r="I29" s="32" t="str">
        <f t="shared" si="5"/>
        <v>vertex 27:
label San_Luis_Potosí
location 590.0,231.0
color 0
labellocation 0.0 0.4</v>
      </c>
      <c r="J29" s="31"/>
      <c r="K29" s="31"/>
      <c r="L29" s="31"/>
    </row>
    <row r="30" spans="1:12">
      <c r="A30" s="31" t="str">
        <f>'City Info'!A30</f>
        <v>San Tiburcio</v>
      </c>
      <c r="B30" s="32" t="s">
        <v>133</v>
      </c>
      <c r="C30" s="31">
        <f t="shared" si="0"/>
        <v>-101.485</v>
      </c>
      <c r="D30" s="31">
        <f t="shared" si="1"/>
        <v>24.1463888</v>
      </c>
      <c r="E30" s="33">
        <f t="shared" si="2"/>
        <v>556</v>
      </c>
      <c r="F30" s="33">
        <f t="shared" si="3"/>
        <v>168</v>
      </c>
      <c r="G30" s="32" t="str">
        <f t="shared" si="4"/>
        <v>556.0,168.0</v>
      </c>
      <c r="H30" s="32">
        <f t="shared" si="6"/>
        <v>28</v>
      </c>
      <c r="I30" s="32" t="str">
        <f t="shared" si="5"/>
        <v>vertex 28:
label San_Tiburcio
location 556.0,168.0
color 0
labellocation 0.0 0.4</v>
      </c>
      <c r="J30" s="31"/>
      <c r="K30" s="31"/>
      <c r="L30" s="31"/>
    </row>
    <row r="31" spans="1:12">
      <c r="A31" s="31" t="str">
        <f>'City Info'!A31</f>
        <v>Torreón</v>
      </c>
      <c r="B31" s="32" t="s">
        <v>134</v>
      </c>
      <c r="C31" s="31">
        <f t="shared" si="0"/>
        <v>-103.40678610000001</v>
      </c>
      <c r="D31" s="31">
        <f t="shared" si="1"/>
        <v>25.542844299999999</v>
      </c>
      <c r="E31" s="33">
        <f t="shared" si="2"/>
        <v>425</v>
      </c>
      <c r="F31" s="33">
        <f t="shared" si="3"/>
        <v>124</v>
      </c>
      <c r="G31" s="32" t="str">
        <f t="shared" si="4"/>
        <v>425.0,124.0</v>
      </c>
      <c r="H31" s="32">
        <f t="shared" si="6"/>
        <v>29</v>
      </c>
      <c r="I31" s="32" t="str">
        <f t="shared" si="5"/>
        <v>vertex 29:
label Torreón
location 425.0,124.0
color 0
labellocation 0.0 0.4</v>
      </c>
      <c r="J31" s="31"/>
      <c r="K31" s="31"/>
      <c r="L31" s="31"/>
    </row>
    <row r="32" spans="1:12">
      <c r="A32" s="31" t="str">
        <f>'City Info'!A32</f>
        <v>Uruapan</v>
      </c>
      <c r="B32" s="32" t="s">
        <v>135</v>
      </c>
      <c r="C32" s="31">
        <f t="shared" si="0"/>
        <v>-102.04304759999999</v>
      </c>
      <c r="D32" s="31">
        <f t="shared" si="1"/>
        <v>19.406449200000001</v>
      </c>
      <c r="E32" s="33">
        <f t="shared" si="2"/>
        <v>518</v>
      </c>
      <c r="F32" s="33">
        <f t="shared" si="3"/>
        <v>319</v>
      </c>
      <c r="G32" s="32" t="str">
        <f t="shared" si="4"/>
        <v>518.0,319.0</v>
      </c>
      <c r="H32" s="32">
        <f t="shared" si="6"/>
        <v>30</v>
      </c>
      <c r="I32" s="32" t="str">
        <f t="shared" si="5"/>
        <v>vertex 30:
label Uruapan
location 518.0,319.0
color 0
labellocation 0.0 0.4</v>
      </c>
      <c r="J32" s="31"/>
      <c r="K32" s="31"/>
      <c r="L32" s="31"/>
    </row>
    <row r="33" spans="1:12">
      <c r="A33" s="31" t="str">
        <f>'City Info'!A33</f>
        <v>Zacatecas</v>
      </c>
      <c r="B33" s="32" t="s">
        <v>137</v>
      </c>
      <c r="C33" s="31">
        <f t="shared" si="0"/>
        <v>-102.5832539</v>
      </c>
      <c r="D33" s="31">
        <f t="shared" si="1"/>
        <v>22.770924900000001</v>
      </c>
      <c r="E33" s="33">
        <f t="shared" si="2"/>
        <v>481</v>
      </c>
      <c r="F33" s="33">
        <f t="shared" si="3"/>
        <v>212</v>
      </c>
      <c r="G33" s="32" t="str">
        <f t="shared" si="4"/>
        <v>481.0,212.0</v>
      </c>
      <c r="H33" s="32">
        <f t="shared" si="6"/>
        <v>31</v>
      </c>
      <c r="I33" s="32" t="str">
        <f t="shared" si="5"/>
        <v>vertex 31:
label Zacatecas
location 481.0,212.0
color 0
labellocation 0.0 0.4</v>
      </c>
      <c r="J33" s="31"/>
      <c r="K33" s="31"/>
      <c r="L33" s="31"/>
    </row>
    <row r="34" spans="1:12">
      <c r="A34" s="31" t="str">
        <f>'City Info'!A34</f>
        <v>Zamora</v>
      </c>
      <c r="B34" s="32" t="s">
        <v>138</v>
      </c>
      <c r="C34" s="31">
        <f t="shared" si="0"/>
        <v>-102.2834075</v>
      </c>
      <c r="D34" s="31">
        <f t="shared" si="1"/>
        <v>19.990176600000002</v>
      </c>
      <c r="E34" s="33">
        <f t="shared" si="2"/>
        <v>501</v>
      </c>
      <c r="F34" s="33">
        <f t="shared" si="3"/>
        <v>300</v>
      </c>
      <c r="G34" s="32" t="str">
        <f t="shared" si="4"/>
        <v>501.0,300.0</v>
      </c>
      <c r="H34" s="32">
        <f t="shared" si="6"/>
        <v>32</v>
      </c>
      <c r="I34" s="32" t="str">
        <f t="shared" si="5"/>
        <v>vertex 32:
label Zamora
location 501.0,300.0
color 0
labellocation 0.0 0.4</v>
      </c>
      <c r="J34" s="31"/>
      <c r="K34" s="31"/>
      <c r="L34" s="31"/>
    </row>
    <row r="35" spans="1:12">
      <c r="A35" s="31" t="str">
        <f>'City Info'!A35</f>
        <v>Zihuatanejo</v>
      </c>
      <c r="B35" s="32" t="s">
        <v>139</v>
      </c>
      <c r="C35" s="31">
        <f t="shared" si="0"/>
        <v>-101.55169549999999</v>
      </c>
      <c r="D35" s="31">
        <f t="shared" si="1"/>
        <v>17.641669</v>
      </c>
      <c r="E35" s="33">
        <f t="shared" si="2"/>
        <v>552</v>
      </c>
      <c r="F35" s="33">
        <f t="shared" si="3"/>
        <v>375</v>
      </c>
      <c r="G35" s="32" t="str">
        <f t="shared" si="4"/>
        <v>552.0,375.0</v>
      </c>
      <c r="H35" s="32">
        <f t="shared" si="6"/>
        <v>33</v>
      </c>
      <c r="I35" s="32" t="str">
        <f t="shared" si="5"/>
        <v>vertex 33:
label Zihuatanejo
location 552.0,375.0
color 0
labellocation 0.0 0.4</v>
      </c>
      <c r="J35" s="31"/>
      <c r="K35" s="31"/>
      <c r="L35" s="31"/>
    </row>
    <row r="36" spans="1:12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</row>
    <row r="37" spans="1:12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</row>
    <row r="38" spans="1:12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</row>
    <row r="39" spans="1:12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</row>
    <row r="40" spans="1:12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</row>
    <row r="41" spans="1:12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</row>
    <row r="42" spans="1:1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</row>
    <row r="43" spans="1:1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</row>
    <row r="44" spans="1:12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</row>
    <row r="45" spans="1:12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</row>
    <row r="46" spans="1:12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</row>
    <row r="47" spans="1:1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</row>
    <row r="48" spans="1:12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</row>
    <row r="49" spans="1:12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</row>
    <row r="50" spans="1:12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</row>
    <row r="51" spans="1:12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</row>
    <row r="52" spans="1:1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</row>
    <row r="53" spans="1:12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</row>
    <row r="54" spans="1:12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</row>
    <row r="55" spans="1:12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</row>
    <row r="56" spans="1:12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</row>
    <row r="57" spans="1:12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</row>
    <row r="58" spans="1:12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</row>
    <row r="59" spans="1:12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</row>
    <row r="60" spans="1:12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</row>
    <row r="61" spans="1:12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</row>
    <row r="62" spans="1:1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</row>
    <row r="63" spans="1:12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</row>
    <row r="64" spans="1:12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</row>
    <row r="65" spans="1:12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</row>
    <row r="66" spans="1:12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</row>
    <row r="67" spans="1:12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</row>
    <row r="68" spans="1:12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</row>
    <row r="69" spans="1:12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</row>
    <row r="70" spans="1:1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</row>
    <row r="71" spans="1:12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</row>
    <row r="72" spans="1:1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</row>
    <row r="73" spans="1:12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</row>
    <row r="74" spans="1:12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</row>
    <row r="75" spans="1:12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</row>
    <row r="76" spans="1:12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</row>
    <row r="77" spans="1:12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</row>
    <row r="78" spans="1:12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</row>
    <row r="79" spans="1:12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</row>
    <row r="80" spans="1:12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</row>
    <row r="81" spans="1:12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</row>
    <row r="82" spans="1:1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</row>
    <row r="83" spans="1:12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</row>
    <row r="84" spans="1:12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</row>
    <row r="85" spans="1:12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</row>
    <row r="86" spans="1:12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</row>
    <row r="87" spans="1:1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</row>
    <row r="88" spans="1:12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</row>
    <row r="89" spans="1:12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</row>
    <row r="90" spans="1:12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</row>
    <row r="91" spans="1:12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</row>
    <row r="92" spans="1:1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</row>
    <row r="93" spans="1:12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</row>
    <row r="94" spans="1:12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</row>
    <row r="95" spans="1:12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</row>
    <row r="96" spans="1:12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</row>
    <row r="97" spans="1:12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</row>
    <row r="98" spans="1:12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</row>
    <row r="99" spans="1:12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</row>
    <row r="100" spans="1:12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</row>
    <row r="101" spans="1:12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</row>
    <row r="102" spans="1:1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</row>
    <row r="103" spans="1:12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</row>
    <row r="104" spans="1:12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</row>
    <row r="105" spans="1:12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</row>
    <row r="106" spans="1:12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</row>
    <row r="107" spans="1:12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</row>
    <row r="108" spans="1:12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</row>
    <row r="109" spans="1:12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</row>
    <row r="110" spans="1:12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</row>
    <row r="111" spans="1:12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</row>
    <row r="112" spans="1:1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</row>
    <row r="113" spans="1:12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</row>
    <row r="114" spans="1:12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</row>
    <row r="115" spans="1:12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</row>
    <row r="116" spans="1:12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</row>
    <row r="117" spans="1:12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</row>
    <row r="118" spans="1:12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</row>
    <row r="119" spans="1:12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</row>
    <row r="120" spans="1:12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</row>
    <row r="121" spans="1:12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</row>
    <row r="122" spans="1:1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</row>
    <row r="123" spans="1:12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</row>
    <row r="124" spans="1:12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</row>
    <row r="125" spans="1:12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</row>
    <row r="126" spans="1:12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</row>
    <row r="127" spans="1:12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</row>
    <row r="128" spans="1:12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</row>
    <row r="129" spans="1:12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</row>
    <row r="130" spans="1:12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</row>
    <row r="131" spans="1:12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</row>
    <row r="132" spans="1:1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</row>
    <row r="133" spans="1:12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</row>
    <row r="134" spans="1:1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</row>
    <row r="135" spans="1:12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</row>
    <row r="136" spans="1:12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</row>
    <row r="137" spans="1:12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</row>
    <row r="138" spans="1:12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</row>
    <row r="139" spans="1:12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</row>
    <row r="140" spans="1:12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</row>
    <row r="141" spans="1:12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</row>
    <row r="142" spans="1:1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</row>
    <row r="143" spans="1:12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</row>
    <row r="144" spans="1:12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</row>
    <row r="145" spans="1:12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</row>
    <row r="146" spans="1:12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</row>
    <row r="147" spans="1:12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</row>
    <row r="148" spans="1:12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</row>
    <row r="149" spans="1:12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</row>
    <row r="150" spans="1:12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</row>
    <row r="151" spans="1:12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</row>
    <row r="152" spans="1:1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</row>
    <row r="153" spans="1:12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</row>
    <row r="154" spans="1:12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</row>
    <row r="155" spans="1:12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</row>
    <row r="156" spans="1:12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</row>
    <row r="157" spans="1:12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</row>
    <row r="158" spans="1:12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</row>
    <row r="159" spans="1:12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</row>
    <row r="160" spans="1:12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</row>
    <row r="161" spans="1:12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</row>
    <row r="162" spans="1:1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</row>
    <row r="163" spans="1:12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</row>
    <row r="164" spans="1:12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</row>
    <row r="165" spans="1:12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</row>
    <row r="166" spans="1:12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</row>
    <row r="167" spans="1:12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</row>
    <row r="168" spans="1:12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</row>
    <row r="169" spans="1:12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</row>
    <row r="170" spans="1:12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</row>
    <row r="171" spans="1:12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</row>
    <row r="172" spans="1:1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</row>
    <row r="173" spans="1:12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</row>
    <row r="174" spans="1:12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</row>
    <row r="175" spans="1:12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</row>
    <row r="176" spans="1:12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</row>
    <row r="177" spans="1:12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</row>
    <row r="178" spans="1:1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</row>
    <row r="179" spans="1:12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</row>
    <row r="180" spans="1:12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</row>
    <row r="181" spans="1:12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</row>
    <row r="182" spans="1:1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</row>
    <row r="183" spans="1:12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</row>
    <row r="184" spans="1:12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</row>
    <row r="185" spans="1:12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</row>
    <row r="186" spans="1:12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</row>
    <row r="187" spans="1:12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</row>
    <row r="188" spans="1:12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</row>
    <row r="189" spans="1:12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</row>
    <row r="190" spans="1:12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</row>
    <row r="191" spans="1:12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</row>
    <row r="192" spans="1:1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</row>
    <row r="193" spans="1:12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</row>
    <row r="194" spans="1:12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</row>
    <row r="195" spans="1:12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</row>
    <row r="196" spans="1:12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</row>
    <row r="197" spans="1:12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</row>
    <row r="198" spans="1:12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</row>
    <row r="199" spans="1:12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</row>
    <row r="200" spans="1:12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</row>
    <row r="201" spans="1:12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</row>
    <row r="202" spans="1:1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</row>
    <row r="203" spans="1:12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</row>
    <row r="204" spans="1:12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</row>
    <row r="205" spans="1:12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</row>
    <row r="206" spans="1:12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</row>
    <row r="207" spans="1:12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</row>
    <row r="208" spans="1:12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</row>
    <row r="209" spans="1:12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</row>
    <row r="210" spans="1:12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</row>
    <row r="211" spans="1:12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</row>
    <row r="212" spans="1:1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</row>
    <row r="213" spans="1:12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</row>
    <row r="214" spans="1:12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</row>
    <row r="215" spans="1:12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</row>
    <row r="216" spans="1:12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</row>
    <row r="217" spans="1:12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</row>
    <row r="218" spans="1:12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</row>
    <row r="219" spans="1:12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</row>
    <row r="220" spans="1:12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</row>
    <row r="221" spans="1:12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</row>
    <row r="222" spans="1:1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</row>
    <row r="223" spans="1:12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</row>
    <row r="224" spans="1:12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</row>
    <row r="225" spans="1:12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</row>
    <row r="226" spans="1:12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</row>
    <row r="227" spans="1:12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</row>
    <row r="228" spans="1:12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</row>
    <row r="229" spans="1:12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</row>
    <row r="230" spans="1:12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</row>
    <row r="231" spans="1:12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</row>
    <row r="232" spans="1:1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</row>
    <row r="233" spans="1:12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</row>
    <row r="234" spans="1:12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</row>
    <row r="235" spans="1:12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</row>
    <row r="236" spans="1:12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</row>
    <row r="237" spans="1:12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</row>
    <row r="238" spans="1:12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</row>
    <row r="239" spans="1:12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</row>
    <row r="240" spans="1:12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</row>
    <row r="241" spans="1:12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</row>
    <row r="242" spans="1:1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</row>
    <row r="243" spans="1:12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</row>
    <row r="244" spans="1:12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</row>
    <row r="245" spans="1:12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</row>
    <row r="246" spans="1:12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</row>
    <row r="247" spans="1:12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</row>
    <row r="248" spans="1:12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</row>
    <row r="249" spans="1:12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</row>
    <row r="250" spans="1:12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</row>
    <row r="251" spans="1:12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</row>
    <row r="252" spans="1:1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</row>
    <row r="253" spans="1:12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</row>
    <row r="254" spans="1:12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</row>
    <row r="255" spans="1:12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</row>
    <row r="256" spans="1:12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</row>
    <row r="257" spans="1:12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</row>
    <row r="258" spans="1:12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</row>
    <row r="259" spans="1:12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</row>
    <row r="260" spans="1:12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</row>
    <row r="261" spans="1:12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</row>
    <row r="262" spans="1:1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</row>
    <row r="263" spans="1:12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</row>
    <row r="264" spans="1:12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</row>
    <row r="265" spans="1:12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</row>
    <row r="266" spans="1:12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</row>
    <row r="267" spans="1:12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</row>
    <row r="268" spans="1:12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</row>
    <row r="269" spans="1:12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</row>
    <row r="270" spans="1:12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</row>
    <row r="271" spans="1:12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</row>
    <row r="272" spans="1:1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</row>
    <row r="273" spans="1:12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</row>
    <row r="274" spans="1:12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</row>
    <row r="275" spans="1:12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</row>
    <row r="276" spans="1:12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</row>
    <row r="277" spans="1:12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</row>
    <row r="278" spans="1:12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</row>
    <row r="279" spans="1:12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</row>
    <row r="280" spans="1:12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</row>
    <row r="281" spans="1:12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</row>
    <row r="282" spans="1:1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</row>
    <row r="283" spans="1:12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</row>
    <row r="284" spans="1:12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</row>
    <row r="285" spans="1:12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</row>
    <row r="286" spans="1:12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</row>
    <row r="287" spans="1:12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</row>
    <row r="288" spans="1:12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</row>
    <row r="289" spans="1:12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</row>
    <row r="290" spans="1:12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</row>
    <row r="291" spans="1:12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</row>
    <row r="292" spans="1:1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</row>
    <row r="293" spans="1:12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</row>
    <row r="294" spans="1:12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</row>
    <row r="295" spans="1:12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</row>
    <row r="296" spans="1:12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</row>
    <row r="297" spans="1:12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</row>
    <row r="298" spans="1:12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</row>
    <row r="299" spans="1:12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</row>
    <row r="300" spans="1:12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</row>
    <row r="301" spans="1:12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</row>
    <row r="302" spans="1:1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</row>
    <row r="303" spans="1:12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</row>
    <row r="304" spans="1:12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</row>
    <row r="305" spans="1:12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</row>
    <row r="306" spans="1:12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</row>
    <row r="307" spans="1:12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</row>
    <row r="308" spans="1:12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</row>
    <row r="309" spans="1:12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</row>
    <row r="310" spans="1:12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</row>
    <row r="311" spans="1:12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</row>
    <row r="312" spans="1:1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</row>
    <row r="313" spans="1:12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</row>
    <row r="314" spans="1:12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</row>
    <row r="315" spans="1:12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</row>
    <row r="316" spans="1:12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</row>
    <row r="317" spans="1:12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</row>
    <row r="318" spans="1:12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</row>
    <row r="319" spans="1:12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</row>
    <row r="320" spans="1:12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</row>
    <row r="321" spans="1:12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</row>
    <row r="322" spans="1:1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</row>
    <row r="323" spans="1:12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</row>
    <row r="324" spans="1:12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</row>
    <row r="325" spans="1:12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</row>
    <row r="326" spans="1:12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</row>
    <row r="327" spans="1:12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</row>
    <row r="328" spans="1:12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</row>
    <row r="329" spans="1:12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</row>
    <row r="330" spans="1:12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</row>
    <row r="331" spans="1:12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</row>
    <row r="332" spans="1:1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</row>
    <row r="333" spans="1:12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</row>
    <row r="334" spans="1:12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</row>
    <row r="335" spans="1:12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</row>
    <row r="336" spans="1:12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</row>
    <row r="337" spans="1:12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</row>
    <row r="338" spans="1:12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</row>
    <row r="339" spans="1:12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</row>
    <row r="340" spans="1:12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</row>
    <row r="341" spans="1:12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</row>
    <row r="342" spans="1:1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</row>
    <row r="343" spans="1:12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</row>
    <row r="344" spans="1:12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</row>
    <row r="345" spans="1:12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</row>
    <row r="346" spans="1:12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</row>
    <row r="347" spans="1:12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</row>
    <row r="348" spans="1:12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</row>
    <row r="349" spans="1:12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</row>
    <row r="350" spans="1:12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</row>
    <row r="351" spans="1:12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</row>
    <row r="352" spans="1:1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</row>
    <row r="353" spans="1:12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</row>
    <row r="354" spans="1:12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</row>
    <row r="355" spans="1:12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</row>
    <row r="356" spans="1:12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</row>
    <row r="357" spans="1:12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</row>
    <row r="358" spans="1:12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</row>
    <row r="359" spans="1:12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</row>
    <row r="360" spans="1:12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</row>
    <row r="361" spans="1:12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</row>
    <row r="362" spans="1:1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</row>
    <row r="363" spans="1:12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</row>
    <row r="364" spans="1:12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</row>
    <row r="365" spans="1:12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</row>
    <row r="366" spans="1:12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</row>
    <row r="367" spans="1:12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</row>
    <row r="368" spans="1:12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</row>
    <row r="369" spans="1:12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</row>
    <row r="370" spans="1:12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</row>
    <row r="371" spans="1:12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</row>
    <row r="372" spans="1:1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</row>
    <row r="373" spans="1:12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</row>
    <row r="374" spans="1:12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</row>
    <row r="375" spans="1:12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</row>
    <row r="376" spans="1:12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</row>
    <row r="377" spans="1:12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</row>
    <row r="378" spans="1:12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</row>
    <row r="379" spans="1:12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</row>
    <row r="380" spans="1:12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</row>
    <row r="381" spans="1:12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</row>
    <row r="382" spans="1:1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</row>
    <row r="383" spans="1:12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</row>
    <row r="384" spans="1:12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</row>
    <row r="385" spans="1:12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</row>
    <row r="386" spans="1:12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</row>
    <row r="387" spans="1:12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</row>
    <row r="388" spans="1:12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</row>
    <row r="389" spans="1:12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</row>
    <row r="390" spans="1:12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</row>
    <row r="391" spans="1:12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</row>
    <row r="392" spans="1:1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</row>
    <row r="393" spans="1:12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</row>
    <row r="394" spans="1:12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</row>
    <row r="395" spans="1:12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</row>
    <row r="396" spans="1:12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</row>
    <row r="397" spans="1:12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</row>
    <row r="398" spans="1:12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</row>
    <row r="399" spans="1:12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</row>
    <row r="400" spans="1:12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</row>
    <row r="401" spans="1:12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</row>
    <row r="402" spans="1:1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</row>
    <row r="403" spans="1:12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</row>
    <row r="404" spans="1:12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</row>
    <row r="405" spans="1:12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</row>
    <row r="406" spans="1:12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</row>
    <row r="407" spans="1:12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</row>
    <row r="408" spans="1:12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</row>
    <row r="409" spans="1:12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</row>
    <row r="410" spans="1:12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</row>
    <row r="411" spans="1:12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</row>
    <row r="412" spans="1:1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</row>
    <row r="413" spans="1:12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</row>
    <row r="414" spans="1:12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</row>
    <row r="415" spans="1:12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</row>
    <row r="416" spans="1:12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</row>
    <row r="417" spans="1:12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</row>
    <row r="418" spans="1:12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</row>
    <row r="419" spans="1:12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</row>
    <row r="420" spans="1:12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</row>
    <row r="421" spans="1:12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</row>
    <row r="422" spans="1:1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</row>
    <row r="423" spans="1:12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</row>
    <row r="424" spans="1:12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</row>
    <row r="425" spans="1:12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</row>
    <row r="426" spans="1:12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</row>
    <row r="427" spans="1:12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</row>
    <row r="428" spans="1:12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</row>
    <row r="429" spans="1:12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</row>
    <row r="430" spans="1:12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</row>
    <row r="431" spans="1:12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</row>
    <row r="432" spans="1:1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</row>
    <row r="433" spans="1:12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</row>
    <row r="434" spans="1:12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</row>
    <row r="435" spans="1:12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</row>
    <row r="436" spans="1:12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</row>
    <row r="437" spans="1:12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</row>
    <row r="438" spans="1:12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</row>
    <row r="439" spans="1:12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</row>
    <row r="440" spans="1:12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</row>
    <row r="441" spans="1:12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</row>
    <row r="442" spans="1:1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</row>
    <row r="443" spans="1:12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</row>
    <row r="444" spans="1:12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</row>
    <row r="445" spans="1:12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</row>
    <row r="446" spans="1:12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</row>
    <row r="447" spans="1:12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</row>
    <row r="448" spans="1:12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</row>
    <row r="449" spans="1:12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</row>
    <row r="450" spans="1:12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</row>
    <row r="451" spans="1:12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</row>
    <row r="452" spans="1:1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</row>
    <row r="453" spans="1:12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</row>
    <row r="454" spans="1:12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</row>
    <row r="455" spans="1:12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</row>
    <row r="456" spans="1:12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</row>
    <row r="457" spans="1:12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</row>
    <row r="458" spans="1:12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</row>
    <row r="459" spans="1:12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</row>
    <row r="460" spans="1:12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</row>
    <row r="461" spans="1:12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</row>
    <row r="462" spans="1:1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</row>
    <row r="463" spans="1:12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</row>
    <row r="464" spans="1:12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</row>
    <row r="465" spans="1:12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</row>
    <row r="466" spans="1:12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</row>
    <row r="467" spans="1:12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</row>
    <row r="468" spans="1:12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</row>
    <row r="469" spans="1:12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</row>
    <row r="470" spans="1:12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</row>
    <row r="471" spans="1:12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</row>
    <row r="472" spans="1:1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</row>
    <row r="473" spans="1:12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</row>
    <row r="474" spans="1:12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</row>
    <row r="475" spans="1:12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</row>
    <row r="476" spans="1:12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</row>
    <row r="477" spans="1:12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</row>
    <row r="478" spans="1:12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</row>
    <row r="479" spans="1:12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</row>
    <row r="480" spans="1:12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</row>
    <row r="481" spans="1:12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</row>
    <row r="482" spans="1:1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</row>
    <row r="483" spans="1:12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</row>
    <row r="484" spans="1:12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</row>
    <row r="485" spans="1:12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</row>
    <row r="486" spans="1:12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</row>
    <row r="487" spans="1:12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</row>
    <row r="488" spans="1:12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</row>
    <row r="489" spans="1:12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</row>
    <row r="490" spans="1:12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</row>
    <row r="491" spans="1:12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</row>
    <row r="492" spans="1:1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</row>
    <row r="493" spans="1:12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</row>
    <row r="494" spans="1:12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</row>
    <row r="495" spans="1:12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</row>
    <row r="496" spans="1:12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</row>
    <row r="497" spans="1:12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</row>
    <row r="498" spans="1:12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</row>
    <row r="499" spans="1:12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</row>
    <row r="500" spans="1:12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</row>
    <row r="501" spans="1:12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</row>
    <row r="502" spans="1:1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</row>
    <row r="503" spans="1:12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</row>
    <row r="504" spans="1:12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</row>
    <row r="505" spans="1:12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</row>
    <row r="506" spans="1:12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</row>
    <row r="507" spans="1:12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</row>
    <row r="508" spans="1:12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</row>
    <row r="509" spans="1:12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</row>
    <row r="510" spans="1:12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</row>
    <row r="511" spans="1:12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</row>
    <row r="512" spans="1:1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</row>
    <row r="513" spans="1:12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</row>
    <row r="514" spans="1:12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</row>
    <row r="515" spans="1:12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</row>
    <row r="516" spans="1:12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</row>
    <row r="517" spans="1:12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</row>
    <row r="518" spans="1:12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</row>
    <row r="519" spans="1:12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</row>
    <row r="520" spans="1:12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</row>
    <row r="521" spans="1:12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</row>
    <row r="522" spans="1:1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</row>
    <row r="523" spans="1:12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</row>
    <row r="524" spans="1:12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</row>
    <row r="525" spans="1:12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</row>
    <row r="526" spans="1:12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</row>
    <row r="527" spans="1:12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</row>
    <row r="528" spans="1:12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</row>
    <row r="529" spans="1:12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</row>
    <row r="530" spans="1:12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</row>
    <row r="531" spans="1:12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</row>
    <row r="532" spans="1:1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</row>
    <row r="533" spans="1:12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</row>
    <row r="534" spans="1:12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</row>
    <row r="535" spans="1:12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</row>
    <row r="536" spans="1:12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</row>
    <row r="537" spans="1:12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</row>
    <row r="538" spans="1:12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</row>
    <row r="539" spans="1:12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</row>
    <row r="540" spans="1:12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</row>
    <row r="541" spans="1:12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</row>
    <row r="542" spans="1:1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</row>
    <row r="543" spans="1:12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</row>
    <row r="544" spans="1:12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</row>
    <row r="545" spans="1:12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</row>
    <row r="546" spans="1:12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</row>
    <row r="547" spans="1:12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</row>
    <row r="548" spans="1:12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</row>
    <row r="549" spans="1:12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</row>
    <row r="550" spans="1:12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</row>
    <row r="551" spans="1:12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</row>
    <row r="552" spans="1:1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</row>
    <row r="553" spans="1:12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</row>
    <row r="554" spans="1:12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</row>
    <row r="555" spans="1:12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</row>
    <row r="556" spans="1:12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</row>
    <row r="557" spans="1:12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</row>
    <row r="558" spans="1:12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</row>
    <row r="559" spans="1:12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</row>
    <row r="560" spans="1:12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</row>
    <row r="561" spans="1:12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</row>
    <row r="562" spans="1:1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</row>
    <row r="563" spans="1:12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</row>
    <row r="564" spans="1:12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</row>
    <row r="565" spans="1:12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</row>
    <row r="566" spans="1:12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</row>
    <row r="567" spans="1:12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</row>
    <row r="568" spans="1:12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</row>
    <row r="569" spans="1:12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</row>
    <row r="570" spans="1:12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</row>
    <row r="571" spans="1:12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</row>
    <row r="572" spans="1:1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</row>
    <row r="573" spans="1:12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</row>
    <row r="574" spans="1:12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</row>
    <row r="575" spans="1:12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</row>
    <row r="576" spans="1:12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</row>
    <row r="577" spans="1:12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</row>
    <row r="578" spans="1:12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</row>
    <row r="579" spans="1:12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</row>
    <row r="580" spans="1:12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</row>
    <row r="581" spans="1:12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</row>
    <row r="582" spans="1:1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</row>
    <row r="583" spans="1:12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</row>
    <row r="584" spans="1:12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</row>
    <row r="585" spans="1:12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</row>
    <row r="586" spans="1:12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</row>
    <row r="587" spans="1:12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</row>
    <row r="588" spans="1:12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</row>
    <row r="589" spans="1:12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</row>
    <row r="590" spans="1:12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</row>
    <row r="591" spans="1:12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</row>
    <row r="592" spans="1:1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</row>
    <row r="593" spans="1:12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</row>
    <row r="594" spans="1:12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</row>
    <row r="595" spans="1:12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</row>
    <row r="596" spans="1:12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</row>
    <row r="597" spans="1:12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</row>
    <row r="598" spans="1:12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</row>
    <row r="599" spans="1:12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</row>
    <row r="600" spans="1:12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</row>
    <row r="601" spans="1:12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</row>
    <row r="602" spans="1:1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</row>
    <row r="603" spans="1:12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</row>
    <row r="604" spans="1:12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</row>
    <row r="605" spans="1:12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</row>
    <row r="606" spans="1:12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</row>
    <row r="607" spans="1:12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</row>
    <row r="608" spans="1:12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</row>
    <row r="609" spans="1:12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</row>
    <row r="610" spans="1:12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</row>
    <row r="611" spans="1:12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</row>
    <row r="612" spans="1:1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</row>
    <row r="613" spans="1:12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</row>
    <row r="614" spans="1:12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</row>
    <row r="615" spans="1:12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</row>
    <row r="616" spans="1:12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</row>
    <row r="617" spans="1:12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</row>
    <row r="618" spans="1:12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</row>
    <row r="619" spans="1:12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</row>
    <row r="620" spans="1:12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</row>
    <row r="621" spans="1:12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</row>
    <row r="622" spans="1:1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</row>
    <row r="623" spans="1:12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</row>
    <row r="624" spans="1:12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</row>
    <row r="625" spans="1:12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</row>
    <row r="626" spans="1:12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</row>
    <row r="627" spans="1:12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</row>
    <row r="628" spans="1:12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</row>
    <row r="629" spans="1:12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</row>
    <row r="630" spans="1:12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</row>
    <row r="631" spans="1:12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</row>
    <row r="632" spans="1:1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</row>
    <row r="633" spans="1:12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</row>
    <row r="634" spans="1:12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</row>
    <row r="635" spans="1:12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</row>
    <row r="636" spans="1:12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</row>
    <row r="637" spans="1:12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</row>
    <row r="638" spans="1:12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</row>
    <row r="639" spans="1:12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</row>
    <row r="640" spans="1:12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</row>
    <row r="641" spans="1:12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</row>
    <row r="642" spans="1:1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</row>
    <row r="643" spans="1:12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</row>
    <row r="644" spans="1:12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</row>
    <row r="645" spans="1:12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</row>
    <row r="646" spans="1:12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</row>
    <row r="647" spans="1:12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</row>
    <row r="648" spans="1:12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</row>
    <row r="649" spans="1:12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</row>
    <row r="650" spans="1:12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</row>
    <row r="651" spans="1:12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</row>
    <row r="652" spans="1:1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</row>
    <row r="653" spans="1:12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</row>
    <row r="654" spans="1:12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</row>
    <row r="655" spans="1:12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</row>
    <row r="656" spans="1:12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</row>
    <row r="657" spans="1:12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</row>
    <row r="658" spans="1:12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</row>
    <row r="659" spans="1:12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</row>
    <row r="660" spans="1:12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</row>
    <row r="661" spans="1:12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</row>
    <row r="662" spans="1:1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</row>
    <row r="663" spans="1:12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</row>
    <row r="664" spans="1:12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</row>
    <row r="665" spans="1:12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</row>
    <row r="666" spans="1:12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</row>
    <row r="667" spans="1:12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</row>
    <row r="668" spans="1:12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</row>
    <row r="669" spans="1:12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</row>
    <row r="670" spans="1:12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</row>
    <row r="671" spans="1:12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</row>
    <row r="672" spans="1:1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</row>
    <row r="673" spans="1:12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</row>
    <row r="674" spans="1:12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</row>
    <row r="675" spans="1:12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</row>
    <row r="676" spans="1:12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</row>
    <row r="677" spans="1:12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</row>
    <row r="678" spans="1:12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</row>
    <row r="679" spans="1:12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</row>
    <row r="680" spans="1:12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</row>
    <row r="681" spans="1:12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</row>
    <row r="682" spans="1:1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</row>
    <row r="683" spans="1:12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</row>
    <row r="684" spans="1:12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</row>
    <row r="685" spans="1:12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</row>
    <row r="686" spans="1:12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</row>
    <row r="687" spans="1:12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</row>
    <row r="688" spans="1:12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</row>
    <row r="689" spans="1:12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</row>
    <row r="690" spans="1:12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</row>
    <row r="691" spans="1:12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</row>
    <row r="692" spans="1:1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</row>
    <row r="693" spans="1:12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</row>
    <row r="694" spans="1:12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</row>
    <row r="695" spans="1:12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</row>
    <row r="696" spans="1:12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</row>
    <row r="697" spans="1:12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</row>
    <row r="698" spans="1:12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</row>
    <row r="699" spans="1:12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</row>
    <row r="700" spans="1:12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</row>
    <row r="701" spans="1:12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</row>
    <row r="702" spans="1:1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</row>
    <row r="703" spans="1:12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</row>
    <row r="704" spans="1:12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</row>
    <row r="705" spans="1:12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</row>
    <row r="706" spans="1:12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</row>
    <row r="707" spans="1:12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</row>
    <row r="708" spans="1:12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</row>
    <row r="709" spans="1:12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</row>
    <row r="710" spans="1:12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</row>
    <row r="711" spans="1:12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</row>
    <row r="712" spans="1:1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</row>
    <row r="713" spans="1:12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</row>
    <row r="714" spans="1:12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</row>
    <row r="715" spans="1:12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</row>
    <row r="716" spans="1:12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</row>
    <row r="717" spans="1:12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</row>
    <row r="718" spans="1:12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</row>
    <row r="719" spans="1:12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</row>
    <row r="720" spans="1:12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</row>
    <row r="721" spans="1:12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</row>
    <row r="722" spans="1:1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</row>
    <row r="723" spans="1:12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</row>
    <row r="724" spans="1:12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</row>
    <row r="725" spans="1:12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</row>
    <row r="726" spans="1:12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</row>
    <row r="727" spans="1:12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</row>
    <row r="728" spans="1:12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</row>
    <row r="729" spans="1:12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</row>
    <row r="730" spans="1:12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</row>
    <row r="731" spans="1:12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</row>
    <row r="732" spans="1:1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</row>
    <row r="733" spans="1:12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</row>
    <row r="734" spans="1:12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</row>
    <row r="735" spans="1:12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</row>
    <row r="736" spans="1:12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</row>
    <row r="737" spans="1:12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</row>
    <row r="738" spans="1:12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</row>
    <row r="739" spans="1:12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</row>
    <row r="740" spans="1:12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</row>
    <row r="741" spans="1:12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</row>
    <row r="742" spans="1:1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</row>
    <row r="743" spans="1:12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</row>
    <row r="744" spans="1:12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</row>
    <row r="745" spans="1:12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</row>
    <row r="746" spans="1:12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</row>
    <row r="747" spans="1:12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</row>
    <row r="748" spans="1:12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</row>
    <row r="749" spans="1:12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</row>
    <row r="750" spans="1:12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</row>
    <row r="751" spans="1:12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</row>
    <row r="752" spans="1:1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</row>
    <row r="753" spans="1:12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</row>
    <row r="754" spans="1:12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</row>
    <row r="755" spans="1:12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</row>
    <row r="756" spans="1:12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</row>
    <row r="757" spans="1:12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</row>
    <row r="758" spans="1:12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</row>
    <row r="759" spans="1:12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</row>
    <row r="760" spans="1:12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</row>
    <row r="761" spans="1:12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</row>
    <row r="762" spans="1:1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</row>
    <row r="763" spans="1:12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</row>
    <row r="764" spans="1:12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</row>
    <row r="765" spans="1:12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</row>
    <row r="766" spans="1:12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</row>
    <row r="767" spans="1:12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</row>
    <row r="768" spans="1:12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</row>
    <row r="769" spans="1:12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</row>
    <row r="770" spans="1:12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</row>
    <row r="771" spans="1:12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</row>
    <row r="772" spans="1:1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</row>
    <row r="773" spans="1:12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</row>
    <row r="774" spans="1:12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</row>
    <row r="775" spans="1:12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</row>
    <row r="776" spans="1:12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</row>
    <row r="777" spans="1:12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</row>
    <row r="778" spans="1:12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</row>
    <row r="779" spans="1:12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</row>
    <row r="780" spans="1:12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</row>
    <row r="781" spans="1:12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</row>
    <row r="782" spans="1:1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</row>
    <row r="783" spans="1:12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</row>
    <row r="784" spans="1:12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</row>
    <row r="785" spans="1:12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</row>
    <row r="786" spans="1:12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</row>
    <row r="787" spans="1:12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</row>
    <row r="788" spans="1:12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</row>
    <row r="789" spans="1:12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</row>
    <row r="790" spans="1:12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</row>
    <row r="791" spans="1:12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</row>
    <row r="792" spans="1:1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</row>
    <row r="793" spans="1:12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</row>
    <row r="794" spans="1:12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</row>
    <row r="795" spans="1:12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</row>
    <row r="796" spans="1:12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</row>
    <row r="797" spans="1:12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</row>
    <row r="798" spans="1:12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</row>
    <row r="799" spans="1:12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</row>
    <row r="800" spans="1:12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</row>
    <row r="801" spans="1:12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</row>
    <row r="802" spans="1:1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</row>
    <row r="803" spans="1:12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</row>
    <row r="804" spans="1:12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</row>
    <row r="805" spans="1:12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</row>
    <row r="806" spans="1:12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</row>
    <row r="807" spans="1:12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</row>
    <row r="808" spans="1:12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</row>
    <row r="809" spans="1:12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</row>
    <row r="810" spans="1:12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</row>
    <row r="811" spans="1:12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</row>
    <row r="812" spans="1:1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</row>
    <row r="813" spans="1:12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</row>
    <row r="814" spans="1:12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</row>
    <row r="815" spans="1:12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</row>
    <row r="816" spans="1:12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</row>
    <row r="817" spans="1:12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</row>
    <row r="818" spans="1:12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</row>
    <row r="819" spans="1:12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</row>
    <row r="820" spans="1:12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</row>
    <row r="821" spans="1:12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</row>
    <row r="822" spans="1:1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</row>
    <row r="823" spans="1:12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</row>
    <row r="824" spans="1:12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</row>
    <row r="825" spans="1:12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</row>
    <row r="826" spans="1:12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</row>
    <row r="827" spans="1:12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</row>
    <row r="828" spans="1:12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</row>
    <row r="829" spans="1:12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</row>
    <row r="830" spans="1:12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</row>
    <row r="831" spans="1:12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</row>
    <row r="832" spans="1:1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</row>
    <row r="833" spans="1:12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</row>
    <row r="834" spans="1:12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</row>
    <row r="835" spans="1:12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</row>
    <row r="836" spans="1:12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</row>
    <row r="837" spans="1:12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</row>
    <row r="838" spans="1:12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</row>
    <row r="839" spans="1:12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</row>
    <row r="840" spans="1:12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</row>
    <row r="841" spans="1:12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</row>
    <row r="842" spans="1:1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</row>
    <row r="843" spans="1:12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</row>
    <row r="844" spans="1:12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</row>
    <row r="845" spans="1:12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</row>
    <row r="846" spans="1:12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</row>
    <row r="847" spans="1:12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</row>
    <row r="848" spans="1:12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</row>
    <row r="849" spans="1:12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</row>
    <row r="850" spans="1:12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</row>
    <row r="851" spans="1:12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</row>
    <row r="852" spans="1:1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</row>
    <row r="853" spans="1:12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</row>
    <row r="854" spans="1:12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</row>
    <row r="855" spans="1:12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</row>
    <row r="856" spans="1:12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</row>
    <row r="857" spans="1:12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</row>
    <row r="858" spans="1:12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</row>
    <row r="859" spans="1:12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</row>
    <row r="860" spans="1:12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</row>
    <row r="861" spans="1:12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</row>
    <row r="862" spans="1:1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</row>
    <row r="863" spans="1:12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</row>
    <row r="864" spans="1:12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</row>
    <row r="865" spans="1:12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</row>
    <row r="866" spans="1:12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</row>
    <row r="867" spans="1:12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</row>
    <row r="868" spans="1:12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</row>
    <row r="869" spans="1:12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</row>
    <row r="870" spans="1:12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</row>
    <row r="871" spans="1:12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</row>
    <row r="872" spans="1:1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</row>
    <row r="873" spans="1:12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</row>
    <row r="874" spans="1:12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</row>
    <row r="875" spans="1:12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</row>
    <row r="876" spans="1:12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</row>
    <row r="877" spans="1:12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</row>
    <row r="878" spans="1:12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</row>
    <row r="879" spans="1:12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</row>
    <row r="880" spans="1:12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</row>
    <row r="881" spans="1:12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</row>
    <row r="882" spans="1:1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</row>
    <row r="883" spans="1:12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</row>
    <row r="884" spans="1:12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</row>
    <row r="885" spans="1:12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</row>
    <row r="886" spans="1:12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</row>
    <row r="887" spans="1:12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</row>
    <row r="888" spans="1:12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</row>
    <row r="889" spans="1:12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</row>
    <row r="890" spans="1:12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</row>
    <row r="891" spans="1:12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</row>
    <row r="892" spans="1:1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</row>
    <row r="893" spans="1:12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</row>
    <row r="894" spans="1:12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</row>
    <row r="895" spans="1:12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</row>
    <row r="896" spans="1:12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</row>
    <row r="897" spans="1:12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</row>
    <row r="898" spans="1:12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</row>
    <row r="899" spans="1:12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</row>
    <row r="900" spans="1:12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</row>
    <row r="901" spans="1:12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</row>
    <row r="902" spans="1:1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</row>
    <row r="903" spans="1:12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</row>
    <row r="904" spans="1:12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</row>
    <row r="905" spans="1:12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</row>
    <row r="906" spans="1:12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</row>
    <row r="907" spans="1:12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</row>
    <row r="908" spans="1:12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</row>
    <row r="909" spans="1:12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</row>
    <row r="910" spans="1:12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</row>
    <row r="911" spans="1:12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</row>
    <row r="912" spans="1:1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</row>
    <row r="913" spans="1:12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</row>
    <row r="914" spans="1:12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</row>
    <row r="915" spans="1:12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</row>
    <row r="916" spans="1:12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</row>
    <row r="917" spans="1:12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</row>
    <row r="918" spans="1:12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</row>
    <row r="919" spans="1:12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</row>
    <row r="920" spans="1:12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</row>
    <row r="921" spans="1:12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</row>
    <row r="922" spans="1:1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</row>
    <row r="923" spans="1:12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</row>
    <row r="924" spans="1:12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</row>
    <row r="925" spans="1:12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</row>
    <row r="926" spans="1:12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</row>
    <row r="927" spans="1:12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</row>
    <row r="928" spans="1:12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</row>
    <row r="929" spans="1:12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</row>
    <row r="930" spans="1:12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</row>
    <row r="931" spans="1:12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</row>
    <row r="932" spans="1:1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</row>
    <row r="933" spans="1:12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</row>
    <row r="934" spans="1:12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</row>
    <row r="935" spans="1:12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</row>
    <row r="936" spans="1:12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</row>
    <row r="937" spans="1:12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</row>
    <row r="938" spans="1:12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</row>
    <row r="939" spans="1:12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</row>
    <row r="940" spans="1:12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</row>
    <row r="941" spans="1:12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</row>
    <row r="942" spans="1:1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</row>
    <row r="943" spans="1:12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</row>
    <row r="944" spans="1:12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</row>
    <row r="945" spans="1:12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</row>
    <row r="946" spans="1:12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</row>
    <row r="947" spans="1:12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</row>
    <row r="948" spans="1:12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</row>
    <row r="949" spans="1:12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</row>
    <row r="950" spans="1:12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</row>
    <row r="951" spans="1:12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</row>
    <row r="952" spans="1:1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</row>
    <row r="953" spans="1:12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</row>
    <row r="954" spans="1:12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</row>
    <row r="955" spans="1:12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</row>
    <row r="956" spans="1:12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</row>
    <row r="957" spans="1:12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</row>
    <row r="958" spans="1:12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</row>
    <row r="959" spans="1:12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</row>
    <row r="960" spans="1:12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</row>
    <row r="961" spans="1:12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</row>
    <row r="962" spans="1:1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</row>
    <row r="963" spans="1:12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</row>
    <row r="964" spans="1:12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</row>
    <row r="965" spans="1:12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</row>
    <row r="966" spans="1:12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</row>
    <row r="967" spans="1:12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</row>
    <row r="968" spans="1:12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</row>
    <row r="969" spans="1:12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</row>
    <row r="970" spans="1:12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</row>
    <row r="971" spans="1:12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</row>
    <row r="972" spans="1:1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</row>
    <row r="973" spans="1:12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</row>
    <row r="974" spans="1:12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</row>
    <row r="975" spans="1:12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</row>
    <row r="976" spans="1:12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</row>
    <row r="977" spans="1:12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</row>
    <row r="978" spans="1:12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</row>
    <row r="979" spans="1:12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</row>
    <row r="980" spans="1:12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</row>
    <row r="981" spans="1:12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</row>
    <row r="982" spans="1:1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</row>
    <row r="983" spans="1:12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</row>
    <row r="984" spans="1:12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</row>
    <row r="985" spans="1:12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</row>
    <row r="986" spans="1:12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</row>
    <row r="987" spans="1:12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</row>
    <row r="988" spans="1:12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</row>
    <row r="989" spans="1:12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</row>
    <row r="990" spans="1:12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</row>
    <row r="991" spans="1:12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</row>
    <row r="992" spans="1:1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</row>
    <row r="993" spans="1:12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</row>
    <row r="994" spans="1:12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</row>
    <row r="995" spans="1:12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</row>
    <row r="996" spans="1:12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</row>
    <row r="997" spans="1:12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</row>
    <row r="998" spans="1:12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</row>
    <row r="999" spans="1:12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</row>
    <row r="1000" spans="1:12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69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/>
  <cols>
    <col min="1" max="2" width="20.88671875" customWidth="1"/>
    <col min="3" max="3" width="35.5546875" customWidth="1"/>
    <col min="5" max="5" width="15.44140625" customWidth="1"/>
    <col min="7" max="7" width="39.6640625" customWidth="1"/>
  </cols>
  <sheetData>
    <row r="1" spans="1:9">
      <c r="A1" s="3" t="str">
        <f>'Route Info'!A1</f>
        <v>Source City</v>
      </c>
      <c r="B1" s="3" t="str">
        <f>'Route Info'!B1</f>
        <v>Destination City</v>
      </c>
      <c r="C1" s="3" t="str">
        <f>'Route Info'!C1</f>
        <v>Route</v>
      </c>
      <c r="D1" s="1" t="s">
        <v>125</v>
      </c>
      <c r="E1" s="1" t="s">
        <v>126</v>
      </c>
      <c r="F1" s="1" t="s">
        <v>4</v>
      </c>
      <c r="G1" s="1" t="s">
        <v>128</v>
      </c>
      <c r="H1" s="1" t="s">
        <v>129</v>
      </c>
      <c r="I1" s="1" t="s">
        <v>81</v>
      </c>
    </row>
    <row r="2" spans="1:9">
      <c r="A2" s="3" t="str">
        <f>'Route Info'!A2</f>
        <v>Zihuatanejo</v>
      </c>
      <c r="B2" s="3" t="str">
        <f>'Route Info'!B2</f>
        <v>Huetamo</v>
      </c>
      <c r="C2" s="3" t="str">
        <f>'Route Info'!C2</f>
        <v>Zihuatanejo to Huetamo</v>
      </c>
      <c r="D2" s="3">
        <f>LOOKUP(A2,'City Locations'!A$2:A$35,'City Locations'!H$2:H$35)</f>
        <v>33</v>
      </c>
      <c r="E2" s="3">
        <f>LOOKUP(B2,'City Locations'!A$2:A$35,'City Locations'!H$2:H$35)</f>
        <v>6</v>
      </c>
      <c r="F2" s="3" t="str">
        <f t="shared" ref="F2:F69" si="0">CONCATENATE(D2, " -&gt; ", E2)</f>
        <v>33 -&gt; 6</v>
      </c>
      <c r="G2" s="3" t="str">
        <f t="shared" ref="G2:G69" si="1">SUBSTITUTE(C2," ", "_")</f>
        <v>Zihuatanejo_to_Huetamo</v>
      </c>
      <c r="H2" s="34">
        <f>'Route Weights'!I2 * 100</f>
        <v>473.80653104248898</v>
      </c>
      <c r="I2" s="3" t="str">
        <f t="shared" ref="I2:I69" si="2">CONCATENATE(F2, CHAR(10), "label ", G2, CHAR(10), "color 0", CHAR(10), "weight ", INT(H2))</f>
        <v>33 -&gt; 6
label Zihuatanejo_to_Huetamo
color 0
weight 473</v>
      </c>
    </row>
    <row r="3" spans="1:9">
      <c r="A3" s="3" t="str">
        <f>'Route Info'!A3</f>
        <v>Zihuatanejo</v>
      </c>
      <c r="B3" s="3" t="str">
        <f>'Route Info'!B3</f>
        <v>Nueva Italia de Ruiz</v>
      </c>
      <c r="C3" s="3" t="str">
        <f>'Route Info'!C3</f>
        <v>Zihuatanejo to Nueva Italia de Ruiz</v>
      </c>
      <c r="D3" s="3">
        <f>LOOKUP(A3,'City Locations'!A$2:A$35,'City Locations'!H$2:H$35)</f>
        <v>33</v>
      </c>
      <c r="E3" s="3">
        <f>LOOKUP(B3,'City Locations'!A$2:A$35,'City Locations'!H$2:H$35)</f>
        <v>16</v>
      </c>
      <c r="F3" s="3" t="str">
        <f t="shared" si="0"/>
        <v>33 -&gt; 16</v>
      </c>
      <c r="G3" s="3" t="str">
        <f t="shared" si="1"/>
        <v>Zihuatanejo_to_Nueva_Italia_de_Ruiz</v>
      </c>
      <c r="H3" s="34">
        <f>'Route Weights'!I3 * 100</f>
        <v>571.65375871082756</v>
      </c>
      <c r="I3" s="3" t="str">
        <f t="shared" si="2"/>
        <v>33 -&gt; 16
label Zihuatanejo_to_Nueva_Italia_de_Ruiz
color 0
weight 571</v>
      </c>
    </row>
    <row r="4" spans="1:9">
      <c r="A4" s="3" t="str">
        <f>'Route Info'!A4</f>
        <v>Nueva Italia de Ruiz</v>
      </c>
      <c r="B4" s="3" t="str">
        <f>'Route Info'!B4</f>
        <v>Uruapan</v>
      </c>
      <c r="C4" s="3" t="str">
        <f>'Route Info'!C4</f>
        <v>Nueva Italia de Ruiz to Uruapan</v>
      </c>
      <c r="D4" s="3">
        <f>LOOKUP(A4,'City Locations'!A$2:A$35,'City Locations'!H$2:H$35)</f>
        <v>16</v>
      </c>
      <c r="E4" s="3">
        <f>LOOKUP(B4,'City Locations'!A$2:A$35,'City Locations'!H$2:H$35)</f>
        <v>30</v>
      </c>
      <c r="F4" s="3" t="str">
        <f t="shared" si="0"/>
        <v>16 -&gt; 30</v>
      </c>
      <c r="G4" s="3" t="str">
        <f t="shared" si="1"/>
        <v>Nueva_Italia_de_Ruiz_to_Uruapan</v>
      </c>
      <c r="H4" s="34">
        <f>'Route Weights'!I4 * 100</f>
        <v>872.63081418714887</v>
      </c>
      <c r="I4" s="3" t="str">
        <f t="shared" si="2"/>
        <v>16 -&gt; 30
label Nueva_Italia_de_Ruiz_to_Uruapan
color 0
weight 872</v>
      </c>
    </row>
    <row r="5" spans="1:9">
      <c r="A5" s="3" t="str">
        <f>'Route Info'!A5</f>
        <v>Huetamo</v>
      </c>
      <c r="B5" s="3" t="str">
        <f>'Route Info'!B5</f>
        <v>Morelia</v>
      </c>
      <c r="C5" s="3" t="str">
        <f>'Route Info'!C5</f>
        <v>Huetamo to Morelia</v>
      </c>
      <c r="D5" s="3">
        <f>LOOKUP(A5,'City Locations'!A$2:A$35,'City Locations'!H$2:H$35)</f>
        <v>6</v>
      </c>
      <c r="E5" s="3">
        <f>LOOKUP(B5,'City Locations'!A$2:A$35,'City Locations'!H$2:H$35)</f>
        <v>14</v>
      </c>
      <c r="F5" s="3" t="str">
        <f t="shared" si="0"/>
        <v>6 -&gt; 14</v>
      </c>
      <c r="G5" s="3" t="str">
        <f t="shared" si="1"/>
        <v>Huetamo_to_Morelia</v>
      </c>
      <c r="H5" s="34">
        <f>'Route Weights'!I5 * 100</f>
        <v>527.6025330464696</v>
      </c>
      <c r="I5" s="3" t="str">
        <f t="shared" si="2"/>
        <v>6 -&gt; 14
label Huetamo_to_Morelia
color 0
weight 527</v>
      </c>
    </row>
    <row r="6" spans="1:9">
      <c r="A6" s="3" t="str">
        <f>'Route Info'!A6</f>
        <v>Uruapan</v>
      </c>
      <c r="B6" s="3" t="str">
        <f>'Route Info'!B6</f>
        <v>Pátzcuaro</v>
      </c>
      <c r="C6" s="3" t="str">
        <f>'Route Info'!C6</f>
        <v>Uruapan to Pátzcuaro</v>
      </c>
      <c r="D6" s="3">
        <f>LOOKUP(A6,'City Locations'!A$2:A$35,'City Locations'!H$2:H$35)</f>
        <v>30</v>
      </c>
      <c r="E6" s="3">
        <f>LOOKUP(B6,'City Locations'!A$2:A$35,'City Locations'!H$2:H$35)</f>
        <v>18</v>
      </c>
      <c r="F6" s="3" t="str">
        <f t="shared" si="0"/>
        <v>30 -&gt; 18</v>
      </c>
      <c r="G6" s="3" t="str">
        <f t="shared" si="1"/>
        <v>Uruapan_to_Pátzcuaro</v>
      </c>
      <c r="H6" s="34">
        <f>'Route Weights'!I6 * 100</f>
        <v>722.36315247235507</v>
      </c>
      <c r="I6" s="3" t="str">
        <f t="shared" si="2"/>
        <v>30 -&gt; 18
label Uruapan_to_Pátzcuaro
color 0
weight 722</v>
      </c>
    </row>
    <row r="7" spans="1:9">
      <c r="A7" s="3" t="str">
        <f>'Route Info'!A7</f>
        <v>Pátzcuaro</v>
      </c>
      <c r="B7" s="3" t="str">
        <f>'Route Info'!B7</f>
        <v>Morelia</v>
      </c>
      <c r="C7" s="3" t="str">
        <f>'Route Info'!C7</f>
        <v>Pátzcuaro to Morelia</v>
      </c>
      <c r="D7" s="3">
        <f>LOOKUP(A7,'City Locations'!A$2:A$35,'City Locations'!H$2:H$35)</f>
        <v>18</v>
      </c>
      <c r="E7" s="3">
        <f>LOOKUP(B7,'City Locations'!A$2:A$35,'City Locations'!H$2:H$35)</f>
        <v>14</v>
      </c>
      <c r="F7" s="3" t="str">
        <f t="shared" si="0"/>
        <v>18 -&gt; 14</v>
      </c>
      <c r="G7" s="3" t="str">
        <f t="shared" si="1"/>
        <v>Pátzcuaro_to_Morelia</v>
      </c>
      <c r="H7" s="34">
        <f>'Route Weights'!I7 * 100</f>
        <v>737.15846346778278</v>
      </c>
      <c r="I7" s="3" t="str">
        <f t="shared" si="2"/>
        <v>18 -&gt; 14
label Pátzcuaro_to_Morelia
color 0
weight 737</v>
      </c>
    </row>
    <row r="8" spans="1:9">
      <c r="A8" s="3" t="str">
        <f>'Route Info'!A8</f>
        <v>Morelia</v>
      </c>
      <c r="B8" s="3" t="str">
        <f>'Route Info'!B8</f>
        <v>San Juan del Río</v>
      </c>
      <c r="C8" s="3" t="str">
        <f>'Route Info'!C8</f>
        <v>Morelia to San Juan del Río</v>
      </c>
      <c r="D8" s="3">
        <f>LOOKUP(A8,'City Locations'!A$2:A$35,'City Locations'!H$2:H$35)</f>
        <v>14</v>
      </c>
      <c r="E8" s="3">
        <f>LOOKUP(B8,'City Locations'!A$2:A$35,'City Locations'!H$2:H$35)</f>
        <v>26</v>
      </c>
      <c r="F8" s="3" t="str">
        <f t="shared" si="0"/>
        <v>14 -&gt; 26</v>
      </c>
      <c r="G8" s="3" t="str">
        <f t="shared" si="1"/>
        <v>Morelia_to_San_Juan_del_Río</v>
      </c>
      <c r="H8" s="34">
        <f>'Route Weights'!I8 * 100</f>
        <v>462.39245144718791</v>
      </c>
      <c r="I8" s="3" t="str">
        <f t="shared" si="2"/>
        <v>14 -&gt; 26
label Morelia_to_San_Juan_del_Río
color 0
weight 462</v>
      </c>
    </row>
    <row r="9" spans="1:9">
      <c r="A9" s="3" t="str">
        <f>'Route Info'!A9</f>
        <v>Morelia</v>
      </c>
      <c r="B9" s="3" t="str">
        <f>'Route Info'!B9</f>
        <v>Celaya</v>
      </c>
      <c r="C9" s="3" t="str">
        <f>'Route Info'!C9</f>
        <v>Morelia to Celaya</v>
      </c>
      <c r="D9" s="3">
        <f>LOOKUP(A9,'City Locations'!A$2:A$35,'City Locations'!H$2:H$35)</f>
        <v>14</v>
      </c>
      <c r="E9" s="3">
        <f>LOOKUP(B9,'City Locations'!A$2:A$35,'City Locations'!H$2:H$35)</f>
        <v>1</v>
      </c>
      <c r="F9" s="3" t="str">
        <f t="shared" si="0"/>
        <v>14 -&gt; 1</v>
      </c>
      <c r="G9" s="3" t="str">
        <f t="shared" si="1"/>
        <v>Morelia_to_Celaya</v>
      </c>
      <c r="H9" s="34">
        <f>'Route Weights'!I9 * 100</f>
        <v>629.24414075778679</v>
      </c>
      <c r="I9" s="3" t="str">
        <f t="shared" si="2"/>
        <v>14 -&gt; 1
label Morelia_to_Celaya
color 0
weight 629</v>
      </c>
    </row>
    <row r="10" spans="1:9">
      <c r="A10" s="3" t="str">
        <f>'Route Info'!A10</f>
        <v>Morelia</v>
      </c>
      <c r="B10" s="3" t="str">
        <f>'Route Info'!B10</f>
        <v>Irapuato</v>
      </c>
      <c r="C10" s="3" t="str">
        <f>'Route Info'!C10</f>
        <v>Morelia to Irapuato</v>
      </c>
      <c r="D10" s="3">
        <f>LOOKUP(A10,'City Locations'!A$2:A$35,'City Locations'!H$2:H$35)</f>
        <v>14</v>
      </c>
      <c r="E10" s="3">
        <f>LOOKUP(B10,'City Locations'!A$2:A$35,'City Locations'!H$2:H$35)</f>
        <v>7</v>
      </c>
      <c r="F10" s="3" t="str">
        <f t="shared" si="0"/>
        <v>14 -&gt; 7</v>
      </c>
      <c r="G10" s="3" t="str">
        <f t="shared" si="1"/>
        <v>Morelia_to_Irapuato</v>
      </c>
      <c r="H10" s="34">
        <f>'Route Weights'!I10 * 100</f>
        <v>715.38420557970164</v>
      </c>
      <c r="I10" s="3" t="str">
        <f t="shared" si="2"/>
        <v>14 -&gt; 7
label Morelia_to_Irapuato
color 0
weight 715</v>
      </c>
    </row>
    <row r="11" spans="1:9">
      <c r="A11" s="3" t="str">
        <f>'Route Info'!A11</f>
        <v>Celaya</v>
      </c>
      <c r="B11" s="3" t="str">
        <f>'Route Info'!B11</f>
        <v>Irapuato</v>
      </c>
      <c r="C11" s="3" t="str">
        <f>'Route Info'!C11</f>
        <v>Celaya to Irapuato</v>
      </c>
      <c r="D11" s="3">
        <f>LOOKUP(A11,'City Locations'!A$2:A$35,'City Locations'!H$2:H$35)</f>
        <v>1</v>
      </c>
      <c r="E11" s="3">
        <f>LOOKUP(B11,'City Locations'!A$2:A$35,'City Locations'!H$2:H$35)</f>
        <v>7</v>
      </c>
      <c r="F11" s="3" t="str">
        <f t="shared" si="0"/>
        <v>1 -&gt; 7</v>
      </c>
      <c r="G11" s="3" t="str">
        <f t="shared" si="1"/>
        <v>Celaya_to_Irapuato</v>
      </c>
      <c r="H11" s="34">
        <f>'Route Weights'!I11 * 100</f>
        <v>790.99457365043793</v>
      </c>
      <c r="I11" s="3" t="str">
        <f t="shared" si="2"/>
        <v>1 -&gt; 7
label Celaya_to_Irapuato
color 0
weight 790</v>
      </c>
    </row>
    <row r="12" spans="1:9">
      <c r="A12" s="3" t="str">
        <f>'Route Info'!A12</f>
        <v>Irapuato</v>
      </c>
      <c r="B12" s="3" t="str">
        <f>'Route Info'!B12</f>
        <v>Celaya</v>
      </c>
      <c r="C12" s="3" t="str">
        <f>'Route Info'!C12</f>
        <v>Irapuato to Celaya</v>
      </c>
      <c r="D12" s="3">
        <f>LOOKUP(A12,'City Locations'!A$2:A$35,'City Locations'!H$2:H$35)</f>
        <v>7</v>
      </c>
      <c r="E12" s="3">
        <f>LOOKUP(B12,'City Locations'!A$2:A$35,'City Locations'!H$2:H$35)</f>
        <v>1</v>
      </c>
      <c r="F12" s="3" t="str">
        <f t="shared" si="0"/>
        <v>7 -&gt; 1</v>
      </c>
      <c r="G12" s="3" t="str">
        <f t="shared" si="1"/>
        <v>Irapuato_to_Celaya</v>
      </c>
      <c r="H12" s="34">
        <f>'Route Weights'!I12 * 100</f>
        <v>748.33516584837025</v>
      </c>
      <c r="I12" s="3" t="str">
        <f t="shared" si="2"/>
        <v>7 -&gt; 1
label Irapuato_to_Celaya
color 0
weight 748</v>
      </c>
    </row>
    <row r="13" spans="1:9">
      <c r="A13" s="3" t="str">
        <f>'Route Info'!A13</f>
        <v>San Juan del Río</v>
      </c>
      <c r="B13" s="3" t="str">
        <f>'Route Info'!B13</f>
        <v>Celaya</v>
      </c>
      <c r="C13" s="3" t="str">
        <f>'Route Info'!C13</f>
        <v>San Juan del Río to Celaya</v>
      </c>
      <c r="D13" s="3">
        <f>LOOKUP(A13,'City Locations'!A$2:A$35,'City Locations'!H$2:H$35)</f>
        <v>26</v>
      </c>
      <c r="E13" s="3">
        <f>LOOKUP(B13,'City Locations'!A$2:A$35,'City Locations'!H$2:H$35)</f>
        <v>1</v>
      </c>
      <c r="F13" s="3" t="str">
        <f t="shared" si="0"/>
        <v>26 -&gt; 1</v>
      </c>
      <c r="G13" s="3" t="str">
        <f t="shared" si="1"/>
        <v>San_Juan_del_Río_to_Celaya</v>
      </c>
      <c r="H13" s="34">
        <f>'Route Weights'!I13 * 100</f>
        <v>703.30413985640223</v>
      </c>
      <c r="I13" s="3" t="str">
        <f t="shared" si="2"/>
        <v>26 -&gt; 1
label San_Juan_del_Río_to_Celaya
color 0
weight 703</v>
      </c>
    </row>
    <row r="14" spans="1:9">
      <c r="A14" s="3" t="str">
        <f>'Route Info'!A14</f>
        <v>Celaya</v>
      </c>
      <c r="B14" s="3" t="str">
        <f>'Route Info'!B14</f>
        <v>San Juan del Río</v>
      </c>
      <c r="C14" s="3" t="str">
        <f>'Route Info'!C14</f>
        <v>Celaya to San Juan del Río</v>
      </c>
      <c r="D14" s="3">
        <f>LOOKUP(A14,'City Locations'!A$2:A$35,'City Locations'!H$2:H$35)</f>
        <v>1</v>
      </c>
      <c r="E14" s="3">
        <f>LOOKUP(B14,'City Locations'!A$2:A$35,'City Locations'!H$2:H$35)</f>
        <v>26</v>
      </c>
      <c r="F14" s="3" t="str">
        <f t="shared" si="0"/>
        <v>1 -&gt; 26</v>
      </c>
      <c r="G14" s="3" t="str">
        <f t="shared" si="1"/>
        <v>Celaya_to_San_Juan_del_Río</v>
      </c>
      <c r="H14" s="34">
        <f>'Route Weights'!I14 * 100</f>
        <v>651.14069815020162</v>
      </c>
      <c r="I14" s="3" t="str">
        <f t="shared" si="2"/>
        <v>1 -&gt; 26
label Celaya_to_San_Juan_del_Río
color 0
weight 651</v>
      </c>
    </row>
    <row r="15" spans="1:9">
      <c r="A15" s="3" t="str">
        <f>'Route Info'!A15</f>
        <v>Pátzcuaro</v>
      </c>
      <c r="B15" s="3" t="str">
        <f>'Route Info'!B15</f>
        <v>La Piedad</v>
      </c>
      <c r="C15" s="3" t="str">
        <f>'Route Info'!C15</f>
        <v>Pátzcuaro to La Piedad</v>
      </c>
      <c r="D15" s="3">
        <f>LOOKUP(A15,'City Locations'!A$2:A$35,'City Locations'!H$2:H$35)</f>
        <v>18</v>
      </c>
      <c r="E15" s="3">
        <f>LOOKUP(B15,'City Locations'!A$2:A$35,'City Locations'!H$2:H$35)</f>
        <v>8</v>
      </c>
      <c r="F15" s="3" t="str">
        <f t="shared" si="0"/>
        <v>18 -&gt; 8</v>
      </c>
      <c r="G15" s="3" t="str">
        <f t="shared" si="1"/>
        <v>Pátzcuaro_to_La_Piedad</v>
      </c>
      <c r="H15" s="34">
        <f>'Route Weights'!I15 * 100</f>
        <v>470.0723293627089</v>
      </c>
      <c r="I15" s="3" t="str">
        <f t="shared" si="2"/>
        <v>18 -&gt; 8
label Pátzcuaro_to_La_Piedad
color 0
weight 470</v>
      </c>
    </row>
    <row r="16" spans="1:9">
      <c r="A16" s="3" t="str">
        <f>'Route Info'!A16</f>
        <v>Uruapan</v>
      </c>
      <c r="B16" s="3" t="str">
        <f>'Route Info'!B16</f>
        <v>Zamora</v>
      </c>
      <c r="C16" s="3" t="str">
        <f>'Route Info'!C16</f>
        <v>Uruapan to Zamora</v>
      </c>
      <c r="D16" s="3">
        <f>LOOKUP(A16,'City Locations'!A$2:A$35,'City Locations'!H$2:H$35)</f>
        <v>30</v>
      </c>
      <c r="E16" s="3">
        <f>LOOKUP(B16,'City Locations'!A$2:A$35,'City Locations'!H$2:H$35)</f>
        <v>32</v>
      </c>
      <c r="F16" s="3" t="str">
        <f t="shared" si="0"/>
        <v>30 -&gt; 32</v>
      </c>
      <c r="G16" s="3" t="str">
        <f t="shared" si="1"/>
        <v>Uruapan_to_Zamora</v>
      </c>
      <c r="H16" s="34">
        <f>'Route Weights'!I16 * 100</f>
        <v>788.79635617578708</v>
      </c>
      <c r="I16" s="3" t="str">
        <f t="shared" si="2"/>
        <v>30 -&gt; 32
label Uruapan_to_Zamora
color 0
weight 788</v>
      </c>
    </row>
    <row r="17" spans="1:9">
      <c r="A17" s="3" t="str">
        <f>'Route Info'!A17</f>
        <v>Zamora</v>
      </c>
      <c r="B17" s="3" t="str">
        <f>'Route Info'!B17</f>
        <v>La Piedad</v>
      </c>
      <c r="C17" s="3" t="str">
        <f>'Route Info'!C17</f>
        <v>Zamora to La Piedad</v>
      </c>
      <c r="D17" s="3">
        <f>LOOKUP(A17,'City Locations'!A$2:A$35,'City Locations'!H$2:H$35)</f>
        <v>32</v>
      </c>
      <c r="E17" s="3">
        <f>LOOKUP(B17,'City Locations'!A$2:A$35,'City Locations'!H$2:H$35)</f>
        <v>8</v>
      </c>
      <c r="F17" s="3" t="str">
        <f t="shared" si="0"/>
        <v>32 -&gt; 8</v>
      </c>
      <c r="G17" s="3" t="str">
        <f t="shared" si="1"/>
        <v>Zamora_to_La_Piedad</v>
      </c>
      <c r="H17" s="34">
        <f>'Route Weights'!I17 * 100</f>
        <v>756.40697234059212</v>
      </c>
      <c r="I17" s="3" t="str">
        <f t="shared" si="2"/>
        <v>32 -&gt; 8
label Zamora_to_La_Piedad
color 0
weight 756</v>
      </c>
    </row>
    <row r="18" spans="1:9">
      <c r="A18" s="3" t="str">
        <f>'Route Info'!A18</f>
        <v>La Piedad</v>
      </c>
      <c r="B18" s="3" t="str">
        <f>'Route Info'!B18</f>
        <v>Irapuato</v>
      </c>
      <c r="C18" s="3" t="str">
        <f>'Route Info'!C18</f>
        <v>La Piedad to Irapuato</v>
      </c>
      <c r="D18" s="3">
        <f>LOOKUP(A18,'City Locations'!A$2:A$35,'City Locations'!H$2:H$35)</f>
        <v>8</v>
      </c>
      <c r="E18" s="3">
        <f>LOOKUP(B18,'City Locations'!A$2:A$35,'City Locations'!H$2:H$35)</f>
        <v>7</v>
      </c>
      <c r="F18" s="3" t="str">
        <f t="shared" si="0"/>
        <v>8 -&gt; 7</v>
      </c>
      <c r="G18" s="3" t="str">
        <f t="shared" si="1"/>
        <v>La_Piedad_to_Irapuato</v>
      </c>
      <c r="H18" s="34">
        <f>'Route Weights'!I18 * 100</f>
        <v>752.37525735166514</v>
      </c>
      <c r="I18" s="3" t="str">
        <f t="shared" si="2"/>
        <v>8 -&gt; 7
label La_Piedad_to_Irapuato
color 0
weight 752</v>
      </c>
    </row>
    <row r="19" spans="1:9">
      <c r="A19" s="3" t="str">
        <f>'Route Info'!A19</f>
        <v>Zamora</v>
      </c>
      <c r="B19" s="3" t="str">
        <f>'Route Info'!B19</f>
        <v>Guadalajara</v>
      </c>
      <c r="C19" s="3" t="str">
        <f>'Route Info'!C19</f>
        <v>Zamora to Guadalajara</v>
      </c>
      <c r="D19" s="3">
        <f>LOOKUP(A19,'City Locations'!A$2:A$35,'City Locations'!H$2:H$35)</f>
        <v>32</v>
      </c>
      <c r="E19" s="3">
        <f>LOOKUP(B19,'City Locations'!A$2:A$35,'City Locations'!H$2:H$35)</f>
        <v>5</v>
      </c>
      <c r="F19" s="3" t="str">
        <f t="shared" si="0"/>
        <v>32 -&gt; 5</v>
      </c>
      <c r="G19" s="3" t="str">
        <f t="shared" si="1"/>
        <v>Zamora_to_Guadalajara</v>
      </c>
      <c r="H19" s="34">
        <f>'Route Weights'!I19 * 100</f>
        <v>730.33232933834859</v>
      </c>
      <c r="I19" s="3" t="str">
        <f t="shared" si="2"/>
        <v>32 -&gt; 5
label Zamora_to_Guadalajara
color 0
weight 730</v>
      </c>
    </row>
    <row r="20" spans="1:9">
      <c r="A20" s="3" t="str">
        <f>'Route Info'!A20</f>
        <v>La Piedad</v>
      </c>
      <c r="B20" s="3" t="str">
        <f>'Route Info'!B20</f>
        <v>Guadalajara</v>
      </c>
      <c r="C20" s="3" t="str">
        <f>'Route Info'!C20</f>
        <v>La Piedad to Guadalajara</v>
      </c>
      <c r="D20" s="3">
        <f>LOOKUP(A20,'City Locations'!A$2:A$35,'City Locations'!H$2:H$35)</f>
        <v>8</v>
      </c>
      <c r="E20" s="3">
        <f>LOOKUP(B20,'City Locations'!A$2:A$35,'City Locations'!H$2:H$35)</f>
        <v>5</v>
      </c>
      <c r="F20" s="3" t="str">
        <f t="shared" si="0"/>
        <v>8 -&gt; 5</v>
      </c>
      <c r="G20" s="3" t="str">
        <f t="shared" si="1"/>
        <v>La_Piedad_to_Guadalajara</v>
      </c>
      <c r="H20" s="34">
        <f>'Route Weights'!I20 * 100</f>
        <v>737.46788703049106</v>
      </c>
      <c r="I20" s="3" t="str">
        <f t="shared" si="2"/>
        <v>8 -&gt; 5
label La_Piedad_to_Guadalajara
color 0
weight 737</v>
      </c>
    </row>
    <row r="21" spans="1:9">
      <c r="A21" s="3" t="str">
        <f>'Route Info'!A21</f>
        <v>La Piedad</v>
      </c>
      <c r="B21" s="3" t="str">
        <f>'Route Info'!B21</f>
        <v>León</v>
      </c>
      <c r="C21" s="3" t="str">
        <f>'Route Info'!C21</f>
        <v>La Piedad to León</v>
      </c>
      <c r="D21" s="3">
        <f>LOOKUP(A21,'City Locations'!A$2:A$35,'City Locations'!H$2:H$35)</f>
        <v>8</v>
      </c>
      <c r="E21" s="3">
        <f>LOOKUP(B21,'City Locations'!A$2:A$35,'City Locations'!H$2:H$35)</f>
        <v>9</v>
      </c>
      <c r="F21" s="3" t="str">
        <f t="shared" si="0"/>
        <v>8 -&gt; 9</v>
      </c>
      <c r="G21" s="3" t="str">
        <f t="shared" si="1"/>
        <v>La_Piedad_to_León</v>
      </c>
      <c r="H21" s="34">
        <f>'Route Weights'!I21 * 100</f>
        <v>530.36678420303133</v>
      </c>
      <c r="I21" s="3" t="str">
        <f t="shared" si="2"/>
        <v>8 -&gt; 9
label La_Piedad_to_León
color 0
weight 530</v>
      </c>
    </row>
    <row r="22" spans="1:9">
      <c r="A22" s="3" t="str">
        <f>'Route Info'!A22</f>
        <v>Irapuato</v>
      </c>
      <c r="B22" s="3" t="str">
        <f>'Route Info'!B22</f>
        <v>León</v>
      </c>
      <c r="C22" s="3" t="str">
        <f>'Route Info'!C22</f>
        <v>Irapuato to León</v>
      </c>
      <c r="D22" s="3">
        <f>LOOKUP(A22,'City Locations'!A$2:A$35,'City Locations'!H$2:H$35)</f>
        <v>7</v>
      </c>
      <c r="E22" s="3">
        <f>LOOKUP(B22,'City Locations'!A$2:A$35,'City Locations'!H$2:H$35)</f>
        <v>9</v>
      </c>
      <c r="F22" s="3" t="str">
        <f t="shared" si="0"/>
        <v>7 -&gt; 9</v>
      </c>
      <c r="G22" s="3" t="str">
        <f t="shared" si="1"/>
        <v>Irapuato_to_León</v>
      </c>
      <c r="H22" s="34">
        <f>'Route Weights'!I22 * 100</f>
        <v>586.57910220677411</v>
      </c>
      <c r="I22" s="3" t="str">
        <f t="shared" si="2"/>
        <v>7 -&gt; 9
label Irapuato_to_León
color 0
weight 586</v>
      </c>
    </row>
    <row r="23" spans="1:9">
      <c r="A23" s="3" t="str">
        <f>'Route Info'!A23</f>
        <v>San Juan del Río</v>
      </c>
      <c r="B23" s="3" t="str">
        <f>'Route Info'!B23</f>
        <v>San Luis Potosí</v>
      </c>
      <c r="C23" s="3" t="str">
        <f>'Route Info'!C23</f>
        <v>San Juan del Río to San Luis Potosí</v>
      </c>
      <c r="D23" s="3">
        <f>LOOKUP(A23,'City Locations'!A$2:A$35,'City Locations'!H$2:H$35)</f>
        <v>26</v>
      </c>
      <c r="E23" s="3">
        <f>LOOKUP(B23,'City Locations'!A$2:A$35,'City Locations'!H$2:H$35)</f>
        <v>27</v>
      </c>
      <c r="F23" s="3" t="str">
        <f t="shared" si="0"/>
        <v>26 -&gt; 27</v>
      </c>
      <c r="G23" s="3" t="str">
        <f t="shared" si="1"/>
        <v>San_Juan_del_Río_to_San_Luis_Potosí</v>
      </c>
      <c r="H23" s="34">
        <f>'Route Weights'!I23 * 100</f>
        <v>875.29619967806593</v>
      </c>
      <c r="I23" s="3" t="str">
        <f t="shared" si="2"/>
        <v>26 -&gt; 27
label San_Juan_del_Río_to_San_Luis_Potosí
color 0
weight 875</v>
      </c>
    </row>
    <row r="24" spans="1:9">
      <c r="A24" s="3" t="str">
        <f>'Route Info'!A24</f>
        <v>Celaya</v>
      </c>
      <c r="B24" s="3" t="str">
        <f>'Route Info'!B24</f>
        <v>San Luis Potosí</v>
      </c>
      <c r="C24" s="3" t="str">
        <f>'Route Info'!C24</f>
        <v>Celaya to San Luis Potosí</v>
      </c>
      <c r="D24" s="3">
        <f>LOOKUP(A24,'City Locations'!A$2:A$35,'City Locations'!H$2:H$35)</f>
        <v>1</v>
      </c>
      <c r="E24" s="3">
        <f>LOOKUP(B24,'City Locations'!A$2:A$35,'City Locations'!H$2:H$35)</f>
        <v>27</v>
      </c>
      <c r="F24" s="3" t="str">
        <f t="shared" si="0"/>
        <v>1 -&gt; 27</v>
      </c>
      <c r="G24" s="3" t="str">
        <f t="shared" si="1"/>
        <v>Celaya_to_San_Luis_Potosí</v>
      </c>
      <c r="H24" s="34">
        <f>'Route Weights'!I24 * 100</f>
        <v>824.87134008926205</v>
      </c>
      <c r="I24" s="3" t="str">
        <f t="shared" si="2"/>
        <v>1 -&gt; 27
label Celaya_to_San_Luis_Potosí
color 0
weight 824</v>
      </c>
    </row>
    <row r="25" spans="1:9">
      <c r="A25" s="3" t="str">
        <f>'Route Info'!A25</f>
        <v>Irapuato</v>
      </c>
      <c r="B25" s="3" t="str">
        <f>'Route Info'!B25</f>
        <v>San Luis Potosí</v>
      </c>
      <c r="C25" s="3" t="str">
        <f>'Route Info'!C25</f>
        <v>Irapuato to San Luis Potosí</v>
      </c>
      <c r="D25" s="3">
        <f>LOOKUP(A25,'City Locations'!A$2:A$35,'City Locations'!H$2:H$35)</f>
        <v>7</v>
      </c>
      <c r="E25" s="3">
        <f>LOOKUP(B25,'City Locations'!A$2:A$35,'City Locations'!H$2:H$35)</f>
        <v>27</v>
      </c>
      <c r="F25" s="3" t="str">
        <f t="shared" si="0"/>
        <v>7 -&gt; 27</v>
      </c>
      <c r="G25" s="3" t="str">
        <f t="shared" si="1"/>
        <v>Irapuato_to_San_Luis_Potosí</v>
      </c>
      <c r="H25" s="34">
        <f>'Route Weights'!I25 * 100</f>
        <v>908.39079064352927</v>
      </c>
      <c r="I25" s="3" t="str">
        <f t="shared" si="2"/>
        <v>7 -&gt; 27
label Irapuato_to_San_Luis_Potosí
color 0
weight 908</v>
      </c>
    </row>
    <row r="26" spans="1:9">
      <c r="A26" s="3" t="str">
        <f>'Route Info'!A26</f>
        <v>León</v>
      </c>
      <c r="B26" s="3" t="str">
        <f>'Route Info'!B26</f>
        <v>San Luis Potosí</v>
      </c>
      <c r="C26" s="3" t="str">
        <f>'Route Info'!C26</f>
        <v>León to San Luis Potosí</v>
      </c>
      <c r="D26" s="3">
        <f>LOOKUP(A26,'City Locations'!A$2:A$35,'City Locations'!H$2:H$35)</f>
        <v>9</v>
      </c>
      <c r="E26" s="3">
        <f>LOOKUP(B26,'City Locations'!A$2:A$35,'City Locations'!H$2:H$35)</f>
        <v>27</v>
      </c>
      <c r="F26" s="3" t="str">
        <f t="shared" si="0"/>
        <v>9 -&gt; 27</v>
      </c>
      <c r="G26" s="3" t="str">
        <f t="shared" si="1"/>
        <v>León_to_San_Luis_Potosí</v>
      </c>
      <c r="H26" s="34">
        <f>'Route Weights'!I26 * 100</f>
        <v>918.17907705642449</v>
      </c>
      <c r="I26" s="3" t="str">
        <f t="shared" si="2"/>
        <v>9 -&gt; 27
label León_to_San_Luis_Potosí
color 0
weight 918</v>
      </c>
    </row>
    <row r="27" spans="1:9">
      <c r="A27" s="35" t="str">
        <f>'Route Info'!A27</f>
        <v>Guadalajara</v>
      </c>
      <c r="B27" s="35" t="str">
        <f>'Route Info'!B27</f>
        <v>San Juan de los Lagos</v>
      </c>
      <c r="C27" s="35" t="str">
        <f>'Route Info'!C27</f>
        <v>Guadalajara to San Juan de los Lagos</v>
      </c>
      <c r="D27" s="35">
        <f>LOOKUP(A27,'City Locations'!A$2:A$35,'City Locations'!H$2:H$35)</f>
        <v>5</v>
      </c>
      <c r="E27" s="35">
        <f>LOOKUP(B27,'City Locations'!A$2:A$35,'City Locations'!H$2:H$35)</f>
        <v>25</v>
      </c>
      <c r="F27" s="35" t="str">
        <f t="shared" si="0"/>
        <v>5 -&gt; 25</v>
      </c>
      <c r="G27" s="35" t="str">
        <f t="shared" si="1"/>
        <v>Guadalajara_to_San_Juan_de_los_Lagos</v>
      </c>
      <c r="H27" s="34">
        <f>'Route Weights'!I27 * 100</f>
        <v>650.09489421298736</v>
      </c>
      <c r="I27" s="3" t="str">
        <f t="shared" si="2"/>
        <v>5 -&gt; 25
label Guadalajara_to_San_Juan_de_los_Lagos
color 0
weight 650</v>
      </c>
    </row>
    <row r="28" spans="1:9">
      <c r="A28" s="3" t="str">
        <f>'Route Info'!A28</f>
        <v>San Juan de los Lagos</v>
      </c>
      <c r="B28" s="3" t="str">
        <f>'Route Info'!B28</f>
        <v>San Luis Potosí</v>
      </c>
      <c r="C28" s="3" t="str">
        <f>'Route Info'!C28</f>
        <v>San Juan de los Lagos to San Luis Potosí</v>
      </c>
      <c r="D28" s="3">
        <f>LOOKUP(A28,'City Locations'!A$2:A$35,'City Locations'!H$2:H$35)</f>
        <v>25</v>
      </c>
      <c r="E28" s="3">
        <f>LOOKUP(B28,'City Locations'!A$2:A$35,'City Locations'!H$2:H$35)</f>
        <v>27</v>
      </c>
      <c r="F28" s="3" t="str">
        <f t="shared" si="0"/>
        <v>25 -&gt; 27</v>
      </c>
      <c r="G28" s="3" t="str">
        <f t="shared" si="1"/>
        <v>San_Juan_de_los_Lagos_to_San_Luis_Potosí</v>
      </c>
      <c r="H28" s="34">
        <f>'Route Weights'!I28 * 100</f>
        <v>936.02332140848398</v>
      </c>
      <c r="I28" s="3" t="str">
        <f t="shared" si="2"/>
        <v>25 -&gt; 27
label San_Juan_de_los_Lagos_to_San_Luis_Potosí
color 0
weight 936</v>
      </c>
    </row>
    <row r="29" spans="1:9">
      <c r="A29" s="3" t="str">
        <f>'Route Info'!A29</f>
        <v>León</v>
      </c>
      <c r="B29" s="3" t="str">
        <f>'Route Info'!B29</f>
        <v>San Juan de los Lagos</v>
      </c>
      <c r="C29" s="3" t="str">
        <f>'Route Info'!C29</f>
        <v>León to San Juan de los Lagos</v>
      </c>
      <c r="D29" s="3">
        <f>LOOKUP(A29,'City Locations'!A$2:A$35,'City Locations'!H$2:H$35)</f>
        <v>9</v>
      </c>
      <c r="E29" s="3">
        <f>LOOKUP(B29,'City Locations'!A$2:A$35,'City Locations'!H$2:H$35)</f>
        <v>25</v>
      </c>
      <c r="F29" s="3" t="str">
        <f t="shared" si="0"/>
        <v>9 -&gt; 25</v>
      </c>
      <c r="G29" s="3" t="str">
        <f t="shared" si="1"/>
        <v>León_to_San_Juan_de_los_Lagos</v>
      </c>
      <c r="H29" s="34">
        <f>'Route Weights'!I29 * 100</f>
        <v>699.30838804822247</v>
      </c>
      <c r="I29" s="3" t="str">
        <f t="shared" si="2"/>
        <v>9 -&gt; 25
label León_to_San_Juan_de_los_Lagos
color 0
weight 699</v>
      </c>
    </row>
    <row r="30" spans="1:9">
      <c r="A30" s="3" t="str">
        <f>'Route Info'!A30</f>
        <v>San Juan de los Lagos</v>
      </c>
      <c r="B30" s="3" t="str">
        <f>'Route Info'!B30</f>
        <v>León</v>
      </c>
      <c r="C30" s="3" t="str">
        <f>'Route Info'!C30</f>
        <v>San Juan de los Lagos to León</v>
      </c>
      <c r="D30" s="3">
        <f>LOOKUP(A30,'City Locations'!A$2:A$35,'City Locations'!H$2:H$35)</f>
        <v>25</v>
      </c>
      <c r="E30" s="3">
        <f>LOOKUP(B30,'City Locations'!A$2:A$35,'City Locations'!H$2:H$35)</f>
        <v>9</v>
      </c>
      <c r="F30" s="3" t="str">
        <f t="shared" si="0"/>
        <v>25 -&gt; 9</v>
      </c>
      <c r="G30" s="3" t="str">
        <f t="shared" si="1"/>
        <v>San_Juan_de_los_Lagos_to_León</v>
      </c>
      <c r="H30" s="34">
        <f>'Route Weights'!I30 * 100</f>
        <v>546.18530491477145</v>
      </c>
      <c r="I30" s="3" t="str">
        <f t="shared" si="2"/>
        <v>25 -&gt; 9
label San_Juan_de_los_Lagos_to_León
color 0
weight 546</v>
      </c>
    </row>
    <row r="31" spans="1:9">
      <c r="A31" s="3" t="str">
        <f>'Route Info'!A31</f>
        <v>San Juan del Río</v>
      </c>
      <c r="B31" s="3" t="str">
        <f>'Route Info'!B31</f>
        <v>Rioverde</v>
      </c>
      <c r="C31" s="3" t="str">
        <f>'Route Info'!C31</f>
        <v>San Juan del Río to Rioverde</v>
      </c>
      <c r="D31" s="3">
        <f>LOOKUP(A31,'City Locations'!A$2:A$35,'City Locations'!H$2:H$35)</f>
        <v>26</v>
      </c>
      <c r="E31" s="3">
        <f>LOOKUP(B31,'City Locations'!A$2:A$35,'City Locations'!H$2:H$35)</f>
        <v>21</v>
      </c>
      <c r="F31" s="3" t="str">
        <f t="shared" si="0"/>
        <v>26 -&gt; 21</v>
      </c>
      <c r="G31" s="3" t="str">
        <f t="shared" si="1"/>
        <v>San_Juan_del_Río_to_Rioverde</v>
      </c>
      <c r="H31" s="34">
        <f>'Route Weights'!I31 * 100</f>
        <v>620.39244149243575</v>
      </c>
      <c r="I31" s="3" t="str">
        <f t="shared" si="2"/>
        <v>26 -&gt; 21
label San_Juan_del_Río_to_Rioverde
color 0
weight 620</v>
      </c>
    </row>
    <row r="32" spans="1:9">
      <c r="A32" s="3" t="str">
        <f>'Route Info'!A32</f>
        <v>Rioverde</v>
      </c>
      <c r="B32" s="3" t="str">
        <f>'Route Info'!B32</f>
        <v>San Luis Potosí</v>
      </c>
      <c r="C32" s="3" t="str">
        <f>'Route Info'!C32</f>
        <v>Rioverde to San Luis Potosí</v>
      </c>
      <c r="D32" s="3">
        <f>LOOKUP(A32,'City Locations'!A$2:A$35,'City Locations'!H$2:H$35)</f>
        <v>21</v>
      </c>
      <c r="E32" s="3">
        <f>LOOKUP(B32,'City Locations'!A$2:A$35,'City Locations'!H$2:H$35)</f>
        <v>27</v>
      </c>
      <c r="F32" s="3" t="str">
        <f t="shared" si="0"/>
        <v>21 -&gt; 27</v>
      </c>
      <c r="G32" s="3" t="str">
        <f t="shared" si="1"/>
        <v>Rioverde_to_San_Luis_Potosí</v>
      </c>
      <c r="H32" s="34">
        <f>'Route Weights'!I32 * 100</f>
        <v>867.03893467744422</v>
      </c>
      <c r="I32" s="3" t="str">
        <f t="shared" si="2"/>
        <v>21 -&gt; 27
label Rioverde_to_San_Luis_Potosí
color 0
weight 867</v>
      </c>
    </row>
    <row r="33" spans="1:9">
      <c r="A33" s="3" t="str">
        <f>'Route Info'!A33</f>
        <v>San Luis Potosí</v>
      </c>
      <c r="B33" s="3" t="str">
        <f>'Route Info'!B33</f>
        <v>Rioverde</v>
      </c>
      <c r="C33" s="3" t="str">
        <f>'Route Info'!C33</f>
        <v>San Luis Potosí to Rioverde</v>
      </c>
      <c r="D33" s="3">
        <f>LOOKUP(A33,'City Locations'!A$2:A$35,'City Locations'!H$2:H$35)</f>
        <v>27</v>
      </c>
      <c r="E33" s="3">
        <f>LOOKUP(B33,'City Locations'!A$2:A$35,'City Locations'!H$2:H$35)</f>
        <v>21</v>
      </c>
      <c r="F33" s="3" t="str">
        <f t="shared" si="0"/>
        <v>27 -&gt; 21</v>
      </c>
      <c r="G33" s="3" t="str">
        <f t="shared" si="1"/>
        <v>San_Luis_Potosí_to_Rioverde</v>
      </c>
      <c r="H33" s="34">
        <f>'Route Weights'!I33 * 100</f>
        <v>931.32454260213376</v>
      </c>
      <c r="I33" s="3" t="str">
        <f t="shared" si="2"/>
        <v>27 -&gt; 21
label San_Luis_Potosí_to_Rioverde
color 0
weight 931</v>
      </c>
    </row>
    <row r="34" spans="1:9">
      <c r="A34" s="3" t="str">
        <f>'Route Info'!A34</f>
        <v>San Juan del Río</v>
      </c>
      <c r="B34" s="3" t="str">
        <f>'Route Info'!B34</f>
        <v>Ciudad Valles</v>
      </c>
      <c r="C34" s="3" t="str">
        <f>'Route Info'!C34</f>
        <v>San Juan del Río to Ciudad Valles</v>
      </c>
      <c r="D34" s="3">
        <f>LOOKUP(A34,'City Locations'!A$2:A$35,'City Locations'!H$2:H$35)</f>
        <v>26</v>
      </c>
      <c r="E34" s="3">
        <f>LOOKUP(B34,'City Locations'!A$2:A$35,'City Locations'!H$2:H$35)</f>
        <v>2</v>
      </c>
      <c r="F34" s="3" t="str">
        <f t="shared" si="0"/>
        <v>26 -&gt; 2</v>
      </c>
      <c r="G34" s="3" t="str">
        <f t="shared" si="1"/>
        <v>San_Juan_del_Río_to_Ciudad_Valles</v>
      </c>
      <c r="H34" s="34">
        <f>'Route Weights'!I34 * 100</f>
        <v>751.33251207157195</v>
      </c>
      <c r="I34" s="3" t="str">
        <f t="shared" si="2"/>
        <v>26 -&gt; 2
label San_Juan_del_Río_to_Ciudad_Valles
color 0
weight 751</v>
      </c>
    </row>
    <row r="35" spans="1:9">
      <c r="A35" s="3" t="str">
        <f>'Route Info'!A35</f>
        <v>Rioverde</v>
      </c>
      <c r="B35" s="3" t="str">
        <f>'Route Info'!B35</f>
        <v>Ciudad Valles</v>
      </c>
      <c r="C35" s="3" t="str">
        <f>'Route Info'!C35</f>
        <v>Rioverde to Ciudad Valles</v>
      </c>
      <c r="D35" s="3">
        <f>LOOKUP(A35,'City Locations'!A$2:A$35,'City Locations'!H$2:H$35)</f>
        <v>21</v>
      </c>
      <c r="E35" s="3">
        <f>LOOKUP(B35,'City Locations'!A$2:A$35,'City Locations'!H$2:H$35)</f>
        <v>2</v>
      </c>
      <c r="F35" s="3" t="str">
        <f t="shared" si="0"/>
        <v>21 -&gt; 2</v>
      </c>
      <c r="G35" s="3" t="str">
        <f t="shared" si="1"/>
        <v>Rioverde_to_Ciudad_Valles</v>
      </c>
      <c r="H35" s="34">
        <f>'Route Weights'!I35 * 100</f>
        <v>1073.4164715439247</v>
      </c>
      <c r="I35" s="3" t="str">
        <f t="shared" si="2"/>
        <v>21 -&gt; 2
label Rioverde_to_Ciudad_Valles
color 0
weight 1073</v>
      </c>
    </row>
    <row r="36" spans="1:9">
      <c r="A36" s="3" t="str">
        <f>'Route Info'!A36</f>
        <v>Ciudad Valles</v>
      </c>
      <c r="B36" s="3" t="str">
        <f>'Route Info'!B36</f>
        <v>Rioverde</v>
      </c>
      <c r="C36" s="3" t="str">
        <f>'Route Info'!C36</f>
        <v>Ciudad Valles to Rioverde</v>
      </c>
      <c r="D36" s="3">
        <f>LOOKUP(A36,'City Locations'!A$2:A$35,'City Locations'!H$2:H$35)</f>
        <v>2</v>
      </c>
      <c r="E36" s="3">
        <f>LOOKUP(B36,'City Locations'!A$2:A$35,'City Locations'!H$2:H$35)</f>
        <v>21</v>
      </c>
      <c r="F36" s="3" t="str">
        <f t="shared" si="0"/>
        <v>2 -&gt; 21</v>
      </c>
      <c r="G36" s="3" t="str">
        <f t="shared" si="1"/>
        <v>Ciudad_Valles_to_Rioverde</v>
      </c>
      <c r="H36" s="34">
        <f>'Route Weights'!I36 * 100</f>
        <v>1052.6245902079115</v>
      </c>
      <c r="I36" s="3" t="str">
        <f t="shared" si="2"/>
        <v>2 -&gt; 21
label Ciudad_Valles_to_Rioverde
color 0
weight 1052</v>
      </c>
    </row>
    <row r="37" spans="1:9">
      <c r="A37" s="3" t="str">
        <f>'Route Info'!A37</f>
        <v>Ciudad Valles</v>
      </c>
      <c r="B37" s="3" t="str">
        <f>'Route Info'!B37</f>
        <v>Matehuala</v>
      </c>
      <c r="C37" s="3" t="str">
        <f>'Route Info'!C37</f>
        <v>Ciudad Valles to Matehuala</v>
      </c>
      <c r="D37" s="3">
        <f>LOOKUP(A37,'City Locations'!A$2:A$35,'City Locations'!H$2:H$35)</f>
        <v>2</v>
      </c>
      <c r="E37" s="3">
        <f>LOOKUP(B37,'City Locations'!A$2:A$35,'City Locations'!H$2:H$35)</f>
        <v>11</v>
      </c>
      <c r="F37" s="3" t="str">
        <f t="shared" si="0"/>
        <v>2 -&gt; 11</v>
      </c>
      <c r="G37" s="3" t="str">
        <f t="shared" si="1"/>
        <v>Ciudad_Valles_to_Matehuala</v>
      </c>
      <c r="H37" s="34">
        <f>'Route Weights'!I37 * 100</f>
        <v>981.08246833405769</v>
      </c>
      <c r="I37" s="3" t="str">
        <f t="shared" si="2"/>
        <v>2 -&gt; 11
label Ciudad_Valles_to_Matehuala
color 0
weight 981</v>
      </c>
    </row>
    <row r="38" spans="1:9">
      <c r="A38" s="3" t="str">
        <f>'Route Info'!A38</f>
        <v>San Luis Potosí</v>
      </c>
      <c r="B38" s="3" t="str">
        <f>'Route Info'!B38</f>
        <v>Matehuala</v>
      </c>
      <c r="C38" s="3" t="str">
        <f>'Route Info'!C38</f>
        <v>San Luis Potosí to Matehuala</v>
      </c>
      <c r="D38" s="3">
        <f>LOOKUP(A38,'City Locations'!A$2:A$35,'City Locations'!H$2:H$35)</f>
        <v>27</v>
      </c>
      <c r="E38" s="3">
        <f>LOOKUP(B38,'City Locations'!A$2:A$35,'City Locations'!H$2:H$35)</f>
        <v>11</v>
      </c>
      <c r="F38" s="3" t="str">
        <f t="shared" si="0"/>
        <v>27 -&gt; 11</v>
      </c>
      <c r="G38" s="3" t="str">
        <f t="shared" si="1"/>
        <v>San_Luis_Potosí_to_Matehuala</v>
      </c>
      <c r="H38" s="34">
        <f>'Route Weights'!I38 * 100</f>
        <v>1030.766626252182</v>
      </c>
      <c r="I38" s="3" t="str">
        <f t="shared" si="2"/>
        <v>27 -&gt; 11
label San_Luis_Potosí_to_Matehuala
color 0
weight 1030</v>
      </c>
    </row>
    <row r="39" spans="1:9">
      <c r="A39" s="3" t="str">
        <f>'Route Info'!A39</f>
        <v>Ciudad Valles</v>
      </c>
      <c r="B39" s="3" t="str">
        <f>'Route Info'!B39</f>
        <v>Ciudad Victoria</v>
      </c>
      <c r="C39" s="3" t="str">
        <f>'Route Info'!C39</f>
        <v>Ciudad Valles to Ciudad Victoria</v>
      </c>
      <c r="D39" s="3">
        <f>LOOKUP(A39,'City Locations'!A$2:A$35,'City Locations'!H$2:H$35)</f>
        <v>2</v>
      </c>
      <c r="E39" s="3">
        <f>LOOKUP(B39,'City Locations'!A$2:A$35,'City Locations'!H$2:H$35)</f>
        <v>3</v>
      </c>
      <c r="F39" s="3" t="str">
        <f t="shared" si="0"/>
        <v>2 -&gt; 3</v>
      </c>
      <c r="G39" s="3" t="str">
        <f t="shared" si="1"/>
        <v>Ciudad_Valles_to_Ciudad_Victoria</v>
      </c>
      <c r="H39" s="34">
        <f>'Route Weights'!I39 * 100</f>
        <v>986.96290300667079</v>
      </c>
      <c r="I39" s="3" t="str">
        <f t="shared" si="2"/>
        <v>2 -&gt; 3
label Ciudad_Valles_to_Ciudad_Victoria
color 0
weight 986</v>
      </c>
    </row>
    <row r="40" spans="1:9">
      <c r="A40" s="3" t="str">
        <f>'Route Info'!A40</f>
        <v>Ciudad Victoria</v>
      </c>
      <c r="B40" s="3" t="str">
        <f>'Route Info'!B40</f>
        <v>Linares</v>
      </c>
      <c r="C40" s="3" t="str">
        <f>'Route Info'!C40</f>
        <v>Ciudad Victoria to Linares</v>
      </c>
      <c r="D40" s="3">
        <f>LOOKUP(A40,'City Locations'!A$2:A$35,'City Locations'!H$2:H$35)</f>
        <v>3</v>
      </c>
      <c r="E40" s="3">
        <f>LOOKUP(B40,'City Locations'!A$2:A$35,'City Locations'!H$2:H$35)</f>
        <v>10</v>
      </c>
      <c r="F40" s="3" t="str">
        <f t="shared" si="0"/>
        <v>3 -&gt; 10</v>
      </c>
      <c r="G40" s="3" t="str">
        <f t="shared" si="1"/>
        <v>Ciudad_Victoria_to_Linares</v>
      </c>
      <c r="H40" s="34">
        <f>'Route Weights'!I40 * 100</f>
        <v>994.79418557588235</v>
      </c>
      <c r="I40" s="3" t="str">
        <f t="shared" si="2"/>
        <v>3 -&gt; 10
label Ciudad_Victoria_to_Linares
color 0
weight 994</v>
      </c>
    </row>
    <row r="41" spans="1:9">
      <c r="A41" s="3" t="str">
        <f>'Route Info'!A41</f>
        <v>Matehuala</v>
      </c>
      <c r="B41" s="3" t="str">
        <f>'Route Info'!B41</f>
        <v>Linares</v>
      </c>
      <c r="C41" s="3" t="str">
        <f>'Route Info'!C41</f>
        <v>Matehuala to Linares</v>
      </c>
      <c r="D41" s="3">
        <f>LOOKUP(A41,'City Locations'!A$2:A$35,'City Locations'!H$2:H$35)</f>
        <v>11</v>
      </c>
      <c r="E41" s="3">
        <f>LOOKUP(B41,'City Locations'!A$2:A$35,'City Locations'!H$2:H$35)</f>
        <v>10</v>
      </c>
      <c r="F41" s="3" t="str">
        <f t="shared" si="0"/>
        <v>11 -&gt; 10</v>
      </c>
      <c r="G41" s="3" t="str">
        <f t="shared" si="1"/>
        <v>Matehuala_to_Linares</v>
      </c>
      <c r="H41" s="34">
        <f>'Route Weights'!I41 * 100</f>
        <v>906.10749682595394</v>
      </c>
      <c r="I41" s="3" t="str">
        <f t="shared" si="2"/>
        <v>11 -&gt; 10
label Matehuala_to_Linares
color 0
weight 906</v>
      </c>
    </row>
    <row r="42" spans="1:9">
      <c r="A42" s="3" t="str">
        <f>'Route Info'!A42</f>
        <v>Linares</v>
      </c>
      <c r="B42" s="3" t="str">
        <f>'Route Info'!B42</f>
        <v>Monterrey</v>
      </c>
      <c r="C42" s="3" t="str">
        <f>'Route Info'!C42</f>
        <v>Linares to Monterrey</v>
      </c>
      <c r="D42" s="3">
        <f>LOOKUP(A42,'City Locations'!A$2:A$35,'City Locations'!H$2:H$35)</f>
        <v>10</v>
      </c>
      <c r="E42" s="3">
        <f>LOOKUP(B42,'City Locations'!A$2:A$35,'City Locations'!H$2:H$35)</f>
        <v>13</v>
      </c>
      <c r="F42" s="3" t="str">
        <f t="shared" si="0"/>
        <v>10 -&gt; 13</v>
      </c>
      <c r="G42" s="3" t="str">
        <f t="shared" si="1"/>
        <v>Linares_to_Monterrey</v>
      </c>
      <c r="H42" s="34">
        <f>'Route Weights'!I42 * 100</f>
        <v>809.29915678773284</v>
      </c>
      <c r="I42" s="3" t="str">
        <f t="shared" si="2"/>
        <v>10 -&gt; 13
label Linares_to_Monterrey
color 0
weight 809</v>
      </c>
    </row>
    <row r="43" spans="1:9">
      <c r="A43" s="3" t="str">
        <f>'Route Info'!A43</f>
        <v>Monterrey</v>
      </c>
      <c r="B43" s="3" t="str">
        <f>'Route Info'!B43</f>
        <v>Sabinas Hidalgo</v>
      </c>
      <c r="C43" s="3" t="str">
        <f>'Route Info'!C43</f>
        <v>Monterrey to Sabinas Hidalgo</v>
      </c>
      <c r="D43" s="3">
        <f>LOOKUP(A43,'City Locations'!A$2:A$35,'City Locations'!H$2:H$35)</f>
        <v>13</v>
      </c>
      <c r="E43" s="3">
        <f>LOOKUP(B43,'City Locations'!A$2:A$35,'City Locations'!H$2:H$35)</f>
        <v>23</v>
      </c>
      <c r="F43" s="3" t="str">
        <f t="shared" si="0"/>
        <v>13 -&gt; 23</v>
      </c>
      <c r="G43" s="3" t="str">
        <f t="shared" si="1"/>
        <v>Monterrey_to_Sabinas_Hidalgo</v>
      </c>
      <c r="H43" s="34">
        <f>'Route Weights'!I43 * 100</f>
        <v>1061.1338224572808</v>
      </c>
      <c r="I43" s="3" t="str">
        <f t="shared" si="2"/>
        <v>13 -&gt; 23
label Monterrey_to_Sabinas_Hidalgo
color 0
weight 1061</v>
      </c>
    </row>
    <row r="44" spans="1:9">
      <c r="A44" s="3" t="str">
        <f>'Route Info'!A44</f>
        <v>Sabinas Hidalgo</v>
      </c>
      <c r="B44" s="3" t="str">
        <f>'Route Info'!B44</f>
        <v>Nuevo Laredo</v>
      </c>
      <c r="C44" s="3" t="str">
        <f>'Route Info'!C44</f>
        <v>Sabinas Hidalgo to Nuevo Laredo</v>
      </c>
      <c r="D44" s="3">
        <f>LOOKUP(A44,'City Locations'!A$2:A$35,'City Locations'!H$2:H$35)</f>
        <v>23</v>
      </c>
      <c r="E44" s="3">
        <f>LOOKUP(B44,'City Locations'!A$2:A$35,'City Locations'!H$2:H$35)</f>
        <v>17</v>
      </c>
      <c r="F44" s="3" t="str">
        <f t="shared" si="0"/>
        <v>23 -&gt; 17</v>
      </c>
      <c r="G44" s="3" t="str">
        <f t="shared" si="1"/>
        <v>Sabinas_Hidalgo_to_Nuevo_Laredo</v>
      </c>
      <c r="H44" s="34">
        <f>'Route Weights'!I44 * 100</f>
        <v>1044.6453218799618</v>
      </c>
      <c r="I44" s="3" t="str">
        <f t="shared" si="2"/>
        <v>23 -&gt; 17
label Sabinas_Hidalgo_to_Nuevo_Laredo
color 0
weight 1044</v>
      </c>
    </row>
    <row r="45" spans="1:9">
      <c r="A45" s="3" t="str">
        <f>'Route Info'!A45</f>
        <v>Monterrey</v>
      </c>
      <c r="B45" s="3" t="str">
        <f>'Route Info'!B45</f>
        <v>Nueva Ciudad Guerrero</v>
      </c>
      <c r="C45" s="3" t="str">
        <f>'Route Info'!C45</f>
        <v>Monterrey to Nueva Ciudad Guerrero</v>
      </c>
      <c r="D45" s="3">
        <f>LOOKUP(A45,'City Locations'!A$2:A$35,'City Locations'!H$2:H$35)</f>
        <v>13</v>
      </c>
      <c r="E45" s="3">
        <f>LOOKUP(B45,'City Locations'!A$2:A$35,'City Locations'!H$2:H$35)</f>
        <v>15</v>
      </c>
      <c r="F45" s="3" t="str">
        <f t="shared" si="0"/>
        <v>13 -&gt; 15</v>
      </c>
      <c r="G45" s="3" t="str">
        <f t="shared" si="1"/>
        <v>Monterrey_to_Nueva_Ciudad_Guerrero</v>
      </c>
      <c r="H45" s="34">
        <f>'Route Weights'!I45 * 100</f>
        <v>982.24007285872995</v>
      </c>
      <c r="I45" s="3" t="str">
        <f t="shared" si="2"/>
        <v>13 -&gt; 15
label Monterrey_to_Nueva_Ciudad_Guerrero
color 0
weight 982</v>
      </c>
    </row>
    <row r="46" spans="1:9">
      <c r="A46" s="3" t="str">
        <f>'Route Info'!A46</f>
        <v>Nueva Ciudad Guerrero</v>
      </c>
      <c r="B46" s="3" t="str">
        <f>'Route Info'!B46</f>
        <v>Nuevo Laredo</v>
      </c>
      <c r="C46" s="3" t="str">
        <f>'Route Info'!C46</f>
        <v>Nueva Ciudad Guerrero to Nuevo Laredo</v>
      </c>
      <c r="D46" s="3">
        <f>LOOKUP(A46,'City Locations'!A$2:A$35,'City Locations'!H$2:H$35)</f>
        <v>15</v>
      </c>
      <c r="E46" s="3">
        <f>LOOKUP(B46,'City Locations'!A$2:A$35,'City Locations'!H$2:H$35)</f>
        <v>17</v>
      </c>
      <c r="F46" s="3" t="str">
        <f t="shared" si="0"/>
        <v>15 -&gt; 17</v>
      </c>
      <c r="G46" s="3" t="str">
        <f t="shared" si="1"/>
        <v>Nueva_Ciudad_Guerrero_to_Nuevo_Laredo</v>
      </c>
      <c r="H46" s="34">
        <f>'Route Weights'!I46 * 100</f>
        <v>1030.9611098816986</v>
      </c>
      <c r="I46" s="3" t="str">
        <f t="shared" si="2"/>
        <v>15 -&gt; 17
label Nueva_Ciudad_Guerrero_to_Nuevo_Laredo
color 0
weight 1030</v>
      </c>
    </row>
    <row r="47" spans="1:9">
      <c r="A47" s="3" t="str">
        <f>'Route Info'!A47</f>
        <v>Monterrey</v>
      </c>
      <c r="B47" s="3" t="str">
        <f>'Route Info'!B47</f>
        <v>Reynosa</v>
      </c>
      <c r="C47" s="3" t="str">
        <f>'Route Info'!C47</f>
        <v>Monterrey to Reynosa</v>
      </c>
      <c r="D47" s="3">
        <f>LOOKUP(A47,'City Locations'!A$2:A$35,'City Locations'!H$2:H$35)</f>
        <v>13</v>
      </c>
      <c r="E47" s="3">
        <f>LOOKUP(B47,'City Locations'!A$2:A$35,'City Locations'!H$2:H$35)</f>
        <v>20</v>
      </c>
      <c r="F47" s="3" t="str">
        <f t="shared" si="0"/>
        <v>13 -&gt; 20</v>
      </c>
      <c r="G47" s="3" t="str">
        <f t="shared" si="1"/>
        <v>Monterrey_to_Reynosa</v>
      </c>
      <c r="H47" s="34">
        <f>'Route Weights'!I47 * 100</f>
        <v>975.83277430247063</v>
      </c>
      <c r="I47" s="3" t="str">
        <f t="shared" si="2"/>
        <v>13 -&gt; 20
label Monterrey_to_Reynosa
color 0
weight 975</v>
      </c>
    </row>
    <row r="48" spans="1:9">
      <c r="A48" s="3" t="str">
        <f>'Route Info'!A48</f>
        <v>Reynosa</v>
      </c>
      <c r="B48" s="3" t="str">
        <f>'Route Info'!B48</f>
        <v>Nueva Ciudad Guerrero</v>
      </c>
      <c r="C48" s="3" t="str">
        <f>'Route Info'!C48</f>
        <v>Reynosa to Nueva Ciudad Guerrero</v>
      </c>
      <c r="D48" s="3">
        <f>LOOKUP(A48,'City Locations'!A$2:A$35,'City Locations'!H$2:H$35)</f>
        <v>20</v>
      </c>
      <c r="E48" s="3">
        <f>LOOKUP(B48,'City Locations'!A$2:A$35,'City Locations'!H$2:H$35)</f>
        <v>15</v>
      </c>
      <c r="F48" s="3" t="str">
        <f t="shared" si="0"/>
        <v>20 -&gt; 15</v>
      </c>
      <c r="G48" s="3" t="str">
        <f t="shared" si="1"/>
        <v>Reynosa_to_Nueva_Ciudad_Guerrero</v>
      </c>
      <c r="H48" s="34">
        <f>'Route Weights'!I48 * 100</f>
        <v>1013.4104320297524</v>
      </c>
      <c r="I48" s="3" t="str">
        <f t="shared" si="2"/>
        <v>20 -&gt; 15
label Reynosa_to_Nueva_Ciudad_Guerrero
color 0
weight 1013</v>
      </c>
    </row>
    <row r="49" spans="1:9">
      <c r="A49" s="3" t="str">
        <f>'Route Info'!A49</f>
        <v>Guadalajara</v>
      </c>
      <c r="B49" s="3" t="str">
        <f>'Route Info'!B49</f>
        <v>Aguascalientes</v>
      </c>
      <c r="C49" s="3" t="str">
        <f>'Route Info'!C49</f>
        <v>Guadalajara to Aguascalientes</v>
      </c>
      <c r="D49" s="3">
        <f>LOOKUP(A49,'City Locations'!A$2:A$35,'City Locations'!H$2:H$35)</f>
        <v>5</v>
      </c>
      <c r="E49" s="3">
        <f>LOOKUP(B49,'City Locations'!A$2:A$35,'City Locations'!H$2:H$35)</f>
        <v>0</v>
      </c>
      <c r="F49" s="3" t="str">
        <f t="shared" si="0"/>
        <v>5 -&gt; 0</v>
      </c>
      <c r="G49" s="3" t="str">
        <f t="shared" si="1"/>
        <v>Guadalajara_to_Aguascalientes</v>
      </c>
      <c r="H49" s="34">
        <f>'Route Weights'!I49 * 100</f>
        <v>438.1459098803025</v>
      </c>
      <c r="I49" s="3" t="str">
        <f t="shared" si="2"/>
        <v>5 -&gt; 0
label Guadalajara_to_Aguascalientes
color 0
weight 438</v>
      </c>
    </row>
    <row r="50" spans="1:9">
      <c r="A50" s="3" t="str">
        <f>'Route Info'!A50</f>
        <v>San Juan de los Lagos</v>
      </c>
      <c r="B50" s="3" t="str">
        <f>'Route Info'!B50</f>
        <v>Aguascalientes</v>
      </c>
      <c r="C50" s="3" t="str">
        <f>'Route Info'!C50</f>
        <v>San Juan de los Lagos to Aguascalientes</v>
      </c>
      <c r="D50" s="3">
        <f>LOOKUP(A50,'City Locations'!A$2:A$35,'City Locations'!H$2:H$35)</f>
        <v>25</v>
      </c>
      <c r="E50" s="3">
        <f>LOOKUP(B50,'City Locations'!A$2:A$35,'City Locations'!H$2:H$35)</f>
        <v>0</v>
      </c>
      <c r="F50" s="3" t="str">
        <f t="shared" si="0"/>
        <v>25 -&gt; 0</v>
      </c>
      <c r="G50" s="3" t="str">
        <f t="shared" si="1"/>
        <v>San_Juan_de_los_Lagos_to_Aguascalientes</v>
      </c>
      <c r="H50" s="34">
        <f>'Route Weights'!I50 * 100</f>
        <v>582.73243900400962</v>
      </c>
      <c r="I50" s="3" t="str">
        <f t="shared" si="2"/>
        <v>25 -&gt; 0
label San_Juan_de_los_Lagos_to_Aguascalientes
color 0
weight 582</v>
      </c>
    </row>
    <row r="51" spans="1:9">
      <c r="A51" s="3" t="str">
        <f>'Route Info'!A51</f>
        <v>Aguascalientes</v>
      </c>
      <c r="B51" s="3" t="str">
        <f>'Route Info'!B51</f>
        <v>Zacatecas</v>
      </c>
      <c r="C51" s="3" t="str">
        <f>'Route Info'!C51</f>
        <v>Aguascalientes to Zacatecas</v>
      </c>
      <c r="D51" s="3">
        <f>LOOKUP(A51,'City Locations'!A$2:A$35,'City Locations'!H$2:H$35)</f>
        <v>0</v>
      </c>
      <c r="E51" s="3">
        <f>LOOKUP(B51,'City Locations'!A$2:A$35,'City Locations'!H$2:H$35)</f>
        <v>31</v>
      </c>
      <c r="F51" s="3" t="str">
        <f t="shared" si="0"/>
        <v>0 -&gt; 31</v>
      </c>
      <c r="G51" s="3" t="str">
        <f t="shared" si="1"/>
        <v>Aguascalientes_to_Zacatecas</v>
      </c>
      <c r="H51" s="34">
        <f>'Route Weights'!I51 * 100</f>
        <v>1131.8758292406649</v>
      </c>
      <c r="I51" s="3" t="str">
        <f t="shared" si="2"/>
        <v>0 -&gt; 31
label Aguascalientes_to_Zacatecas
color 0
weight 1131</v>
      </c>
    </row>
    <row r="52" spans="1:9">
      <c r="A52" s="3" t="str">
        <f>'Route Info'!A52</f>
        <v>Guadalajara</v>
      </c>
      <c r="B52" s="3" t="str">
        <f>'Route Info'!B52</f>
        <v>Zacatecas</v>
      </c>
      <c r="C52" s="3" t="str">
        <f>'Route Info'!C52</f>
        <v>Guadalajara to Zacatecas</v>
      </c>
      <c r="D52" s="3">
        <f>LOOKUP(A52,'City Locations'!A$2:A$35,'City Locations'!H$2:H$35)</f>
        <v>5</v>
      </c>
      <c r="E52" s="3">
        <f>LOOKUP(B52,'City Locations'!A$2:A$35,'City Locations'!H$2:H$35)</f>
        <v>31</v>
      </c>
      <c r="F52" s="3" t="str">
        <f t="shared" si="0"/>
        <v>5 -&gt; 31</v>
      </c>
      <c r="G52" s="3" t="str">
        <f t="shared" si="1"/>
        <v>Guadalajara_to_Zacatecas</v>
      </c>
      <c r="H52" s="34">
        <f>'Route Weights'!I52 * 100</f>
        <v>941.86745225136565</v>
      </c>
      <c r="I52" s="3" t="str">
        <f t="shared" si="2"/>
        <v>5 -&gt; 31
label Guadalajara_to_Zacatecas
color 0
weight 941</v>
      </c>
    </row>
    <row r="53" spans="1:9">
      <c r="A53" s="3" t="str">
        <f>'Route Info'!A53</f>
        <v>San Luis Potosí</v>
      </c>
      <c r="B53" s="3" t="str">
        <f>'Route Info'!B53</f>
        <v>Zacatecas</v>
      </c>
      <c r="C53" s="3" t="str">
        <f>'Route Info'!C53</f>
        <v>San Luis Potosí to Zacatecas</v>
      </c>
      <c r="D53" s="3">
        <f>LOOKUP(A53,'City Locations'!A$2:A$35,'City Locations'!H$2:H$35)</f>
        <v>27</v>
      </c>
      <c r="E53" s="3">
        <f>LOOKUP(B53,'City Locations'!A$2:A$35,'City Locations'!H$2:H$35)</f>
        <v>31</v>
      </c>
      <c r="F53" s="3" t="str">
        <f t="shared" si="0"/>
        <v>27 -&gt; 31</v>
      </c>
      <c r="G53" s="3" t="str">
        <f t="shared" si="1"/>
        <v>San_Luis_Potosí_to_Zacatecas</v>
      </c>
      <c r="H53" s="34">
        <f>'Route Weights'!I53 * 100</f>
        <v>1087.1862428847412</v>
      </c>
      <c r="I53" s="3" t="str">
        <f t="shared" si="2"/>
        <v>27 -&gt; 31
label San_Luis_Potosí_to_Zacatecas
color 0
weight 1087</v>
      </c>
    </row>
    <row r="54" spans="1:9">
      <c r="A54" s="3" t="str">
        <f>'Route Info'!A54</f>
        <v>Guadalajara</v>
      </c>
      <c r="B54" s="3" t="str">
        <f>'Route Info'!B54</f>
        <v>Fresnillo</v>
      </c>
      <c r="C54" s="3" t="str">
        <f>'Route Info'!C54</f>
        <v>Guadalajara to Fresnillo</v>
      </c>
      <c r="D54" s="3">
        <f>LOOKUP(A54,'City Locations'!A$2:A$35,'City Locations'!H$2:H$35)</f>
        <v>5</v>
      </c>
      <c r="E54" s="3">
        <f>LOOKUP(B54,'City Locations'!A$2:A$35,'City Locations'!H$2:H$35)</f>
        <v>4</v>
      </c>
      <c r="F54" s="3" t="str">
        <f t="shared" si="0"/>
        <v>5 -&gt; 4</v>
      </c>
      <c r="G54" s="3" t="str">
        <f t="shared" si="1"/>
        <v>Guadalajara_to_Fresnillo</v>
      </c>
      <c r="H54" s="34">
        <f>'Route Weights'!I54 * 100</f>
        <v>935.74991534732112</v>
      </c>
      <c r="I54" s="3" t="str">
        <f t="shared" si="2"/>
        <v>5 -&gt; 4
label Guadalajara_to_Fresnillo
color 0
weight 935</v>
      </c>
    </row>
    <row r="55" spans="1:9">
      <c r="A55" s="3" t="str">
        <f>'Route Info'!A55</f>
        <v>Zacatecas</v>
      </c>
      <c r="B55" s="3" t="str">
        <f>'Route Info'!B55</f>
        <v>Fresnillo</v>
      </c>
      <c r="C55" s="3" t="str">
        <f>'Route Info'!C55</f>
        <v>Zacatecas to Fresnillo</v>
      </c>
      <c r="D55" s="3">
        <f>LOOKUP(A55,'City Locations'!A$2:A$35,'City Locations'!H$2:H$35)</f>
        <v>31</v>
      </c>
      <c r="E55" s="3">
        <f>LOOKUP(B55,'City Locations'!A$2:A$35,'City Locations'!H$2:H$35)</f>
        <v>4</v>
      </c>
      <c r="F55" s="3" t="str">
        <f t="shared" si="0"/>
        <v>31 -&gt; 4</v>
      </c>
      <c r="G55" s="3" t="str">
        <f t="shared" si="1"/>
        <v>Zacatecas_to_Fresnillo</v>
      </c>
      <c r="H55" s="34">
        <f>'Route Weights'!I55 * 100</f>
        <v>1191.9940540786597</v>
      </c>
      <c r="I55" s="3" t="str">
        <f t="shared" si="2"/>
        <v>31 -&gt; 4
label Zacatecas_to_Fresnillo
color 0
weight 1191</v>
      </c>
    </row>
    <row r="56" spans="1:9">
      <c r="A56" s="3" t="str">
        <f>'Route Info'!A56</f>
        <v>Zacatecas</v>
      </c>
      <c r="B56" s="3" t="str">
        <f>'Route Info'!B56</f>
        <v>San Tiburcio</v>
      </c>
      <c r="C56" s="3" t="str">
        <f>'Route Info'!C56</f>
        <v>Zacatecas to San Tiburcio</v>
      </c>
      <c r="D56" s="3">
        <f>LOOKUP(A56,'City Locations'!A$2:A$35,'City Locations'!H$2:H$35)</f>
        <v>31</v>
      </c>
      <c r="E56" s="3">
        <f>LOOKUP(B56,'City Locations'!A$2:A$35,'City Locations'!H$2:H$35)</f>
        <v>28</v>
      </c>
      <c r="F56" s="3" t="str">
        <f t="shared" si="0"/>
        <v>31 -&gt; 28</v>
      </c>
      <c r="G56" s="3" t="str">
        <f t="shared" si="1"/>
        <v>Zacatecas_to_San_Tiburcio</v>
      </c>
      <c r="H56" s="34">
        <f>'Route Weights'!I56 * 100</f>
        <v>974.56116640825576</v>
      </c>
      <c r="I56" s="3" t="str">
        <f t="shared" si="2"/>
        <v>31 -&gt; 28
label Zacatecas_to_San_Tiburcio
color 0
weight 974</v>
      </c>
    </row>
    <row r="57" spans="1:9">
      <c r="A57" s="3" t="str">
        <f>'Route Info'!A57</f>
        <v>Matehuala</v>
      </c>
      <c r="B57" s="3" t="str">
        <f>'Route Info'!B57</f>
        <v>San Tiburcio</v>
      </c>
      <c r="C57" s="3" t="str">
        <f>'Route Info'!C57</f>
        <v>Matehuala to San Tiburcio</v>
      </c>
      <c r="D57" s="3">
        <f>LOOKUP(A57,'City Locations'!A$2:A$35,'City Locations'!H$2:H$35)</f>
        <v>11</v>
      </c>
      <c r="E57" s="3">
        <f>LOOKUP(B57,'City Locations'!A$2:A$35,'City Locations'!H$2:H$35)</f>
        <v>28</v>
      </c>
      <c r="F57" s="3" t="str">
        <f t="shared" si="0"/>
        <v>11 -&gt; 28</v>
      </c>
      <c r="G57" s="3" t="str">
        <f t="shared" si="1"/>
        <v>Matehuala_to_San_Tiburcio</v>
      </c>
      <c r="H57" s="34">
        <f>'Route Weights'!I57 * 100</f>
        <v>1045.812656888073</v>
      </c>
      <c r="I57" s="3" t="str">
        <f t="shared" si="2"/>
        <v>11 -&gt; 28
label Matehuala_to_San_Tiburcio
color 0
weight 1045</v>
      </c>
    </row>
    <row r="58" spans="1:9">
      <c r="A58" s="3" t="str">
        <f>'Route Info'!A58</f>
        <v>San Tiburcio</v>
      </c>
      <c r="B58" s="3" t="str">
        <f>'Route Info'!B58</f>
        <v>Saltillo</v>
      </c>
      <c r="C58" s="3" t="str">
        <f>'Route Info'!C58</f>
        <v>San Tiburcio to Saltillo</v>
      </c>
      <c r="D58" s="3">
        <f>LOOKUP(A58,'City Locations'!A$2:A$35,'City Locations'!H$2:H$35)</f>
        <v>28</v>
      </c>
      <c r="E58" s="3">
        <f>LOOKUP(B58,'City Locations'!A$2:A$35,'City Locations'!H$2:H$35)</f>
        <v>24</v>
      </c>
      <c r="F58" s="3" t="str">
        <f t="shared" si="0"/>
        <v>28 -&gt; 24</v>
      </c>
      <c r="G58" s="3" t="str">
        <f t="shared" si="1"/>
        <v>San_Tiburcio_to_Saltillo</v>
      </c>
      <c r="H58" s="34">
        <f>'Route Weights'!I58 * 100</f>
        <v>897.57360972750746</v>
      </c>
      <c r="I58" s="3" t="str">
        <f t="shared" si="2"/>
        <v>28 -&gt; 24
label San_Tiburcio_to_Saltillo
color 0
weight 897</v>
      </c>
    </row>
    <row r="59" spans="1:9">
      <c r="A59" s="3" t="str">
        <f>'Route Info'!A59</f>
        <v>Matehuala</v>
      </c>
      <c r="B59" s="3" t="str">
        <f>'Route Info'!B59</f>
        <v>Saltillo</v>
      </c>
      <c r="C59" s="3" t="str">
        <f>'Route Info'!C59</f>
        <v>Matehuala to Saltillo</v>
      </c>
      <c r="D59" s="3">
        <f>LOOKUP(A59,'City Locations'!A$2:A$35,'City Locations'!H$2:H$35)</f>
        <v>11</v>
      </c>
      <c r="E59" s="3">
        <f>LOOKUP(B59,'City Locations'!A$2:A$35,'City Locations'!H$2:H$35)</f>
        <v>24</v>
      </c>
      <c r="F59" s="3" t="str">
        <f t="shared" si="0"/>
        <v>11 -&gt; 24</v>
      </c>
      <c r="G59" s="3" t="str">
        <f t="shared" si="1"/>
        <v>Matehuala_to_Saltillo</v>
      </c>
      <c r="H59" s="34">
        <f>'Route Weights'!I59 * 100</f>
        <v>805.57107778883847</v>
      </c>
      <c r="I59" s="3" t="str">
        <f t="shared" si="2"/>
        <v>11 -&gt; 24
label Matehuala_to_Saltillo
color 0
weight 805</v>
      </c>
    </row>
    <row r="60" spans="1:9">
      <c r="A60" s="3" t="str">
        <f>'Route Info'!A60</f>
        <v>Saltillo</v>
      </c>
      <c r="B60" s="3" t="str">
        <f>'Route Info'!B60</f>
        <v>Monterrey</v>
      </c>
      <c r="C60" s="3" t="str">
        <f>'Route Info'!C60</f>
        <v>Saltillo to Monterrey</v>
      </c>
      <c r="D60" s="3">
        <f>LOOKUP(A60,'City Locations'!A$2:A$35,'City Locations'!H$2:H$35)</f>
        <v>24</v>
      </c>
      <c r="E60" s="3">
        <f>LOOKUP(B60,'City Locations'!A$2:A$35,'City Locations'!H$2:H$35)</f>
        <v>13</v>
      </c>
      <c r="F60" s="3" t="str">
        <f t="shared" si="0"/>
        <v>24 -&gt; 13</v>
      </c>
      <c r="G60" s="3" t="str">
        <f t="shared" si="1"/>
        <v>Saltillo_to_Monterrey</v>
      </c>
      <c r="H60" s="34">
        <f>'Route Weights'!I60 * 100</f>
        <v>829.39056806196356</v>
      </c>
      <c r="I60" s="3" t="str">
        <f t="shared" si="2"/>
        <v>24 -&gt; 13
label Saltillo_to_Monterrey
color 0
weight 829</v>
      </c>
    </row>
    <row r="61" spans="1:9">
      <c r="A61" s="3" t="str">
        <f>'Route Info'!A61</f>
        <v>Fresnillo</v>
      </c>
      <c r="B61" s="3" t="str">
        <f>'Route Info'!B61</f>
        <v>Torreón</v>
      </c>
      <c r="C61" s="3" t="str">
        <f>'Route Info'!C61</f>
        <v>Fresnillo to Torreón</v>
      </c>
      <c r="D61" s="3">
        <f>LOOKUP(A61,'City Locations'!A$2:A$35,'City Locations'!H$2:H$35)</f>
        <v>4</v>
      </c>
      <c r="E61" s="3">
        <f>LOOKUP(B61,'City Locations'!A$2:A$35,'City Locations'!H$2:H$35)</f>
        <v>29</v>
      </c>
      <c r="F61" s="3" t="str">
        <f t="shared" si="0"/>
        <v>4 -&gt; 29</v>
      </c>
      <c r="G61" s="3" t="str">
        <f t="shared" si="1"/>
        <v>Fresnillo_to_Torreón</v>
      </c>
      <c r="H61" s="34">
        <f>'Route Weights'!I61 * 100</f>
        <v>787.81154899933154</v>
      </c>
      <c r="I61" s="3" t="str">
        <f t="shared" si="2"/>
        <v>4 -&gt; 29
label Fresnillo_to_Torreón
color 0
weight 787</v>
      </c>
    </row>
    <row r="62" spans="1:9">
      <c r="A62" s="3" t="str">
        <f>'Route Info'!A62</f>
        <v>Saltillo</v>
      </c>
      <c r="B62" s="3" t="str">
        <f>'Route Info'!B62</f>
        <v>Torreón</v>
      </c>
      <c r="C62" s="3" t="str">
        <f>'Route Info'!C62</f>
        <v>Saltillo to Torreón</v>
      </c>
      <c r="D62" s="3">
        <f>LOOKUP(A62,'City Locations'!A$2:A$35,'City Locations'!H$2:H$35)</f>
        <v>24</v>
      </c>
      <c r="E62" s="3">
        <f>LOOKUP(B62,'City Locations'!A$2:A$35,'City Locations'!H$2:H$35)</f>
        <v>29</v>
      </c>
      <c r="F62" s="3" t="str">
        <f t="shared" si="0"/>
        <v>24 -&gt; 29</v>
      </c>
      <c r="G62" s="3" t="str">
        <f t="shared" si="1"/>
        <v>Saltillo_to_Torreón</v>
      </c>
      <c r="H62" s="34">
        <f>'Route Weights'!I62 * 100</f>
        <v>883.53920686744414</v>
      </c>
      <c r="I62" s="3" t="str">
        <f t="shared" si="2"/>
        <v>24 -&gt; 29
label Saltillo_to_Torreón
color 0
weight 883</v>
      </c>
    </row>
    <row r="63" spans="1:9">
      <c r="A63" s="3" t="str">
        <f>'Route Info'!A63</f>
        <v>Torreón</v>
      </c>
      <c r="B63" s="3" t="str">
        <f>'Route Info'!B63</f>
        <v>Saltillo</v>
      </c>
      <c r="C63" s="3" t="str">
        <f>'Route Info'!C63</f>
        <v>Torreón to Saltillo</v>
      </c>
      <c r="D63" s="3">
        <f>LOOKUP(A63,'City Locations'!A$2:A$35,'City Locations'!H$2:H$35)</f>
        <v>29</v>
      </c>
      <c r="E63" s="3">
        <f>LOOKUP(B63,'City Locations'!A$2:A$35,'City Locations'!H$2:H$35)</f>
        <v>24</v>
      </c>
      <c r="F63" s="3" t="str">
        <f t="shared" si="0"/>
        <v>29 -&gt; 24</v>
      </c>
      <c r="G63" s="3" t="str">
        <f t="shared" si="1"/>
        <v>Torreón_to_Saltillo</v>
      </c>
      <c r="H63" s="34">
        <f>'Route Weights'!I63 * 100</f>
        <v>843.62950879523271</v>
      </c>
      <c r="I63" s="3" t="str">
        <f t="shared" si="2"/>
        <v>29 -&gt; 24
label Torreón_to_Saltillo
color 0
weight 843</v>
      </c>
    </row>
    <row r="64" spans="1:9">
      <c r="A64" s="3" t="str">
        <f>'Route Info'!A64</f>
        <v>Torreón</v>
      </c>
      <c r="B64" s="3" t="str">
        <f>'Route Info'!B64</f>
        <v>Monclova</v>
      </c>
      <c r="C64" s="3" t="str">
        <f>'Route Info'!C64</f>
        <v>Torreón to Monclova</v>
      </c>
      <c r="D64" s="3">
        <f>LOOKUP(A64,'City Locations'!A$2:A$35,'City Locations'!H$2:H$35)</f>
        <v>29</v>
      </c>
      <c r="E64" s="3">
        <f>LOOKUP(B64,'City Locations'!A$2:A$35,'City Locations'!H$2:H$35)</f>
        <v>12</v>
      </c>
      <c r="F64" s="3" t="str">
        <f t="shared" si="0"/>
        <v>29 -&gt; 12</v>
      </c>
      <c r="G64" s="3" t="str">
        <f t="shared" si="1"/>
        <v>Torreón_to_Monclova</v>
      </c>
      <c r="H64" s="34">
        <f>'Route Weights'!I64 * 100</f>
        <v>763.88164750062003</v>
      </c>
      <c r="I64" s="3" t="str">
        <f t="shared" si="2"/>
        <v>29 -&gt; 12
label Torreón_to_Monclova
color 0
weight 763</v>
      </c>
    </row>
    <row r="65" spans="1:9">
      <c r="A65" s="3" t="str">
        <f>'Route Info'!A65</f>
        <v>Saltillo</v>
      </c>
      <c r="B65" s="3" t="str">
        <f>'Route Info'!B65</f>
        <v>Monclova</v>
      </c>
      <c r="C65" s="3" t="str">
        <f>'Route Info'!C65</f>
        <v>Saltillo to Monclova</v>
      </c>
      <c r="D65" s="3">
        <f>LOOKUP(A65,'City Locations'!A$2:A$35,'City Locations'!H$2:H$35)</f>
        <v>24</v>
      </c>
      <c r="E65" s="3">
        <f>LOOKUP(B65,'City Locations'!A$2:A$35,'City Locations'!H$2:H$35)</f>
        <v>12</v>
      </c>
      <c r="F65" s="3" t="str">
        <f t="shared" si="0"/>
        <v>24 -&gt; 12</v>
      </c>
      <c r="G65" s="3" t="str">
        <f t="shared" si="1"/>
        <v>Saltillo_to_Monclova</v>
      </c>
      <c r="H65" s="34">
        <f>'Route Weights'!I65 * 100</f>
        <v>965.99944669624131</v>
      </c>
      <c r="I65" s="3" t="str">
        <f t="shared" si="2"/>
        <v>24 -&gt; 12
label Saltillo_to_Monclova
color 0
weight 965</v>
      </c>
    </row>
    <row r="66" spans="1:9">
      <c r="A66" s="3" t="str">
        <f>'Route Info'!A66</f>
        <v>Monterrey</v>
      </c>
      <c r="B66" s="3" t="str">
        <f>'Route Info'!B66</f>
        <v>Monclova</v>
      </c>
      <c r="C66" s="3" t="str">
        <f>'Route Info'!C66</f>
        <v>Monterrey to Monclova</v>
      </c>
      <c r="D66" s="3">
        <f>LOOKUP(A66,'City Locations'!A$2:A$35,'City Locations'!H$2:H$35)</f>
        <v>13</v>
      </c>
      <c r="E66" s="3">
        <f>LOOKUP(B66,'City Locations'!A$2:A$35,'City Locations'!H$2:H$35)</f>
        <v>12</v>
      </c>
      <c r="F66" s="3" t="str">
        <f t="shared" si="0"/>
        <v>13 -&gt; 12</v>
      </c>
      <c r="G66" s="3" t="str">
        <f t="shared" si="1"/>
        <v>Monterrey_to_Monclova</v>
      </c>
      <c r="H66" s="34">
        <f>'Route Weights'!I66 * 100</f>
        <v>970.05263889842774</v>
      </c>
      <c r="I66" s="3" t="str">
        <f t="shared" si="2"/>
        <v>13 -&gt; 12
label Monterrey_to_Monclova
color 0
weight 970</v>
      </c>
    </row>
    <row r="67" spans="1:9">
      <c r="A67" s="3" t="str">
        <f>'Route Info'!A67</f>
        <v>Monclova</v>
      </c>
      <c r="B67" s="3" t="str">
        <f>'Route Info'!B67</f>
        <v>Sabinas</v>
      </c>
      <c r="C67" s="3" t="str">
        <f>'Route Info'!C67</f>
        <v>Monclova to Sabinas</v>
      </c>
      <c r="D67" s="3">
        <f>LOOKUP(A67,'City Locations'!A$2:A$35,'City Locations'!H$2:H$35)</f>
        <v>12</v>
      </c>
      <c r="E67" s="3">
        <f>LOOKUP(B67,'City Locations'!A$2:A$35,'City Locations'!H$2:H$35)</f>
        <v>22</v>
      </c>
      <c r="F67" s="3" t="str">
        <f t="shared" si="0"/>
        <v>12 -&gt; 22</v>
      </c>
      <c r="G67" s="3" t="str">
        <f t="shared" si="1"/>
        <v>Monclova_to_Sabinas</v>
      </c>
      <c r="H67" s="34">
        <f>'Route Weights'!I67 * 100</f>
        <v>1064.0307298709786</v>
      </c>
      <c r="I67" s="3" t="str">
        <f t="shared" si="2"/>
        <v>12 -&gt; 22
label Monclova_to_Sabinas
color 0
weight 1064</v>
      </c>
    </row>
    <row r="68" spans="1:9">
      <c r="A68" s="3" t="str">
        <f>'Route Info'!A68</f>
        <v>Sabinas</v>
      </c>
      <c r="B68" s="3" t="str">
        <f>'Route Info'!B68</f>
        <v>Piedras Negras</v>
      </c>
      <c r="C68" s="3" t="str">
        <f>'Route Info'!C68</f>
        <v>Sabinas to Piedras Negras</v>
      </c>
      <c r="D68" s="3">
        <f>LOOKUP(A68,'City Locations'!A$2:A$35,'City Locations'!H$2:H$35)</f>
        <v>22</v>
      </c>
      <c r="E68" s="3">
        <f>LOOKUP(B68,'City Locations'!A$2:A$35,'City Locations'!H$2:H$35)</f>
        <v>19</v>
      </c>
      <c r="F68" s="3" t="str">
        <f t="shared" si="0"/>
        <v>22 -&gt; 19</v>
      </c>
      <c r="G68" s="3" t="str">
        <f t="shared" si="1"/>
        <v>Sabinas_to_Piedras_Negras</v>
      </c>
      <c r="H68" s="34">
        <f>'Route Weights'!I68 * 100</f>
        <v>1041.7430022063293</v>
      </c>
      <c r="I68" s="3" t="str">
        <f t="shared" si="2"/>
        <v>22 -&gt; 19
label Sabinas_to_Piedras_Negras
color 0
weight 1041</v>
      </c>
    </row>
    <row r="69" spans="1:9">
      <c r="A69" s="3" t="str">
        <f>'Route Info'!A69</f>
        <v>Piedras Negras</v>
      </c>
      <c r="B69" s="3" t="str">
        <f>'Route Info'!B69</f>
        <v>Nuevo Laredo</v>
      </c>
      <c r="C69" s="3" t="str">
        <f>'Route Info'!C69</f>
        <v>Piedras Negras to Nuevo Laredo</v>
      </c>
      <c r="D69" s="3">
        <f>LOOKUP(A69,'City Locations'!A$2:A$35,'City Locations'!H$2:H$35)</f>
        <v>19</v>
      </c>
      <c r="E69" s="3">
        <f>LOOKUP(B69,'City Locations'!A$2:A$35,'City Locations'!H$2:H$35)</f>
        <v>17</v>
      </c>
      <c r="F69" s="3" t="str">
        <f t="shared" si="0"/>
        <v>19 -&gt; 17</v>
      </c>
      <c r="G69" s="3" t="str">
        <f t="shared" si="1"/>
        <v>Piedras_Negras_to_Nuevo_Laredo</v>
      </c>
      <c r="H69" s="34">
        <f>'Route Weights'!I69 * 100</f>
        <v>1001.3321029759809</v>
      </c>
      <c r="I69" s="3" t="str">
        <f t="shared" si="2"/>
        <v>19 -&gt; 17
label Piedras_Negras_to_Nuevo_Laredo
color 0
weight 1001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35"/>
  <sheetViews>
    <sheetView workbookViewId="0"/>
  </sheetViews>
  <sheetFormatPr defaultColWidth="14.44140625" defaultRowHeight="15.75" customHeight="1"/>
  <cols>
    <col min="1" max="1" width="20.88671875" customWidth="1"/>
    <col min="2" max="2" width="14.44140625" hidden="1"/>
  </cols>
  <sheetData>
    <row r="1" spans="1:7">
      <c r="A1" s="2" t="s">
        <v>1</v>
      </c>
      <c r="B1" s="2" t="s">
        <v>12</v>
      </c>
      <c r="C1" s="2" t="s">
        <v>13</v>
      </c>
      <c r="D1" s="2" t="s">
        <v>14</v>
      </c>
      <c r="E1" s="2" t="s">
        <v>15</v>
      </c>
      <c r="G1" s="3" t="str">
        <f>CONCATENATE("| ", A1, " | ", C1, " | ", D1, " | ", E1, " | ")</f>
        <v xml:space="preserve">| City | Crime Rate | Population | Cartel | </v>
      </c>
    </row>
    <row r="2" spans="1:7">
      <c r="A2" s="9" t="str">
        <f>'City Info'!A2</f>
        <v>Aguascalientes</v>
      </c>
      <c r="B2" s="9">
        <v>31</v>
      </c>
      <c r="C2" s="9">
        <f>'City Info'!C2</f>
        <v>6.8</v>
      </c>
      <c r="D2" s="11">
        <f>'City Info'!D2</f>
        <v>905908</v>
      </c>
      <c r="E2" s="9" t="str">
        <f>'City Info'!E2</f>
        <v>Tierra Caliente</v>
      </c>
      <c r="G2" s="3" t="str">
        <f t="shared" ref="G2:G35" si="0">CONCATENATE("| ", A2, " | ", TEXT(C2, "0.0"), " | ", D2, " | ", E2, " | ")</f>
        <v xml:space="preserve">| Aguascalientes | 6.8 | 905908 | Tierra Caliente | </v>
      </c>
    </row>
    <row r="3" spans="1:7">
      <c r="A3" s="9" t="str">
        <f>'City Info'!A3</f>
        <v>Celaya</v>
      </c>
      <c r="B3" s="9">
        <v>98</v>
      </c>
      <c r="C3" s="9">
        <f>'City Info'!C3</f>
        <v>38.200000000000003</v>
      </c>
      <c r="D3" s="11">
        <f>'City Info'!D3</f>
        <v>513690</v>
      </c>
      <c r="E3" s="9" t="str">
        <f>'City Info'!E3</f>
        <v>Tierra Caliente</v>
      </c>
      <c r="G3" s="3" t="str">
        <f t="shared" si="0"/>
        <v xml:space="preserve">| Celaya | 38.2 | 513690 | Tierra Caliente | </v>
      </c>
    </row>
    <row r="4" spans="1:7">
      <c r="A4" s="9" t="str">
        <f>'City Info'!A4</f>
        <v>Ciudad Valles</v>
      </c>
      <c r="B4" s="9">
        <v>18</v>
      </c>
      <c r="C4" s="9">
        <f>'City Info'!C4</f>
        <v>19.5</v>
      </c>
      <c r="D4" s="11">
        <f>'City Info'!D4</f>
        <v>184262</v>
      </c>
      <c r="E4" s="9" t="str">
        <f>'City Info'!E4</f>
        <v>Tamaulipas</v>
      </c>
      <c r="G4" s="3" t="str">
        <f t="shared" si="0"/>
        <v xml:space="preserve">| Ciudad Valles | 19.5 | 184262 | Tamaulipas | </v>
      </c>
    </row>
    <row r="5" spans="1:7">
      <c r="A5" s="9" t="str">
        <f>'City Info'!A5</f>
        <v>Ciudad Victoria</v>
      </c>
      <c r="B5" s="9">
        <v>54</v>
      </c>
      <c r="C5" s="9">
        <f>'City Info'!C5</f>
        <v>29.3</v>
      </c>
      <c r="D5" s="11">
        <f>'City Info'!D5</f>
        <v>368317</v>
      </c>
      <c r="E5" s="9" t="str">
        <f>'City Info'!E5</f>
        <v>Tamaulipas</v>
      </c>
      <c r="G5" s="3" t="str">
        <f t="shared" si="0"/>
        <v xml:space="preserve">| Ciudad Victoria | 29.3 | 368317 | Tamaulipas | </v>
      </c>
    </row>
    <row r="6" spans="1:7">
      <c r="A6" s="9" t="str">
        <f>'City Info'!A6</f>
        <v>Fresnillo</v>
      </c>
      <c r="B6" s="9">
        <v>49</v>
      </c>
      <c r="C6" s="9">
        <f>'City Info'!C6</f>
        <v>42.3</v>
      </c>
      <c r="D6" s="11">
        <f>'City Info'!D6</f>
        <v>231904</v>
      </c>
      <c r="E6" s="9" t="str">
        <f>'City Info'!E6</f>
        <v>Tamaulipas</v>
      </c>
      <c r="G6" s="3" t="str">
        <f t="shared" si="0"/>
        <v xml:space="preserve">| Fresnillo | 42.3 | 231904 | Tamaulipas | </v>
      </c>
    </row>
    <row r="7" spans="1:7">
      <c r="A7" s="9" t="str">
        <f>'City Info'!A7</f>
        <v>Guadalajara</v>
      </c>
      <c r="B7" s="9">
        <v>173</v>
      </c>
      <c r="C7" s="9">
        <f>'City Info'!C7</f>
        <v>22.5</v>
      </c>
      <c r="D7" s="11">
        <f>'City Info'!D7</f>
        <v>1538374</v>
      </c>
      <c r="E7" s="9" t="str">
        <f>'City Info'!E7</f>
        <v>Shared</v>
      </c>
      <c r="G7" s="3" t="str">
        <f t="shared" si="0"/>
        <v xml:space="preserve">| Guadalajara | 22.5 | 1538374 | Shared | </v>
      </c>
    </row>
    <row r="8" spans="1:7">
      <c r="A8" s="9" t="str">
        <f>'City Info'!A8</f>
        <v>Huetamo</v>
      </c>
      <c r="B8" s="9">
        <v>7</v>
      </c>
      <c r="C8" s="9">
        <f>'City Info'!C8</f>
        <v>28.6</v>
      </c>
      <c r="D8" s="11">
        <f>'City Info'!D8</f>
        <v>49031</v>
      </c>
      <c r="E8" s="9" t="str">
        <f>'City Info'!E8</f>
        <v>Tierra Caliente</v>
      </c>
      <c r="G8" s="3" t="str">
        <f t="shared" si="0"/>
        <v xml:space="preserve">| Huetamo | 28.6 | 49031 | Tierra Caliente | </v>
      </c>
    </row>
    <row r="9" spans="1:7">
      <c r="A9" s="9" t="str">
        <f>'City Info'!A9</f>
        <v>Irapuato</v>
      </c>
      <c r="B9" s="9">
        <v>157</v>
      </c>
      <c r="C9" s="9">
        <f>'City Info'!C9</f>
        <v>53.7</v>
      </c>
      <c r="D9" s="11">
        <f>'City Info'!D9</f>
        <v>584276</v>
      </c>
      <c r="E9" s="9" t="str">
        <f>'City Info'!E9</f>
        <v>Tierra Caliente</v>
      </c>
      <c r="G9" s="3" t="str">
        <f t="shared" si="0"/>
        <v xml:space="preserve">| Irapuato | 53.7 | 584276 | Tierra Caliente | </v>
      </c>
    </row>
    <row r="10" spans="1:7">
      <c r="A10" s="9" t="str">
        <f>'City Info'!A10</f>
        <v>La Piedad</v>
      </c>
      <c r="B10" s="9">
        <v>12</v>
      </c>
      <c r="C10" s="9">
        <f>'City Info'!C10</f>
        <v>22.3</v>
      </c>
      <c r="D10" s="11">
        <f>'City Info'!D10</f>
        <v>107696</v>
      </c>
      <c r="E10" s="9" t="str">
        <f>'City Info'!E10</f>
        <v>Tierra Caliente</v>
      </c>
      <c r="G10" s="3" t="str">
        <f t="shared" si="0"/>
        <v xml:space="preserve">| La Piedad | 22.3 | 107696 | Tierra Caliente | </v>
      </c>
    </row>
    <row r="11" spans="1:7">
      <c r="A11" s="9" t="str">
        <f>'City Info'!A11</f>
        <v>León</v>
      </c>
      <c r="B11" s="9">
        <v>209</v>
      </c>
      <c r="C11" s="9">
        <f>'City Info'!C11</f>
        <v>26.5</v>
      </c>
      <c r="D11" s="11">
        <f>'City Info'!D11</f>
        <v>1575400</v>
      </c>
      <c r="E11" s="9" t="str">
        <f>'City Info'!E11</f>
        <v>Tierra Caliente</v>
      </c>
      <c r="G11" s="3" t="str">
        <f t="shared" si="0"/>
        <v xml:space="preserve">| León | 26.5 | 1575400 | Tierra Caliente | </v>
      </c>
    </row>
    <row r="12" spans="1:7">
      <c r="A12" s="9" t="str">
        <f>'City Info'!A12</f>
        <v>Linares</v>
      </c>
      <c r="B12" s="9">
        <v>0</v>
      </c>
      <c r="C12" s="9">
        <f>'City Info'!C12</f>
        <v>0</v>
      </c>
      <c r="D12" s="11">
        <f>'City Info'!D12</f>
        <v>89441</v>
      </c>
      <c r="E12" s="9" t="str">
        <f>'City Info'!E12</f>
        <v>Tamaulipas</v>
      </c>
      <c r="G12" s="3" t="str">
        <f t="shared" si="0"/>
        <v xml:space="preserve">| Linares | 0.0 | 89441 | Tamaulipas | </v>
      </c>
    </row>
    <row r="13" spans="1:7">
      <c r="A13" s="9" t="str">
        <f>'City Info'!A13</f>
        <v>Matehuala</v>
      </c>
      <c r="B13" s="9">
        <v>11</v>
      </c>
      <c r="C13" s="9">
        <f>'City Info'!C13</f>
        <v>21.4</v>
      </c>
      <c r="D13" s="11">
        <f>'City Info'!D13</f>
        <v>102579</v>
      </c>
      <c r="E13" s="9" t="str">
        <f>'City Info'!E13</f>
        <v>Tamaulipas</v>
      </c>
      <c r="G13" s="3" t="str">
        <f t="shared" si="0"/>
        <v xml:space="preserve">| Matehuala | 21.4 | 102579 | Tamaulipas | </v>
      </c>
    </row>
    <row r="14" spans="1:7">
      <c r="A14" s="9" t="str">
        <f>'City Info'!A14</f>
        <v>Monclova</v>
      </c>
      <c r="B14" s="9">
        <v>8</v>
      </c>
      <c r="C14" s="9">
        <f>'City Info'!C14</f>
        <v>6.7</v>
      </c>
      <c r="D14" s="11">
        <f>'City Info'!D14</f>
        <v>240033</v>
      </c>
      <c r="E14" s="9" t="str">
        <f>'City Info'!E14</f>
        <v>Tamaulipas</v>
      </c>
      <c r="G14" s="3" t="str">
        <f t="shared" si="0"/>
        <v xml:space="preserve">| Monclova | 6.7 | 240033 | Tamaulipas | </v>
      </c>
    </row>
    <row r="15" spans="1:7">
      <c r="A15" s="9" t="str">
        <f>'City Info'!A15</f>
        <v>Monterrey</v>
      </c>
      <c r="B15" s="9">
        <v>105</v>
      </c>
      <c r="C15" s="9">
        <f>'City Info'!C15</f>
        <v>17.100000000000001</v>
      </c>
      <c r="D15" s="11">
        <f>'City Info'!D15</f>
        <v>1226064</v>
      </c>
      <c r="E15" s="9" t="str">
        <f>'City Info'!E15</f>
        <v>Shared</v>
      </c>
      <c r="G15" s="3" t="str">
        <f t="shared" si="0"/>
        <v xml:space="preserve">| Monterrey | 17.1 | 1226064 | Shared | </v>
      </c>
    </row>
    <row r="16" spans="1:7">
      <c r="A16" s="9" t="str">
        <f>'City Info'!A16</f>
        <v>Morelia</v>
      </c>
      <c r="B16" s="9">
        <v>162</v>
      </c>
      <c r="C16" s="9">
        <f>'City Info'!C16</f>
        <v>41.2</v>
      </c>
      <c r="D16" s="11">
        <f>'City Info'!D16</f>
        <v>786782</v>
      </c>
      <c r="E16" s="9" t="str">
        <f>'City Info'!E16</f>
        <v>Tierra Caliente</v>
      </c>
      <c r="G16" s="3" t="str">
        <f t="shared" si="0"/>
        <v xml:space="preserve">| Morelia | 41.2 | 786782 | Tierra Caliente | </v>
      </c>
    </row>
    <row r="17" spans="1:7">
      <c r="A17" s="9" t="str">
        <f>'City Info'!A17</f>
        <v>Nueva Ciudad Guerrero</v>
      </c>
      <c r="B17" s="9">
        <v>0</v>
      </c>
      <c r="C17" s="9">
        <f>'City Info'!C17</f>
        <v>0</v>
      </c>
      <c r="D17" s="11">
        <f>'City Info'!D17</f>
        <v>5371</v>
      </c>
      <c r="E17" s="9" t="str">
        <f>'City Info'!E17</f>
        <v>Tamaulipas</v>
      </c>
      <c r="G17" s="3" t="str">
        <f t="shared" si="0"/>
        <v xml:space="preserve">| Nueva Ciudad Guerrero | 0.0 | 5371 | Tamaulipas | </v>
      </c>
    </row>
    <row r="18" spans="1:7">
      <c r="A18" s="9" t="str">
        <f>'City Info'!A18</f>
        <v>Nueva Italia de Ruiz</v>
      </c>
      <c r="B18" s="9">
        <v>1</v>
      </c>
      <c r="C18" s="9">
        <f>'City Info'!C18</f>
        <v>4.7</v>
      </c>
      <c r="D18" s="11">
        <f>'City Info'!D18</f>
        <v>42605</v>
      </c>
      <c r="E18" s="9" t="str">
        <f>'City Info'!E18</f>
        <v>Tierra Caliente</v>
      </c>
      <c r="G18" s="3" t="str">
        <f t="shared" si="0"/>
        <v xml:space="preserve">| Nueva Italia de Ruiz | 4.7 | 42605 | Tierra Caliente | </v>
      </c>
    </row>
    <row r="19" spans="1:7">
      <c r="A19" s="9" t="str">
        <f>'City Info'!A19</f>
        <v>Nuevo Laredo</v>
      </c>
      <c r="B19" s="9">
        <v>33</v>
      </c>
      <c r="C19" s="9">
        <f>'City Info'!C19</f>
        <v>15.2</v>
      </c>
      <c r="D19" s="11">
        <f>'City Info'!D19</f>
        <v>432926</v>
      </c>
      <c r="E19" s="9" t="str">
        <f>'City Info'!E19</f>
        <v>Tamaulipas</v>
      </c>
      <c r="G19" s="3" t="str">
        <f t="shared" si="0"/>
        <v xml:space="preserve">| Nuevo Laredo | 15.2 | 432926 | Tamaulipas | </v>
      </c>
    </row>
    <row r="20" spans="1:7">
      <c r="A20" s="9" t="str">
        <f>'City Info'!A20</f>
        <v>Pátzcuaro</v>
      </c>
      <c r="B20" s="9">
        <v>7</v>
      </c>
      <c r="C20" s="9">
        <f>'City Info'!C20</f>
        <v>14.7</v>
      </c>
      <c r="D20" s="11">
        <f>'City Info'!D20</f>
        <v>95335</v>
      </c>
      <c r="E20" s="9" t="str">
        <f>'City Info'!E20</f>
        <v>Tierra Caliente</v>
      </c>
      <c r="G20" s="3" t="str">
        <f t="shared" si="0"/>
        <v xml:space="preserve">| Pátzcuaro | 14.7 | 95335 | Tierra Caliente | </v>
      </c>
    </row>
    <row r="21" spans="1:7">
      <c r="A21" s="9" t="str">
        <f>'City Info'!A21</f>
        <v>Piedras Negras</v>
      </c>
      <c r="B21" s="9">
        <v>6</v>
      </c>
      <c r="C21" s="9">
        <f>'City Info'!C21</f>
        <v>7.1</v>
      </c>
      <c r="D21" s="11">
        <f>'City Info'!D21</f>
        <v>168297</v>
      </c>
      <c r="E21" s="9" t="str">
        <f>'City Info'!E21</f>
        <v>Tamaulipas</v>
      </c>
      <c r="G21" s="3" t="str">
        <f t="shared" si="0"/>
        <v xml:space="preserve">| Piedras Negras | 7.1 | 168297 | Tamaulipas | </v>
      </c>
    </row>
    <row r="22" spans="1:7">
      <c r="A22" s="9" t="str">
        <f>'City Info'!A22</f>
        <v>Reynosa</v>
      </c>
      <c r="B22" s="9">
        <v>111</v>
      </c>
      <c r="C22" s="9">
        <f>'City Info'!C22</f>
        <v>30.9</v>
      </c>
      <c r="D22" s="11">
        <f>'City Info'!D22</f>
        <v>718857</v>
      </c>
      <c r="E22" s="9" t="str">
        <f>'City Info'!E22</f>
        <v>Tamaulipas</v>
      </c>
      <c r="G22" s="3" t="str">
        <f t="shared" si="0"/>
        <v xml:space="preserve">| Reynosa | 30.9 | 718857 | Tamaulipas | </v>
      </c>
    </row>
    <row r="23" spans="1:7">
      <c r="A23" s="9" t="str">
        <f>'City Info'!A23</f>
        <v>Rioverde</v>
      </c>
      <c r="B23" s="9">
        <v>5</v>
      </c>
      <c r="C23" s="9">
        <f>'City Info'!C23</f>
        <v>10</v>
      </c>
      <c r="D23" s="11">
        <f>'City Info'!D23</f>
        <v>100293</v>
      </c>
      <c r="E23" s="9" t="str">
        <f>'City Info'!E23</f>
        <v>Tamaulipas</v>
      </c>
      <c r="G23" s="3" t="str">
        <f t="shared" si="0"/>
        <v xml:space="preserve">| Rioverde | 10.0 | 100293 | Tamaulipas | </v>
      </c>
    </row>
    <row r="24" spans="1:7">
      <c r="A24" s="9" t="str">
        <f>'City Info'!A24</f>
        <v>Sabinas</v>
      </c>
      <c r="B24" s="9">
        <v>1</v>
      </c>
      <c r="C24" s="9">
        <f>'City Info'!C24</f>
        <v>2.9</v>
      </c>
      <c r="D24" s="11">
        <f>'City Info'!D24</f>
        <v>69718</v>
      </c>
      <c r="E24" s="9" t="str">
        <f>'City Info'!E24</f>
        <v>Tamaulipas</v>
      </c>
      <c r="G24" s="3" t="str">
        <f t="shared" si="0"/>
        <v xml:space="preserve">| Sabinas | 2.9 | 69718 | Tamaulipas | </v>
      </c>
    </row>
    <row r="25" spans="1:7">
      <c r="A25" s="9" t="str">
        <f>'City Info'!A25</f>
        <v>Sabinas Hidalgo</v>
      </c>
      <c r="B25" s="9">
        <v>2</v>
      </c>
      <c r="C25" s="9">
        <f>'City Info'!C25</f>
        <v>10.3</v>
      </c>
      <c r="D25" s="11">
        <f>'City Info'!D25</f>
        <v>38888</v>
      </c>
      <c r="E25" s="9" t="str">
        <f>'City Info'!E25</f>
        <v>Tamaulipas</v>
      </c>
      <c r="G25" s="3" t="str">
        <f t="shared" si="0"/>
        <v xml:space="preserve">| Sabinas Hidalgo | 10.3 | 38888 | Tamaulipas | </v>
      </c>
    </row>
    <row r="26" spans="1:7">
      <c r="A26" s="9" t="str">
        <f>'City Info'!A26</f>
        <v>Saltillo</v>
      </c>
      <c r="B26" s="9">
        <v>13</v>
      </c>
      <c r="C26" s="9">
        <f>'City Info'!C26</f>
        <v>3.2</v>
      </c>
      <c r="D26" s="11">
        <f>'City Info'!D26</f>
        <v>825244</v>
      </c>
      <c r="E26" s="9" t="str">
        <f>'City Info'!E26</f>
        <v>Tamaulipas</v>
      </c>
      <c r="G26" s="3" t="str">
        <f t="shared" si="0"/>
        <v xml:space="preserve">| Saltillo | 3.2 | 825244 | Tamaulipas | </v>
      </c>
    </row>
    <row r="27" spans="1:7">
      <c r="A27" s="9" t="str">
        <f>'City Info'!A27</f>
        <v>San Juan de los Lagos</v>
      </c>
      <c r="B27" s="9">
        <v>5</v>
      </c>
      <c r="C27" s="9">
        <f>'City Info'!C27</f>
        <v>13.3</v>
      </c>
      <c r="D27" s="11">
        <f>'City Info'!D27</f>
        <v>74932</v>
      </c>
      <c r="E27" s="9" t="str">
        <f>'City Info'!E27</f>
        <v>Tierra Caliente</v>
      </c>
      <c r="G27" s="3" t="str">
        <f t="shared" si="0"/>
        <v xml:space="preserve">| San Juan de los Lagos | 13.3 | 74932 | Tierra Caliente | </v>
      </c>
    </row>
    <row r="28" spans="1:7">
      <c r="A28" s="9" t="str">
        <f>'City Info'!A28</f>
        <v>San Juan del Río</v>
      </c>
      <c r="B28" s="9">
        <v>19</v>
      </c>
      <c r="C28" s="9">
        <f>'City Info'!C28</f>
        <v>13.5</v>
      </c>
      <c r="D28" s="11">
        <f>'City Info'!D28</f>
        <v>280960</v>
      </c>
      <c r="E28" s="9" t="str">
        <f>'City Info'!E28</f>
        <v>Tierra Caliente</v>
      </c>
      <c r="G28" s="3" t="str">
        <f t="shared" si="0"/>
        <v xml:space="preserve">| San Juan del Río | 13.5 | 280960 | Tierra Caliente | </v>
      </c>
    </row>
    <row r="29" spans="1:7">
      <c r="A29" s="9" t="str">
        <f>'City Info'!A29</f>
        <v>San Luis Potosí</v>
      </c>
      <c r="B29" s="9">
        <v>87</v>
      </c>
      <c r="C29" s="9">
        <f>'City Info'!C29</f>
        <v>20.399999999999999</v>
      </c>
      <c r="D29" s="11">
        <f>'City Info'!D29</f>
        <v>854014</v>
      </c>
      <c r="E29" s="9" t="str">
        <f>'City Info'!E29</f>
        <v>Tamaulipas</v>
      </c>
      <c r="G29" s="3" t="str">
        <f t="shared" si="0"/>
        <v xml:space="preserve">| San Luis Potosí | 20.4 | 854014 | Tamaulipas | </v>
      </c>
    </row>
    <row r="30" spans="1:7">
      <c r="A30" s="9" t="str">
        <f>'City Info'!A30</f>
        <v>San Tiburcio</v>
      </c>
      <c r="B30" s="9">
        <v>0</v>
      </c>
      <c r="C30" s="9">
        <f>'City Info'!C30</f>
        <v>0</v>
      </c>
      <c r="D30" s="11">
        <f>'City Info'!D30</f>
        <v>548</v>
      </c>
      <c r="E30" s="9" t="str">
        <f>'City Info'!E30</f>
        <v>Tamaulipas</v>
      </c>
      <c r="G30" s="3" t="str">
        <f t="shared" si="0"/>
        <v xml:space="preserve">| San Tiburcio | 0.0 | 548 | Tamaulipas | </v>
      </c>
    </row>
    <row r="31" spans="1:7">
      <c r="A31" s="9" t="str">
        <f>'City Info'!A31</f>
        <v>Torreón</v>
      </c>
      <c r="B31" s="9">
        <v>40</v>
      </c>
      <c r="C31" s="9">
        <f>'City Info'!C31</f>
        <v>11.1</v>
      </c>
      <c r="D31" s="11">
        <f>'City Info'!D31</f>
        <v>723100</v>
      </c>
      <c r="E31" s="9" t="str">
        <f>'City Info'!E31</f>
        <v>Sinaloa</v>
      </c>
      <c r="G31" s="3" t="str">
        <f t="shared" si="0"/>
        <v xml:space="preserve">| Torreón | 11.1 | 723100 | Sinaloa | </v>
      </c>
    </row>
    <row r="32" spans="1:7">
      <c r="A32" s="9" t="str">
        <f>'City Info'!A32</f>
        <v>Uruapan</v>
      </c>
      <c r="B32" s="9">
        <v>130</v>
      </c>
      <c r="C32" s="9">
        <f>'City Info'!C32</f>
        <v>74.599999999999994</v>
      </c>
      <c r="D32" s="11">
        <f>'City Info'!D32</f>
        <v>348643</v>
      </c>
      <c r="E32" s="9" t="str">
        <f>'City Info'!E32</f>
        <v>Tierra Caliente</v>
      </c>
      <c r="G32" s="3" t="str">
        <f t="shared" si="0"/>
        <v xml:space="preserve">| Uruapan | 74.6 | 348643 | Tierra Caliente | </v>
      </c>
    </row>
    <row r="33" spans="1:7">
      <c r="A33" s="9" t="str">
        <f>'City Info'!A33</f>
        <v>Zacatecas</v>
      </c>
      <c r="B33" s="9">
        <v>27</v>
      </c>
      <c r="C33" s="9">
        <f>'City Info'!C33</f>
        <v>36.299999999999997</v>
      </c>
      <c r="D33" s="11">
        <f>'City Info'!D33</f>
        <v>148752</v>
      </c>
      <c r="E33" s="9" t="str">
        <f>'City Info'!E33</f>
        <v>Tamaulipas</v>
      </c>
      <c r="G33" s="3" t="str">
        <f t="shared" si="0"/>
        <v xml:space="preserve">| Zacatecas | 36.3 | 148752 | Tamaulipas | </v>
      </c>
    </row>
    <row r="34" spans="1:7">
      <c r="A34" s="9" t="str">
        <f>'City Info'!A34</f>
        <v>Zamora</v>
      </c>
      <c r="B34" s="9">
        <v>63</v>
      </c>
      <c r="C34" s="9">
        <f>'City Info'!C34</f>
        <v>62.9</v>
      </c>
      <c r="D34" s="11">
        <f>'City Info'!D34</f>
        <v>200205</v>
      </c>
      <c r="E34" s="9" t="str">
        <f>'City Info'!E34</f>
        <v>Tierra Caliente</v>
      </c>
      <c r="G34" s="3" t="str">
        <f t="shared" si="0"/>
        <v xml:space="preserve">| Zamora | 62.9 | 200205 | Tierra Caliente | </v>
      </c>
    </row>
    <row r="35" spans="1:7">
      <c r="A35" s="9" t="str">
        <f>'City Info'!A35</f>
        <v>Zihuatanejo</v>
      </c>
      <c r="B35" s="9">
        <v>69</v>
      </c>
      <c r="C35" s="9">
        <f>'City Info'!C35</f>
        <v>103.8</v>
      </c>
      <c r="D35" s="11">
        <f>'City Info'!D35</f>
        <v>132894</v>
      </c>
      <c r="E35" s="9" t="str">
        <f>'City Info'!E35</f>
        <v>Tierra Caliente</v>
      </c>
      <c r="G35" s="3" t="str">
        <f t="shared" si="0"/>
        <v xml:space="preserve">| Zihuatanejo | 103.8 | 132894 | Tierra Caliente |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U70"/>
  <sheetViews>
    <sheetView tabSelected="1" workbookViewId="0"/>
  </sheetViews>
  <sheetFormatPr defaultColWidth="14.44140625" defaultRowHeight="15.75" customHeight="1"/>
  <cols>
    <col min="1" max="1" width="17.6640625" customWidth="1"/>
    <col min="2" max="2" width="20.88671875" customWidth="1"/>
    <col min="18" max="18" width="16.109375" customWidth="1"/>
  </cols>
  <sheetData>
    <row r="1" spans="1:21">
      <c r="A1" s="3" t="str">
        <f>'Route Weights'!A1</f>
        <v>Source City</v>
      </c>
      <c r="B1" s="3" t="str">
        <f>'Route Weights'!B1</f>
        <v>Destination City</v>
      </c>
      <c r="C1" s="3" t="str">
        <f>'Route Weights'!D1</f>
        <v>Distance</v>
      </c>
      <c r="D1" s="3" t="str">
        <f>'Route Weights'!E1</f>
        <v>Circuity</v>
      </c>
      <c r="E1" s="3" t="str">
        <f>'Route Weights'!F1</f>
        <v>Crime</v>
      </c>
      <c r="F1" s="3" t="str">
        <f>'Route Weights'!G1</f>
        <v>Population</v>
      </c>
      <c r="G1" s="3" t="str">
        <f>'Route Weights'!H1</f>
        <v>Cartel</v>
      </c>
      <c r="H1" s="3" t="str">
        <f>'Route Weights'!I1</f>
        <v>Route Weight</v>
      </c>
      <c r="J1" s="3" t="str">
        <f>CONCATENATE("| Route", " | ", C1, " | ", D1, " | ", E1, " | ", F1, " | ", G1, " | ", H1, " |")</f>
        <v>| Route | Distance | Circuity | Crime | Population | Cartel | Route Weight |</v>
      </c>
      <c r="R1" s="1" t="s">
        <v>65</v>
      </c>
      <c r="S1" s="1" t="s">
        <v>144</v>
      </c>
      <c r="U1" s="3" t="str">
        <f t="shared" ref="U1:U6" si="0">CONCATENATE("| ", R1, " | ", S1, " |")</f>
        <v>| Attribute | Weight Scale |</v>
      </c>
    </row>
    <row r="2" spans="1:21">
      <c r="A2" s="3" t="str">
        <f>'Route Weights'!A2</f>
        <v>Zihuatanejo</v>
      </c>
      <c r="B2" s="3" t="str">
        <f>'Route Weights'!B2</f>
        <v>Huetamo</v>
      </c>
      <c r="C2" s="37">
        <f>'Route Weights'!D2</f>
        <v>0.41835357624831304</v>
      </c>
      <c r="D2" s="37">
        <f>'Route Weights'!E2</f>
        <v>0.21362712866166761</v>
      </c>
      <c r="E2" s="37">
        <f>'Route Weights'!F2</f>
        <v>0.38337801608579092</v>
      </c>
      <c r="F2" s="37">
        <f>'Route Weights'!G2</f>
        <v>0.96921424997396577</v>
      </c>
      <c r="G2" s="37">
        <f>'Route Weights'!H2</f>
        <v>0</v>
      </c>
      <c r="H2" s="37">
        <f>'Route Weights'!I2</f>
        <v>4.73806531042489</v>
      </c>
      <c r="J2" s="3" t="str">
        <f t="shared" ref="J2:J69" si="1">CONCATENATE(CONCATENATE("| ", A2, " to ", B2), " | ", TEXT(C2, "0.00"), " | ", TEXT(D2, "0.00"), " | ", TEXT(E2, "0.00"), " | ", TEXT(F2, "0.00"), " | ", TEXT(G2, "0.00"), " | ", TEXT(H2, "0.00"), " |")</f>
        <v>| Zihuatanejo to Huetamo | 0.42 | 0.21 | 0.38 | 0.97 | 0.00 | 4.74 |</v>
      </c>
      <c r="O2" s="1" t="s">
        <v>72</v>
      </c>
      <c r="P2" s="5">
        <f>MIN('Route Info'!E2:E69)</f>
        <v>32.700000000000003</v>
      </c>
      <c r="R2" s="1" t="s">
        <v>73</v>
      </c>
      <c r="S2" s="1">
        <v>400</v>
      </c>
      <c r="U2" s="3" t="str">
        <f t="shared" si="0"/>
        <v>| Distance Weight | 400 |</v>
      </c>
    </row>
    <row r="3" spans="1:21">
      <c r="A3" s="3" t="str">
        <f>'Route Weights'!A3</f>
        <v>Zihuatanejo</v>
      </c>
      <c r="B3" s="3" t="str">
        <f>'Route Weights'!B3</f>
        <v>Nueva Italia de Ruiz</v>
      </c>
      <c r="C3" s="37">
        <f>'Route Weights'!D3</f>
        <v>0.58479532163742687</v>
      </c>
      <c r="D3" s="37">
        <f>'Route Weights'!E3</f>
        <v>0.83161066226563563</v>
      </c>
      <c r="E3" s="37">
        <f>'Route Weights'!F3</f>
        <v>6.3002680965147453E-2</v>
      </c>
      <c r="F3" s="37">
        <f>'Route Weights'!G3</f>
        <v>0.97329463340047195</v>
      </c>
      <c r="G3" s="37">
        <f>'Route Weights'!H3</f>
        <v>0</v>
      </c>
      <c r="H3" s="37">
        <f>'Route Weights'!I3</f>
        <v>5.7165375871082755</v>
      </c>
      <c r="J3" s="3" t="str">
        <f t="shared" si="1"/>
        <v>| Zihuatanejo to Nueva Italia de Ruiz | 0.58 | 0.83 | 0.06 | 0.97 | 0.00 | 5.72 |</v>
      </c>
      <c r="O3" s="1" t="s">
        <v>74</v>
      </c>
      <c r="P3" s="5">
        <f>MAX('Route Info'!E3:E70)</f>
        <v>255</v>
      </c>
      <c r="R3" s="1" t="s">
        <v>75</v>
      </c>
      <c r="S3" s="1">
        <v>100</v>
      </c>
      <c r="U3" s="3" t="str">
        <f t="shared" si="0"/>
        <v>| Circuity Weight | 100 |</v>
      </c>
    </row>
    <row r="4" spans="1:21">
      <c r="A4" s="3" t="str">
        <f>'Route Weights'!A4</f>
        <v>Nueva Italia de Ruiz</v>
      </c>
      <c r="B4" s="3" t="str">
        <f>'Route Weights'!B4</f>
        <v>Uruapan</v>
      </c>
      <c r="C4" s="37">
        <f>'Route Weights'!D4</f>
        <v>0.98425551057130001</v>
      </c>
      <c r="D4" s="37">
        <f>'Route Weights'!E4</f>
        <v>0.72452809279302566</v>
      </c>
      <c r="E4" s="37">
        <f>'Route Weights'!F4</f>
        <v>1</v>
      </c>
      <c r="F4" s="37">
        <f>'Route Weights'!G4</f>
        <v>0.77896653145819417</v>
      </c>
      <c r="G4" s="37">
        <f>'Route Weights'!H4</f>
        <v>0</v>
      </c>
      <c r="H4" s="37">
        <f>'Route Weights'!I4</f>
        <v>8.7263081418714883</v>
      </c>
      <c r="J4" s="3" t="str">
        <f t="shared" si="1"/>
        <v>| Nueva Italia de Ruiz to Uruapan | 0.98 | 0.72 | 1.00 | 0.78 | 0.00 | 8.73 |</v>
      </c>
      <c r="O4" s="1" t="s">
        <v>29</v>
      </c>
      <c r="P4" s="1">
        <v>0</v>
      </c>
      <c r="R4" s="1" t="s">
        <v>84</v>
      </c>
      <c r="S4" s="1">
        <v>300</v>
      </c>
      <c r="U4" s="3" t="str">
        <f t="shared" si="0"/>
        <v>| Crime Weight | 300 |</v>
      </c>
    </row>
    <row r="5" spans="1:21">
      <c r="A5" s="3" t="str">
        <f>'Route Weights'!A5</f>
        <v>Huetamo</v>
      </c>
      <c r="B5" s="3" t="str">
        <f>'Route Weights'!B5</f>
        <v>Morelia</v>
      </c>
      <c r="C5" s="37">
        <f>'Route Weights'!D5</f>
        <v>0.57130004498425546</v>
      </c>
      <c r="D5" s="37">
        <f>'Route Weights'!E5</f>
        <v>0.51086228178451776</v>
      </c>
      <c r="E5" s="37">
        <f>'Route Weights'!F5</f>
        <v>0.55227882037533516</v>
      </c>
      <c r="F5" s="37">
        <f>'Route Weights'!G5</f>
        <v>0.50075689652106992</v>
      </c>
      <c r="G5" s="37">
        <f>'Route Weights'!H5</f>
        <v>0</v>
      </c>
      <c r="H5" s="37">
        <f>'Route Weights'!I5</f>
        <v>5.2760253304646962</v>
      </c>
      <c r="J5" s="3" t="str">
        <f t="shared" si="1"/>
        <v>| Huetamo to Morelia | 0.57 | 0.51 | 0.55 | 0.50 | 0.00 | 5.28 |</v>
      </c>
      <c r="R5" s="1" t="s">
        <v>92</v>
      </c>
      <c r="S5" s="1">
        <v>200</v>
      </c>
      <c r="U5" s="3" t="str">
        <f t="shared" si="0"/>
        <v>| Population Weight | 200 |</v>
      </c>
    </row>
    <row r="6" spans="1:21">
      <c r="A6" s="3" t="str">
        <f>'Route Weights'!A6</f>
        <v>Uruapan</v>
      </c>
      <c r="B6" s="3" t="str">
        <f>'Route Weights'!B6</f>
        <v>Pátzcuaro</v>
      </c>
      <c r="C6" s="37">
        <f>'Route Weights'!D6</f>
        <v>0.98740440845704003</v>
      </c>
      <c r="D6" s="37">
        <f>'Route Weights'!E6</f>
        <v>0.80522530660459291</v>
      </c>
      <c r="E6" s="37">
        <f>'Route Weights'!F6</f>
        <v>0.1970509383378016</v>
      </c>
      <c r="F6" s="37">
        <f>'Route Weights'!G6</f>
        <v>0.93981212202797471</v>
      </c>
      <c r="G6" s="37">
        <f>'Route Weights'!H6</f>
        <v>0</v>
      </c>
      <c r="H6" s="37">
        <f>'Route Weights'!I6</f>
        <v>7.223631524723551</v>
      </c>
      <c r="J6" s="3" t="str">
        <f t="shared" si="1"/>
        <v>| Uruapan to Pátzcuaro | 0.99 | 0.81 | 0.20 | 0.94 | 0.00 | 7.22 |</v>
      </c>
      <c r="O6" s="1" t="s">
        <v>104</v>
      </c>
      <c r="P6" s="4">
        <f>MIN('Route Info'!$F$2:$F$69)</f>
        <v>1.0514800514800515</v>
      </c>
      <c r="R6" s="1" t="s">
        <v>106</v>
      </c>
      <c r="S6" s="1">
        <v>500</v>
      </c>
      <c r="U6" s="3" t="str">
        <f t="shared" si="0"/>
        <v>| Cartel Weight | 500 |</v>
      </c>
    </row>
    <row r="7" spans="1:21">
      <c r="A7" s="3" t="str">
        <f>'Route Weights'!A7</f>
        <v>Pátzcuaro</v>
      </c>
      <c r="B7" s="3" t="str">
        <f>'Route Weights'!B7</f>
        <v>Morelia</v>
      </c>
      <c r="C7" s="37">
        <f>'Route Weights'!D7</f>
        <v>0.99550157444894283</v>
      </c>
      <c r="D7" s="37">
        <f>'Route Weights'!E7</f>
        <v>0.87688947582283616</v>
      </c>
      <c r="E7" s="37">
        <f>'Route Weights'!F7</f>
        <v>0.55227882037533516</v>
      </c>
      <c r="F7" s="37">
        <f>'Route Weights'!G7</f>
        <v>0.50075689652106992</v>
      </c>
      <c r="G7" s="37">
        <f>'Route Weights'!H7</f>
        <v>0</v>
      </c>
      <c r="H7" s="37">
        <f>'Route Weights'!I7</f>
        <v>7.371584634677828</v>
      </c>
      <c r="J7" s="3" t="str">
        <f t="shared" si="1"/>
        <v>| Pátzcuaro to Morelia | 1.00 | 0.88 | 0.55 | 0.50 | 0.00 | 7.37 |</v>
      </c>
      <c r="O7" s="1" t="s">
        <v>115</v>
      </c>
      <c r="P7" s="5">
        <f>MAX('Route Info'!$F$2:$F$69)</f>
        <v>2.4285714285714284</v>
      </c>
    </row>
    <row r="8" spans="1:21">
      <c r="A8" s="3" t="str">
        <f>'Route Weights'!A8</f>
        <v>Morelia</v>
      </c>
      <c r="B8" s="3" t="str">
        <f>'Route Weights'!B8</f>
        <v>San Juan del Río</v>
      </c>
      <c r="C8" s="37">
        <f>'Route Weights'!D8</f>
        <v>0.46783625730994149</v>
      </c>
      <c r="D8" s="37">
        <f>'Route Weights'!E8</f>
        <v>0.48257708096776991</v>
      </c>
      <c r="E8" s="37">
        <f>'Route Weights'!F8</f>
        <v>0.18096514745308312</v>
      </c>
      <c r="F8" s="37">
        <f>'Route Weights'!G8</f>
        <v>0.82194390330011968</v>
      </c>
      <c r="G8" s="37">
        <f>'Route Weights'!H8</f>
        <v>0</v>
      </c>
      <c r="H8" s="37">
        <f>'Route Weights'!I8</f>
        <v>4.623924514471879</v>
      </c>
      <c r="J8" s="3" t="str">
        <f t="shared" si="1"/>
        <v>| Morelia to San Juan del Río | 0.47 | 0.48 | 0.18 | 0.82 | 0.00 | 4.62 |</v>
      </c>
      <c r="O8" s="1" t="s">
        <v>29</v>
      </c>
      <c r="P8" s="1">
        <v>0</v>
      </c>
    </row>
    <row r="9" spans="1:21">
      <c r="A9" s="3" t="str">
        <f>'Route Weights'!A9</f>
        <v>Morelia</v>
      </c>
      <c r="B9" s="3" t="str">
        <f>'Route Weights'!B9</f>
        <v>Celaya</v>
      </c>
      <c r="C9" s="37">
        <f>'Route Weights'!D9</f>
        <v>0.74044084570400348</v>
      </c>
      <c r="D9" s="37">
        <f>'Route Weights'!E9</f>
        <v>0.61790380192787564</v>
      </c>
      <c r="E9" s="37">
        <f>'Route Weights'!F9</f>
        <v>0.51206434316353899</v>
      </c>
      <c r="F9" s="37">
        <f>'Route Weights'!G9</f>
        <v>0.6741649374036417</v>
      </c>
      <c r="G9" s="37">
        <f>'Route Weights'!H9</f>
        <v>0</v>
      </c>
      <c r="H9" s="37">
        <f>'Route Weights'!I9</f>
        <v>6.2924414075778676</v>
      </c>
      <c r="J9" s="3" t="str">
        <f t="shared" si="1"/>
        <v>| Morelia to Celaya | 0.74 | 0.62 | 0.51 | 0.67 | 0.00 | 6.29 |</v>
      </c>
    </row>
    <row r="10" spans="1:21">
      <c r="A10" s="3" t="str">
        <f>'Route Weights'!A10</f>
        <v>Morelia</v>
      </c>
      <c r="B10" s="3" t="str">
        <f>'Route Weights'!B10</f>
        <v>Irapuato</v>
      </c>
      <c r="C10" s="37">
        <f>'Route Weights'!D10</f>
        <v>0.75753486279802063</v>
      </c>
      <c r="D10" s="37">
        <f>'Route Weights'!E10</f>
        <v>0.80783455955458339</v>
      </c>
      <c r="E10" s="37">
        <f>'Route Weights'!F10</f>
        <v>0.71983914209115296</v>
      </c>
      <c r="F10" s="37">
        <f>'Route Weights'!G10</f>
        <v>0.6293442177423656</v>
      </c>
      <c r="G10" s="37">
        <f>'Route Weights'!H10</f>
        <v>0</v>
      </c>
      <c r="H10" s="37">
        <f>'Route Weights'!I10</f>
        <v>7.1538420557970159</v>
      </c>
      <c r="J10" s="3" t="str">
        <f t="shared" si="1"/>
        <v>| Morelia to Irapuato | 0.76 | 0.81 | 0.72 | 0.63 | 0.00 | 7.15 |</v>
      </c>
      <c r="O10" s="1" t="s">
        <v>131</v>
      </c>
      <c r="P10" s="1">
        <f>MIN('Route Info'!$G$2:$G$69)</f>
        <v>0</v>
      </c>
    </row>
    <row r="11" spans="1:21">
      <c r="A11" s="3" t="str">
        <f>'Route Weights'!A11</f>
        <v>Celaya</v>
      </c>
      <c r="B11" s="3" t="str">
        <f>'Route Weights'!B11</f>
        <v>Irapuato</v>
      </c>
      <c r="C11" s="37">
        <f>'Route Weights'!D11</f>
        <v>0.95726495726495731</v>
      </c>
      <c r="D11" s="37">
        <f>'Route Weights'!E11</f>
        <v>0.86489160522925979</v>
      </c>
      <c r="E11" s="37">
        <f>'Route Weights'!F11</f>
        <v>0.71983914209115296</v>
      </c>
      <c r="F11" s="37">
        <f>'Route Weights'!G11</f>
        <v>0.6293442177423656</v>
      </c>
      <c r="G11" s="37">
        <f>'Route Weights'!H11</f>
        <v>0</v>
      </c>
      <c r="H11" s="37">
        <f>'Route Weights'!I11</f>
        <v>7.9099457365043797</v>
      </c>
      <c r="J11" s="3" t="str">
        <f t="shared" si="1"/>
        <v>| Celaya to Irapuato | 0.96 | 0.86 | 0.72 | 0.63 | 0.00 | 7.91 |</v>
      </c>
      <c r="O11" s="1" t="s">
        <v>136</v>
      </c>
      <c r="P11" s="1">
        <f>MAX('Route Info'!$G$2:$G$69)</f>
        <v>74.599999999999994</v>
      </c>
    </row>
    <row r="12" spans="1:21">
      <c r="A12" s="3" t="str">
        <f>'Route Weights'!A12</f>
        <v>Irapuato</v>
      </c>
      <c r="B12" s="3" t="str">
        <f>'Route Weights'!B12</f>
        <v>Celaya</v>
      </c>
      <c r="C12" s="37">
        <f>'Route Weights'!D12</f>
        <v>0.95726495726495731</v>
      </c>
      <c r="D12" s="37">
        <f>'Route Weights'!E12</f>
        <v>0.86489160522925979</v>
      </c>
      <c r="E12" s="37">
        <f>'Route Weights'!F12</f>
        <v>0.51206434316353899</v>
      </c>
      <c r="F12" s="37">
        <f>'Route Weights'!G12</f>
        <v>0.6741649374036417</v>
      </c>
      <c r="G12" s="37">
        <f>'Route Weights'!H12</f>
        <v>0</v>
      </c>
      <c r="H12" s="37">
        <f>'Route Weights'!I12</f>
        <v>7.4833516584837021</v>
      </c>
      <c r="J12" s="3" t="str">
        <f t="shared" si="1"/>
        <v>| Irapuato to Celaya | 0.96 | 0.86 | 0.51 | 0.67 | 0.00 | 7.48 |</v>
      </c>
      <c r="O12" s="1" t="s">
        <v>29</v>
      </c>
      <c r="P12" s="1">
        <v>1</v>
      </c>
    </row>
    <row r="13" spans="1:21">
      <c r="A13" s="3" t="str">
        <f>'Route Weights'!A13</f>
        <v>San Juan del Río</v>
      </c>
      <c r="B13" s="3" t="str">
        <f>'Route Weights'!B13</f>
        <v>Celaya</v>
      </c>
      <c r="C13" s="37">
        <f>'Route Weights'!D13</f>
        <v>0.85200179937022036</v>
      </c>
      <c r="D13" s="37">
        <f>'Route Weights'!E13</f>
        <v>0.80890940760024721</v>
      </c>
      <c r="E13" s="37">
        <f>'Route Weights'!F13</f>
        <v>0.51206434316353899</v>
      </c>
      <c r="F13" s="37">
        <f>'Route Weights'!G13</f>
        <v>0.6741649374036417</v>
      </c>
      <c r="G13" s="37">
        <f>'Route Weights'!H13</f>
        <v>0</v>
      </c>
      <c r="H13" s="37">
        <f>'Route Weights'!I13</f>
        <v>7.0330413985640226</v>
      </c>
      <c r="J13" s="3" t="str">
        <f t="shared" si="1"/>
        <v>| San Juan del Río to Celaya | 0.85 | 0.81 | 0.51 | 0.67 | 0.00 | 7.03 |</v>
      </c>
    </row>
    <row r="14" spans="1:21">
      <c r="A14" s="3" t="str">
        <f>'Route Weights'!A14</f>
        <v>Celaya</v>
      </c>
      <c r="B14" s="3" t="str">
        <f>'Route Weights'!B14</f>
        <v>San Juan del Río</v>
      </c>
      <c r="C14" s="37">
        <f>'Route Weights'!D14</f>
        <v>0.85200179937022036</v>
      </c>
      <c r="D14" s="37">
        <f>'Route Weights'!E14</f>
        <v>0.80890940760024721</v>
      </c>
      <c r="E14" s="37">
        <f>'Route Weights'!F14</f>
        <v>0.18096514745308312</v>
      </c>
      <c r="F14" s="37">
        <f>'Route Weights'!G14</f>
        <v>0.82194390330011968</v>
      </c>
      <c r="G14" s="37">
        <f>'Route Weights'!H14</f>
        <v>0</v>
      </c>
      <c r="H14" s="37">
        <f>'Route Weights'!I14</f>
        <v>6.5114069815020157</v>
      </c>
      <c r="J14" s="3" t="str">
        <f t="shared" si="1"/>
        <v>| Celaya to San Juan del Río | 0.85 | 0.81 | 0.18 | 0.82 | 0.00 | 6.51 |</v>
      </c>
      <c r="O14" s="1" t="s">
        <v>140</v>
      </c>
      <c r="P14" s="7">
        <f>MIN('City Info'!D2:D35)</f>
        <v>548</v>
      </c>
    </row>
    <row r="15" spans="1:21">
      <c r="A15" s="3" t="str">
        <f>'Route Weights'!A15</f>
        <v>Pátzcuaro</v>
      </c>
      <c r="B15" s="3" t="str">
        <f>'Route Weights'!B15</f>
        <v>La Piedad</v>
      </c>
      <c r="C15" s="37">
        <f>'Route Weights'!D15</f>
        <v>0.55330634278002699</v>
      </c>
      <c r="D15" s="37">
        <f>'Route Weights'!E15</f>
        <v>0.1222122647548327</v>
      </c>
      <c r="E15" s="37">
        <f>'Route Weights'!F15</f>
        <v>0.2989276139410188</v>
      </c>
      <c r="F15" s="37">
        <f>'Route Weights'!G15</f>
        <v>0.93196313050369173</v>
      </c>
      <c r="G15" s="37">
        <f>'Route Weights'!H15</f>
        <v>0</v>
      </c>
      <c r="H15" s="37">
        <f>'Route Weights'!I15</f>
        <v>4.7007232936270889</v>
      </c>
      <c r="J15" s="3" t="str">
        <f t="shared" si="1"/>
        <v>| Pátzcuaro to La Piedad | 0.55 | 0.12 | 0.30 | 0.93 | 0.00 | 4.70 |</v>
      </c>
      <c r="O15" s="1" t="s">
        <v>141</v>
      </c>
      <c r="P15" s="7">
        <f>MAX('City Info'!D2:D35)</f>
        <v>1575400</v>
      </c>
    </row>
    <row r="16" spans="1:21">
      <c r="A16" s="3" t="str">
        <f>'Route Weights'!A16</f>
        <v>Uruapan</v>
      </c>
      <c r="B16" s="3" t="str">
        <f>'Route Weights'!B16</f>
        <v>Zamora</v>
      </c>
      <c r="C16" s="37">
        <f>'Route Weights'!D16</f>
        <v>0.85515069725596038</v>
      </c>
      <c r="D16" s="37">
        <f>'Route Weights'!E16</f>
        <v>0.61126979411831894</v>
      </c>
      <c r="E16" s="37">
        <f>'Route Weights'!F16</f>
        <v>0.84316353887399464</v>
      </c>
      <c r="F16" s="37">
        <f>'Route Weights'!G16</f>
        <v>0.87322173766169775</v>
      </c>
      <c r="G16" s="37">
        <f>'Route Weights'!H16</f>
        <v>0</v>
      </c>
      <c r="H16" s="37">
        <f>'Route Weights'!I16</f>
        <v>7.8879635617578705</v>
      </c>
      <c r="J16" s="3" t="str">
        <f t="shared" si="1"/>
        <v>| Uruapan to Zamora | 0.86 | 0.61 | 0.84 | 0.87 | 0.00 | 7.89 |</v>
      </c>
      <c r="O16" s="1" t="s">
        <v>29</v>
      </c>
      <c r="P16" s="1">
        <v>0</v>
      </c>
    </row>
    <row r="17" spans="1:16">
      <c r="A17" s="3" t="str">
        <f>'Route Weights'!A17</f>
        <v>Zamora</v>
      </c>
      <c r="B17" s="3" t="str">
        <f>'Route Weights'!B17</f>
        <v>La Piedad</v>
      </c>
      <c r="C17" s="37">
        <f>'Route Weights'!D17</f>
        <v>1</v>
      </c>
      <c r="D17" s="37">
        <f>'Route Weights'!E17</f>
        <v>0.83598495911214954</v>
      </c>
      <c r="E17" s="37">
        <f>'Route Weights'!F17</f>
        <v>0.2989276139410188</v>
      </c>
      <c r="F17" s="37">
        <f>'Route Weights'!G17</f>
        <v>0.93196313050369173</v>
      </c>
      <c r="G17" s="37">
        <f>'Route Weights'!H17</f>
        <v>0</v>
      </c>
      <c r="H17" s="37">
        <f>'Route Weights'!I17</f>
        <v>7.5640697234059218</v>
      </c>
      <c r="J17" s="3" t="str">
        <f t="shared" si="1"/>
        <v>| Zamora to La Piedad | 1.00 | 0.84 | 0.30 | 0.93 | 0.00 | 7.56 |</v>
      </c>
    </row>
    <row r="18" spans="1:16">
      <c r="A18" s="3" t="str">
        <f>'Route Weights'!A18</f>
        <v>La Piedad</v>
      </c>
      <c r="B18" s="3" t="str">
        <f>'Route Weights'!B18</f>
        <v>Irapuato</v>
      </c>
      <c r="C18" s="37">
        <f>'Route Weights'!D18</f>
        <v>0.87044534412955465</v>
      </c>
      <c r="D18" s="37">
        <f>'Route Weights'!E18</f>
        <v>0.81132654484586408</v>
      </c>
      <c r="E18" s="37">
        <f>'Route Weights'!F18</f>
        <v>0.71983914209115296</v>
      </c>
      <c r="F18" s="37">
        <f>'Route Weights'!G18</f>
        <v>0.6293442177423656</v>
      </c>
      <c r="G18" s="37">
        <f>'Route Weights'!H18</f>
        <v>0</v>
      </c>
      <c r="H18" s="37">
        <f>'Route Weights'!I18</f>
        <v>7.5237525735166511</v>
      </c>
      <c r="J18" s="3" t="str">
        <f t="shared" si="1"/>
        <v>| La Piedad to Irapuato | 0.87 | 0.81 | 0.72 | 0.63 | 0.00 | 7.52 |</v>
      </c>
      <c r="O18" s="1" t="s">
        <v>142</v>
      </c>
    </row>
    <row r="19" spans="1:16">
      <c r="A19" s="3" t="str">
        <f>'Route Weights'!A19</f>
        <v>Zamora</v>
      </c>
      <c r="B19" s="3" t="str">
        <f>'Route Weights'!B19</f>
        <v>Guadalajara</v>
      </c>
      <c r="C19" s="37">
        <f>'Route Weights'!D19</f>
        <v>0.6792622582096266</v>
      </c>
      <c r="D19" s="37">
        <f>'Route Weights'!E19</f>
        <v>0.84255755641668562</v>
      </c>
      <c r="E19" s="37">
        <f>'Route Weights'!F19</f>
        <v>0.30160857908847188</v>
      </c>
      <c r="F19" s="37">
        <f>'Route Weights'!G19</f>
        <v>2.3510780695582822E-2</v>
      </c>
      <c r="G19" s="37">
        <f>'Route Weights'!H19</f>
        <v>0.66999999999999993</v>
      </c>
      <c r="H19" s="37">
        <f>'Route Weights'!I19</f>
        <v>7.3033232933834862</v>
      </c>
      <c r="J19" s="3" t="str">
        <f t="shared" si="1"/>
        <v>| Zamora to Guadalajara | 0.68 | 0.84 | 0.30 | 0.02 | 0.67 | 7.30 |</v>
      </c>
      <c r="O19" s="1" t="s">
        <v>143</v>
      </c>
    </row>
    <row r="20" spans="1:16">
      <c r="A20" s="3" t="str">
        <f>'Route Weights'!A20</f>
        <v>La Piedad</v>
      </c>
      <c r="B20" s="3" t="str">
        <f>'Route Weights'!B20</f>
        <v>Guadalajara</v>
      </c>
      <c r="C20" s="37">
        <f>'Route Weights'!D20</f>
        <v>0.68376068376068377</v>
      </c>
      <c r="D20" s="37">
        <f>'Route Weights'!E20</f>
        <v>0.87100573238462731</v>
      </c>
      <c r="E20" s="37">
        <f>'Route Weights'!F20</f>
        <v>0.30160857908847188</v>
      </c>
      <c r="F20" s="37">
        <f>'Route Weights'!G20</f>
        <v>2.3510780695582822E-2</v>
      </c>
      <c r="G20" s="37">
        <f>'Route Weights'!H20</f>
        <v>0.66999999999999993</v>
      </c>
      <c r="H20" s="37">
        <f>'Route Weights'!I20</f>
        <v>7.3746788703049111</v>
      </c>
      <c r="J20" s="3" t="str">
        <f t="shared" si="1"/>
        <v>| La Piedad to Guadalajara | 0.68 | 0.87 | 0.30 | 0.02 | 0.67 | 7.37 |</v>
      </c>
      <c r="O20" s="1" t="s">
        <v>29</v>
      </c>
      <c r="P20" s="1">
        <v>0</v>
      </c>
    </row>
    <row r="21" spans="1:16">
      <c r="A21" s="3" t="str">
        <f>'Route Weights'!A21</f>
        <v>La Piedad</v>
      </c>
      <c r="B21" s="3" t="str">
        <f>'Route Weights'!B21</f>
        <v>León</v>
      </c>
      <c r="C21" s="37">
        <f>'Route Weights'!D21</f>
        <v>0.83400809716599189</v>
      </c>
      <c r="D21" s="37">
        <f>'Route Weights'!E21</f>
        <v>0.86742891230861008</v>
      </c>
      <c r="E21" s="37">
        <f>'Route Weights'!F21</f>
        <v>0.35522788203753353</v>
      </c>
      <c r="F21" s="37">
        <f>'Route Weights'!G21</f>
        <v>0</v>
      </c>
      <c r="G21" s="37">
        <f>'Route Weights'!H21</f>
        <v>0</v>
      </c>
      <c r="H21" s="37">
        <f>'Route Weights'!I21</f>
        <v>5.3036678420303138</v>
      </c>
      <c r="J21" s="3" t="str">
        <f t="shared" si="1"/>
        <v>| La Piedad to León | 0.83 | 0.87 | 0.36 | 0.00 | 0.00 | 5.30 |</v>
      </c>
    </row>
    <row r="22" spans="1:16">
      <c r="A22" s="3" t="str">
        <f>'Route Weights'!A22</f>
        <v>Irapuato</v>
      </c>
      <c r="B22" s="3" t="str">
        <f>'Route Weights'!B22</f>
        <v>León</v>
      </c>
      <c r="C22" s="37">
        <f>'Route Weights'!D22</f>
        <v>0.95321637426900585</v>
      </c>
      <c r="D22" s="37">
        <f>'Route Weights'!E22</f>
        <v>0.95690577126890841</v>
      </c>
      <c r="E22" s="37">
        <f>'Route Weights'!F22</f>
        <v>0.35522788203753353</v>
      </c>
      <c r="F22" s="37">
        <f>'Route Weights'!G22</f>
        <v>0</v>
      </c>
      <c r="G22" s="37">
        <f>'Route Weights'!H22</f>
        <v>0</v>
      </c>
      <c r="H22" s="37">
        <f>'Route Weights'!I22</f>
        <v>5.8657910220677412</v>
      </c>
      <c r="J22" s="3" t="str">
        <f t="shared" si="1"/>
        <v>| Irapuato to León | 0.95 | 0.96 | 0.36 | 0.00 | 0.00 | 5.87 |</v>
      </c>
      <c r="O22" s="36"/>
    </row>
    <row r="23" spans="1:16">
      <c r="A23" s="3" t="str">
        <f>'Route Weights'!A23</f>
        <v>San Juan del Río</v>
      </c>
      <c r="B23" s="3" t="str">
        <f>'Route Weights'!B23</f>
        <v>San Luis Potosí</v>
      </c>
      <c r="C23" s="37">
        <f>'Route Weights'!D23</f>
        <v>0.43184885290148445</v>
      </c>
      <c r="D23" s="37">
        <f>'Route Weights'!E23</f>
        <v>0.901904031245641</v>
      </c>
      <c r="E23" s="37">
        <f>'Route Weights'!F23</f>
        <v>0.27345844504021449</v>
      </c>
      <c r="F23" s="37">
        <f>'Route Weights'!G23</f>
        <v>0.45806590079575732</v>
      </c>
      <c r="G23" s="37">
        <f>'Route Weights'!H23</f>
        <v>1</v>
      </c>
      <c r="H23" s="37">
        <f>'Route Weights'!I23</f>
        <v>8.7529619967806589</v>
      </c>
      <c r="J23" s="3" t="str">
        <f t="shared" si="1"/>
        <v>| San Juan del Río to San Luis Potosí | 0.43 | 0.90 | 0.27 | 0.46 | 1.00 | 8.75 |</v>
      </c>
      <c r="O23" s="36"/>
    </row>
    <row r="24" spans="1:16">
      <c r="A24" s="3" t="str">
        <f>'Route Weights'!A24</f>
        <v>Celaya</v>
      </c>
      <c r="B24" s="3" t="str">
        <f>'Route Weights'!B24</f>
        <v>San Luis Potosí</v>
      </c>
      <c r="C24" s="37">
        <f>'Route Weights'!D24</f>
        <v>0.42735042735042733</v>
      </c>
      <c r="D24" s="37">
        <f>'Route Weights'!E24</f>
        <v>0.65700934579439252</v>
      </c>
      <c r="E24" s="37">
        <f>'Route Weights'!F24</f>
        <v>0.27345844504021449</v>
      </c>
      <c r="F24" s="37">
        <f>'Route Weights'!G24</f>
        <v>0.45806590079575732</v>
      </c>
      <c r="G24" s="37">
        <f>'Route Weights'!H24</f>
        <v>1</v>
      </c>
      <c r="H24" s="37">
        <f>'Route Weights'!I24</f>
        <v>8.2487134008926208</v>
      </c>
      <c r="J24" s="3" t="str">
        <f t="shared" si="1"/>
        <v>| Celaya to San Luis Potosí | 0.43 | 0.66 | 0.27 | 0.46 | 1.00 | 8.25 |</v>
      </c>
    </row>
    <row r="25" spans="1:16">
      <c r="A25" s="3" t="str">
        <f>'Route Weights'!A25</f>
        <v>Irapuato</v>
      </c>
      <c r="B25" s="3" t="str">
        <f>'Route Weights'!B25</f>
        <v>San Luis Potosí</v>
      </c>
      <c r="C25" s="37">
        <f>'Route Weights'!D25</f>
        <v>0.57130004498425546</v>
      </c>
      <c r="D25" s="37">
        <f>'Route Weights'!E25</f>
        <v>0.843258998797076</v>
      </c>
      <c r="E25" s="37">
        <f>'Route Weights'!F25</f>
        <v>0.27345844504021449</v>
      </c>
      <c r="F25" s="37">
        <f>'Route Weights'!G25</f>
        <v>0.45806590079575732</v>
      </c>
      <c r="G25" s="37">
        <f>'Route Weights'!H25</f>
        <v>1</v>
      </c>
      <c r="H25" s="37">
        <f>'Route Weights'!I25</f>
        <v>9.083907906435293</v>
      </c>
      <c r="J25" s="3" t="str">
        <f t="shared" si="1"/>
        <v>| Irapuato to San Luis Potosí | 0.57 | 0.84 | 0.27 | 0.46 | 1.00 | 9.08 |</v>
      </c>
    </row>
    <row r="26" spans="1:16">
      <c r="A26" s="3" t="str">
        <f>'Route Weights'!A26</f>
        <v>León</v>
      </c>
      <c r="B26" s="3" t="str">
        <f>'Route Weights'!B26</f>
        <v>San Luis Potosí</v>
      </c>
      <c r="C26" s="37">
        <f>'Route Weights'!D26</f>
        <v>0.64327485380116955</v>
      </c>
      <c r="D26" s="37">
        <f>'Route Weights'!E26</f>
        <v>0.77652663097722541</v>
      </c>
      <c r="E26" s="37">
        <f>'Route Weights'!F26</f>
        <v>0.27345844504021449</v>
      </c>
      <c r="F26" s="37">
        <f>'Route Weights'!G26</f>
        <v>0.45806590079575732</v>
      </c>
      <c r="G26" s="37">
        <f>'Route Weights'!H26</f>
        <v>1</v>
      </c>
      <c r="H26" s="37">
        <f>'Route Weights'!I26</f>
        <v>9.1817907705642448</v>
      </c>
      <c r="J26" s="3" t="str">
        <f t="shared" si="1"/>
        <v>| León to San Luis Potosí | 0.64 | 0.78 | 0.27 | 0.46 | 1.00 | 9.18 |</v>
      </c>
    </row>
    <row r="27" spans="1:16">
      <c r="A27" s="3" t="str">
        <f>'Route Weights'!A27</f>
        <v>Guadalajara</v>
      </c>
      <c r="B27" s="3" t="str">
        <f>'Route Weights'!B27</f>
        <v>San Juan de los Lagos</v>
      </c>
      <c r="C27" s="37">
        <f>'Route Weights'!D27</f>
        <v>0.7458389563652722</v>
      </c>
      <c r="D27" s="37">
        <f>'Route Weights'!E27</f>
        <v>0.84215445154943425</v>
      </c>
      <c r="E27" s="37">
        <f>'Route Weights'!F27</f>
        <v>0.17828418230563006</v>
      </c>
      <c r="F27" s="37">
        <f>'Route Weights'!G27</f>
        <v>0.95276762514826785</v>
      </c>
      <c r="G27" s="37">
        <f>'Route Weights'!H27</f>
        <v>0</v>
      </c>
      <c r="H27" s="37">
        <f>'Route Weights'!I27</f>
        <v>6.5009489421298738</v>
      </c>
      <c r="J27" s="3" t="str">
        <f t="shared" si="1"/>
        <v>| Guadalajara to San Juan de los Lagos | 0.75 | 0.84 | 0.18 | 0.95 | 0.00 | 6.50 |</v>
      </c>
    </row>
    <row r="28" spans="1:16">
      <c r="A28" s="3" t="str">
        <f>'Route Weights'!A28</f>
        <v>San Juan de los Lagos</v>
      </c>
      <c r="B28" s="3" t="str">
        <f>'Route Weights'!B28</f>
        <v>San Luis Potosí</v>
      </c>
      <c r="C28" s="37">
        <f>'Route Weights'!D28</f>
        <v>0.61178587494376968</v>
      </c>
      <c r="D28" s="37">
        <f>'Route Weights'!E28</f>
        <v>0.91635514018691588</v>
      </c>
      <c r="E28" s="37">
        <f>'Route Weights'!F28</f>
        <v>0.27345844504021449</v>
      </c>
      <c r="F28" s="37">
        <f>'Route Weights'!G28</f>
        <v>0.45806590079575732</v>
      </c>
      <c r="G28" s="37">
        <f>'Route Weights'!H28</f>
        <v>1</v>
      </c>
      <c r="H28" s="37">
        <f>'Route Weights'!I28</f>
        <v>9.3602332140848397</v>
      </c>
      <c r="J28" s="3" t="str">
        <f t="shared" si="1"/>
        <v>| San Juan de los Lagos to San Luis Potosí | 0.61 | 0.92 | 0.27 | 0.46 | 1.00 | 9.36 |</v>
      </c>
    </row>
    <row r="29" spans="1:16">
      <c r="A29" s="3" t="str">
        <f>'Route Weights'!A29</f>
        <v>León</v>
      </c>
      <c r="B29" s="3" t="str">
        <f>'Route Weights'!B29</f>
        <v>San Juan de los Lagos</v>
      </c>
      <c r="C29" s="37">
        <f>'Route Weights'!D29</f>
        <v>0.91947818263607739</v>
      </c>
      <c r="D29" s="37">
        <f>'Route Weights'!E29</f>
        <v>0.80915887850467294</v>
      </c>
      <c r="E29" s="37">
        <f>'Route Weights'!F29</f>
        <v>0.17828418230563006</v>
      </c>
      <c r="F29" s="37">
        <f>'Route Weights'!G29</f>
        <v>0.95276762514826785</v>
      </c>
      <c r="G29" s="37">
        <f>'Route Weights'!H29</f>
        <v>0</v>
      </c>
      <c r="H29" s="37">
        <f>'Route Weights'!I29</f>
        <v>6.9930838804822244</v>
      </c>
      <c r="J29" s="3" t="str">
        <f t="shared" si="1"/>
        <v>| León to San Juan de los Lagos | 0.92 | 0.81 | 0.18 | 0.95 | 0.00 | 6.99 |</v>
      </c>
    </row>
    <row r="30" spans="1:16">
      <c r="A30" s="3" t="str">
        <f>'Route Weights'!A30</f>
        <v>San Juan de los Lagos</v>
      </c>
      <c r="B30" s="3" t="str">
        <f>'Route Weights'!B30</f>
        <v>León</v>
      </c>
      <c r="C30" s="37">
        <f>'Route Weights'!D30</f>
        <v>0.91947818263607739</v>
      </c>
      <c r="D30" s="37">
        <f>'Route Weights'!E30</f>
        <v>0.80915887850467294</v>
      </c>
      <c r="E30" s="37">
        <f>'Route Weights'!F30</f>
        <v>0.35522788203753353</v>
      </c>
      <c r="F30" s="37">
        <f>'Route Weights'!G30</f>
        <v>0</v>
      </c>
      <c r="G30" s="37">
        <f>'Route Weights'!H30</f>
        <v>0</v>
      </c>
      <c r="H30" s="37">
        <f>'Route Weights'!I30</f>
        <v>5.461853049147714</v>
      </c>
      <c r="J30" s="3" t="str">
        <f t="shared" si="1"/>
        <v>| San Juan de los Lagos to León | 0.92 | 0.81 | 0.36 | 0.00 | 0.00 | 5.46 |</v>
      </c>
    </row>
    <row r="31" spans="1:16">
      <c r="A31" s="3" t="str">
        <f>'Route Weights'!A31</f>
        <v>San Juan del Río</v>
      </c>
      <c r="B31" s="3" t="str">
        <f>'Route Weights'!B31</f>
        <v>Rioverde</v>
      </c>
      <c r="C31" s="37">
        <f>'Route Weights'!D31</f>
        <v>0</v>
      </c>
      <c r="D31" s="37">
        <f>'Route Weights'!E31</f>
        <v>0</v>
      </c>
      <c r="E31" s="37">
        <f>'Route Weights'!F31</f>
        <v>0.13404825737265416</v>
      </c>
      <c r="F31" s="37">
        <f>'Route Weights'!G31</f>
        <v>0.93666388968614189</v>
      </c>
      <c r="G31" s="37">
        <f>'Route Weights'!H31</f>
        <v>1</v>
      </c>
      <c r="H31" s="37">
        <f>'Route Weights'!I31</f>
        <v>6.2039244149243578</v>
      </c>
      <c r="J31" s="3" t="str">
        <f t="shared" si="1"/>
        <v>| San Juan del Río to Rioverde | 0.00 | 0.00 | 0.13 | 0.94 | 1.00 | 6.20 |</v>
      </c>
    </row>
    <row r="32" spans="1:16">
      <c r="A32" s="3" t="str">
        <f>'Route Weights'!A32</f>
        <v>Rioverde</v>
      </c>
      <c r="B32" s="3" t="str">
        <f>'Route Weights'!B32</f>
        <v>San Luis Potosí</v>
      </c>
      <c r="C32" s="37">
        <f>'Route Weights'!D32</f>
        <v>0.65677013045434096</v>
      </c>
      <c r="D32" s="37">
        <f>'Route Weights'!E32</f>
        <v>0.49913708160401304</v>
      </c>
      <c r="E32" s="37">
        <f>'Route Weights'!F32</f>
        <v>0.27345844504021449</v>
      </c>
      <c r="F32" s="37">
        <f>'Route Weights'!G32</f>
        <v>0.45806590079575732</v>
      </c>
      <c r="G32" s="37">
        <f>'Route Weights'!H32</f>
        <v>1</v>
      </c>
      <c r="H32" s="37">
        <f>'Route Weights'!I32</f>
        <v>8.6703893467744422</v>
      </c>
      <c r="J32" s="3" t="str">
        <f t="shared" si="1"/>
        <v>| Rioverde to San Luis Potosí | 0.66 | 0.50 | 0.27 | 0.46 | 1.00 | 8.67 |</v>
      </c>
    </row>
    <row r="33" spans="1:10">
      <c r="A33" s="3" t="str">
        <f>'Route Weights'!A33</f>
        <v>San Luis Potosí</v>
      </c>
      <c r="B33" s="3" t="str">
        <f>'Route Weights'!B33</f>
        <v>Rioverde</v>
      </c>
      <c r="C33" s="37">
        <f>'Route Weights'!D33</f>
        <v>0.65677013045434096</v>
      </c>
      <c r="D33" s="37">
        <f>'Route Weights'!E33</f>
        <v>0.49913708160401304</v>
      </c>
      <c r="E33" s="37">
        <f>'Route Weights'!F33</f>
        <v>0.13404825737265416</v>
      </c>
      <c r="F33" s="37">
        <f>'Route Weights'!G33</f>
        <v>0.93666388968614189</v>
      </c>
      <c r="G33" s="37">
        <f>'Route Weights'!H33</f>
        <v>1</v>
      </c>
      <c r="H33" s="37">
        <f>'Route Weights'!I33</f>
        <v>9.3132454260213375</v>
      </c>
      <c r="J33" s="3" t="str">
        <f t="shared" si="1"/>
        <v>| San Luis Potosí to Rioverde | 0.66 | 0.50 | 0.13 | 0.94 | 1.00 | 9.31 |</v>
      </c>
    </row>
    <row r="34" spans="1:10">
      <c r="A34" s="3" t="str">
        <f>'Route Weights'!A34</f>
        <v>San Juan del Río</v>
      </c>
      <c r="B34" s="3" t="str">
        <f>'Route Weights'!B34</f>
        <v>Ciudad Valles</v>
      </c>
      <c r="C34" s="37">
        <f>'Route Weights'!D34</f>
        <v>0.10796221322537111</v>
      </c>
      <c r="D34" s="37">
        <f>'Route Weights'!E34</f>
        <v>0.37723024638912478</v>
      </c>
      <c r="E34" s="37">
        <f>'Route Weights'!F34</f>
        <v>0.26139410187667561</v>
      </c>
      <c r="F34" s="37">
        <f>'Route Weights'!G34</f>
        <v>0.88334522863100784</v>
      </c>
      <c r="G34" s="37">
        <f>'Route Weights'!H34</f>
        <v>1</v>
      </c>
      <c r="H34" s="37">
        <f>'Route Weights'!I34</f>
        <v>7.5133251207157192</v>
      </c>
      <c r="J34" s="3" t="str">
        <f t="shared" si="1"/>
        <v>| San Juan del Río to Ciudad Valles | 0.11 | 0.38 | 0.26 | 0.88 | 1.00 | 7.51 |</v>
      </c>
    </row>
    <row r="35" spans="1:10">
      <c r="A35" s="3" t="str">
        <f>'Route Weights'!A35</f>
        <v>Rioverde</v>
      </c>
      <c r="B35" s="3" t="str">
        <f>'Route Weights'!B35</f>
        <v>Ciudad Valles</v>
      </c>
      <c r="C35" s="37">
        <f>'Route Weights'!D35</f>
        <v>0.80611785874943764</v>
      </c>
      <c r="D35" s="37">
        <f>'Route Weights'!E35</f>
        <v>0.86561418487292474</v>
      </c>
      <c r="E35" s="37">
        <f>'Route Weights'!F35</f>
        <v>0.26139410187667561</v>
      </c>
      <c r="F35" s="37">
        <f>'Route Weights'!G35</f>
        <v>0.88334522863100784</v>
      </c>
      <c r="G35" s="37">
        <f>'Route Weights'!H35</f>
        <v>1</v>
      </c>
      <c r="H35" s="37">
        <f>'Route Weights'!I35</f>
        <v>10.734164715439247</v>
      </c>
      <c r="J35" s="3" t="str">
        <f t="shared" si="1"/>
        <v>| Rioverde to Ciudad Valles | 0.81 | 0.87 | 0.26 | 0.88 | 1.00 | 10.73 |</v>
      </c>
    </row>
    <row r="36" spans="1:10">
      <c r="A36" s="3" t="str">
        <f>'Route Weights'!A36</f>
        <v>Ciudad Valles</v>
      </c>
      <c r="B36" s="3" t="str">
        <f>'Route Weights'!B36</f>
        <v>Rioverde</v>
      </c>
      <c r="C36" s="37">
        <f>'Route Weights'!D36</f>
        <v>0.80611785874943764</v>
      </c>
      <c r="D36" s="37">
        <f>'Route Weights'!E36</f>
        <v>0.86561418487292474</v>
      </c>
      <c r="E36" s="37">
        <f>'Route Weights'!F36</f>
        <v>0.13404825737265416</v>
      </c>
      <c r="F36" s="37">
        <f>'Route Weights'!G36</f>
        <v>0.93666388968614189</v>
      </c>
      <c r="G36" s="37">
        <f>'Route Weights'!H36</f>
        <v>1</v>
      </c>
      <c r="H36" s="37">
        <f>'Route Weights'!I36</f>
        <v>10.526245902079115</v>
      </c>
      <c r="J36" s="3" t="str">
        <f t="shared" si="1"/>
        <v>| Ciudad Valles to Rioverde | 0.81 | 0.87 | 0.13 | 0.94 | 1.00 | 10.53 |</v>
      </c>
    </row>
    <row r="37" spans="1:10">
      <c r="A37" s="3" t="str">
        <f>'Route Weights'!A37</f>
        <v>Ciudad Valles</v>
      </c>
      <c r="B37" s="3" t="str">
        <f>'Route Weights'!B37</f>
        <v>Matehuala</v>
      </c>
      <c r="C37" s="37">
        <f>'Route Weights'!D37</f>
        <v>0.40035987404408457</v>
      </c>
      <c r="D37" s="37">
        <f>'Route Weights'!E37</f>
        <v>0.97049926217412696</v>
      </c>
      <c r="E37" s="37">
        <f>'Route Weights'!F37</f>
        <v>0.28686327077747992</v>
      </c>
      <c r="F37" s="37">
        <f>'Route Weights'!G37</f>
        <v>0.93521232471368743</v>
      </c>
      <c r="G37" s="37">
        <f>'Route Weights'!H37</f>
        <v>1</v>
      </c>
      <c r="H37" s="37">
        <f>'Route Weights'!I37</f>
        <v>9.8108246833405772</v>
      </c>
      <c r="J37" s="3" t="str">
        <f t="shared" si="1"/>
        <v>| Ciudad Valles to Matehuala | 0.40 | 0.97 | 0.29 | 0.94 | 1.00 | 9.81 |</v>
      </c>
    </row>
    <row r="38" spans="1:10">
      <c r="A38" s="3" t="str">
        <f>'Route Weights'!A38</f>
        <v>San Luis Potosí</v>
      </c>
      <c r="B38" s="3" t="str">
        <f>'Route Weights'!B38</f>
        <v>Matehuala</v>
      </c>
      <c r="C38" s="37">
        <f>'Route Weights'!D38</f>
        <v>0.60278902384165534</v>
      </c>
      <c r="D38" s="37">
        <f>'Route Weights'!E38</f>
        <v>0.8935874895900805</v>
      </c>
      <c r="E38" s="37">
        <f>'Route Weights'!F38</f>
        <v>0.28686327077747992</v>
      </c>
      <c r="F38" s="37">
        <f>'Route Weights'!G38</f>
        <v>0.93521232471368743</v>
      </c>
      <c r="G38" s="37">
        <f>'Route Weights'!H38</f>
        <v>1</v>
      </c>
      <c r="H38" s="37">
        <f>'Route Weights'!I38</f>
        <v>10.30766626252182</v>
      </c>
      <c r="J38" s="3" t="str">
        <f t="shared" si="1"/>
        <v>| San Luis Potosí to Matehuala | 0.60 | 0.89 | 0.29 | 0.94 | 1.00 | 10.31 |</v>
      </c>
    </row>
    <row r="39" spans="1:10">
      <c r="A39" s="3" t="str">
        <f>'Route Weights'!A39</f>
        <v>Ciudad Valles</v>
      </c>
      <c r="B39" s="3" t="str">
        <f>'Route Weights'!B39</f>
        <v>Ciudad Victoria</v>
      </c>
      <c r="C39" s="37">
        <f>'Route Weights'!D39</f>
        <v>0.50382366171839854</v>
      </c>
      <c r="D39" s="37">
        <f>'Route Weights'!E39</f>
        <v>0.87601246105918995</v>
      </c>
      <c r="E39" s="37">
        <f>'Route Weights'!F39</f>
        <v>0.39276139410187672</v>
      </c>
      <c r="F39" s="37">
        <f>'Route Weights'!G39</f>
        <v>0.76647392897872313</v>
      </c>
      <c r="G39" s="37">
        <f>'Route Weights'!H39</f>
        <v>1</v>
      </c>
      <c r="H39" s="37">
        <f>'Route Weights'!I39</f>
        <v>9.869629030066708</v>
      </c>
      <c r="J39" s="3" t="str">
        <f t="shared" si="1"/>
        <v>| Ciudad Valles to Ciudad Victoria | 0.50 | 0.88 | 0.39 | 0.77 | 1.00 | 9.87 |</v>
      </c>
    </row>
    <row r="40" spans="1:10">
      <c r="A40" s="3" t="str">
        <f>'Route Weights'!A40</f>
        <v>Ciudad Victoria</v>
      </c>
      <c r="B40" s="3" t="str">
        <f>'Route Weights'!B40</f>
        <v>Linares</v>
      </c>
      <c r="C40" s="37">
        <f>'Route Weights'!D40</f>
        <v>0.71210076473234374</v>
      </c>
      <c r="D40" s="37">
        <f>'Route Weights'!E40</f>
        <v>0.8879844780571936</v>
      </c>
      <c r="E40" s="37">
        <f>'Route Weights'!F40</f>
        <v>0</v>
      </c>
      <c r="F40" s="37">
        <f>'Route Weights'!G40</f>
        <v>0.94355469593333219</v>
      </c>
      <c r="G40" s="37">
        <f>'Route Weights'!H40</f>
        <v>1</v>
      </c>
      <c r="H40" s="37">
        <f>'Route Weights'!I40</f>
        <v>9.9479418557588239</v>
      </c>
      <c r="J40" s="3" t="str">
        <f t="shared" si="1"/>
        <v>| Ciudad Victoria to Linares | 0.71 | 0.89 | 0.00 | 0.94 | 1.00 | 9.95 |</v>
      </c>
    </row>
    <row r="41" spans="1:10">
      <c r="A41" s="3" t="str">
        <f>'Route Weights'!A41</f>
        <v>Matehuala</v>
      </c>
      <c r="B41" s="3" t="str">
        <f>'Route Weights'!B41</f>
        <v>Linares</v>
      </c>
      <c r="C41" s="37">
        <f>'Route Weights'!D41</f>
        <v>0.50832208726945571</v>
      </c>
      <c r="D41" s="37">
        <f>'Route Weights'!E41</f>
        <v>0.77205248023005024</v>
      </c>
      <c r="E41" s="37">
        <f>'Route Weights'!F41</f>
        <v>0</v>
      </c>
      <c r="F41" s="37">
        <f>'Route Weights'!G41</f>
        <v>0.94355469593333219</v>
      </c>
      <c r="G41" s="37">
        <f>'Route Weights'!H41</f>
        <v>1</v>
      </c>
      <c r="H41" s="37">
        <f>'Route Weights'!I41</f>
        <v>9.0610749682595397</v>
      </c>
      <c r="J41" s="3" t="str">
        <f t="shared" si="1"/>
        <v>| Matehuala to Linares | 0.51 | 0.77 | 0.00 | 0.94 | 1.00 | 9.06 |</v>
      </c>
    </row>
    <row r="42" spans="1:10">
      <c r="A42" s="3" t="str">
        <f>'Route Weights'!A42</f>
        <v>Linares</v>
      </c>
      <c r="B42" s="3" t="str">
        <f>'Route Weights'!B42</f>
        <v>Monterrey</v>
      </c>
      <c r="C42" s="37">
        <f>'Route Weights'!D42</f>
        <v>0.78317588843904629</v>
      </c>
      <c r="D42" s="37">
        <f>'Route Weights'!E42</f>
        <v>0.95547699546208331</v>
      </c>
      <c r="E42" s="37">
        <f>'Route Weights'!F42</f>
        <v>0.22922252010723865</v>
      </c>
      <c r="F42" s="37">
        <f>'Route Weights'!G42</f>
        <v>0.22182147909771838</v>
      </c>
      <c r="G42" s="37">
        <f>'Route Weights'!H42</f>
        <v>0.66999999999999993</v>
      </c>
      <c r="H42" s="37">
        <f>'Route Weights'!I42</f>
        <v>8.0929915678773288</v>
      </c>
      <c r="J42" s="3" t="str">
        <f t="shared" si="1"/>
        <v>| Linares to Monterrey | 0.78 | 0.96 | 0.23 | 0.22 | 0.67 | 8.09 |</v>
      </c>
    </row>
    <row r="43" spans="1:10">
      <c r="A43" s="3" t="str">
        <f>'Route Weights'!A43</f>
        <v>Monterrey</v>
      </c>
      <c r="B43" s="3" t="str">
        <f>'Route Weights'!B43</f>
        <v>Sabinas Hidalgo</v>
      </c>
      <c r="C43" s="37">
        <f>'Route Weights'!D43</f>
        <v>0.85560053981106599</v>
      </c>
      <c r="D43" s="37">
        <f>'Route Weights'!E43</f>
        <v>0.78322429906542068</v>
      </c>
      <c r="E43" s="37">
        <f>'Route Weights'!F43</f>
        <v>0.13806970509383379</v>
      </c>
      <c r="F43" s="37">
        <f>'Route Weights'!G43</f>
        <v>0.97565485518639217</v>
      </c>
      <c r="G43" s="37">
        <f>'Route Weights'!H43</f>
        <v>1</v>
      </c>
      <c r="H43" s="37">
        <f>'Route Weights'!I43</f>
        <v>10.611338224572808</v>
      </c>
      <c r="J43" s="3" t="str">
        <f t="shared" si="1"/>
        <v>| Monterrey to Sabinas Hidalgo | 0.86 | 0.78 | 0.14 | 0.98 | 1.00 | 10.61 |</v>
      </c>
    </row>
    <row r="44" spans="1:10">
      <c r="A44" s="3" t="str">
        <f>'Route Weights'!A44</f>
        <v>Sabinas Hidalgo</v>
      </c>
      <c r="B44" s="3" t="str">
        <f>'Route Weights'!B44</f>
        <v>Nuevo Laredo</v>
      </c>
      <c r="C44" s="37">
        <f>'Route Weights'!D44</f>
        <v>0.77957714799820066</v>
      </c>
      <c r="D44" s="37">
        <f>'Route Weights'!E44</f>
        <v>1</v>
      </c>
      <c r="E44" s="37">
        <f>'Route Weights'!F44</f>
        <v>0.20375335120643431</v>
      </c>
      <c r="F44" s="37">
        <f>'Route Weights'!G44</f>
        <v>0.72544848658794603</v>
      </c>
      <c r="G44" s="37">
        <f>'Route Weights'!H44</f>
        <v>1</v>
      </c>
      <c r="H44" s="37">
        <f>'Route Weights'!I44</f>
        <v>10.446453218799618</v>
      </c>
      <c r="J44" s="3" t="str">
        <f t="shared" si="1"/>
        <v>| Sabinas Hidalgo to Nuevo Laredo | 0.78 | 1.00 | 0.20 | 0.73 | 1.00 | 10.45 |</v>
      </c>
    </row>
    <row r="45" spans="1:10">
      <c r="A45" s="3" t="str">
        <f>'Route Weights'!A45</f>
        <v>Monterrey</v>
      </c>
      <c r="B45" s="3" t="str">
        <f>'Route Weights'!B45</f>
        <v>Nueva Ciudad Guerrero</v>
      </c>
      <c r="C45" s="37">
        <f>'Route Weights'!D45</f>
        <v>0.66126855600539802</v>
      </c>
      <c r="D45" s="37">
        <f>'Route Weights'!E45</f>
        <v>0.85161921321451861</v>
      </c>
      <c r="E45" s="37">
        <f>'Route Weights'!F45</f>
        <v>0</v>
      </c>
      <c r="F45" s="37">
        <f>'Route Weights'!G45</f>
        <v>0.99693748999906018</v>
      </c>
      <c r="G45" s="37">
        <f>'Route Weights'!H45</f>
        <v>1</v>
      </c>
      <c r="H45" s="37">
        <f>'Route Weights'!I45</f>
        <v>9.822400728587299</v>
      </c>
      <c r="J45" s="3" t="str">
        <f t="shared" si="1"/>
        <v>| Monterrey to Nueva Ciudad Guerrero | 0.66 | 0.85 | 0.00 | 1.00 | 1.00 | 9.82 |</v>
      </c>
    </row>
    <row r="46" spans="1:10">
      <c r="A46" s="3" t="str">
        <f>'Route Weights'!A46</f>
        <v>Nueva Ciudad Guerrero</v>
      </c>
      <c r="B46" s="3" t="str">
        <f>'Route Weights'!B46</f>
        <v>Nuevo Laredo</v>
      </c>
      <c r="C46" s="37">
        <f>'Route Weights'!D46</f>
        <v>0.79577147998200626</v>
      </c>
      <c r="D46" s="37">
        <f>'Route Weights'!E46</f>
        <v>0.905552335034711</v>
      </c>
      <c r="E46" s="37">
        <f>'Route Weights'!F46</f>
        <v>0.20375335120643431</v>
      </c>
      <c r="F46" s="37">
        <f>'Route Weights'!G46</f>
        <v>0.72544848658794603</v>
      </c>
      <c r="G46" s="37">
        <f>'Route Weights'!H46</f>
        <v>1</v>
      </c>
      <c r="H46" s="37">
        <f>'Route Weights'!I46</f>
        <v>10.309611098816987</v>
      </c>
      <c r="J46" s="3" t="str">
        <f t="shared" si="1"/>
        <v>| Nueva Ciudad Guerrero to Nuevo Laredo | 0.80 | 0.91 | 0.20 | 0.73 | 1.00 | 10.31 |</v>
      </c>
    </row>
    <row r="47" spans="1:10">
      <c r="A47" s="3" t="str">
        <f>'Route Weights'!A47</f>
        <v>Monterrey</v>
      </c>
      <c r="B47" s="3" t="str">
        <f>'Route Weights'!B47</f>
        <v>Reynosa</v>
      </c>
      <c r="C47" s="37">
        <f>'Route Weights'!D47</f>
        <v>0.53531264057579842</v>
      </c>
      <c r="D47" s="37">
        <f>'Route Weights'!E47</f>
        <v>0.97348037383177566</v>
      </c>
      <c r="E47" s="37">
        <f>'Route Weights'!F47</f>
        <v>0.41420911528150134</v>
      </c>
      <c r="F47" s="37">
        <f>'Route Weights'!G47</f>
        <v>0.54388793359629983</v>
      </c>
      <c r="G47" s="37">
        <f>'Route Weights'!H47</f>
        <v>1</v>
      </c>
      <c r="H47" s="37">
        <f>'Route Weights'!I47</f>
        <v>9.7583277430247062</v>
      </c>
      <c r="J47" s="3" t="str">
        <f t="shared" si="1"/>
        <v>| Monterrey to Reynosa | 0.54 | 0.97 | 0.41 | 0.54 | 1.00 | 9.76 |</v>
      </c>
    </row>
    <row r="48" spans="1:10">
      <c r="A48" s="3" t="str">
        <f>'Route Weights'!A48</f>
        <v>Reynosa</v>
      </c>
      <c r="B48" s="3" t="str">
        <f>'Route Weights'!B48</f>
        <v>Nueva Ciudad Guerrero</v>
      </c>
      <c r="C48" s="37">
        <f>'Route Weights'!D48</f>
        <v>0.77957714799820066</v>
      </c>
      <c r="D48" s="37">
        <f>'Route Weights'!E48</f>
        <v>0.81733220050977062</v>
      </c>
      <c r="E48" s="37">
        <f>'Route Weights'!F48</f>
        <v>0</v>
      </c>
      <c r="F48" s="37">
        <f>'Route Weights'!G48</f>
        <v>0.99693748999906018</v>
      </c>
      <c r="G48" s="37">
        <f>'Route Weights'!H48</f>
        <v>1</v>
      </c>
      <c r="H48" s="37">
        <f>'Route Weights'!I48</f>
        <v>10.134104320297524</v>
      </c>
      <c r="J48" s="3" t="str">
        <f t="shared" si="1"/>
        <v>| Reynosa to Nueva Ciudad Guerrero | 0.78 | 0.82 | 0.00 | 1.00 | 1.00 | 10.13 |</v>
      </c>
    </row>
    <row r="49" spans="1:10">
      <c r="A49" s="3" t="str">
        <f>'Route Weights'!A49</f>
        <v>Guadalajara</v>
      </c>
      <c r="B49" s="3" t="str">
        <f>'Route Weights'!B49</f>
        <v>Aguascalientes</v>
      </c>
      <c r="C49" s="37">
        <f>'Route Weights'!D49</f>
        <v>0.52631578947368418</v>
      </c>
      <c r="D49" s="37">
        <f>'Route Weights'!E49</f>
        <v>0.79062698484711003</v>
      </c>
      <c r="E49" s="37">
        <f>'Route Weights'!F49</f>
        <v>9.1152815013404831E-2</v>
      </c>
      <c r="F49" s="37">
        <f>'Route Weights'!G49</f>
        <v>0.4251142329564937</v>
      </c>
      <c r="G49" s="37">
        <f>'Route Weights'!H49</f>
        <v>0</v>
      </c>
      <c r="H49" s="37">
        <f>'Route Weights'!I49</f>
        <v>4.3814590988030249</v>
      </c>
      <c r="J49" s="3" t="str">
        <f t="shared" si="1"/>
        <v>| Guadalajara to Aguascalientes | 0.53 | 0.79 | 0.09 | 0.43 | 0.00 | 4.38 |</v>
      </c>
    </row>
    <row r="50" spans="1:10">
      <c r="A50" s="3" t="str">
        <f>'Route Weights'!A50</f>
        <v>San Juan de los Lagos</v>
      </c>
      <c r="B50" s="3" t="str">
        <f>'Route Weights'!B50</f>
        <v>Aguascalientes</v>
      </c>
      <c r="C50" s="37">
        <f>'Route Weights'!D50</f>
        <v>0.91857849752586584</v>
      </c>
      <c r="D50" s="37">
        <f>'Route Weights'!E50</f>
        <v>0.88313742109606763</v>
      </c>
      <c r="E50" s="37">
        <f>'Route Weights'!F50</f>
        <v>9.1152815013404831E-2</v>
      </c>
      <c r="F50" s="37">
        <f>'Route Weights'!G50</f>
        <v>0.4251142329564937</v>
      </c>
      <c r="G50" s="37">
        <f>'Route Weights'!H50</f>
        <v>0</v>
      </c>
      <c r="H50" s="37">
        <f>'Route Weights'!I50</f>
        <v>5.8273243900400962</v>
      </c>
      <c r="J50" s="3" t="str">
        <f t="shared" si="1"/>
        <v>| San Juan de los Lagos to Aguascalientes | 0.92 | 0.88 | 0.09 | 0.43 | 0.00 | 5.83 |</v>
      </c>
    </row>
    <row r="51" spans="1:10">
      <c r="A51" s="3" t="str">
        <f>'Route Weights'!A51</f>
        <v>Aguascalientes</v>
      </c>
      <c r="B51" s="3" t="str">
        <f>'Route Weights'!B51</f>
        <v>Zacatecas</v>
      </c>
      <c r="C51" s="37">
        <f>'Route Weights'!D51</f>
        <v>0.81781376518218629</v>
      </c>
      <c r="D51" s="37">
        <f>'Route Weights'!E51</f>
        <v>0.83425919874517995</v>
      </c>
      <c r="E51" s="37">
        <f>'Route Weights'!F51</f>
        <v>0.48659517426273458</v>
      </c>
      <c r="F51" s="37">
        <f>'Route Weights'!G51</f>
        <v>0.90589337918737756</v>
      </c>
      <c r="G51" s="37">
        <f>'Route Weights'!H51</f>
        <v>1</v>
      </c>
      <c r="H51" s="37">
        <f>'Route Weights'!I51</f>
        <v>11.318758292406649</v>
      </c>
      <c r="J51" s="3" t="str">
        <f t="shared" si="1"/>
        <v>| Aguascalientes to Zacatecas | 0.82 | 0.83 | 0.49 | 0.91 | 1.00 | 11.32 |</v>
      </c>
    </row>
    <row r="52" spans="1:10">
      <c r="A52" s="3" t="str">
        <f>'Route Weights'!A52</f>
        <v>Guadalajara</v>
      </c>
      <c r="B52" s="3" t="str">
        <f>'Route Weights'!B52</f>
        <v>Zacatecas</v>
      </c>
      <c r="C52" s="37">
        <f>'Route Weights'!D52</f>
        <v>0.25191183085919927</v>
      </c>
      <c r="D52" s="37">
        <f>'Route Weights'!E52</f>
        <v>0.79370256538919903</v>
      </c>
      <c r="E52" s="37">
        <f>'Route Weights'!F52</f>
        <v>0.48659517426273458</v>
      </c>
      <c r="F52" s="37">
        <f>'Route Weights'!G52</f>
        <v>0.90589337918737756</v>
      </c>
      <c r="G52" s="37">
        <f>'Route Weights'!H52</f>
        <v>1</v>
      </c>
      <c r="H52" s="37">
        <f>'Route Weights'!I52</f>
        <v>9.4186745225136566</v>
      </c>
      <c r="J52" s="3" t="str">
        <f t="shared" si="1"/>
        <v>| Guadalajara to Zacatecas | 0.25 | 0.79 | 0.49 | 0.91 | 1.00 | 9.42 |</v>
      </c>
    </row>
    <row r="53" spans="1:10">
      <c r="A53" s="3" t="str">
        <f>'Route Weights'!A53</f>
        <v>San Luis Potosí</v>
      </c>
      <c r="B53" s="3" t="str">
        <f>'Route Weights'!B53</f>
        <v>Zacatecas</v>
      </c>
      <c r="C53" s="37">
        <f>'Route Weights'!D53</f>
        <v>0.60728744939271251</v>
      </c>
      <c r="D53" s="37">
        <f>'Route Weights'!E53</f>
        <v>0.94915713162721649</v>
      </c>
      <c r="E53" s="37">
        <f>'Route Weights'!F53</f>
        <v>0.48659517426273458</v>
      </c>
      <c r="F53" s="37">
        <f>'Route Weights'!G53</f>
        <v>0.90589337918737756</v>
      </c>
      <c r="G53" s="37">
        <f>'Route Weights'!H53</f>
        <v>1</v>
      </c>
      <c r="H53" s="37">
        <f>'Route Weights'!I53</f>
        <v>10.871862428847413</v>
      </c>
      <c r="J53" s="3" t="str">
        <f t="shared" si="1"/>
        <v>| San Luis Potosí to Zacatecas | 0.61 | 0.95 | 0.49 | 0.91 | 1.00 | 10.87 |</v>
      </c>
    </row>
    <row r="54" spans="1:10">
      <c r="A54" s="3" t="str">
        <f>'Route Weights'!A54</f>
        <v>Guadalajara</v>
      </c>
      <c r="B54" s="3" t="str">
        <f>'Route Weights'!B54</f>
        <v>Fresnillo</v>
      </c>
      <c r="C54" s="37">
        <f>'Route Weights'!D54</f>
        <v>0.17094017094017094</v>
      </c>
      <c r="D54" s="37">
        <f>'Route Weights'!E54</f>
        <v>0.84739730493371002</v>
      </c>
      <c r="E54" s="37">
        <f>'Route Weights'!F54</f>
        <v>0.56702412868632712</v>
      </c>
      <c r="F54" s="37">
        <f>'Route Weights'!G54</f>
        <v>0.85309349703972182</v>
      </c>
      <c r="G54" s="37">
        <f>'Route Weights'!H54</f>
        <v>1</v>
      </c>
      <c r="H54" s="37">
        <f>'Route Weights'!I54</f>
        <v>9.3574991534732117</v>
      </c>
      <c r="J54" s="3" t="str">
        <f t="shared" si="1"/>
        <v>| Guadalajara to Fresnillo | 0.17 | 0.85 | 0.57 | 0.85 | 1.00 | 9.36 |</v>
      </c>
    </row>
    <row r="55" spans="1:10">
      <c r="A55" s="3" t="str">
        <f>'Route Weights'!A55</f>
        <v>Zacatecas</v>
      </c>
      <c r="B55" s="3" t="str">
        <f>'Route Weights'!B55</f>
        <v>Fresnillo</v>
      </c>
      <c r="C55" s="37">
        <f>'Route Weights'!D55</f>
        <v>0.97705802968960853</v>
      </c>
      <c r="D55" s="37">
        <f>'Route Weights'!E55</f>
        <v>0.83307143988594967</v>
      </c>
      <c r="E55" s="37">
        <f>'Route Weights'!F55</f>
        <v>0.56702412868632712</v>
      </c>
      <c r="F55" s="37">
        <f>'Route Weights'!G55</f>
        <v>0.85309349703972182</v>
      </c>
      <c r="G55" s="37">
        <f>'Route Weights'!H55</f>
        <v>1</v>
      </c>
      <c r="H55" s="37">
        <f>'Route Weights'!I55</f>
        <v>11.919940540786596</v>
      </c>
      <c r="J55" s="3" t="str">
        <f t="shared" si="1"/>
        <v>| Zacatecas to Fresnillo | 0.98 | 0.83 | 0.57 | 0.85 | 1.00 | 11.92 |</v>
      </c>
    </row>
    <row r="56" spans="1:10">
      <c r="A56" s="3" t="str">
        <f>'Route Weights'!A56</f>
        <v>Zacatecas</v>
      </c>
      <c r="B56" s="3" t="str">
        <f>'Route Weights'!B56</f>
        <v>San Tiburcio</v>
      </c>
      <c r="C56" s="37">
        <f>'Route Weights'!D56</f>
        <v>0.57579847053531263</v>
      </c>
      <c r="D56" s="37">
        <f>'Route Weights'!E56</f>
        <v>0.94741543296666952</v>
      </c>
      <c r="E56" s="37">
        <f>'Route Weights'!F56</f>
        <v>0</v>
      </c>
      <c r="F56" s="37">
        <f>'Route Weights'!G56</f>
        <v>1</v>
      </c>
      <c r="G56" s="37">
        <f>'Route Weights'!H56</f>
        <v>1</v>
      </c>
      <c r="H56" s="37">
        <f>'Route Weights'!I56</f>
        <v>9.7456116640825581</v>
      </c>
      <c r="J56" s="3" t="str">
        <f t="shared" si="1"/>
        <v>| Zacatecas to San Tiburcio | 0.58 | 0.95 | 0.00 | 1.00 | 1.00 | 9.75 |</v>
      </c>
    </row>
    <row r="57" spans="1:10">
      <c r="A57" s="3" t="str">
        <f>'Route Weights'!A57</f>
        <v>Matehuala</v>
      </c>
      <c r="B57" s="3" t="str">
        <f>'Route Weights'!B57</f>
        <v>San Tiburcio</v>
      </c>
      <c r="C57" s="37">
        <f>'Route Weights'!D57</f>
        <v>0.81466486729644616</v>
      </c>
      <c r="D57" s="37">
        <f>'Route Weights'!E57</f>
        <v>0.91978046199964736</v>
      </c>
      <c r="E57" s="37">
        <f>'Route Weights'!F57</f>
        <v>0</v>
      </c>
      <c r="F57" s="37">
        <f>'Route Weights'!G57</f>
        <v>1</v>
      </c>
      <c r="G57" s="37">
        <f>'Route Weights'!H57</f>
        <v>1</v>
      </c>
      <c r="H57" s="37">
        <f>'Route Weights'!I57</f>
        <v>10.458126568880729</v>
      </c>
      <c r="J57" s="3" t="str">
        <f t="shared" si="1"/>
        <v>| Matehuala to San Tiburcio | 0.81 | 0.92 | 0.00 | 1.00 | 1.00 | 10.46 |</v>
      </c>
    </row>
    <row r="58" spans="1:10">
      <c r="A58" s="3" t="str">
        <f>'Route Weights'!A58</f>
        <v>San Tiburcio</v>
      </c>
      <c r="B58" s="3" t="str">
        <f>'Route Weights'!B58</f>
        <v>Saltillo</v>
      </c>
      <c r="C58" s="37">
        <f>'Route Weights'!D58</f>
        <v>0.66126855600539802</v>
      </c>
      <c r="D58" s="37">
        <f>'Route Weights'!E58</f>
        <v>0.91386377213677461</v>
      </c>
      <c r="E58" s="37">
        <f>'Route Weights'!F58</f>
        <v>4.2895442359249338E-2</v>
      </c>
      <c r="F58" s="37">
        <f>'Route Weights'!G58</f>
        <v>0.47633428411050688</v>
      </c>
      <c r="G58" s="37">
        <f>'Route Weights'!H58</f>
        <v>1</v>
      </c>
      <c r="H58" s="37">
        <f>'Route Weights'!I58</f>
        <v>8.9757360972750746</v>
      </c>
      <c r="J58" s="3" t="str">
        <f t="shared" si="1"/>
        <v>| San Tiburcio to Saltillo | 0.66 | 0.91 | 0.04 | 0.48 | 1.00 | 8.98 |</v>
      </c>
    </row>
    <row r="59" spans="1:10">
      <c r="A59" s="3" t="str">
        <f>'Route Weights'!A59</f>
        <v>Matehuala</v>
      </c>
      <c r="B59" s="3" t="str">
        <f>'Route Weights'!B59</f>
        <v>Saltillo</v>
      </c>
      <c r="C59" s="37">
        <f>'Route Weights'!D59</f>
        <v>0.43634727845254156</v>
      </c>
      <c r="D59" s="37">
        <f>'Route Weights'!E59</f>
        <v>0.81533173708194939</v>
      </c>
      <c r="E59" s="37">
        <f>'Route Weights'!F59</f>
        <v>4.2895442359249338E-2</v>
      </c>
      <c r="F59" s="37">
        <f>'Route Weights'!G59</f>
        <v>0.47633428411050688</v>
      </c>
      <c r="G59" s="37">
        <f>'Route Weights'!H59</f>
        <v>1</v>
      </c>
      <c r="H59" s="37">
        <f>'Route Weights'!I59</f>
        <v>8.0557107778883843</v>
      </c>
      <c r="J59" s="3" t="str">
        <f t="shared" si="1"/>
        <v>| Matehuala to Saltillo | 0.44 | 0.82 | 0.04 | 0.48 | 1.00 | 8.06 |</v>
      </c>
    </row>
    <row r="60" spans="1:10">
      <c r="A60" s="3" t="str">
        <f>'Route Weights'!A60</f>
        <v>Saltillo</v>
      </c>
      <c r="B60" s="3" t="str">
        <f>'Route Weights'!B60</f>
        <v>Monterrey</v>
      </c>
      <c r="C60" s="37">
        <f>'Route Weights'!D60</f>
        <v>0.90328385065227168</v>
      </c>
      <c r="D60" s="37">
        <f>'Route Weights'!E60</f>
        <v>0.86290339827626772</v>
      </c>
      <c r="E60" s="37">
        <f>'Route Weights'!F60</f>
        <v>0.22922252010723865</v>
      </c>
      <c r="F60" s="37">
        <f>'Route Weights'!G60</f>
        <v>0.22182147909771838</v>
      </c>
      <c r="G60" s="37">
        <f>'Route Weights'!H60</f>
        <v>0.66999999999999993</v>
      </c>
      <c r="H60" s="37">
        <f>'Route Weights'!I60</f>
        <v>8.2939056806196358</v>
      </c>
      <c r="J60" s="3" t="str">
        <f t="shared" si="1"/>
        <v>| Saltillo to Monterrey | 0.90 | 0.86 | 0.23 | 0.22 | 0.67 | 8.29 |</v>
      </c>
    </row>
    <row r="61" spans="1:10">
      <c r="A61" s="3" t="str">
        <f>'Route Weights'!A61</f>
        <v>Fresnillo</v>
      </c>
      <c r="B61" s="3" t="str">
        <f>'Route Weights'!B61</f>
        <v>Torreón</v>
      </c>
      <c r="C61" s="37">
        <f>'Route Weights'!D61</f>
        <v>0.22492127755285649</v>
      </c>
      <c r="D61" s="37">
        <f>'Route Weights'!E61</f>
        <v>0.86677738993356601</v>
      </c>
      <c r="E61" s="37">
        <f>'Route Weights'!F61</f>
        <v>0.14879356568364613</v>
      </c>
      <c r="F61" s="37">
        <f>'Route Weights'!G61</f>
        <v>0.5411937121710485</v>
      </c>
      <c r="G61" s="37">
        <f>'Route Weights'!H61</f>
        <v>1</v>
      </c>
      <c r="H61" s="37">
        <f>'Route Weights'!I61</f>
        <v>7.8781154899933155</v>
      </c>
      <c r="J61" s="3" t="str">
        <f t="shared" si="1"/>
        <v>| Fresnillo to Torreón | 0.22 | 0.87 | 0.15 | 0.54 | 1.00 | 7.88 |</v>
      </c>
    </row>
    <row r="62" spans="1:10">
      <c r="A62" s="3" t="str">
        <f>'Route Weights'!A62</f>
        <v>Saltillo</v>
      </c>
      <c r="B62" s="3" t="str">
        <f>'Route Weights'!B62</f>
        <v>Torreón</v>
      </c>
      <c r="C62" s="37">
        <f>'Route Weights'!D62</f>
        <v>0.44084570400359874</v>
      </c>
      <c r="D62" s="37">
        <f>'Route Weights'!E62</f>
        <v>0.99839427962115046</v>
      </c>
      <c r="E62" s="37">
        <f>'Route Weights'!F62</f>
        <v>0.14879356568364613</v>
      </c>
      <c r="F62" s="37">
        <f>'Route Weights'!G62</f>
        <v>0.5411937121710485</v>
      </c>
      <c r="G62" s="37">
        <f>'Route Weights'!H62</f>
        <v>1</v>
      </c>
      <c r="H62" s="37">
        <f>'Route Weights'!I62</f>
        <v>8.8353920686744409</v>
      </c>
      <c r="J62" s="3" t="str">
        <f t="shared" si="1"/>
        <v>| Saltillo to Torreón | 0.44 | 1.00 | 0.15 | 0.54 | 1.00 | 8.84 |</v>
      </c>
    </row>
    <row r="63" spans="1:10">
      <c r="A63" s="3" t="str">
        <f>'Route Weights'!A63</f>
        <v>Torreón</v>
      </c>
      <c r="B63" s="3" t="str">
        <f>'Route Weights'!B63</f>
        <v>Saltillo</v>
      </c>
      <c r="C63" s="37">
        <f>'Route Weights'!D63</f>
        <v>0.44084570400359874</v>
      </c>
      <c r="D63" s="37">
        <f>'Route Weights'!E63</f>
        <v>0.99839427962115046</v>
      </c>
      <c r="E63" s="37">
        <f>'Route Weights'!F63</f>
        <v>4.2895442359249338E-2</v>
      </c>
      <c r="F63" s="37">
        <f>'Route Weights'!G63</f>
        <v>0.47633428411050688</v>
      </c>
      <c r="G63" s="37">
        <f>'Route Weights'!H63</f>
        <v>1</v>
      </c>
      <c r="H63" s="37">
        <f>'Route Weights'!I63</f>
        <v>8.4362950879523275</v>
      </c>
      <c r="J63" s="3" t="str">
        <f t="shared" si="1"/>
        <v>| Torreón to Saltillo | 0.44 | 1.00 | 0.04 | 0.48 | 1.00 | 8.44 |</v>
      </c>
    </row>
    <row r="64" spans="1:10">
      <c r="A64" s="3" t="str">
        <f>'Route Weights'!A64</f>
        <v>Torreón</v>
      </c>
      <c r="B64" s="3" t="str">
        <f>'Route Weights'!B64</f>
        <v>Monclova</v>
      </c>
      <c r="C64" s="37">
        <f>'Route Weights'!D64</f>
        <v>0.11695906432748537</v>
      </c>
      <c r="D64" s="37">
        <f>'Route Weights'!E64</f>
        <v>0.67667216419277987</v>
      </c>
      <c r="E64" s="37">
        <f>'Route Weights'!F64</f>
        <v>8.9812332439678288E-2</v>
      </c>
      <c r="F64" s="37">
        <f>'Route Weights'!G64</f>
        <v>0.84793174215735823</v>
      </c>
      <c r="G64" s="37">
        <f>'Route Weights'!H64</f>
        <v>1</v>
      </c>
      <c r="H64" s="37">
        <f>'Route Weights'!I64</f>
        <v>7.6388164750062</v>
      </c>
      <c r="J64" s="3" t="str">
        <f t="shared" si="1"/>
        <v>| Torreón to Monclova | 0.12 | 0.68 | 0.09 | 0.85 | 1.00 | 7.64 |</v>
      </c>
    </row>
    <row r="65" spans="1:10">
      <c r="A65" s="3" t="str">
        <f>'Route Weights'!A65</f>
        <v>Saltillo</v>
      </c>
      <c r="B65" s="3" t="str">
        <f>'Route Weights'!B65</f>
        <v>Monclova</v>
      </c>
      <c r="C65" s="37">
        <f>'Route Weights'!D65</f>
        <v>0.5937921727395411</v>
      </c>
      <c r="D65" s="37">
        <f>'Route Weights'!E65</f>
        <v>0.92092223593722444</v>
      </c>
      <c r="E65" s="37">
        <f>'Route Weights'!F65</f>
        <v>8.9812332439678288E-2</v>
      </c>
      <c r="F65" s="37">
        <f>'Route Weights'!G65</f>
        <v>0.84793174215735823</v>
      </c>
      <c r="G65" s="37">
        <f>'Route Weights'!H65</f>
        <v>1</v>
      </c>
      <c r="H65" s="37">
        <f>'Route Weights'!I65</f>
        <v>9.6599944669624129</v>
      </c>
      <c r="J65" s="3" t="str">
        <f t="shared" si="1"/>
        <v>| Saltillo to Monclova | 0.59 | 0.92 | 0.09 | 0.85 | 1.00 | 9.66 |</v>
      </c>
    </row>
    <row r="66" spans="1:10">
      <c r="A66" s="3" t="str">
        <f>'Route Weights'!A66</f>
        <v>Monterrey</v>
      </c>
      <c r="B66" s="3" t="str">
        <f>'Route Weights'!B66</f>
        <v>Monclova</v>
      </c>
      <c r="C66" s="37">
        <f>'Route Weights'!D66</f>
        <v>0.60278902384165534</v>
      </c>
      <c r="D66" s="37">
        <f>'Route Weights'!E66</f>
        <v>0.92672897196261694</v>
      </c>
      <c r="E66" s="37">
        <f>'Route Weights'!F66</f>
        <v>8.9812332439678288E-2</v>
      </c>
      <c r="F66" s="37">
        <f>'Route Weights'!G66</f>
        <v>0.84793174215735823</v>
      </c>
      <c r="G66" s="37">
        <f>'Route Weights'!H66</f>
        <v>1</v>
      </c>
      <c r="H66" s="37">
        <f>'Route Weights'!I66</f>
        <v>9.7005263889842777</v>
      </c>
      <c r="J66" s="3" t="str">
        <f t="shared" si="1"/>
        <v>| Monterrey to Monclova | 0.60 | 0.93 | 0.09 | 0.85 | 1.00 | 9.70 |</v>
      </c>
    </row>
    <row r="67" spans="1:10">
      <c r="A67" s="3" t="str">
        <f>'Route Weights'!A67</f>
        <v>Monclova</v>
      </c>
      <c r="B67" s="3" t="str">
        <f>'Route Weights'!B67</f>
        <v>Sabinas</v>
      </c>
      <c r="C67" s="37">
        <f>'Route Weights'!D67</f>
        <v>0.82591093117408898</v>
      </c>
      <c r="D67" s="37">
        <f>'Route Weights'!E67</f>
        <v>0.9896945180638862</v>
      </c>
      <c r="E67" s="37">
        <f>'Route Weights'!F67</f>
        <v>3.887399463806971E-2</v>
      </c>
      <c r="F67" s="37">
        <f>'Route Weights'!G67</f>
        <v>0.95607841244764591</v>
      </c>
      <c r="G67" s="37">
        <f>'Route Weights'!H67</f>
        <v>1</v>
      </c>
      <c r="H67" s="37">
        <f>'Route Weights'!I67</f>
        <v>10.640307298709786</v>
      </c>
      <c r="J67" s="3" t="str">
        <f t="shared" si="1"/>
        <v>| Monclova to Sabinas | 0.83 | 0.99 | 0.04 | 0.96 | 1.00 | 10.64 |</v>
      </c>
    </row>
    <row r="68" spans="1:10">
      <c r="A68" s="3" t="str">
        <f>'Route Weights'!A68</f>
        <v>Sabinas</v>
      </c>
      <c r="B68" s="3" t="str">
        <f>'Route Weights'!B68</f>
        <v>Piedras Negras</v>
      </c>
      <c r="C68" s="37">
        <f>'Route Weights'!D68</f>
        <v>0.80701754385964908</v>
      </c>
      <c r="D68" s="37">
        <f>'Route Weights'!E68</f>
        <v>0.90307620191603433</v>
      </c>
      <c r="E68" s="37">
        <f>'Route Weights'!F68</f>
        <v>9.5174262734584458E-2</v>
      </c>
      <c r="F68" s="37">
        <f>'Route Weights'!G68</f>
        <v>0.89348268916698204</v>
      </c>
      <c r="G68" s="37">
        <f>'Route Weights'!H68</f>
        <v>1</v>
      </c>
      <c r="H68" s="37">
        <f>'Route Weights'!I68</f>
        <v>10.417430022063293</v>
      </c>
      <c r="J68" s="3" t="str">
        <f t="shared" si="1"/>
        <v>| Sabinas to Piedras Negras | 0.81 | 0.90 | 0.10 | 0.89 | 1.00 | 10.42 |</v>
      </c>
    </row>
    <row r="69" spans="1:10">
      <c r="A69" s="3" t="str">
        <f>'Route Weights'!A69</f>
        <v>Piedras Negras</v>
      </c>
      <c r="B69" s="3" t="str">
        <f>'Route Weights'!B69</f>
        <v>Nuevo Laredo</v>
      </c>
      <c r="C69" s="37">
        <f>'Route Weights'!D69</f>
        <v>0.65227170490328379</v>
      </c>
      <c r="D69" s="37">
        <f>'Route Weights'!E69</f>
        <v>0.9880319390254968</v>
      </c>
      <c r="E69" s="37">
        <f>'Route Weights'!F69</f>
        <v>0.20375335120643431</v>
      </c>
      <c r="F69" s="37">
        <f>'Route Weights'!G69</f>
        <v>0.72544848658794603</v>
      </c>
      <c r="G69" s="37">
        <f>'Route Weights'!H69</f>
        <v>1</v>
      </c>
      <c r="H69" s="37">
        <f>'Route Weights'!I69</f>
        <v>10.013321029759808</v>
      </c>
      <c r="J69" s="3" t="str">
        <f t="shared" si="1"/>
        <v>| Piedras Negras to Nuevo Laredo | 0.65 | 0.99 | 0.20 | 0.73 | 1.00 | 10.01 |</v>
      </c>
    </row>
    <row r="70" spans="1:10">
      <c r="A70" s="3">
        <f>'Route Info'!A70</f>
        <v>0</v>
      </c>
      <c r="B70" s="3">
        <f>'Route Info'!B70</f>
        <v>0</v>
      </c>
      <c r="C70" s="37"/>
      <c r="D70" s="37"/>
      <c r="E70" s="37"/>
      <c r="F70" s="37"/>
      <c r="G70" s="37"/>
      <c r="H70" s="3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7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/>
  <cols>
    <col min="1" max="2" width="20.88671875" customWidth="1"/>
    <col min="3" max="3" width="35.5546875" customWidth="1"/>
    <col min="7" max="7" width="24" customWidth="1"/>
    <col min="8" max="8" width="19.6640625" customWidth="1"/>
    <col min="10" max="10" width="20.88671875" customWidth="1"/>
  </cols>
  <sheetData>
    <row r="1" spans="1:10">
      <c r="A1" s="1" t="str">
        <f>'Route Info'!A1</f>
        <v>Source City</v>
      </c>
      <c r="B1" s="1" t="str">
        <f>'Route Info'!B1</f>
        <v>Destination City</v>
      </c>
      <c r="C1" s="1" t="str">
        <f>'Route Info'!C1</f>
        <v>Route</v>
      </c>
      <c r="D1" s="1" t="str">
        <f>'Route Info'!D1</f>
        <v>Linear Distance</v>
      </c>
      <c r="E1" s="1" t="str">
        <f>'Route Info'!E1</f>
        <v>Path Distance</v>
      </c>
      <c r="F1" s="1" t="str">
        <f>'Route Info'!F1</f>
        <v>Circuity</v>
      </c>
      <c r="G1" s="1" t="str">
        <f>'Route Info'!G1</f>
        <v>Destination City Crime Rate</v>
      </c>
      <c r="H1" s="1" t="str">
        <f>'Route Info'!H1</f>
        <v>Destination Population</v>
      </c>
      <c r="J1" s="3" t="str">
        <f>CONCATENATE("| ", C1, " | ", D1, " | ", E1, " | ", F1, " | ", G1, " | ", H1, " |")</f>
        <v>| Route | Linear Distance | Path Distance | Circuity | Destination City Crime Rate | Destination Population |</v>
      </c>
    </row>
    <row r="2" spans="1:10">
      <c r="A2" s="1" t="str">
        <f>'Route Info'!A2</f>
        <v>Zihuatanejo</v>
      </c>
      <c r="B2" s="1" t="str">
        <f>'Route Info'!B2</f>
        <v>Huetamo</v>
      </c>
      <c r="C2" s="1" t="str">
        <f>'Route Info'!C2</f>
        <v>Zihuatanejo to Huetamo</v>
      </c>
      <c r="D2" s="4">
        <f>'Route Info'!D2</f>
        <v>75.900000000000006</v>
      </c>
      <c r="E2" s="4">
        <f>'Route Info'!E2</f>
        <v>162</v>
      </c>
      <c r="F2" s="4">
        <f>'Route Info'!F2</f>
        <v>2.1343873517786558</v>
      </c>
      <c r="G2" s="1">
        <f>'Route Info'!G2</f>
        <v>28.6</v>
      </c>
      <c r="H2" s="38">
        <f>'Route Info'!H2</f>
        <v>49031</v>
      </c>
      <c r="J2" s="3" t="str">
        <f t="shared" ref="J2:J69" si="0">CONCATENATE("| ", C2, " | ", TEXT(D2, "##.0"), " | ", TEXT(E2, "##.0"), " | ", TEXT(F2, "#.0"), " | ", TEXT(G2, "0.0"), " | ", H2, " |")</f>
        <v>| Zihuatanejo to Huetamo | 75.9 | 162.0 | 2.1 | 28.6 | 49031 |</v>
      </c>
    </row>
    <row r="3" spans="1:10">
      <c r="A3" s="1" t="str">
        <f>'Route Info'!A3</f>
        <v>Zihuatanejo</v>
      </c>
      <c r="B3" s="1" t="str">
        <f>'Route Info'!B3</f>
        <v>Nueva Italia de Ruiz</v>
      </c>
      <c r="C3" s="1" t="str">
        <f>'Route Info'!C3</f>
        <v>Zihuatanejo to Nueva Italia de Ruiz</v>
      </c>
      <c r="D3" s="4">
        <f>'Route Info'!D3</f>
        <v>97.4</v>
      </c>
      <c r="E3" s="4">
        <f>'Route Info'!E3</f>
        <v>125</v>
      </c>
      <c r="F3" s="4">
        <f>'Route Info'!F3</f>
        <v>1.2833675564681724</v>
      </c>
      <c r="G3" s="1">
        <f>'Route Info'!G3</f>
        <v>4.7</v>
      </c>
      <c r="H3" s="38">
        <f>'Route Info'!H3</f>
        <v>42605</v>
      </c>
      <c r="J3" s="3" t="str">
        <f t="shared" si="0"/>
        <v>| Zihuatanejo to Nueva Italia de Ruiz | 97.4 | 125.0 | 1.3 | 4.7 | 42605 |</v>
      </c>
    </row>
    <row r="4" spans="1:10">
      <c r="A4" s="1" t="str">
        <f>'Route Info'!A4</f>
        <v>Nueva Italia de Ruiz</v>
      </c>
      <c r="B4" s="1" t="str">
        <f>'Route Info'!B4</f>
        <v>Uruapan</v>
      </c>
      <c r="C4" s="1" t="str">
        <f>'Route Info'!C4</f>
        <v>Nueva Italia de Ruiz to Uruapan</v>
      </c>
      <c r="D4" s="4">
        <f>'Route Info'!D4</f>
        <v>25.3</v>
      </c>
      <c r="E4" s="4">
        <f>'Route Info'!E4</f>
        <v>36.200000000000003</v>
      </c>
      <c r="F4" s="4">
        <f>'Route Info'!F4</f>
        <v>1.4308300395256919</v>
      </c>
      <c r="G4" s="1">
        <f>'Route Info'!G4</f>
        <v>74.599999999999994</v>
      </c>
      <c r="H4" s="38">
        <f>'Route Info'!H4</f>
        <v>348643</v>
      </c>
      <c r="J4" s="3" t="str">
        <f t="shared" si="0"/>
        <v>| Nueva Italia de Ruiz to Uruapan | 25.3 | 36.2 | 1.4 | 74.6 | 348643 |</v>
      </c>
    </row>
    <row r="5" spans="1:10">
      <c r="A5" s="1" t="str">
        <f>'Route Info'!A5</f>
        <v>Huetamo</v>
      </c>
      <c r="B5" s="1" t="str">
        <f>'Route Info'!B5</f>
        <v>Morelia</v>
      </c>
      <c r="C5" s="1" t="str">
        <f>'Route Info'!C5</f>
        <v>Huetamo to Morelia</v>
      </c>
      <c r="D5" s="4">
        <f>'Route Info'!D5</f>
        <v>74.2</v>
      </c>
      <c r="E5" s="4">
        <f>'Route Info'!E5</f>
        <v>128</v>
      </c>
      <c r="F5" s="4">
        <f>'Route Info'!F5</f>
        <v>1.7250673854447438</v>
      </c>
      <c r="G5" s="1">
        <f>'Route Info'!G5</f>
        <v>41.2</v>
      </c>
      <c r="H5" s="38">
        <f>'Route Info'!H5</f>
        <v>786782</v>
      </c>
      <c r="J5" s="3" t="str">
        <f t="shared" si="0"/>
        <v>| Huetamo to Morelia | 74.2 | 128.0 | 1.7 | 41.2 | 786782 |</v>
      </c>
    </row>
    <row r="6" spans="1:10">
      <c r="A6" s="1" t="str">
        <f>'Route Info'!A6</f>
        <v>Uruapan</v>
      </c>
      <c r="B6" s="1" t="str">
        <f>'Route Info'!B6</f>
        <v>Pátzcuaro</v>
      </c>
      <c r="C6" s="1" t="str">
        <f>'Route Info'!C6</f>
        <v>Uruapan to Pátzcuaro</v>
      </c>
      <c r="D6" s="4">
        <f>'Route Info'!D6</f>
        <v>26.9</v>
      </c>
      <c r="E6" s="4">
        <f>'Route Info'!E6</f>
        <v>35.5</v>
      </c>
      <c r="F6" s="4">
        <f>'Route Info'!F6</f>
        <v>1.3197026022304834</v>
      </c>
      <c r="G6" s="1">
        <f>'Route Info'!G6</f>
        <v>14.7</v>
      </c>
      <c r="H6" s="38">
        <f>'Route Info'!H6</f>
        <v>95335</v>
      </c>
      <c r="J6" s="3" t="str">
        <f t="shared" si="0"/>
        <v>| Uruapan to Pátzcuaro | 26.9 | 35.5 | 1.3 | 14.7 | 95335 |</v>
      </c>
    </row>
    <row r="7" spans="1:10">
      <c r="A7" s="1" t="str">
        <f>'Route Info'!A7</f>
        <v>Pátzcuaro</v>
      </c>
      <c r="B7" s="1" t="str">
        <f>'Route Info'!B7</f>
        <v>Morelia</v>
      </c>
      <c r="C7" s="1" t="str">
        <f>'Route Info'!C7</f>
        <v>Pátzcuaro to Morelia</v>
      </c>
      <c r="D7" s="4">
        <f>'Route Info'!D7</f>
        <v>27.6</v>
      </c>
      <c r="E7" s="4">
        <f>'Route Info'!E7</f>
        <v>33.700000000000003</v>
      </c>
      <c r="F7" s="4">
        <f>'Route Info'!F7</f>
        <v>1.2210144927536233</v>
      </c>
      <c r="G7" s="1">
        <f>'Route Info'!G7</f>
        <v>41.2</v>
      </c>
      <c r="H7" s="38">
        <f>'Route Info'!H7</f>
        <v>786782</v>
      </c>
      <c r="J7" s="3" t="str">
        <f t="shared" si="0"/>
        <v>| Pátzcuaro to Morelia | 27.6 | 33.7 | 1.2 | 41.2 | 786782 |</v>
      </c>
    </row>
    <row r="8" spans="1:10">
      <c r="A8" s="1" t="str">
        <f>'Route Info'!A8</f>
        <v>Morelia</v>
      </c>
      <c r="B8" s="1" t="str">
        <f>'Route Info'!B8</f>
        <v>San Juan del Río</v>
      </c>
      <c r="C8" s="1" t="str">
        <f>'Route Info'!C8</f>
        <v>Morelia to San Juan del Río</v>
      </c>
      <c r="D8" s="4">
        <f>'Route Info'!D8</f>
        <v>85.6</v>
      </c>
      <c r="E8" s="4">
        <f>'Route Info'!E8</f>
        <v>151</v>
      </c>
      <c r="F8" s="4">
        <f>'Route Info'!F8</f>
        <v>1.7640186915887852</v>
      </c>
      <c r="G8" s="1">
        <f>'Route Info'!G8</f>
        <v>13.5</v>
      </c>
      <c r="H8" s="38">
        <f>'Route Info'!H8</f>
        <v>280960</v>
      </c>
      <c r="J8" s="3" t="str">
        <f t="shared" si="0"/>
        <v>| Morelia to San Juan del Río | 85.6 | 151.0 | 1.8 | 13.5 | 280960 |</v>
      </c>
    </row>
    <row r="9" spans="1:10">
      <c r="A9" s="1" t="str">
        <f>'Route Info'!A9</f>
        <v>Morelia</v>
      </c>
      <c r="B9" s="1" t="str">
        <f>'Route Info'!B9</f>
        <v>Celaya</v>
      </c>
      <c r="C9" s="1" t="str">
        <f>'Route Info'!C9</f>
        <v>Morelia to Celaya</v>
      </c>
      <c r="D9" s="4">
        <f>'Route Info'!D9</f>
        <v>57.3</v>
      </c>
      <c r="E9" s="4">
        <f>'Route Info'!E9</f>
        <v>90.4</v>
      </c>
      <c r="F9" s="4">
        <f>'Route Info'!F9</f>
        <v>1.5776614310645727</v>
      </c>
      <c r="G9" s="1">
        <f>'Route Info'!G9</f>
        <v>38.200000000000003</v>
      </c>
      <c r="H9" s="38">
        <f>'Route Info'!H9</f>
        <v>513690</v>
      </c>
      <c r="J9" s="3" t="str">
        <f t="shared" si="0"/>
        <v>| Morelia to Celaya | 57.3 | 90.4 | 1.6 | 38.2 | 513690 |</v>
      </c>
    </row>
    <row r="10" spans="1:10">
      <c r="A10" s="1" t="str">
        <f>'Route Info'!A10</f>
        <v>Morelia</v>
      </c>
      <c r="B10" s="1" t="str">
        <f>'Route Info'!B10</f>
        <v>Irapuato</v>
      </c>
      <c r="C10" s="1" t="str">
        <f>'Route Info'!C10</f>
        <v>Morelia to Irapuato</v>
      </c>
      <c r="D10" s="4">
        <f>'Route Info'!D10</f>
        <v>65.8</v>
      </c>
      <c r="E10" s="4">
        <f>'Route Info'!E10</f>
        <v>86.6</v>
      </c>
      <c r="F10" s="4">
        <f>'Route Info'!F10</f>
        <v>1.3161094224924013</v>
      </c>
      <c r="G10" s="1">
        <f>'Route Info'!G10</f>
        <v>53.7</v>
      </c>
      <c r="H10" s="38">
        <f>'Route Info'!H10</f>
        <v>584276</v>
      </c>
      <c r="J10" s="3" t="str">
        <f t="shared" si="0"/>
        <v>| Morelia to Irapuato | 65.8 | 86.6 | 1.3 | 53.7 | 584276 |</v>
      </c>
    </row>
    <row r="11" spans="1:10">
      <c r="A11" s="1" t="str">
        <f>'Route Info'!A11</f>
        <v>Celaya</v>
      </c>
      <c r="B11" s="1" t="str">
        <f>'Route Info'!B11</f>
        <v>Irapuato</v>
      </c>
      <c r="C11" s="1" t="str">
        <f>'Route Info'!C11</f>
        <v>Celaya to Irapuato</v>
      </c>
      <c r="D11" s="4">
        <f>'Route Info'!D11</f>
        <v>34.1</v>
      </c>
      <c r="E11" s="4">
        <f>'Route Info'!E11</f>
        <v>42.2</v>
      </c>
      <c r="F11" s="4">
        <f>'Route Info'!F11</f>
        <v>1.2375366568914956</v>
      </c>
      <c r="G11" s="1">
        <f>'Route Info'!G11</f>
        <v>53.7</v>
      </c>
      <c r="H11" s="38">
        <f>'Route Info'!H11</f>
        <v>584276</v>
      </c>
      <c r="J11" s="3" t="str">
        <f t="shared" si="0"/>
        <v>| Celaya to Irapuato | 34.1 | 42.2 | 1.2 | 53.7 | 584276 |</v>
      </c>
    </row>
    <row r="12" spans="1:10">
      <c r="A12" s="1" t="str">
        <f>'Route Info'!A12</f>
        <v>Irapuato</v>
      </c>
      <c r="B12" s="1" t="str">
        <f>'Route Info'!B12</f>
        <v>Celaya</v>
      </c>
      <c r="C12" s="1" t="str">
        <f>'Route Info'!C12</f>
        <v>Irapuato to Celaya</v>
      </c>
      <c r="D12" s="4">
        <f>'Route Info'!D12</f>
        <v>34.1</v>
      </c>
      <c r="E12" s="4">
        <f>'Route Info'!E12</f>
        <v>42.2</v>
      </c>
      <c r="F12" s="4">
        <f>'Route Info'!F12</f>
        <v>1.2375366568914956</v>
      </c>
      <c r="G12" s="1">
        <f>'Route Info'!G12</f>
        <v>38.200000000000003</v>
      </c>
      <c r="H12" s="38">
        <f>'Route Info'!H12</f>
        <v>513690</v>
      </c>
      <c r="J12" s="3" t="str">
        <f t="shared" si="0"/>
        <v>| Irapuato to Celaya | 34.1 | 42.2 | 1.2 | 38.2 | 513690 |</v>
      </c>
    </row>
    <row r="13" spans="1:10">
      <c r="A13" s="1" t="str">
        <f>'Route Info'!A13</f>
        <v>San Juan del Río</v>
      </c>
      <c r="B13" s="1" t="str">
        <f>'Route Info'!B13</f>
        <v>Celaya</v>
      </c>
      <c r="C13" s="1" t="str">
        <f>'Route Info'!C13</f>
        <v>San Juan del Río to Celaya</v>
      </c>
      <c r="D13" s="4">
        <f>'Route Info'!D13</f>
        <v>49.9</v>
      </c>
      <c r="E13" s="4">
        <f>'Route Info'!E13</f>
        <v>65.599999999999994</v>
      </c>
      <c r="F13" s="4">
        <f>'Route Info'!F13</f>
        <v>1.314629258517034</v>
      </c>
      <c r="G13" s="1">
        <f>'Route Info'!G13</f>
        <v>38.200000000000003</v>
      </c>
      <c r="H13" s="38">
        <f>'Route Info'!H13</f>
        <v>513690</v>
      </c>
      <c r="J13" s="3" t="str">
        <f t="shared" si="0"/>
        <v>| San Juan del Río to Celaya | 49.9 | 65.6 | 1.3 | 38.2 | 513690 |</v>
      </c>
    </row>
    <row r="14" spans="1:10">
      <c r="A14" s="1" t="str">
        <f>'Route Info'!A14</f>
        <v>Celaya</v>
      </c>
      <c r="B14" s="1" t="str">
        <f>'Route Info'!B14</f>
        <v>San Juan del Río</v>
      </c>
      <c r="C14" s="1" t="str">
        <f>'Route Info'!C14</f>
        <v>Celaya to San Juan del Río</v>
      </c>
      <c r="D14" s="4">
        <f>'Route Info'!D14</f>
        <v>49.9</v>
      </c>
      <c r="E14" s="4">
        <f>'Route Info'!E14</f>
        <v>65.599999999999994</v>
      </c>
      <c r="F14" s="4">
        <f>'Route Info'!F14</f>
        <v>1.314629258517034</v>
      </c>
      <c r="G14" s="1">
        <f>'Route Info'!G14</f>
        <v>13.5</v>
      </c>
      <c r="H14" s="38">
        <f>'Route Info'!H14</f>
        <v>280960</v>
      </c>
      <c r="J14" s="3" t="str">
        <f t="shared" si="0"/>
        <v>| Celaya to San Juan del Río | 49.9 | 65.6 | 1.3 | 13.5 | 280960 |</v>
      </c>
    </row>
    <row r="15" spans="1:10">
      <c r="A15" s="1" t="str">
        <f>'Route Info'!A15</f>
        <v>Pátzcuaro</v>
      </c>
      <c r="B15" s="1" t="str">
        <f>'Route Info'!B15</f>
        <v>La Piedad</v>
      </c>
      <c r="C15" s="1" t="str">
        <f>'Route Info'!C15</f>
        <v>Pátzcuaro to La Piedad</v>
      </c>
      <c r="D15" s="4">
        <f>'Route Info'!D15</f>
        <v>58.4</v>
      </c>
      <c r="E15" s="4">
        <f>'Route Info'!E15</f>
        <v>132</v>
      </c>
      <c r="F15" s="4">
        <f>'Route Info'!F15</f>
        <v>2.2602739726027399</v>
      </c>
      <c r="G15" s="1">
        <f>'Route Info'!G15</f>
        <v>22.3</v>
      </c>
      <c r="H15" s="38">
        <f>'Route Info'!H15</f>
        <v>107696</v>
      </c>
      <c r="J15" s="3" t="str">
        <f t="shared" si="0"/>
        <v>| Pátzcuaro to La Piedad | 58.4 | 132.0 | 2.3 | 22.3 | 107696 |</v>
      </c>
    </row>
    <row r="16" spans="1:10">
      <c r="A16" s="1" t="str">
        <f>'Route Info'!A16</f>
        <v>Uruapan</v>
      </c>
      <c r="B16" s="1" t="str">
        <f>'Route Info'!B16</f>
        <v>Zamora</v>
      </c>
      <c r="C16" s="1" t="str">
        <f>'Route Info'!C16</f>
        <v>Uruapan to Zamora</v>
      </c>
      <c r="D16" s="4">
        <f>'Route Info'!D16</f>
        <v>40.9</v>
      </c>
      <c r="E16" s="4">
        <f>'Route Info'!E16</f>
        <v>64.900000000000006</v>
      </c>
      <c r="F16" s="4">
        <f>'Route Info'!F16</f>
        <v>1.5867970660146702</v>
      </c>
      <c r="G16" s="1">
        <f>'Route Info'!G16</f>
        <v>62.9</v>
      </c>
      <c r="H16" s="38">
        <f>'Route Info'!H16</f>
        <v>200205</v>
      </c>
      <c r="J16" s="3" t="str">
        <f t="shared" si="0"/>
        <v>| Uruapan to Zamora | 40.9 | 64.9 | 1.6 | 62.9 | 200205 |</v>
      </c>
    </row>
    <row r="17" spans="1:10">
      <c r="A17" s="1" t="str">
        <f>'Route Info'!A17</f>
        <v>Zamora</v>
      </c>
      <c r="B17" s="1" t="str">
        <f>'Route Info'!B17</f>
        <v>La Piedad</v>
      </c>
      <c r="C17" s="1" t="str">
        <f>'Route Info'!C17</f>
        <v>Zamora to La Piedad</v>
      </c>
      <c r="D17" s="4">
        <f>'Route Info'!D17</f>
        <v>25.6</v>
      </c>
      <c r="E17" s="4">
        <f>'Route Info'!E17</f>
        <v>32.700000000000003</v>
      </c>
      <c r="F17" s="4">
        <f>'Route Info'!F17</f>
        <v>1.27734375</v>
      </c>
      <c r="G17" s="1">
        <f>'Route Info'!G17</f>
        <v>22.3</v>
      </c>
      <c r="H17" s="38">
        <f>'Route Info'!H17</f>
        <v>107696</v>
      </c>
      <c r="J17" s="3" t="str">
        <f t="shared" si="0"/>
        <v>| Zamora to La Piedad | 25.6 | 32.7 | 1.3 | 22.3 | 107696 |</v>
      </c>
    </row>
    <row r="18" spans="1:10">
      <c r="A18" s="1" t="str">
        <f>'Route Info'!A18</f>
        <v>La Piedad</v>
      </c>
      <c r="B18" s="1" t="str">
        <f>'Route Info'!B18</f>
        <v>Irapuato</v>
      </c>
      <c r="C18" s="1" t="str">
        <f>'Route Info'!C18</f>
        <v>La Piedad to Irapuato</v>
      </c>
      <c r="D18" s="4">
        <f>'Route Info'!D18</f>
        <v>46.9</v>
      </c>
      <c r="E18" s="4">
        <f>'Route Info'!E18</f>
        <v>61.5</v>
      </c>
      <c r="F18" s="4">
        <f>'Route Info'!F18</f>
        <v>1.3113006396588487</v>
      </c>
      <c r="G18" s="1">
        <f>'Route Info'!G18</f>
        <v>53.7</v>
      </c>
      <c r="H18" s="38">
        <f>'Route Info'!H18</f>
        <v>584276</v>
      </c>
      <c r="J18" s="3" t="str">
        <f t="shared" si="0"/>
        <v>| La Piedad to Irapuato | 46.9 | 61.5 | 1.3 | 53.7 | 584276 |</v>
      </c>
    </row>
    <row r="19" spans="1:10">
      <c r="A19" s="1" t="str">
        <f>'Route Info'!A19</f>
        <v>Zamora</v>
      </c>
      <c r="B19" s="1" t="str">
        <f>'Route Info'!B19</f>
        <v>Guadalajara</v>
      </c>
      <c r="C19" s="1" t="str">
        <f>'Route Info'!C19</f>
        <v>Zamora to Guadalajara</v>
      </c>
      <c r="D19" s="4">
        <f>'Route Info'!D19</f>
        <v>82</v>
      </c>
      <c r="E19" s="4">
        <f>'Route Info'!E19</f>
        <v>104</v>
      </c>
      <c r="F19" s="4">
        <f>'Route Info'!F19</f>
        <v>1.2682926829268293</v>
      </c>
      <c r="G19" s="1">
        <f>'Route Info'!G19</f>
        <v>22.5</v>
      </c>
      <c r="H19" s="38">
        <f>'Route Info'!H19</f>
        <v>1538374</v>
      </c>
      <c r="J19" s="3" t="str">
        <f t="shared" si="0"/>
        <v>| Zamora to Guadalajara | 82.0 | 104.0 | 1.3 | 22.5 | 1538374 |</v>
      </c>
    </row>
    <row r="20" spans="1:10">
      <c r="A20" s="1" t="str">
        <f>'Route Info'!A20</f>
        <v>La Piedad</v>
      </c>
      <c r="B20" s="1" t="str">
        <f>'Route Info'!B20</f>
        <v>Guadalajara</v>
      </c>
      <c r="C20" s="1" t="str">
        <f>'Route Info'!C20</f>
        <v>La Piedad to Guadalajara</v>
      </c>
      <c r="D20" s="4">
        <f>'Route Info'!D20</f>
        <v>83.8</v>
      </c>
      <c r="E20" s="4">
        <f>'Route Info'!E20</f>
        <v>103</v>
      </c>
      <c r="F20" s="4">
        <f>'Route Info'!F20</f>
        <v>1.2291169451073987</v>
      </c>
      <c r="G20" s="1">
        <f>'Route Info'!G20</f>
        <v>22.5</v>
      </c>
      <c r="H20" s="38">
        <f>'Route Info'!H20</f>
        <v>1538374</v>
      </c>
      <c r="J20" s="3" t="str">
        <f t="shared" si="0"/>
        <v>| La Piedad to Guadalajara | 83.8 | 103.0 | 1.2 | 22.5 | 1538374 |</v>
      </c>
    </row>
    <row r="21" spans="1:10">
      <c r="A21" s="1" t="str">
        <f>'Route Info'!A21</f>
        <v>La Piedad</v>
      </c>
      <c r="B21" s="1" t="str">
        <f>'Route Info'!B21</f>
        <v>León</v>
      </c>
      <c r="C21" s="1" t="str">
        <f>'Route Info'!C21</f>
        <v>La Piedad to León</v>
      </c>
      <c r="D21" s="4">
        <f>'Route Info'!D21</f>
        <v>56.4</v>
      </c>
      <c r="E21" s="4">
        <f>'Route Info'!E21</f>
        <v>69.599999999999994</v>
      </c>
      <c r="F21" s="4">
        <f>'Route Info'!F21</f>
        <v>1.2340425531914894</v>
      </c>
      <c r="G21" s="1">
        <f>'Route Info'!G21</f>
        <v>26.5</v>
      </c>
      <c r="H21" s="38">
        <f>'Route Info'!H21</f>
        <v>1575400</v>
      </c>
      <c r="J21" s="3" t="str">
        <f t="shared" si="0"/>
        <v>| La Piedad to León | 56.4 | 69.6 | 1.2 | 26.5 | 1575400 |</v>
      </c>
    </row>
    <row r="22" spans="1:10">
      <c r="A22" s="1" t="str">
        <f>'Route Info'!A22</f>
        <v>Irapuato</v>
      </c>
      <c r="B22" s="1" t="str">
        <f>'Route Info'!B22</f>
        <v>León</v>
      </c>
      <c r="C22" s="1" t="str">
        <f>'Route Info'!C22</f>
        <v>Irapuato to León</v>
      </c>
      <c r="D22" s="4">
        <f>'Route Info'!D22</f>
        <v>38.799999999999997</v>
      </c>
      <c r="E22" s="4">
        <f>'Route Info'!E22</f>
        <v>43.1</v>
      </c>
      <c r="F22" s="4">
        <f>'Route Info'!F22</f>
        <v>1.1108247422680413</v>
      </c>
      <c r="G22" s="1">
        <f>'Route Info'!G22</f>
        <v>26.5</v>
      </c>
      <c r="H22" s="38">
        <f>'Route Info'!H22</f>
        <v>1575400</v>
      </c>
      <c r="J22" s="3" t="str">
        <f t="shared" si="0"/>
        <v>| Irapuato to León | 38.8 | 43.1 | 1.1 | 26.5 | 1575400 |</v>
      </c>
    </row>
    <row r="23" spans="1:10">
      <c r="A23" s="1" t="str">
        <f>'Route Info'!A23</f>
        <v>San Juan del Río</v>
      </c>
      <c r="B23" s="1" t="str">
        <f>'Route Info'!B23</f>
        <v>San Luis Potosí</v>
      </c>
      <c r="C23" s="1" t="str">
        <f>'Route Info'!C23</f>
        <v>San Juan del Río to San Luis Potosí</v>
      </c>
      <c r="D23" s="4">
        <f>'Route Info'!D23</f>
        <v>134</v>
      </c>
      <c r="E23" s="4">
        <f>'Route Info'!E23</f>
        <v>159</v>
      </c>
      <c r="F23" s="4">
        <f>'Route Info'!F23</f>
        <v>1.1865671641791045</v>
      </c>
      <c r="G23" s="1">
        <f>'Route Info'!G23</f>
        <v>20.399999999999999</v>
      </c>
      <c r="H23" s="38">
        <f>'Route Info'!H23</f>
        <v>854014</v>
      </c>
      <c r="J23" s="3" t="str">
        <f t="shared" si="0"/>
        <v>| San Juan del Río to San Luis Potosí | 134.0 | 159.0 | 1.2 | 20.4 | 854014 |</v>
      </c>
    </row>
    <row r="24" spans="1:10">
      <c r="A24" s="1" t="str">
        <f>'Route Info'!A24</f>
        <v>Celaya</v>
      </c>
      <c r="B24" s="1" t="str">
        <f>'Route Info'!B24</f>
        <v>San Luis Potosí</v>
      </c>
      <c r="C24" s="1" t="str">
        <f>'Route Info'!C24</f>
        <v>Celaya to San Luis Potosí</v>
      </c>
      <c r="D24" s="4">
        <f>'Route Info'!D24</f>
        <v>105</v>
      </c>
      <c r="E24" s="4">
        <f>'Route Info'!E24</f>
        <v>160</v>
      </c>
      <c r="F24" s="4">
        <f>'Route Info'!F24</f>
        <v>1.5238095238095237</v>
      </c>
      <c r="G24" s="1">
        <f>'Route Info'!G24</f>
        <v>20.399999999999999</v>
      </c>
      <c r="H24" s="38">
        <f>'Route Info'!H24</f>
        <v>854014</v>
      </c>
      <c r="J24" s="3" t="str">
        <f t="shared" si="0"/>
        <v>| Celaya to San Luis Potosí | 105.0 | 160.0 | 1.5 | 20.4 | 854014 |</v>
      </c>
    </row>
    <row r="25" spans="1:10">
      <c r="A25" s="1" t="str">
        <f>'Route Info'!A25</f>
        <v>Irapuato</v>
      </c>
      <c r="B25" s="1" t="str">
        <f>'Route Info'!B25</f>
        <v>San Luis Potosí</v>
      </c>
      <c r="C25" s="1" t="str">
        <f>'Route Info'!C25</f>
        <v>Irapuato to San Luis Potosí</v>
      </c>
      <c r="D25" s="4">
        <f>'Route Info'!D25</f>
        <v>101</v>
      </c>
      <c r="E25" s="4">
        <f>'Route Info'!E25</f>
        <v>128</v>
      </c>
      <c r="F25" s="4">
        <f>'Route Info'!F25</f>
        <v>1.2673267326732673</v>
      </c>
      <c r="G25" s="1">
        <f>'Route Info'!G25</f>
        <v>20.399999999999999</v>
      </c>
      <c r="H25" s="38">
        <f>'Route Info'!H25</f>
        <v>854014</v>
      </c>
      <c r="J25" s="3" t="str">
        <f t="shared" si="0"/>
        <v>| Irapuato to San Luis Potosí | 101.0 | 128.0 | 1.3 | 20.4 | 854014 |</v>
      </c>
    </row>
    <row r="26" spans="1:10">
      <c r="A26" s="1" t="str">
        <f>'Route Info'!A26</f>
        <v>León</v>
      </c>
      <c r="B26" s="1" t="str">
        <f>'Route Info'!B26</f>
        <v>San Luis Potosí</v>
      </c>
      <c r="C26" s="1" t="str">
        <f>'Route Info'!C26</f>
        <v>León to San Luis Potosí</v>
      </c>
      <c r="D26" s="4">
        <f>'Route Info'!D26</f>
        <v>82.4</v>
      </c>
      <c r="E26" s="4">
        <f>'Route Info'!E26</f>
        <v>112</v>
      </c>
      <c r="F26" s="4">
        <f>'Route Info'!F26</f>
        <v>1.3592233009708736</v>
      </c>
      <c r="G26" s="1">
        <f>'Route Info'!G26</f>
        <v>20.399999999999999</v>
      </c>
      <c r="H26" s="38">
        <f>'Route Info'!H26</f>
        <v>854014</v>
      </c>
      <c r="J26" s="3" t="str">
        <f t="shared" si="0"/>
        <v>| León to San Luis Potosí | 82.4 | 112.0 | 1.4 | 20.4 | 854014 |</v>
      </c>
    </row>
    <row r="27" spans="1:10">
      <c r="A27" s="1" t="str">
        <f>'Route Info'!A27</f>
        <v>Guadalajara</v>
      </c>
      <c r="B27" s="1" t="str">
        <f>'Route Info'!B27</f>
        <v>San Juan de los Lagos</v>
      </c>
      <c r="C27" s="1" t="str">
        <f>'Route Info'!C27</f>
        <v>Guadalajara to San Juan de los Lagos</v>
      </c>
      <c r="D27" s="4">
        <f>'Route Info'!D27</f>
        <v>70.3</v>
      </c>
      <c r="E27" s="4">
        <f>'Route Info'!E27</f>
        <v>89.2</v>
      </c>
      <c r="F27" s="4">
        <f>'Route Info'!F27</f>
        <v>1.2688477951635848</v>
      </c>
      <c r="G27" s="1">
        <f>'Route Info'!G27</f>
        <v>13.3</v>
      </c>
      <c r="H27" s="38">
        <f>'Route Info'!H27</f>
        <v>74932</v>
      </c>
      <c r="J27" s="3" t="str">
        <f t="shared" si="0"/>
        <v>| Guadalajara to San Juan de los Lagos | 70.3 | 89.2 | 1.3 | 13.3 | 74932 |</v>
      </c>
    </row>
    <row r="28" spans="1:10">
      <c r="A28" s="1" t="str">
        <f>'Route Info'!A28</f>
        <v>San Juan de los Lagos</v>
      </c>
      <c r="B28" s="1" t="str">
        <f>'Route Info'!B28</f>
        <v>San Luis Potosí</v>
      </c>
      <c r="C28" s="1" t="str">
        <f>'Route Info'!C28</f>
        <v>San Juan de los Lagos to San Luis Potosí</v>
      </c>
      <c r="D28" s="4">
        <f>'Route Info'!D28</f>
        <v>102</v>
      </c>
      <c r="E28" s="4">
        <f>'Route Info'!E28</f>
        <v>119</v>
      </c>
      <c r="F28" s="4">
        <f>'Route Info'!F28</f>
        <v>1.1666666666666667</v>
      </c>
      <c r="G28" s="1">
        <f>'Route Info'!G28</f>
        <v>20.399999999999999</v>
      </c>
      <c r="H28" s="38">
        <f>'Route Info'!H28</f>
        <v>854014</v>
      </c>
      <c r="J28" s="3" t="str">
        <f t="shared" si="0"/>
        <v>| San Juan de los Lagos to San Luis Potosí | 102.0 | 119.0 | 1.2 | 20.4 | 854014 |</v>
      </c>
    </row>
    <row r="29" spans="1:10">
      <c r="A29" s="1" t="str">
        <f>'Route Info'!A29</f>
        <v>León</v>
      </c>
      <c r="B29" s="1" t="str">
        <f>'Route Info'!B29</f>
        <v>San Juan de los Lagos</v>
      </c>
      <c r="C29" s="1" t="str">
        <f>'Route Info'!C29</f>
        <v>León to San Juan de los Lagos</v>
      </c>
      <c r="D29" s="4">
        <f>'Route Info'!D29</f>
        <v>38.5</v>
      </c>
      <c r="E29" s="4">
        <f>'Route Info'!E29</f>
        <v>50.6</v>
      </c>
      <c r="F29" s="4">
        <f>'Route Info'!F29</f>
        <v>1.3142857142857143</v>
      </c>
      <c r="G29" s="1">
        <f>'Route Info'!G29</f>
        <v>13.3</v>
      </c>
      <c r="H29" s="38">
        <f>'Route Info'!H29</f>
        <v>74932</v>
      </c>
      <c r="J29" s="3" t="str">
        <f t="shared" si="0"/>
        <v>| León to San Juan de los Lagos | 38.5 | 50.6 | 1.3 | 13.3 | 74932 |</v>
      </c>
    </row>
    <row r="30" spans="1:10">
      <c r="A30" s="1" t="str">
        <f>'Route Info'!A30</f>
        <v>San Juan de los Lagos</v>
      </c>
      <c r="B30" s="1" t="str">
        <f>'Route Info'!B30</f>
        <v>León</v>
      </c>
      <c r="C30" s="1" t="str">
        <f>'Route Info'!C30</f>
        <v>San Juan de los Lagos to León</v>
      </c>
      <c r="D30" s="4">
        <f>'Route Info'!D30</f>
        <v>38.5</v>
      </c>
      <c r="E30" s="4">
        <f>'Route Info'!E30</f>
        <v>50.6</v>
      </c>
      <c r="F30" s="4">
        <f>'Route Info'!F30</f>
        <v>1.3142857142857143</v>
      </c>
      <c r="G30" s="1">
        <f>'Route Info'!G30</f>
        <v>26.5</v>
      </c>
      <c r="H30" s="38">
        <f>'Route Info'!H30</f>
        <v>1575400</v>
      </c>
      <c r="J30" s="3" t="str">
        <f t="shared" si="0"/>
        <v>| San Juan de los Lagos to León | 38.5 | 50.6 | 1.3 | 26.5 | 1575400 |</v>
      </c>
    </row>
    <row r="31" spans="1:10">
      <c r="A31" s="1" t="str">
        <f>'Route Info'!A31</f>
        <v>San Juan del Río</v>
      </c>
      <c r="B31" s="1" t="str">
        <f>'Route Info'!B31</f>
        <v>Rioverde</v>
      </c>
      <c r="C31" s="1" t="str">
        <f>'Route Info'!C31</f>
        <v>San Juan del Río to Rioverde</v>
      </c>
      <c r="D31" s="4">
        <f>'Route Info'!D31</f>
        <v>105</v>
      </c>
      <c r="E31" s="4">
        <f>'Route Info'!E31</f>
        <v>255</v>
      </c>
      <c r="F31" s="4">
        <f>'Route Info'!F31</f>
        <v>2.4285714285714284</v>
      </c>
      <c r="G31" s="1">
        <f>'Route Info'!G31</f>
        <v>10</v>
      </c>
      <c r="H31" s="38">
        <f>'Route Info'!H31</f>
        <v>100293</v>
      </c>
      <c r="J31" s="3" t="str">
        <f t="shared" si="0"/>
        <v>| San Juan del Río to Rioverde | 105.0 | 255.0 | 2.4 | 10.0 | 100293 |</v>
      </c>
    </row>
    <row r="32" spans="1:10">
      <c r="A32" s="1" t="str">
        <f>'Route Info'!A32</f>
        <v>Rioverde</v>
      </c>
      <c r="B32" s="1" t="str">
        <f>'Route Info'!B32</f>
        <v>San Luis Potosí</v>
      </c>
      <c r="C32" s="1" t="str">
        <f>'Route Info'!C32</f>
        <v>Rioverde to San Luis Potosí</v>
      </c>
      <c r="D32" s="4">
        <f>'Route Info'!D32</f>
        <v>62.6</v>
      </c>
      <c r="E32" s="4">
        <f>'Route Info'!E32</f>
        <v>109</v>
      </c>
      <c r="F32" s="4">
        <f>'Route Info'!F32</f>
        <v>1.7412140575079871</v>
      </c>
      <c r="G32" s="1">
        <f>'Route Info'!G32</f>
        <v>20.399999999999999</v>
      </c>
      <c r="H32" s="38">
        <f>'Route Info'!H32</f>
        <v>854014</v>
      </c>
      <c r="J32" s="3" t="str">
        <f t="shared" si="0"/>
        <v>| Rioverde to San Luis Potosí | 62.6 | 109.0 | 1.7 | 20.4 | 854014 |</v>
      </c>
    </row>
    <row r="33" spans="1:10">
      <c r="A33" s="1" t="str">
        <f>'Route Info'!A33</f>
        <v>San Luis Potosí</v>
      </c>
      <c r="B33" s="1" t="str">
        <f>'Route Info'!B33</f>
        <v>Rioverde</v>
      </c>
      <c r="C33" s="1" t="str">
        <f>'Route Info'!C33</f>
        <v>San Luis Potosí to Rioverde</v>
      </c>
      <c r="D33" s="4">
        <f>'Route Info'!D33</f>
        <v>62.6</v>
      </c>
      <c r="E33" s="4">
        <f>'Route Info'!E33</f>
        <v>109</v>
      </c>
      <c r="F33" s="4">
        <f>'Route Info'!F33</f>
        <v>1.7412140575079871</v>
      </c>
      <c r="G33" s="1">
        <f>'Route Info'!G33</f>
        <v>10</v>
      </c>
      <c r="H33" s="38">
        <f>'Route Info'!H33</f>
        <v>100293</v>
      </c>
      <c r="J33" s="3" t="str">
        <f t="shared" si="0"/>
        <v>| San Luis Potosí to Rioverde | 62.6 | 109.0 | 1.7 | 10.0 | 100293 |</v>
      </c>
    </row>
    <row r="34" spans="1:10">
      <c r="A34" s="1" t="str">
        <f>'Route Info'!A34</f>
        <v>San Juan del Río</v>
      </c>
      <c r="B34" s="1" t="str">
        <f>'Route Info'!B34</f>
        <v>Ciudad Valles</v>
      </c>
      <c r="C34" s="1" t="str">
        <f>'Route Info'!C34</f>
        <v>San Juan del Río to Ciudad Valles</v>
      </c>
      <c r="D34" s="4">
        <f>'Route Info'!D34</f>
        <v>121</v>
      </c>
      <c r="E34" s="4">
        <f>'Route Info'!E34</f>
        <v>231</v>
      </c>
      <c r="F34" s="4">
        <f>'Route Info'!F34</f>
        <v>1.9090909090909092</v>
      </c>
      <c r="G34" s="1">
        <f>'Route Info'!G34</f>
        <v>19.5</v>
      </c>
      <c r="H34" s="38">
        <f>'Route Info'!H34</f>
        <v>184262</v>
      </c>
      <c r="J34" s="3" t="str">
        <f t="shared" si="0"/>
        <v>| San Juan del Río to Ciudad Valles | 121.0 | 231.0 | 1.9 | 19.5 | 184262 |</v>
      </c>
    </row>
    <row r="35" spans="1:10">
      <c r="A35" s="1" t="str">
        <f>'Route Info'!A35</f>
        <v>Rioverde</v>
      </c>
      <c r="B35" s="1" t="str">
        <f>'Route Info'!B35</f>
        <v>Ciudad Valles</v>
      </c>
      <c r="C35" s="1" t="str">
        <f>'Route Info'!C35</f>
        <v>Rioverde to Ciudad Valles</v>
      </c>
      <c r="D35" s="4">
        <f>'Route Info'!D35</f>
        <v>61.3</v>
      </c>
      <c r="E35" s="4">
        <f>'Route Info'!E35</f>
        <v>75.8</v>
      </c>
      <c r="F35" s="4">
        <f>'Route Info'!F35</f>
        <v>1.2365415986949428</v>
      </c>
      <c r="G35" s="1">
        <f>'Route Info'!G35</f>
        <v>19.5</v>
      </c>
      <c r="H35" s="38">
        <f>'Route Info'!H35</f>
        <v>184262</v>
      </c>
      <c r="J35" s="3" t="str">
        <f t="shared" si="0"/>
        <v>| Rioverde to Ciudad Valles | 61.3 | 75.8 | 1.2 | 19.5 | 184262 |</v>
      </c>
    </row>
    <row r="36" spans="1:10">
      <c r="A36" s="1" t="str">
        <f>'Route Info'!A36</f>
        <v>Ciudad Valles</v>
      </c>
      <c r="B36" s="1" t="str">
        <f>'Route Info'!B36</f>
        <v>Rioverde</v>
      </c>
      <c r="C36" s="1" t="str">
        <f>'Route Info'!C36</f>
        <v>Ciudad Valles to Rioverde</v>
      </c>
      <c r="D36" s="4">
        <f>'Route Info'!D36</f>
        <v>61.3</v>
      </c>
      <c r="E36" s="4">
        <f>'Route Info'!E36</f>
        <v>75.8</v>
      </c>
      <c r="F36" s="4">
        <f>'Route Info'!F36</f>
        <v>1.2365415986949428</v>
      </c>
      <c r="G36" s="1">
        <f>'Route Info'!G36</f>
        <v>10</v>
      </c>
      <c r="H36" s="38">
        <f>'Route Info'!H36</f>
        <v>100293</v>
      </c>
      <c r="J36" s="3" t="str">
        <f t="shared" si="0"/>
        <v>| Ciudad Valles to Rioverde | 61.3 | 75.8 | 1.2 | 10.0 | 100293 |</v>
      </c>
    </row>
    <row r="37" spans="1:10">
      <c r="A37" s="1" t="str">
        <f>'Route Info'!A37</f>
        <v>Ciudad Valles</v>
      </c>
      <c r="B37" s="1" t="str">
        <f>'Route Info'!B37</f>
        <v>Matehuala</v>
      </c>
      <c r="C37" s="1" t="str">
        <f>'Route Info'!C37</f>
        <v>Ciudad Valles to Matehuala</v>
      </c>
      <c r="D37" s="4">
        <f>'Route Info'!D37</f>
        <v>152</v>
      </c>
      <c r="E37" s="4">
        <f>'Route Info'!E37</f>
        <v>166</v>
      </c>
      <c r="F37" s="4">
        <f>'Route Info'!F37</f>
        <v>1.0921052631578947</v>
      </c>
      <c r="G37" s="1">
        <f>'Route Info'!G37</f>
        <v>21.4</v>
      </c>
      <c r="H37" s="38">
        <f>'Route Info'!H37</f>
        <v>102579</v>
      </c>
      <c r="J37" s="3" t="str">
        <f t="shared" si="0"/>
        <v>| Ciudad Valles to Matehuala | 152.0 | 166.0 | 1.1 | 21.4 | 102579 |</v>
      </c>
    </row>
    <row r="38" spans="1:10">
      <c r="A38" s="1" t="str">
        <f>'Route Info'!A38</f>
        <v>San Luis Potosí</v>
      </c>
      <c r="B38" s="1" t="str">
        <f>'Route Info'!B38</f>
        <v>Matehuala</v>
      </c>
      <c r="C38" s="1" t="str">
        <f>'Route Info'!C38</f>
        <v>San Luis Potosí to Matehuala</v>
      </c>
      <c r="D38" s="4">
        <f>'Route Info'!D38</f>
        <v>101</v>
      </c>
      <c r="E38" s="4">
        <f>'Route Info'!E38</f>
        <v>121</v>
      </c>
      <c r="F38" s="4">
        <f>'Route Info'!F38</f>
        <v>1.198019801980198</v>
      </c>
      <c r="G38" s="1">
        <f>'Route Info'!G38</f>
        <v>21.4</v>
      </c>
      <c r="H38" s="38">
        <f>'Route Info'!H38</f>
        <v>102579</v>
      </c>
      <c r="J38" s="3" t="str">
        <f t="shared" si="0"/>
        <v>| San Luis Potosí to Matehuala | 101.0 | 121.0 | 1.2 | 21.4 | 102579 |</v>
      </c>
    </row>
    <row r="39" spans="1:10">
      <c r="A39" s="1" t="str">
        <f>'Route Info'!A39</f>
        <v>Ciudad Valles</v>
      </c>
      <c r="B39" s="1" t="str">
        <f>'Route Info'!B39</f>
        <v>Ciudad Victoria</v>
      </c>
      <c r="C39" s="1" t="str">
        <f>'Route Info'!C39</f>
        <v>Ciudad Valles to Ciudad Victoria</v>
      </c>
      <c r="D39" s="4">
        <f>'Route Info'!D39</f>
        <v>117</v>
      </c>
      <c r="E39" s="4">
        <f>'Route Info'!E39</f>
        <v>143</v>
      </c>
      <c r="F39" s="4">
        <f>'Route Info'!F39</f>
        <v>1.2222222222222223</v>
      </c>
      <c r="G39" s="1">
        <f>'Route Info'!G39</f>
        <v>29.3</v>
      </c>
      <c r="H39" s="38">
        <f>'Route Info'!H39</f>
        <v>368317</v>
      </c>
      <c r="J39" s="3" t="str">
        <f t="shared" si="0"/>
        <v>| Ciudad Valles to Ciudad Victoria | 117.0 | 143.0 | 1.2 | 29.3 | 368317 |</v>
      </c>
    </row>
    <row r="40" spans="1:10">
      <c r="A40" s="1" t="str">
        <f>'Route Info'!A40</f>
        <v>Ciudad Victoria</v>
      </c>
      <c r="B40" s="1" t="str">
        <f>'Route Info'!B40</f>
        <v>Linares</v>
      </c>
      <c r="C40" s="1" t="str">
        <f>'Route Info'!C40</f>
        <v>Ciudad Victoria to Linares</v>
      </c>
      <c r="D40" s="4">
        <f>'Route Info'!D40</f>
        <v>80.2</v>
      </c>
      <c r="E40" s="4">
        <f>'Route Info'!E40</f>
        <v>96.7</v>
      </c>
      <c r="F40" s="4">
        <f>'Route Info'!F40</f>
        <v>1.2057356608478802</v>
      </c>
      <c r="G40" s="1">
        <f>'Route Info'!G40</f>
        <v>0</v>
      </c>
      <c r="H40" s="38">
        <f>'Route Info'!H40</f>
        <v>89441</v>
      </c>
      <c r="J40" s="3" t="str">
        <f t="shared" si="0"/>
        <v>| Ciudad Victoria to Linares | 80.2 | 96.7 | 1.2 | 0.0 | 89441 |</v>
      </c>
    </row>
    <row r="41" spans="1:10">
      <c r="A41" s="1" t="str">
        <f>'Route Info'!A41</f>
        <v>Matehuala</v>
      </c>
      <c r="B41" s="1" t="str">
        <f>'Route Info'!B41</f>
        <v>Linares</v>
      </c>
      <c r="C41" s="1" t="str">
        <f>'Route Info'!C41</f>
        <v>Matehuala to Linares</v>
      </c>
      <c r="D41" s="4">
        <f>'Route Info'!D41</f>
        <v>104</v>
      </c>
      <c r="E41" s="4">
        <f>'Route Info'!E41</f>
        <v>142</v>
      </c>
      <c r="F41" s="4">
        <f>'Route Info'!F41</f>
        <v>1.3653846153846154</v>
      </c>
      <c r="G41" s="1">
        <f>'Route Info'!G41</f>
        <v>0</v>
      </c>
      <c r="H41" s="38">
        <f>'Route Info'!H41</f>
        <v>89441</v>
      </c>
      <c r="J41" s="3" t="str">
        <f t="shared" si="0"/>
        <v>| Matehuala to Linares | 104.0 | 142.0 | 1.4 | 0.0 | 89441 |</v>
      </c>
    </row>
    <row r="42" spans="1:10">
      <c r="A42" s="1" t="str">
        <f>'Route Info'!A42</f>
        <v>Linares</v>
      </c>
      <c r="B42" s="1" t="str">
        <f>'Route Info'!B42</f>
        <v>Monterrey</v>
      </c>
      <c r="C42" s="1" t="str">
        <f>'Route Info'!C42</f>
        <v>Linares to Monterrey</v>
      </c>
      <c r="D42" s="4">
        <f>'Route Info'!D42</f>
        <v>72.7</v>
      </c>
      <c r="E42" s="4">
        <f>'Route Info'!E42</f>
        <v>80.900000000000006</v>
      </c>
      <c r="F42" s="4">
        <f>'Route Info'!F42</f>
        <v>1.1127922971114168</v>
      </c>
      <c r="G42" s="1">
        <f>'Route Info'!G42</f>
        <v>17.100000000000001</v>
      </c>
      <c r="H42" s="38">
        <f>'Route Info'!H42</f>
        <v>1226064</v>
      </c>
      <c r="J42" s="3" t="str">
        <f t="shared" si="0"/>
        <v>| Linares to Monterrey | 72.7 | 80.9 | 1.1 | 17.1 | 1226064 |</v>
      </c>
    </row>
    <row r="43" spans="1:10">
      <c r="A43" s="1" t="str">
        <f>'Route Info'!A43</f>
        <v>Monterrey</v>
      </c>
      <c r="B43" s="1" t="str">
        <f>'Route Info'!B43</f>
        <v>Sabinas Hidalgo</v>
      </c>
      <c r="C43" s="1" t="str">
        <f>'Route Info'!C43</f>
        <v>Monterrey to Sabinas Hidalgo</v>
      </c>
      <c r="D43" s="4">
        <f>'Route Info'!D43</f>
        <v>48</v>
      </c>
      <c r="E43" s="4">
        <f>'Route Info'!E43</f>
        <v>64.8</v>
      </c>
      <c r="F43" s="4">
        <f>'Route Info'!F43</f>
        <v>1.3499999999999999</v>
      </c>
      <c r="G43" s="1">
        <f>'Route Info'!G43</f>
        <v>10.3</v>
      </c>
      <c r="H43" s="38">
        <f>'Route Info'!H43</f>
        <v>38888</v>
      </c>
      <c r="J43" s="3" t="str">
        <f t="shared" si="0"/>
        <v>| Monterrey to Sabinas Hidalgo | 48.0 | 64.8 | 1.4 | 10.3 | 38888 |</v>
      </c>
    </row>
    <row r="44" spans="1:10">
      <c r="A44" s="1" t="str">
        <f>'Route Info'!A44</f>
        <v>Sabinas Hidalgo</v>
      </c>
      <c r="B44" s="1" t="str">
        <f>'Route Info'!B44</f>
        <v>Nuevo Laredo</v>
      </c>
      <c r="C44" s="1" t="str">
        <f>'Route Info'!C44</f>
        <v>Sabinas Hidalgo to Nuevo Laredo</v>
      </c>
      <c r="D44" s="4">
        <f>'Route Info'!D44</f>
        <v>77.7</v>
      </c>
      <c r="E44" s="4">
        <f>'Route Info'!E44</f>
        <v>81.7</v>
      </c>
      <c r="F44" s="4">
        <f>'Route Info'!F44</f>
        <v>1.0514800514800515</v>
      </c>
      <c r="G44" s="1">
        <f>'Route Info'!G44</f>
        <v>15.2</v>
      </c>
      <c r="H44" s="38">
        <f>'Route Info'!H44</f>
        <v>432926</v>
      </c>
      <c r="J44" s="3" t="str">
        <f t="shared" si="0"/>
        <v>| Sabinas Hidalgo to Nuevo Laredo | 77.7 | 81.7 | 1.1 | 15.2 | 432926 |</v>
      </c>
    </row>
    <row r="45" spans="1:10">
      <c r="A45" s="1" t="str">
        <f>'Route Info'!A45</f>
        <v>Monterrey</v>
      </c>
      <c r="B45" s="1" t="str">
        <f>'Route Info'!B45</f>
        <v>Nueva Ciudad Guerrero</v>
      </c>
      <c r="C45" s="1" t="str">
        <f>'Route Info'!C45</f>
        <v>Monterrey to Nueva Ciudad Guerrero</v>
      </c>
      <c r="D45" s="4">
        <f>'Route Info'!D45</f>
        <v>86</v>
      </c>
      <c r="E45" s="4">
        <f>'Route Info'!E45</f>
        <v>108</v>
      </c>
      <c r="F45" s="4">
        <f>'Route Info'!F45</f>
        <v>1.2558139534883721</v>
      </c>
      <c r="G45" s="1">
        <f>'Route Info'!G45</f>
        <v>0</v>
      </c>
      <c r="H45" s="38">
        <f>'Route Info'!H45</f>
        <v>5371</v>
      </c>
      <c r="J45" s="3" t="str">
        <f t="shared" si="0"/>
        <v>| Monterrey to Nueva Ciudad Guerrero | 86.0 | 108.0 | 1.3 | 0.0 | 5371 |</v>
      </c>
    </row>
    <row r="46" spans="1:10">
      <c r="A46" s="1" t="str">
        <f>'Route Info'!A46</f>
        <v>Nueva Ciudad Guerrero</v>
      </c>
      <c r="B46" s="1" t="str">
        <f>'Route Info'!B46</f>
        <v>Nuevo Laredo</v>
      </c>
      <c r="C46" s="1" t="str">
        <f>'Route Info'!C46</f>
        <v>Nueva Ciudad Guerrero to Nuevo Laredo</v>
      </c>
      <c r="D46" s="4">
        <f>'Route Info'!D46</f>
        <v>66.099999999999994</v>
      </c>
      <c r="E46" s="4">
        <f>'Route Info'!E46</f>
        <v>78.099999999999994</v>
      </c>
      <c r="F46" s="4">
        <f>'Route Info'!F46</f>
        <v>1.1815431164901664</v>
      </c>
      <c r="G46" s="1">
        <f>'Route Info'!G46</f>
        <v>15.2</v>
      </c>
      <c r="H46" s="38">
        <f>'Route Info'!H46</f>
        <v>432926</v>
      </c>
      <c r="J46" s="3" t="str">
        <f t="shared" si="0"/>
        <v>| Nueva Ciudad Guerrero to Nuevo Laredo | 66.1 | 78.1 | 1.2 | 15.2 | 432926 |</v>
      </c>
    </row>
    <row r="47" spans="1:10">
      <c r="A47" s="1" t="str">
        <f>'Route Info'!A47</f>
        <v>Monterrey</v>
      </c>
      <c r="B47" s="1" t="str">
        <f>'Route Info'!B47</f>
        <v>Reynosa</v>
      </c>
      <c r="C47" s="1" t="str">
        <f>'Route Info'!C47</f>
        <v>Monterrey to Reynosa</v>
      </c>
      <c r="D47" s="4">
        <f>'Route Info'!D47</f>
        <v>125</v>
      </c>
      <c r="E47" s="4">
        <f>'Route Info'!E47</f>
        <v>136</v>
      </c>
      <c r="F47" s="4">
        <f>'Route Info'!F47</f>
        <v>1.0880000000000001</v>
      </c>
      <c r="G47" s="1">
        <f>'Route Info'!G47</f>
        <v>30.9</v>
      </c>
      <c r="H47" s="38">
        <f>'Route Info'!H47</f>
        <v>718857</v>
      </c>
      <c r="J47" s="3" t="str">
        <f t="shared" si="0"/>
        <v>| Monterrey to Reynosa | 125.0 | 136.0 | 1.1 | 30.9 | 718857 |</v>
      </c>
    </row>
    <row r="48" spans="1:10">
      <c r="A48" s="1" t="str">
        <f>'Route Info'!A48</f>
        <v>Reynosa</v>
      </c>
      <c r="B48" s="1" t="str">
        <f>'Route Info'!B48</f>
        <v>Nueva Ciudad Guerrero</v>
      </c>
      <c r="C48" s="1" t="str">
        <f>'Route Info'!C48</f>
        <v>Reynosa to Nueva Ciudad Guerrero</v>
      </c>
      <c r="D48" s="4">
        <f>'Route Info'!D48</f>
        <v>62.7</v>
      </c>
      <c r="E48" s="4">
        <f>'Route Info'!E48</f>
        <v>81.7</v>
      </c>
      <c r="F48" s="4">
        <f>'Route Info'!F48</f>
        <v>1.303030303030303</v>
      </c>
      <c r="G48" s="1">
        <f>'Route Info'!G48</f>
        <v>0</v>
      </c>
      <c r="H48" s="38">
        <f>'Route Info'!H48</f>
        <v>5371</v>
      </c>
      <c r="J48" s="3" t="str">
        <f t="shared" si="0"/>
        <v>| Reynosa to Nueva Ciudad Guerrero | 62.7 | 81.7 | 1.3 | 0.0 | 5371 |</v>
      </c>
    </row>
    <row r="49" spans="1:10">
      <c r="A49" s="1" t="str">
        <f>'Route Info'!A49</f>
        <v>Guadalajara</v>
      </c>
      <c r="B49" s="1" t="str">
        <f>'Route Info'!B49</f>
        <v>Aguascalientes</v>
      </c>
      <c r="C49" s="1" t="str">
        <f>'Route Info'!C49</f>
        <v>Guadalajara to Aguascalientes</v>
      </c>
      <c r="D49" s="4">
        <f>'Route Info'!D49</f>
        <v>103</v>
      </c>
      <c r="E49" s="4">
        <f>'Route Info'!E49</f>
        <v>138</v>
      </c>
      <c r="F49" s="4">
        <f>'Route Info'!F49</f>
        <v>1.3398058252427185</v>
      </c>
      <c r="G49" s="1">
        <f>'Route Info'!G49</f>
        <v>6.8</v>
      </c>
      <c r="H49" s="38">
        <f>'Route Info'!H49</f>
        <v>905908</v>
      </c>
      <c r="J49" s="3" t="str">
        <f t="shared" si="0"/>
        <v>| Guadalajara to Aguascalientes | 103.0 | 138.0 | 1.3 | 6.8 | 905908 |</v>
      </c>
    </row>
    <row r="50" spans="1:10">
      <c r="A50" s="1" t="str">
        <f>'Route Info'!A50</f>
        <v>San Juan de los Lagos</v>
      </c>
      <c r="B50" s="1" t="str">
        <f>'Route Info'!B50</f>
        <v>Aguascalientes</v>
      </c>
      <c r="C50" s="1" t="str">
        <f>'Route Info'!C50</f>
        <v>San Juan de los Lagos to Aguascalientes</v>
      </c>
      <c r="D50" s="4">
        <f>'Route Info'!D50</f>
        <v>41.9</v>
      </c>
      <c r="E50" s="4">
        <f>'Route Info'!E50</f>
        <v>50.8</v>
      </c>
      <c r="F50" s="4">
        <f>'Route Info'!F50</f>
        <v>1.2124105011933175</v>
      </c>
      <c r="G50" s="1">
        <f>'Route Info'!G50</f>
        <v>6.8</v>
      </c>
      <c r="H50" s="38">
        <f>'Route Info'!H50</f>
        <v>905908</v>
      </c>
      <c r="J50" s="3" t="str">
        <f t="shared" si="0"/>
        <v>| San Juan de los Lagos to Aguascalientes | 41.9 | 50.8 | 1.2 | 6.8 | 905908 |</v>
      </c>
    </row>
    <row r="51" spans="1:10">
      <c r="A51" s="1" t="str">
        <f>'Route Info'!A51</f>
        <v>Aguascalientes</v>
      </c>
      <c r="B51" s="1" t="str">
        <f>'Route Info'!B51</f>
        <v>Zacatecas</v>
      </c>
      <c r="C51" s="1" t="str">
        <f>'Route Info'!C51</f>
        <v>Aguascalientes to Zacatecas</v>
      </c>
      <c r="D51" s="4">
        <f>'Route Info'!D51</f>
        <v>57.2</v>
      </c>
      <c r="E51" s="4">
        <f>'Route Info'!E51</f>
        <v>73.2</v>
      </c>
      <c r="F51" s="4">
        <f>'Route Info'!F51</f>
        <v>1.2797202797202798</v>
      </c>
      <c r="G51" s="1">
        <f>'Route Info'!G51</f>
        <v>36.299999999999997</v>
      </c>
      <c r="H51" s="38">
        <f>'Route Info'!H51</f>
        <v>148752</v>
      </c>
      <c r="J51" s="3" t="str">
        <f t="shared" si="0"/>
        <v>| Aguascalientes to Zacatecas | 57.2 | 73.2 | 1.3 | 36.3 | 148752 |</v>
      </c>
    </row>
    <row r="52" spans="1:10">
      <c r="A52" s="1" t="str">
        <f>'Route Info'!A52</f>
        <v>Guadalajara</v>
      </c>
      <c r="B52" s="1" t="str">
        <f>'Route Info'!B52</f>
        <v>Zacatecas</v>
      </c>
      <c r="C52" s="1" t="str">
        <f>'Route Info'!C52</f>
        <v>Guadalajara to Zacatecas</v>
      </c>
      <c r="D52" s="4">
        <f>'Route Info'!D52</f>
        <v>149</v>
      </c>
      <c r="E52" s="4">
        <f>'Route Info'!E52</f>
        <v>199</v>
      </c>
      <c r="F52" s="4">
        <f>'Route Info'!F52</f>
        <v>1.3355704697986577</v>
      </c>
      <c r="G52" s="1">
        <f>'Route Info'!G52</f>
        <v>36.299999999999997</v>
      </c>
      <c r="H52" s="38">
        <f>'Route Info'!H52</f>
        <v>148752</v>
      </c>
      <c r="J52" s="3" t="str">
        <f t="shared" si="0"/>
        <v>| Guadalajara to Zacatecas | 149.0 | 199.0 | 1.3 | 36.3 | 148752 |</v>
      </c>
    </row>
    <row r="53" spans="1:10">
      <c r="A53" s="1" t="str">
        <f>'Route Info'!A53</f>
        <v>San Luis Potosí</v>
      </c>
      <c r="B53" s="1" t="str">
        <f>'Route Info'!B53</f>
        <v>Zacatecas</v>
      </c>
      <c r="C53" s="1" t="str">
        <f>'Route Info'!C53</f>
        <v>San Luis Potosí to Zacatecas</v>
      </c>
      <c r="D53" s="4">
        <f>'Route Info'!D53</f>
        <v>107</v>
      </c>
      <c r="E53" s="4">
        <f>'Route Info'!E53</f>
        <v>120</v>
      </c>
      <c r="F53" s="4">
        <f>'Route Info'!F53</f>
        <v>1.1214953271028036</v>
      </c>
      <c r="G53" s="1">
        <f>'Route Info'!G53</f>
        <v>36.299999999999997</v>
      </c>
      <c r="H53" s="38">
        <f>'Route Info'!H53</f>
        <v>148752</v>
      </c>
      <c r="J53" s="3" t="str">
        <f t="shared" si="0"/>
        <v>| San Luis Potosí to Zacatecas | 107.0 | 120.0 | 1.1 | 36.3 | 148752 |</v>
      </c>
    </row>
    <row r="54" spans="1:10">
      <c r="A54" s="1" t="str">
        <f>'Route Info'!A54</f>
        <v>Guadalajara</v>
      </c>
      <c r="B54" s="1" t="str">
        <f>'Route Info'!B54</f>
        <v>Fresnillo</v>
      </c>
      <c r="C54" s="1" t="str">
        <f>'Route Info'!C54</f>
        <v>Guadalajara to Fresnillo</v>
      </c>
      <c r="D54" s="4">
        <f>'Route Info'!D54</f>
        <v>172</v>
      </c>
      <c r="E54" s="4">
        <f>'Route Info'!E54</f>
        <v>217</v>
      </c>
      <c r="F54" s="4">
        <f>'Route Info'!F54</f>
        <v>1.2616279069767442</v>
      </c>
      <c r="G54" s="1">
        <f>'Route Info'!G54</f>
        <v>42.3</v>
      </c>
      <c r="H54" s="38">
        <f>'Route Info'!H54</f>
        <v>231904</v>
      </c>
      <c r="J54" s="3" t="str">
        <f t="shared" si="0"/>
        <v>| Guadalajara to Fresnillo | 172.0 | 217.0 | 1.3 | 42.3 | 231904 |</v>
      </c>
    </row>
    <row r="55" spans="1:10">
      <c r="A55" s="1" t="str">
        <f>'Route Info'!A55</f>
        <v>Zacatecas</v>
      </c>
      <c r="B55" s="1" t="str">
        <f>'Route Info'!B55</f>
        <v>Fresnillo</v>
      </c>
      <c r="C55" s="1" t="str">
        <f>'Route Info'!C55</f>
        <v>Zacatecas to Fresnillo</v>
      </c>
      <c r="D55" s="4">
        <f>'Route Info'!D55</f>
        <v>29.5</v>
      </c>
      <c r="E55" s="4">
        <f>'Route Info'!E55</f>
        <v>37.799999999999997</v>
      </c>
      <c r="F55" s="4">
        <f>'Route Info'!F55</f>
        <v>1.2813559322033898</v>
      </c>
      <c r="G55" s="1">
        <f>'Route Info'!G55</f>
        <v>42.3</v>
      </c>
      <c r="H55" s="38">
        <f>'Route Info'!H55</f>
        <v>231904</v>
      </c>
      <c r="J55" s="3" t="str">
        <f t="shared" si="0"/>
        <v>| Zacatecas to Fresnillo | 29.5 | 37.8 | 1.3 | 42.3 | 231904 |</v>
      </c>
    </row>
    <row r="56" spans="1:10">
      <c r="A56" s="1" t="str">
        <f>'Route Info'!A56</f>
        <v>Zacatecas</v>
      </c>
      <c r="B56" s="1" t="str">
        <f>'Route Info'!B56</f>
        <v>San Tiburcio</v>
      </c>
      <c r="C56" s="1" t="str">
        <f>'Route Info'!C56</f>
        <v>Zacatecas to San Tiburcio</v>
      </c>
      <c r="D56" s="4">
        <f>'Route Info'!D56</f>
        <v>113</v>
      </c>
      <c r="E56" s="4">
        <f>'Route Info'!E56</f>
        <v>127</v>
      </c>
      <c r="F56" s="4">
        <f>'Route Info'!F56</f>
        <v>1.1238938053097345</v>
      </c>
      <c r="G56" s="1">
        <f>'Route Info'!G56</f>
        <v>0</v>
      </c>
      <c r="H56" s="38">
        <f>'Route Info'!H56</f>
        <v>548</v>
      </c>
      <c r="J56" s="3" t="str">
        <f t="shared" si="0"/>
        <v>| Zacatecas to San Tiburcio | 113.0 | 127.0 | 1.1 | 0.0 | 548 |</v>
      </c>
    </row>
    <row r="57" spans="1:10">
      <c r="A57" s="1" t="str">
        <f>'Route Info'!A57</f>
        <v>Matehuala</v>
      </c>
      <c r="B57" s="1" t="str">
        <f>'Route Info'!B57</f>
        <v>San Tiburcio</v>
      </c>
      <c r="C57" s="1" t="str">
        <f>'Route Info'!C57</f>
        <v>Matehuala to San Tiburcio</v>
      </c>
      <c r="D57" s="4">
        <f>'Route Info'!D57</f>
        <v>63.6</v>
      </c>
      <c r="E57" s="4">
        <f>'Route Info'!E57</f>
        <v>73.900000000000006</v>
      </c>
      <c r="F57" s="4">
        <f>'Route Info'!F57</f>
        <v>1.1619496855345912</v>
      </c>
      <c r="G57" s="1">
        <f>'Route Info'!G57</f>
        <v>0</v>
      </c>
      <c r="H57" s="38">
        <f>'Route Info'!H57</f>
        <v>548</v>
      </c>
      <c r="J57" s="3" t="str">
        <f t="shared" si="0"/>
        <v>| Matehuala to San Tiburcio | 63.6 | 73.9 | 1.2 | 0.0 | 548 |</v>
      </c>
    </row>
    <row r="58" spans="1:10">
      <c r="A58" s="1" t="str">
        <f>'Route Info'!A58</f>
        <v>San Tiburcio</v>
      </c>
      <c r="B58" s="1" t="str">
        <f>'Route Info'!B58</f>
        <v>Saltillo</v>
      </c>
      <c r="C58" s="1" t="str">
        <f>'Route Info'!C58</f>
        <v>San Tiburcio to Saltillo</v>
      </c>
      <c r="D58" s="4">
        <f>'Route Info'!D58</f>
        <v>92.3</v>
      </c>
      <c r="E58" s="4">
        <f>'Route Info'!E58</f>
        <v>108</v>
      </c>
      <c r="F58" s="4">
        <f>'Route Info'!F58</f>
        <v>1.1700975081256773</v>
      </c>
      <c r="G58" s="1">
        <f>'Route Info'!G58</f>
        <v>3.2</v>
      </c>
      <c r="H58" s="38">
        <f>'Route Info'!H58</f>
        <v>825244</v>
      </c>
      <c r="J58" s="3" t="str">
        <f t="shared" si="0"/>
        <v>| San Tiburcio to Saltillo | 92.3 | 108.0 | 1.2 | 3.2 | 825244 |</v>
      </c>
    </row>
    <row r="59" spans="1:10">
      <c r="A59" s="1" t="str">
        <f>'Route Info'!A59</f>
        <v>Matehuala</v>
      </c>
      <c r="B59" s="1" t="str">
        <f>'Route Info'!B59</f>
        <v>Saltillo</v>
      </c>
      <c r="C59" s="1" t="str">
        <f>'Route Info'!C59</f>
        <v>Matehuala to Saltillo</v>
      </c>
      <c r="D59" s="4">
        <f>'Route Info'!D59</f>
        <v>121</v>
      </c>
      <c r="E59" s="4">
        <f>'Route Info'!E59</f>
        <v>158</v>
      </c>
      <c r="F59" s="4">
        <f>'Route Info'!F59</f>
        <v>1.3057851239669422</v>
      </c>
      <c r="G59" s="1">
        <f>'Route Info'!G59</f>
        <v>3.2</v>
      </c>
      <c r="H59" s="38">
        <f>'Route Info'!H59</f>
        <v>825244</v>
      </c>
      <c r="J59" s="3" t="str">
        <f t="shared" si="0"/>
        <v>| Matehuala to Saltillo | 121.0 | 158.0 | 1.3 | 3.2 | 825244 |</v>
      </c>
    </row>
    <row r="60" spans="1:10">
      <c r="A60" s="1" t="str">
        <f>'Route Info'!A60</f>
        <v>Saltillo</v>
      </c>
      <c r="B60" s="1" t="str">
        <f>'Route Info'!B60</f>
        <v>Monterrey</v>
      </c>
      <c r="C60" s="1" t="str">
        <f>'Route Info'!C60</f>
        <v>Saltillo to Monterrey</v>
      </c>
      <c r="D60" s="4">
        <f>'Route Info'!D60</f>
        <v>43.7</v>
      </c>
      <c r="E60" s="4">
        <f>'Route Info'!E60</f>
        <v>54.2</v>
      </c>
      <c r="F60" s="4">
        <f>'Route Info'!F60</f>
        <v>1.2402745995423341</v>
      </c>
      <c r="G60" s="1">
        <f>'Route Info'!G60</f>
        <v>17.100000000000001</v>
      </c>
      <c r="H60" s="38">
        <f>'Route Info'!H60</f>
        <v>1226064</v>
      </c>
      <c r="J60" s="3" t="str">
        <f t="shared" si="0"/>
        <v>| Saltillo to Monterrey | 43.7 | 54.2 | 1.2 | 17.1 | 1226064 |</v>
      </c>
    </row>
    <row r="61" spans="1:10">
      <c r="A61" s="1" t="str">
        <f>'Route Info'!A61</f>
        <v>Fresnillo</v>
      </c>
      <c r="B61" s="1" t="str">
        <f>'Route Info'!B61</f>
        <v>Torreón</v>
      </c>
      <c r="C61" s="1" t="str">
        <f>'Route Info'!C61</f>
        <v>Fresnillo to Torreón</v>
      </c>
      <c r="D61" s="4">
        <f>'Route Info'!D61</f>
        <v>166</v>
      </c>
      <c r="E61" s="4">
        <f>'Route Info'!E61</f>
        <v>205</v>
      </c>
      <c r="F61" s="4">
        <f>'Route Info'!F61</f>
        <v>1.2349397590361446</v>
      </c>
      <c r="G61" s="1">
        <f>'Route Info'!G61</f>
        <v>11.1</v>
      </c>
      <c r="H61" s="38">
        <f>'Route Info'!H61</f>
        <v>723100</v>
      </c>
      <c r="J61" s="3" t="str">
        <f t="shared" si="0"/>
        <v>| Fresnillo to Torreón | 166.0 | 205.0 | 1.2 | 11.1 | 723100 |</v>
      </c>
    </row>
    <row r="62" spans="1:10">
      <c r="A62" s="1" t="str">
        <f>'Route Info'!A62</f>
        <v>Saltillo</v>
      </c>
      <c r="B62" s="1" t="str">
        <f>'Route Info'!B62</f>
        <v>Torreón</v>
      </c>
      <c r="C62" s="1" t="str">
        <f>'Route Info'!C62</f>
        <v>Saltillo to Torreón</v>
      </c>
      <c r="D62" s="4">
        <f>'Route Info'!D62</f>
        <v>149</v>
      </c>
      <c r="E62" s="4">
        <f>'Route Info'!E62</f>
        <v>157</v>
      </c>
      <c r="F62" s="4">
        <f>'Route Info'!F62</f>
        <v>1.0536912751677852</v>
      </c>
      <c r="G62" s="1">
        <f>'Route Info'!G62</f>
        <v>11.1</v>
      </c>
      <c r="H62" s="38">
        <f>'Route Info'!H62</f>
        <v>723100</v>
      </c>
      <c r="J62" s="3" t="str">
        <f t="shared" si="0"/>
        <v>| Saltillo to Torreón | 149.0 | 157.0 | 1.1 | 11.1 | 723100 |</v>
      </c>
    </row>
    <row r="63" spans="1:10">
      <c r="A63" s="1" t="str">
        <f>'Route Info'!A63</f>
        <v>Torreón</v>
      </c>
      <c r="B63" s="1" t="str">
        <f>'Route Info'!B63</f>
        <v>Saltillo</v>
      </c>
      <c r="C63" s="1" t="str">
        <f>'Route Info'!C63</f>
        <v>Torreón to Saltillo</v>
      </c>
      <c r="D63" s="4">
        <f>'Route Info'!D63</f>
        <v>149</v>
      </c>
      <c r="E63" s="4">
        <f>'Route Info'!E63</f>
        <v>157</v>
      </c>
      <c r="F63" s="4">
        <f>'Route Info'!F63</f>
        <v>1.0536912751677852</v>
      </c>
      <c r="G63" s="1">
        <f>'Route Info'!G63</f>
        <v>3.2</v>
      </c>
      <c r="H63" s="38">
        <f>'Route Info'!H63</f>
        <v>825244</v>
      </c>
      <c r="J63" s="3" t="str">
        <f t="shared" si="0"/>
        <v>| Torreón to Saltillo | 149.0 | 157.0 | 1.1 | 3.2 | 825244 |</v>
      </c>
    </row>
    <row r="64" spans="1:10">
      <c r="A64" s="1" t="str">
        <f>'Route Info'!A64</f>
        <v>Torreón</v>
      </c>
      <c r="B64" s="1" t="str">
        <f>'Route Info'!B64</f>
        <v>Monclova</v>
      </c>
      <c r="C64" s="1" t="str">
        <f>'Route Info'!C64</f>
        <v>Torreón to Monclova</v>
      </c>
      <c r="D64" s="4">
        <f>'Route Info'!D64</f>
        <v>153</v>
      </c>
      <c r="E64" s="4">
        <f>'Route Info'!E64</f>
        <v>229</v>
      </c>
      <c r="F64" s="4">
        <f>'Route Info'!F64</f>
        <v>1.4967320261437909</v>
      </c>
      <c r="G64" s="1">
        <f>'Route Info'!G64</f>
        <v>6.7</v>
      </c>
      <c r="H64" s="38">
        <f>'Route Info'!H64</f>
        <v>240033</v>
      </c>
      <c r="J64" s="3" t="str">
        <f t="shared" si="0"/>
        <v>| Torreón to Monclova | 153.0 | 229.0 | 1.5 | 6.7 | 240033 |</v>
      </c>
    </row>
    <row r="65" spans="1:10">
      <c r="A65" s="1" t="str">
        <f>'Route Info'!A65</f>
        <v>Saltillo</v>
      </c>
      <c r="B65" s="1" t="str">
        <f>'Route Info'!B65</f>
        <v>Monclova</v>
      </c>
      <c r="C65" s="1" t="str">
        <f>'Route Info'!C65</f>
        <v>Saltillo to Monclova</v>
      </c>
      <c r="D65" s="4">
        <f>'Route Info'!D65</f>
        <v>106</v>
      </c>
      <c r="E65" s="4">
        <f>'Route Info'!E65</f>
        <v>123</v>
      </c>
      <c r="F65" s="4">
        <f>'Route Info'!F65</f>
        <v>1.1603773584905661</v>
      </c>
      <c r="G65" s="1">
        <f>'Route Info'!G65</f>
        <v>6.7</v>
      </c>
      <c r="H65" s="38">
        <f>'Route Info'!H65</f>
        <v>240033</v>
      </c>
      <c r="J65" s="3" t="str">
        <f t="shared" si="0"/>
        <v>| Saltillo to Monclova | 106.0 | 123.0 | 1.2 | 6.7 | 240033 |</v>
      </c>
    </row>
    <row r="66" spans="1:10">
      <c r="A66" s="1" t="str">
        <f>'Route Info'!A66</f>
        <v>Monterrey</v>
      </c>
      <c r="B66" s="1" t="str">
        <f>'Route Info'!B66</f>
        <v>Monclova</v>
      </c>
      <c r="C66" s="1" t="str">
        <f>'Route Info'!C66</f>
        <v>Monterrey to Monclova</v>
      </c>
      <c r="D66" s="4">
        <f>'Route Info'!D66</f>
        <v>105</v>
      </c>
      <c r="E66" s="4">
        <f>'Route Info'!E66</f>
        <v>121</v>
      </c>
      <c r="F66" s="4">
        <f>'Route Info'!F66</f>
        <v>1.1523809523809523</v>
      </c>
      <c r="G66" s="1">
        <f>'Route Info'!G66</f>
        <v>6.7</v>
      </c>
      <c r="H66" s="38">
        <f>'Route Info'!H66</f>
        <v>240033</v>
      </c>
      <c r="J66" s="3" t="str">
        <f t="shared" si="0"/>
        <v>| Monterrey to Monclova | 105.0 | 121.0 | 1.2 | 6.7 | 240033 |</v>
      </c>
    </row>
    <row r="67" spans="1:10">
      <c r="A67" s="1" t="str">
        <f>'Route Info'!A67</f>
        <v>Monclova</v>
      </c>
      <c r="B67" s="1" t="str">
        <f>'Route Info'!B67</f>
        <v>Sabinas</v>
      </c>
      <c r="C67" s="1" t="str">
        <f>'Route Info'!C67</f>
        <v>Monclova to Sabinas</v>
      </c>
      <c r="D67" s="4">
        <f>'Route Info'!D67</f>
        <v>67</v>
      </c>
      <c r="E67" s="4">
        <f>'Route Info'!E67</f>
        <v>71.400000000000006</v>
      </c>
      <c r="F67" s="4">
        <f>'Route Info'!F67</f>
        <v>1.0656716417910448</v>
      </c>
      <c r="G67" s="1">
        <f>'Route Info'!G67</f>
        <v>2.9</v>
      </c>
      <c r="H67" s="38">
        <f>'Route Info'!H67</f>
        <v>69718</v>
      </c>
      <c r="J67" s="3" t="str">
        <f t="shared" si="0"/>
        <v>| Monclova to Sabinas | 67.0 | 71.4 | 1.1 | 2.9 | 69718 |</v>
      </c>
    </row>
    <row r="68" spans="1:10">
      <c r="A68" s="1" t="str">
        <f>'Route Info'!A68</f>
        <v>Sabinas</v>
      </c>
      <c r="B68" s="1" t="str">
        <f>'Route Info'!B68</f>
        <v>Piedras Negras</v>
      </c>
      <c r="C68" s="1" t="str">
        <f>'Route Info'!C68</f>
        <v>Sabinas to Piedras Negras</v>
      </c>
      <c r="D68" s="4">
        <f>'Route Info'!D68</f>
        <v>63.8</v>
      </c>
      <c r="E68" s="4">
        <f>'Route Info'!E68</f>
        <v>75.599999999999994</v>
      </c>
      <c r="F68" s="4">
        <f>'Route Info'!F68</f>
        <v>1.1849529780564263</v>
      </c>
      <c r="G68" s="1">
        <f>'Route Info'!G68</f>
        <v>7.1</v>
      </c>
      <c r="H68" s="38">
        <f>'Route Info'!H68</f>
        <v>168297</v>
      </c>
      <c r="J68" s="3" t="str">
        <f t="shared" si="0"/>
        <v>| Sabinas to Piedras Negras | 63.8 | 75.6 | 1.2 | 7.1 | 168297 |</v>
      </c>
    </row>
    <row r="69" spans="1:10">
      <c r="A69" s="1" t="str">
        <f>'Route Info'!A69</f>
        <v>Piedras Negras</v>
      </c>
      <c r="B69" s="1" t="str">
        <f>'Route Info'!B69</f>
        <v>Nuevo Laredo</v>
      </c>
      <c r="C69" s="1" t="str">
        <f>'Route Info'!C69</f>
        <v>Piedras Negras to Nuevo Laredo</v>
      </c>
      <c r="D69" s="4">
        <f>'Route Info'!D69</f>
        <v>103</v>
      </c>
      <c r="E69" s="4">
        <f>'Route Info'!E69</f>
        <v>110</v>
      </c>
      <c r="F69" s="4">
        <f>'Route Info'!F69</f>
        <v>1.0679611650485437</v>
      </c>
      <c r="G69" s="1">
        <f>'Route Info'!G69</f>
        <v>15.2</v>
      </c>
      <c r="H69" s="38">
        <f>'Route Info'!H69</f>
        <v>432926</v>
      </c>
      <c r="J69" s="3" t="str">
        <f t="shared" si="0"/>
        <v>| Piedras Negras to Nuevo Laredo | 103.0 | 110.0 | 1.1 | 15.2 | 432926 |</v>
      </c>
    </row>
    <row r="70" spans="1:10">
      <c r="D70" s="4"/>
      <c r="E70" s="4"/>
      <c r="F7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City Info</vt:lpstr>
      <vt:lpstr>Route Info</vt:lpstr>
      <vt:lpstr>Survey Results</vt:lpstr>
      <vt:lpstr>Route Weights</vt:lpstr>
      <vt:lpstr>City Locations</vt:lpstr>
      <vt:lpstr>Routes</vt:lpstr>
      <vt:lpstr>City Info Format</vt:lpstr>
      <vt:lpstr>Route Weights Format</vt:lpstr>
      <vt:lpstr>Route Info 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Cornell</dc:creator>
  <cp:lastModifiedBy>Harry Cornell</cp:lastModifiedBy>
  <dcterms:modified xsi:type="dcterms:W3CDTF">2019-12-09T00:38:20Z</dcterms:modified>
</cp:coreProperties>
</file>