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<sst xmlns="http://schemas.openxmlformats.org/spreadsheetml/2006/main" count="49" uniqueCount="49">
  <si>
    <t>Split-Ring Compound-Planet Epicyclic Gear System Designer</t>
  </si>
  <si>
    <t>A great way to get high gear ratios with tons of tooth engagement in only a couple stages! :-D</t>
  </si>
  <si>
    <t>By David Hartkop</t>
  </si>
  <si>
    <t>Updated March 2018</t>
  </si>
  <si>
    <t>Input into green cells</t>
  </si>
  <si>
    <t>Output in yellow.</t>
  </si>
  <si>
    <t>Name</t>
  </si>
  <si>
    <t>Symbol</t>
  </si>
  <si>
    <t># Teeth</t>
  </si>
  <si>
    <t>Equations and consierations:</t>
  </si>
  <si>
    <t>teeth OK?</t>
  </si>
  <si>
    <t>Input Diametral Pitch</t>
  </si>
  <si>
    <t>Dp1</t>
  </si>
  <si>
    <t>Sun Gear 1 Toothcount</t>
  </si>
  <si>
    <t>Ns1</t>
  </si>
  <si>
    <t>Ns1 must be evenly divisible by P</t>
  </si>
  <si>
    <t>Planet Gears 1 Toothcount</t>
  </si>
  <si>
    <t>Np1</t>
  </si>
  <si>
    <t>Np1=(Na1-Ns1)/2, bust be whole #</t>
  </si>
  <si>
    <t>Annulus Gear 1 Toothcount</t>
  </si>
  <si>
    <t>Na1</t>
  </si>
  <si>
    <t>Na1 must be evenly divisible by P</t>
  </si>
  <si>
    <t>Output Diametral Pitch</t>
  </si>
  <si>
    <t>Dp2</t>
  </si>
  <si>
    <t>Dp2=(Dp1*(Na2-Np2))/(Na1-Np1)</t>
  </si>
  <si>
    <t>Sun Gear 2 Toothcount</t>
  </si>
  <si>
    <t>Ns2</t>
  </si>
  <si>
    <t>Ns2=Na2-(2*Np2), must be evenly divisible by P</t>
  </si>
  <si>
    <t>Planet Gears 2 Toothcount</t>
  </si>
  <si>
    <t>Np2</t>
  </si>
  <si>
    <t>Np2=Np1*n, must be whole #</t>
  </si>
  <si>
    <t>Annulus Gear 2 Toothcount</t>
  </si>
  <si>
    <t>Na2</t>
  </si>
  <si>
    <t>Na2=(n*Na1)+P, must be whole #</t>
  </si>
  <si>
    <t># of planets in carrier</t>
  </si>
  <si>
    <t>P</t>
  </si>
  <si>
    <t>Will this many planets fit around the annulus? Check your drawing...</t>
  </si>
  <si>
    <t>2nd stage multiplier</t>
  </si>
  <si>
    <t>n</t>
  </si>
  <si>
    <t>Must be rational number.  ...does this make Na2 teeth too tiny?</t>
  </si>
  <si>
    <t>Ratio First Stage</t>
  </si>
  <si>
    <t>R1</t>
  </si>
  <si>
    <t>R1=(Na1/Ns1)+1</t>
  </si>
  <si>
    <t>Ratio Second Stage</t>
  </si>
  <si>
    <t>R2</t>
  </si>
  <si>
    <t>R2=(n*Na1)/(Na2-(n*Na1))</t>
  </si>
  <si>
    <t>Final Ratio at Output Shaft</t>
  </si>
  <si>
    <t>Rf</t>
  </si>
  <si>
    <t>Rf=R1*R2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</si>
</sst>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23.0"/>
      <name val="Arial"/>
    </font>
    <font>
      <sz val="11.0"/>
      <name val="Arial"/>
    </font>
    <font>
      <i/>
      <sz val="16.0"/>
      <name val="Arial"/>
    </font>
    <font>
      <i/>
      <sz val="11.0"/>
      <name val="Cambria"/>
    </font>
    <font>
      <sz val="11.0"/>
      <name val="Cambria"/>
    </font>
    <font>
      <i/>
      <sz val="10.0"/>
      <color rgb="FF000000"/>
      <name val="Arial"/>
    </font>
    <font>
      <b/>
      <i/>
      <sz val="11.0"/>
      <name val="Arial"/>
    </font>
    <font>
      <b/>
      <sz val="11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23FF23"/>
        <bgColor rgb="FF23FF23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" fillId="2" fontId="4" numFmtId="0" xfId="0" applyAlignment="1" applyBorder="1" applyFill="1" applyFont="1">
      <alignment shrinkToFit="0" vertical="bottom" wrapText="0"/>
    </xf>
    <xf borderId="1" fillId="3" fontId="6" numFmtId="0" xfId="0" applyAlignment="1" applyBorder="1" applyFill="1" applyFont="1">
      <alignment shrinkToFit="0" vertical="bottom" wrapText="0"/>
    </xf>
    <xf borderId="2" fillId="0" fontId="2" numFmtId="0" xfId="0" applyAlignment="1" applyBorder="1" applyFont="1">
      <alignment horizontal="right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7" numFmtId="0" xfId="0" applyAlignment="1" applyBorder="1" applyFont="1">
      <alignment horizontal="center" shrinkToFit="0" vertical="bottom" wrapText="0"/>
    </xf>
    <xf borderId="2" fillId="4" fontId="2" numFmtId="0" xfId="0" applyAlignment="1" applyBorder="1" applyFill="1" applyFont="1">
      <alignment horizontal="right" shrinkToFit="0" vertical="bottom" wrapText="0"/>
    </xf>
    <xf borderId="2" fillId="4" fontId="2" numFmtId="0" xfId="0" applyAlignment="1" applyBorder="1" applyFont="1">
      <alignment horizontal="center" shrinkToFit="0" vertical="bottom" wrapText="0"/>
    </xf>
    <xf borderId="2" fillId="2" fontId="2" numFmtId="0" xfId="0" applyAlignment="1" applyBorder="1" applyFont="1">
      <alignment horizontal="center" shrinkToFit="0" vertical="bottom" wrapText="0"/>
    </xf>
    <xf borderId="2" fillId="4" fontId="2" numFmtId="0" xfId="0" applyAlignment="1" applyBorder="1" applyFont="1">
      <alignment shrinkToFit="0" vertical="bottom" wrapText="0"/>
    </xf>
    <xf borderId="2" fillId="3" fontId="2" numFmtId="0" xfId="0" applyAlignment="1" applyBorder="1" applyFont="1">
      <alignment horizontal="center" shrinkToFit="0" vertical="bottom" wrapText="0"/>
    </xf>
    <xf borderId="2" fillId="5" fontId="2" numFmtId="0" xfId="0" applyAlignment="1" applyBorder="1" applyFill="1" applyFont="1">
      <alignment horizontal="center" shrinkToFit="0" vertical="bottom" wrapText="0"/>
    </xf>
    <xf borderId="2" fillId="6" fontId="2" numFmtId="0" xfId="0" applyAlignment="1" applyBorder="1" applyFill="1" applyFont="1">
      <alignment horizontal="center" shrinkToFit="0" vertical="bottom" wrapText="0"/>
    </xf>
    <xf borderId="2" fillId="7" fontId="2" numFmtId="0" xfId="0" applyAlignment="1" applyBorder="1" applyFill="1" applyFont="1">
      <alignment horizontal="right" shrinkToFit="0" vertical="bottom" wrapText="0"/>
    </xf>
    <xf borderId="2" fillId="7" fontId="2" numFmtId="0" xfId="0" applyAlignment="1" applyBorder="1" applyFont="1">
      <alignment horizontal="center" shrinkToFit="0" vertical="bottom" wrapText="0"/>
    </xf>
    <xf borderId="2" fillId="7" fontId="2" numFmtId="0" xfId="0" applyAlignment="1" applyBorder="1" applyFont="1">
      <alignment shrinkToFit="0" vertical="bottom" wrapText="0"/>
    </xf>
    <xf borderId="2" fillId="3" fontId="8" numFmtId="0" xfId="0" applyAlignment="1" applyBorder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1343025</xdr:colOff>
      <xdr:row>27</xdr:row>
      <xdr:rowOff>47625</xdr:rowOff>
    </xdr:from>
    <xdr:ext cx="5981700" cy="80772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7.43"/>
    <col customWidth="1" min="3" max="3" width="16.86"/>
    <col customWidth="1" min="4" max="4" width="62.71"/>
    <col customWidth="1" min="5" max="5" width="13.43"/>
    <col customWidth="1" min="6" max="6" width="15.14"/>
    <col customWidth="1" min="7" max="26" width="8.71"/>
  </cols>
  <sheetData>
    <row r="1" ht="27.75" customHeight="1">
      <c r="A1" s="1" t="s">
        <v>0</v>
      </c>
      <c r="B1" s="2"/>
      <c r="C1" s="2"/>
      <c r="D1" s="2"/>
      <c r="E1" s="2"/>
      <c r="F1" s="2"/>
    </row>
    <row r="2" ht="27.75" customHeight="1">
      <c r="A2" s="3" t="s">
        <v>1</v>
      </c>
      <c r="B2" s="2"/>
      <c r="C2" s="2"/>
      <c r="D2" s="2"/>
      <c r="E2" s="2"/>
      <c r="F2" s="2"/>
    </row>
    <row r="3" ht="12.0" customHeight="1">
      <c r="A3" s="3"/>
      <c r="B3" s="2"/>
      <c r="C3" s="2"/>
      <c r="D3" s="2"/>
      <c r="E3" s="2"/>
      <c r="F3" s="2"/>
    </row>
    <row r="4" ht="14.25" customHeight="1">
      <c r="A4" s="4" t="s">
        <v>2</v>
      </c>
      <c r="B4" s="5"/>
    </row>
    <row r="5" ht="14.25" customHeight="1">
      <c r="A5" s="4" t="s">
        <v>3</v>
      </c>
    </row>
    <row r="6" ht="14.25" customHeight="1">
      <c r="C6" s="6"/>
      <c r="D6" s="6"/>
    </row>
    <row r="7" ht="14.25" customHeight="1">
      <c r="A7" s="7" t="s">
        <v>4</v>
      </c>
      <c r="B7" s="8" t="s">
        <v>5</v>
      </c>
    </row>
    <row r="8" ht="15.75" customHeight="1"/>
    <row r="9" ht="14.25" customHeight="1">
      <c r="A9" s="9" t="s">
        <v>6</v>
      </c>
      <c r="B9" s="10" t="s">
        <v>7</v>
      </c>
      <c r="C9" s="10" t="s">
        <v>8</v>
      </c>
      <c r="D9" s="11" t="s">
        <v>9</v>
      </c>
      <c r="E9" s="12" t="s">
        <v>10</v>
      </c>
    </row>
    <row r="10" ht="14.25" customHeight="1">
      <c r="A10" s="9"/>
      <c r="B10" s="10"/>
      <c r="C10" s="11"/>
      <c r="D10" s="11"/>
      <c r="E10" s="10"/>
    </row>
    <row r="11" ht="14.25" customHeight="1">
      <c r="A11" s="13" t="s">
        <v>11</v>
      </c>
      <c r="B11" s="14" t="s">
        <v>12</v>
      </c>
      <c r="C11" s="15">
        <v>6.5</v>
      </c>
      <c r="D11" s="16"/>
      <c r="E11" s="14"/>
    </row>
    <row r="12" ht="14.25" customHeight="1">
      <c r="A12" s="13" t="s">
        <v>13</v>
      </c>
      <c r="B12" s="14" t="s">
        <v>14</v>
      </c>
      <c r="C12" s="15">
        <v>12.0</v>
      </c>
      <c r="D12" s="16" t="s">
        <v>15</v>
      </c>
      <c r="E12" s="14" t="str">
        <f>IF((C12/C20)-INT(C12/C20)=0,"GOOD","BAD INPUT")</f>
        <v>GOOD</v>
      </c>
    </row>
    <row r="13" ht="14.25" customHeight="1">
      <c r="A13" s="13" t="s">
        <v>16</v>
      </c>
      <c r="B13" s="14" t="s">
        <v>17</v>
      </c>
      <c r="C13" s="17">
        <f>(C14-C12)/2</f>
        <v>42</v>
      </c>
      <c r="D13" s="16" t="s">
        <v>18</v>
      </c>
      <c r="E13" s="14" t="str">
        <f>IF((C13)-INT(C13)=0,"GOOD","NO FRACTIONS ALOWED!")</f>
        <v>GOOD</v>
      </c>
    </row>
    <row r="14" ht="14.25" customHeight="1">
      <c r="A14" s="13" t="s">
        <v>19</v>
      </c>
      <c r="B14" s="14" t="s">
        <v>20</v>
      </c>
      <c r="C14" s="18">
        <v>96.0</v>
      </c>
      <c r="D14" s="16" t="s">
        <v>21</v>
      </c>
      <c r="E14" s="14" t="str">
        <f>IF((C14/$C$20)-INT(C14/$C$20)=0,"GOOD","BAD INPUT")</f>
        <v>GOOD</v>
      </c>
    </row>
    <row r="15" ht="14.25" customHeight="1">
      <c r="A15" s="9"/>
      <c r="B15" s="10"/>
      <c r="C15" s="19"/>
      <c r="D15" s="11"/>
      <c r="E15" s="10"/>
    </row>
    <row r="16" ht="14.25" customHeight="1">
      <c r="A16" s="20" t="s">
        <v>22</v>
      </c>
      <c r="B16" s="21" t="s">
        <v>23</v>
      </c>
      <c r="C16" s="17">
        <f>(C11*(C19-C18))/(C14-C13)</f>
        <v>6.740740741</v>
      </c>
      <c r="D16" s="22" t="s">
        <v>24</v>
      </c>
      <c r="E16" s="21"/>
    </row>
    <row r="17" ht="14.25" customHeight="1">
      <c r="A17" s="20" t="s">
        <v>25</v>
      </c>
      <c r="B17" s="21" t="s">
        <v>26</v>
      </c>
      <c r="C17" s="17">
        <f>C19-(2*C18)</f>
        <v>14</v>
      </c>
      <c r="D17" s="22" t="s">
        <v>27</v>
      </c>
      <c r="E17" s="21" t="str">
        <f>IF((C17/$C$20)-INT(C17/$C$20)=0,"GOOD","BAD FIT")</f>
        <v>GOOD</v>
      </c>
    </row>
    <row r="18" ht="14.25" customHeight="1">
      <c r="A18" s="20" t="s">
        <v>28</v>
      </c>
      <c r="B18" s="21" t="s">
        <v>29</v>
      </c>
      <c r="C18" s="17">
        <f>C13*C21</f>
        <v>42</v>
      </c>
      <c r="D18" s="22" t="s">
        <v>30</v>
      </c>
      <c r="E18" s="21" t="str">
        <f t="shared" ref="E18:E19" si="1">IF((C18)-INT(C18)=0,"GOOD","NO FRACTIONS ALOWED!")</f>
        <v>GOOD</v>
      </c>
    </row>
    <row r="19" ht="14.25" customHeight="1">
      <c r="A19" s="20" t="s">
        <v>31</v>
      </c>
      <c r="B19" s="21" t="s">
        <v>32</v>
      </c>
      <c r="C19" s="17">
        <f>(C21*C14)+C20</f>
        <v>98</v>
      </c>
      <c r="D19" s="22" t="s">
        <v>33</v>
      </c>
      <c r="E19" s="21" t="str">
        <f t="shared" si="1"/>
        <v>GOOD</v>
      </c>
    </row>
    <row r="20" ht="14.25" customHeight="1">
      <c r="A20" s="20" t="s">
        <v>34</v>
      </c>
      <c r="B20" s="21" t="s">
        <v>35</v>
      </c>
      <c r="C20" s="15">
        <v>2.0</v>
      </c>
      <c r="D20" s="22" t="s">
        <v>36</v>
      </c>
      <c r="E20" s="21"/>
    </row>
    <row r="21" ht="14.25" customHeight="1">
      <c r="A21" s="20" t="s">
        <v>37</v>
      </c>
      <c r="B21" s="21" t="s">
        <v>38</v>
      </c>
      <c r="C21" s="15">
        <v>1.0</v>
      </c>
      <c r="D21" s="22" t="s">
        <v>39</v>
      </c>
      <c r="E21" s="21"/>
    </row>
    <row r="22" ht="14.25" customHeight="1">
      <c r="A22" s="11"/>
      <c r="B22" s="11"/>
      <c r="C22" s="10"/>
      <c r="D22" s="11"/>
      <c r="E22" s="10"/>
    </row>
    <row r="23" ht="14.25" customHeight="1">
      <c r="A23" s="9" t="s">
        <v>40</v>
      </c>
      <c r="B23" s="10" t="s">
        <v>41</v>
      </c>
      <c r="C23" s="17">
        <f>(C14/C12)+1</f>
        <v>9</v>
      </c>
      <c r="D23" s="11" t="s">
        <v>42</v>
      </c>
      <c r="E23" s="10"/>
    </row>
    <row r="24" ht="14.25" customHeight="1">
      <c r="A24" s="9" t="s">
        <v>43</v>
      </c>
      <c r="B24" s="10" t="s">
        <v>44</v>
      </c>
      <c r="C24" s="17">
        <f>(C21*C14)/(C19-(C21*C14))</f>
        <v>48</v>
      </c>
      <c r="D24" s="11" t="s">
        <v>45</v>
      </c>
      <c r="E24" s="10"/>
    </row>
    <row r="25" ht="14.25" customHeight="1">
      <c r="A25" s="9" t="s">
        <v>46</v>
      </c>
      <c r="B25" s="10" t="s">
        <v>47</v>
      </c>
      <c r="C25" s="23">
        <f>C23*C24</f>
        <v>432</v>
      </c>
      <c r="D25" s="11" t="s">
        <v>48</v>
      </c>
      <c r="E25" s="10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paperSize="9" scale="61" orientation="portrait"/>
  <drawing r:id="rId1"/>
</worksheet>
</file>