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BEIS\GHG\"/>
    </mc:Choice>
  </mc:AlternateContent>
  <xr:revisionPtr revIDLastSave="0" documentId="8_{5E26F8FC-029C-4353-868F-851B0DBCA111}" xr6:coauthVersionLast="46" xr6:coauthVersionMax="46" xr10:uidLastSave="{00000000-0000-0000-0000-000000000000}"/>
  <bookViews>
    <workbookView xWindow="-110" yWindow="-110" windowWidth="25820" windowHeight="14160" xr2:uid="{ABA2DA1B-B9C5-42E1-845E-472751E68913}"/>
  </bookViews>
  <sheets>
    <sheet name="Cost Fraud Control Parameters" sheetId="4" r:id="rId1"/>
    <sheet name="Insulation - ICF" sheetId="1" r:id="rId2"/>
    <sheet name="Heating Measures - ICF" sheetId="3" r:id="rId3"/>
    <sheet name="Insulation - orig" sheetId="8" r:id="rId4"/>
    <sheet name="Heating Measures - orig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4" l="1"/>
  <c r="I64" i="4"/>
  <c r="H64" i="4"/>
  <c r="G64" i="4"/>
  <c r="F64" i="4"/>
  <c r="E64" i="4"/>
  <c r="G37" i="4"/>
  <c r="J37" i="4" s="1"/>
  <c r="F37" i="4"/>
  <c r="I37" i="4" s="1"/>
  <c r="E37" i="4"/>
  <c r="H37" i="4" s="1"/>
  <c r="E65" i="4"/>
  <c r="E63" i="4"/>
  <c r="E62" i="4"/>
  <c r="E58" i="4"/>
  <c r="E57" i="4"/>
  <c r="E56" i="4"/>
  <c r="E55" i="4"/>
  <c r="E54" i="4"/>
  <c r="E50" i="4"/>
  <c r="E49" i="4"/>
  <c r="H49" i="4" s="1"/>
  <c r="E42" i="4"/>
  <c r="H42" i="4" s="1"/>
  <c r="E41" i="4"/>
  <c r="H41" i="4" s="1"/>
  <c r="E40" i="4"/>
  <c r="E39" i="4"/>
  <c r="H39" i="4" s="1"/>
  <c r="E38" i="4"/>
  <c r="H38" i="4" s="1"/>
  <c r="E36" i="4"/>
  <c r="E35" i="4"/>
  <c r="E34" i="4"/>
  <c r="E33" i="4"/>
  <c r="E32" i="4"/>
  <c r="E31" i="4"/>
  <c r="E30" i="4"/>
  <c r="E29" i="4"/>
  <c r="E28" i="4"/>
  <c r="E27" i="4"/>
  <c r="E26" i="4"/>
  <c r="E25" i="4"/>
  <c r="M57" i="4"/>
  <c r="C38" i="1" l="1"/>
  <c r="C39" i="1"/>
  <c r="C40" i="1"/>
  <c r="C41" i="1"/>
  <c r="C42" i="1"/>
  <c r="C43" i="1"/>
  <c r="C54" i="1"/>
  <c r="C53" i="1"/>
  <c r="C52" i="1"/>
  <c r="C51" i="1"/>
  <c r="C50" i="1"/>
  <c r="B12" i="3" l="1"/>
  <c r="D48" i="4" l="1"/>
  <c r="E48" i="4" s="1"/>
  <c r="B35" i="3"/>
  <c r="D46" i="4" l="1"/>
  <c r="B22" i="3"/>
  <c r="H10" i="3"/>
  <c r="E10" i="3"/>
  <c r="B10" i="3"/>
  <c r="E46" i="4" l="1"/>
  <c r="H46" i="4" s="1"/>
  <c r="G46" i="4"/>
  <c r="J46" i="4" s="1"/>
  <c r="F46" i="4"/>
  <c r="I46" i="4" s="1"/>
  <c r="G42" i="4" l="1"/>
  <c r="J42" i="4" s="1"/>
  <c r="F42" i="4"/>
  <c r="I42" i="4" s="1"/>
  <c r="G41" i="4"/>
  <c r="J41" i="4" s="1"/>
  <c r="F41" i="4"/>
  <c r="I41" i="4" s="1"/>
  <c r="D14" i="9"/>
  <c r="D7" i="9"/>
  <c r="J6" i="9"/>
  <c r="G6" i="9"/>
  <c r="D6" i="9"/>
  <c r="D5" i="9"/>
  <c r="D4" i="9"/>
  <c r="D33" i="1" l="1"/>
  <c r="D32" i="1"/>
  <c r="D31" i="1"/>
  <c r="D30" i="1"/>
  <c r="D29" i="1"/>
  <c r="D28" i="1"/>
  <c r="D27" i="1"/>
  <c r="D11" i="1"/>
  <c r="D10" i="1"/>
  <c r="D9" i="1"/>
  <c r="D8" i="1"/>
  <c r="D7" i="1"/>
  <c r="D6" i="1"/>
  <c r="D5" i="1"/>
  <c r="F98" i="1" l="1"/>
  <c r="E98" i="1"/>
  <c r="D92" i="1"/>
  <c r="C93" i="1"/>
  <c r="C92" i="1"/>
  <c r="G98" i="1" l="1"/>
  <c r="D47" i="4" l="1"/>
  <c r="E47" i="4" s="1"/>
  <c r="H27" i="4" l="1"/>
  <c r="F27" i="4"/>
  <c r="I27" i="4" s="1"/>
  <c r="G27" i="4"/>
  <c r="J27" i="4" s="1"/>
  <c r="H28" i="4"/>
  <c r="F28" i="4"/>
  <c r="I28" i="4" s="1"/>
  <c r="G28" i="4"/>
  <c r="J28" i="4" s="1"/>
  <c r="H29" i="4"/>
  <c r="F29" i="4"/>
  <c r="I29" i="4" s="1"/>
  <c r="G29" i="4"/>
  <c r="J29" i="4" s="1"/>
  <c r="H30" i="4"/>
  <c r="F30" i="4"/>
  <c r="I30" i="4" s="1"/>
  <c r="G30" i="4"/>
  <c r="J30" i="4" s="1"/>
  <c r="H31" i="4"/>
  <c r="F31" i="4"/>
  <c r="I31" i="4" s="1"/>
  <c r="G31" i="4"/>
  <c r="J31" i="4" s="1"/>
  <c r="H32" i="4"/>
  <c r="F32" i="4"/>
  <c r="I32" i="4" s="1"/>
  <c r="G32" i="4"/>
  <c r="J32" i="4" s="1"/>
  <c r="H33" i="4"/>
  <c r="F33" i="4"/>
  <c r="I33" i="4" s="1"/>
  <c r="G33" i="4"/>
  <c r="J33" i="4" s="1"/>
  <c r="H34" i="4"/>
  <c r="F34" i="4"/>
  <c r="I34" i="4" s="1"/>
  <c r="G34" i="4"/>
  <c r="J34" i="4" s="1"/>
  <c r="G65" i="4" l="1"/>
  <c r="J65" i="4" s="1"/>
  <c r="G63" i="4"/>
  <c r="J63" i="4" s="1"/>
  <c r="G62" i="4"/>
  <c r="J62" i="4" s="1"/>
  <c r="G58" i="4"/>
  <c r="J58" i="4" s="1"/>
  <c r="G57" i="4"/>
  <c r="J57" i="4" s="1"/>
  <c r="G56" i="4"/>
  <c r="J56" i="4" s="1"/>
  <c r="G55" i="4"/>
  <c r="J55" i="4" s="1"/>
  <c r="G54" i="4"/>
  <c r="J54" i="4" s="1"/>
  <c r="G50" i="4"/>
  <c r="J50" i="4" s="1"/>
  <c r="G49" i="4"/>
  <c r="J49" i="4" s="1"/>
  <c r="G48" i="4"/>
  <c r="J48" i="4" s="1"/>
  <c r="G47" i="4"/>
  <c r="G40" i="4"/>
  <c r="J40" i="4" s="1"/>
  <c r="G39" i="4"/>
  <c r="J39" i="4" s="1"/>
  <c r="G38" i="4"/>
  <c r="J38" i="4" s="1"/>
  <c r="G36" i="4"/>
  <c r="J36" i="4" s="1"/>
  <c r="G35" i="4"/>
  <c r="J35" i="4" s="1"/>
  <c r="G26" i="4"/>
  <c r="J26" i="4" s="1"/>
  <c r="G25" i="4"/>
  <c r="F40" i="4"/>
  <c r="I40" i="4" s="1"/>
  <c r="F39" i="4"/>
  <c r="I39" i="4" s="1"/>
  <c r="F38" i="4"/>
  <c r="I38" i="4" s="1"/>
  <c r="F36" i="4"/>
  <c r="I36" i="4" s="1"/>
  <c r="F35" i="4"/>
  <c r="I35" i="4" s="1"/>
  <c r="F26" i="4"/>
  <c r="I26" i="4" s="1"/>
  <c r="F25" i="4"/>
  <c r="H40" i="4"/>
  <c r="H36" i="4"/>
  <c r="H35" i="4"/>
  <c r="H26" i="4"/>
  <c r="B80" i="1"/>
  <c r="F65" i="4"/>
  <c r="I65" i="4" s="1"/>
  <c r="F63" i="4"/>
  <c r="I63" i="4" s="1"/>
  <c r="F62" i="4"/>
  <c r="I62" i="4" s="1"/>
  <c r="F58" i="4"/>
  <c r="I58" i="4" s="1"/>
  <c r="F57" i="4"/>
  <c r="I57" i="4" s="1"/>
  <c r="F56" i="4"/>
  <c r="I56" i="4" s="1"/>
  <c r="F55" i="4"/>
  <c r="I55" i="4" s="1"/>
  <c r="F54" i="4"/>
  <c r="I54" i="4" s="1"/>
  <c r="F50" i="4"/>
  <c r="I50" i="4" s="1"/>
  <c r="F49" i="4"/>
  <c r="I49" i="4" s="1"/>
  <c r="F48" i="4"/>
  <c r="I48" i="4" s="1"/>
  <c r="F47" i="4"/>
  <c r="H65" i="4"/>
  <c r="H63" i="4"/>
  <c r="H62" i="4"/>
  <c r="H58" i="4"/>
  <c r="H57" i="4"/>
  <c r="H56" i="4"/>
  <c r="H55" i="4"/>
  <c r="H54" i="4"/>
  <c r="H50" i="4"/>
  <c r="H48" i="4"/>
  <c r="H25" i="4" l="1"/>
  <c r="H21" i="4" s="1"/>
  <c r="E21" i="4"/>
  <c r="I25" i="4"/>
  <c r="I21" i="4" s="1"/>
  <c r="F21" i="4"/>
  <c r="J25" i="4"/>
  <c r="J21" i="4" s="1"/>
  <c r="G21" i="4"/>
  <c r="H47" i="4"/>
  <c r="I47" i="4"/>
  <c r="J47" i="4"/>
  <c r="J76" i="1"/>
  <c r="C76" i="1" s="1"/>
  <c r="J72" i="1"/>
  <c r="C72" i="1" s="1"/>
  <c r="C66" i="1" l="1"/>
  <c r="C65" i="1"/>
  <c r="C64" i="1"/>
  <c r="C63" i="1"/>
  <c r="C62" i="1"/>
  <c r="C61" i="1"/>
  <c r="C60" i="1"/>
  <c r="C49" i="1"/>
  <c r="C68" i="1" l="1"/>
  <c r="C56" i="1"/>
  <c r="C45" i="1"/>
  <c r="D20" i="3"/>
  <c r="J8" i="3"/>
  <c r="G8" i="3"/>
  <c r="D9" i="3" l="1"/>
  <c r="D8" i="3"/>
  <c r="D7" i="3"/>
  <c r="D6" i="3"/>
</calcChain>
</file>

<file path=xl/sharedStrings.xml><?xml version="1.0" encoding="utf-8"?>
<sst xmlns="http://schemas.openxmlformats.org/spreadsheetml/2006/main" count="554" uniqueCount="185">
  <si>
    <t>Cavity Wall Insulation</t>
  </si>
  <si>
    <t>Under-floor Insulation</t>
  </si>
  <si>
    <t>Loft Insulation</t>
  </si>
  <si>
    <t>Room in Roof Insulation</t>
  </si>
  <si>
    <t>Flat Roof Insulation</t>
  </si>
  <si>
    <t>Park Home Insulation</t>
  </si>
  <si>
    <t>Solar Thermal</t>
  </si>
  <si>
    <t>Air Source Heat Pump</t>
  </si>
  <si>
    <t>Hybrid Heat Pump</t>
  </si>
  <si>
    <t>Bungalow, 3-bed, ~115m2</t>
  </si>
  <si>
    <t>Detached, 4-bed, ~130m2</t>
  </si>
  <si>
    <t>End-terrace, 2-bed, ~80m2</t>
  </si>
  <si>
    <t>Flat, 1-bed, ~50m2</t>
  </si>
  <si>
    <t>Maisonette, 2-bed, ~60m2</t>
  </si>
  <si>
    <t>Mid-terrace, 2-bed, ~75m2</t>
  </si>
  <si>
    <t>Semi-Detached, 3-bed, ~100m2</t>
  </si>
  <si>
    <t>Data Source</t>
  </si>
  <si>
    <t>Cost London</t>
  </si>
  <si>
    <t>Details</t>
  </si>
  <si>
    <t xml:space="preserve">James Higgins, Ecuity, collated data from NIA. </t>
  </si>
  <si>
    <t>Of which equipment</t>
  </si>
  <si>
    <t>Of which installation</t>
  </si>
  <si>
    <t>External Solid Wall Insulation</t>
  </si>
  <si>
    <t>Internal Solid Wall insulation</t>
  </si>
  <si>
    <t>Total Cost Non-London</t>
  </si>
  <si>
    <t>Average Costs</t>
  </si>
  <si>
    <t>Costs consistent in UK apart from London. Ecuity say these are reasonable estimates of typical costs</t>
  </si>
  <si>
    <t>All building types</t>
  </si>
  <si>
    <t>James Higgins, Ecuity, collated data from NIA.</t>
  </si>
  <si>
    <t>5 bed</t>
  </si>
  <si>
    <t>2/3 bed</t>
  </si>
  <si>
    <t>3/4 bed</t>
  </si>
  <si>
    <t>4/5 bed</t>
  </si>
  <si>
    <t>Monobloc system</t>
  </si>
  <si>
    <t xml:space="preserve">Air Source Heat Pump </t>
  </si>
  <si>
    <t>Split System</t>
  </si>
  <si>
    <t>High Temperature System</t>
  </si>
  <si>
    <t>Costs consistent in UK apart from London. These costs based on midlands. Need to estimate London costs as X% greater than rest of UK.  Ecuity say these figures particularly robust.</t>
  </si>
  <si>
    <t>Includes radiator upgrade cost. Costs based on Birmingham. No London costs available.</t>
  </si>
  <si>
    <t>Hybrid Air Source Heat Pump</t>
  </si>
  <si>
    <t>Rory Matthews from Ecuity collated data from the Heat Pump Association</t>
  </si>
  <si>
    <t>PassiveSystems quote £6.5k for hybrid but little detail provided</t>
  </si>
  <si>
    <t xml:space="preserve">Costs consistent in UK apart from London. Ecuity say these figures particularly robust.
EDF provided data which showed lower costs (£700-1000). </t>
  </si>
  <si>
    <t xml:space="preserve">Costs consistent in UK apart from London. Ecuity say these figures particularly robust.
EDF provided data which showed lower costs (£900-1700). </t>
  </si>
  <si>
    <t xml:space="preserve">Costs consistent in UK apart from London. Ecuity say these are reasonable estimates of typical costs.
EDF provided data which showed lower costs (£400-600). </t>
  </si>
  <si>
    <t xml:space="preserve">James Higgins, Ecuity, collated data from NIA (National Insultation Association). </t>
  </si>
  <si>
    <t>No data:</t>
  </si>
  <si>
    <t>Biomass Boilers</t>
  </si>
  <si>
    <t>m2</t>
  </si>
  <si>
    <t>oriented identification of these indictors, anomalies and trends will trigger a project for additional scrutiny that may include a desktop audit or selection for an onsite targeted audit.</t>
  </si>
  <si>
    <t>Secondary Measures</t>
  </si>
  <si>
    <t>Draught Proofing</t>
  </si>
  <si>
    <t>Unit</t>
  </si>
  <si>
    <t>Unit Cost</t>
  </si>
  <si>
    <t>per window</t>
  </si>
  <si>
    <t>Source</t>
  </si>
  <si>
    <t>Door</t>
  </si>
  <si>
    <t>per door</t>
  </si>
  <si>
    <t>Cost</t>
  </si>
  <si>
    <t>4 bedroom</t>
  </si>
  <si>
    <t>https://householdquotes.co.uk/how-much-to-install-central-heating/</t>
  </si>
  <si>
    <t>per hour</t>
  </si>
  <si>
    <t>lab/mat 1 unit</t>
  </si>
  <si>
    <t>per device</t>
  </si>
  <si>
    <t>3 bedroom</t>
  </si>
  <si>
    <t>Ground Source Heat Pumps - vertical</t>
  </si>
  <si>
    <t>Ground Source Heat Pumps - horizontal</t>
  </si>
  <si>
    <t>per unit</t>
  </si>
  <si>
    <t>Primary Measure - Insulation</t>
  </si>
  <si>
    <t>Primary Measure - Low Carbon Heating</t>
  </si>
  <si>
    <t>system</t>
  </si>
  <si>
    <t>Secondary Measure - Windows &amp; Doors</t>
  </si>
  <si>
    <t>Secondary Measure - Heating Controls &amp; Insulation</t>
  </si>
  <si>
    <t>Note</t>
  </si>
  <si>
    <t>Double labor amount to include materials</t>
  </si>
  <si>
    <t>2nd tier technical reviewer decides if costs are justifiable.</t>
  </si>
  <si>
    <t>If costs are justifiable, application is processed forward.</t>
  </si>
  <si>
    <t>Quotes</t>
  </si>
  <si>
    <t>New quotes are reviewed, lowest all inclusive quote is recommended for voucher.</t>
  </si>
  <si>
    <t>Invoices</t>
  </si>
  <si>
    <t>Number of Rooms</t>
  </si>
  <si>
    <t>Ext Wall Ins Cost per Wall</t>
  </si>
  <si>
    <t>Insulated Walls per home</t>
  </si>
  <si>
    <t>If 3 or Less Rooms</t>
  </si>
  <si>
    <t>If 4 or more Rooms</t>
  </si>
  <si>
    <t>Detached</t>
  </si>
  <si>
    <t>Flat</t>
  </si>
  <si>
    <t>Semi-Detached/Terrace</t>
  </si>
  <si>
    <t>Wall</t>
  </si>
  <si>
    <t>Home Type</t>
  </si>
  <si>
    <t>Less than 4</t>
  </si>
  <si>
    <t>4 or more</t>
  </si>
  <si>
    <t>Home Type/Rooms</t>
  </si>
  <si>
    <t>Average</t>
  </si>
  <si>
    <t>Pitched Roof Insulation</t>
  </si>
  <si>
    <t>Installation of the insulation</t>
  </si>
  <si>
    <t>Guide price per m²</t>
  </si>
  <si>
    <t>Insulate from the outside</t>
  </si>
  <si>
    <t>£35 - £55</t>
  </si>
  <si>
    <t>Insulate from the inside</t>
  </si>
  <si>
    <t>£20 - £45</t>
  </si>
  <si>
    <t>https://www.roof-info.co.uk/insulate-roof</t>
  </si>
  <si>
    <t>Pitched Roofs Insulation</t>
  </si>
  <si>
    <t>Avg per option</t>
  </si>
  <si>
    <t>Avg of both</t>
  </si>
  <si>
    <t>Cost provided item</t>
  </si>
  <si>
    <t>Price - Range Low</t>
  </si>
  <si>
    <t>Price - Range High</t>
  </si>
  <si>
    <t>Average UK Cost</t>
  </si>
  <si>
    <t>Suspended floor insulation</t>
  </si>
  <si>
    <t>£770</t>
  </si>
  <si>
    <t>£1,000</t>
  </si>
  <si>
    <t>£885</t>
  </si>
  <si>
    <t>Suspended timber floor insulation</t>
  </si>
  <si>
    <t>£300</t>
  </si>
  <si>
    <t>£750</t>
  </si>
  <si>
    <t>£525</t>
  </si>
  <si>
    <t>https://www.checkatrade.com/blog/cost-guides/floor-insulation-cost/</t>
  </si>
  <si>
    <t>Suspended vs Solid Floor Insulation</t>
  </si>
  <si>
    <t>Avg suspended</t>
  </si>
  <si>
    <t>Average sq meter home</t>
  </si>
  <si>
    <t>Avg Cost/m2</t>
  </si>
  <si>
    <t>Cost per m2</t>
  </si>
  <si>
    <t>Average Cost / m2</t>
  </si>
  <si>
    <t>Average Cost Per Unit</t>
  </si>
  <si>
    <t># of Rooms Insulated (Insulation Qualifier)</t>
  </si>
  <si>
    <t>Unit Type 
(Insulation Qualifier)</t>
  </si>
  <si>
    <t>This value is used for suspended floor avg cost</t>
  </si>
  <si>
    <t xml:space="preserve">If costs are not justifiable, request customer to obtain and provide up to two additional quotes from alternate installers. </t>
  </si>
  <si>
    <t>If quote exceeds the average cost by 50%, then request customer obtains and provides up to two additional quotes from alternate installers.</t>
  </si>
  <si>
    <t>If quotes still exceed cost by 50% or customer prefers original installer, then forward to BEIS for decision.</t>
  </si>
  <si>
    <t>If this is not possible, e.g., due to a shortage of registered installers, then forward on to BEIS for decision.</t>
  </si>
  <si>
    <t>If homeowner prefers original installer, then forward on to BEIS for decision.</t>
  </si>
  <si>
    <t>Process for Evaluating Project Costs</t>
  </si>
  <si>
    <t>Average project cost data was obtain from BEIS for most primary and secondary measures. Where data was not provided, ICF performed a web search to obtain third party cost data.</t>
  </si>
  <si>
    <r>
      <t xml:space="preserve">If quote varies from the </t>
    </r>
    <r>
      <rPr>
        <b/>
        <sz val="11"/>
        <color theme="1"/>
        <rFont val="Calibri"/>
        <family val="2"/>
        <scheme val="minor"/>
      </rPr>
      <t>average cost</t>
    </r>
    <r>
      <rPr>
        <sz val="11"/>
        <color theme="1"/>
        <rFont val="Calibri"/>
        <family val="2"/>
        <scheme val="minor"/>
      </rPr>
      <t xml:space="preserve"> by +/- 25%, then it is required to be reviewed by 2nd tier technical reviewer.</t>
    </r>
  </si>
  <si>
    <t>Customer is able to appeal either decision.</t>
  </si>
  <si>
    <r>
      <t xml:space="preserve">If invoice exceeds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>, then the voucher is processed at the original voucher amount.</t>
    </r>
  </si>
  <si>
    <t>50% Above Avg Cost</t>
  </si>
  <si>
    <t>25% Below Avg Cost</t>
  </si>
  <si>
    <t>25% Above Avg Cost</t>
  </si>
  <si>
    <r>
      <t xml:space="preserve">If invoice is less than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>, then the voucher will be amended to the lower invoice amount.</t>
    </r>
  </si>
  <si>
    <t>Ground Source Heat Pumps</t>
  </si>
  <si>
    <t>Approach: Average cost per wall was determined by dividing Total Cost Non-London by estimated number of exterior walls per home type. This could vary based on how "wall" is defined but high costs would be flagged.</t>
  </si>
  <si>
    <t>Note: Yellow highlighted values are used for the Cost Fraud Control Parameters tab.</t>
  </si>
  <si>
    <t>This cost data was converted to applicable unit level cost (based on the current GHG application) in the "Insulation - ICF" and "Heating Measures - ICF" tabs.</t>
  </si>
  <si>
    <t xml:space="preserve">Approach: While the application asks for number of rooms, we determined that aligning the "total project" cost from the application to the Total Cost Non-London values was better correlated than estimating number of rooms per home type. However, the application groups Terrace and Semi-Detached property types together. In order to better reflect Terrace costs, we decided to use costs for "End-Terrace" for Terrace/Semi-Detached properties with 4 or more rooms, and "Mid-Terrace" costs for Terrace/Semi-Detached properties with 3 or less rooms. </t>
  </si>
  <si>
    <t>Approach: The "Total Cost Non-London" values were divided by the property area noted in the description in Column C to determine the "Cost per m2". The average of the "Cost per m2" was used for the reference cost for this measure.</t>
  </si>
  <si>
    <t>House Area (m2)</t>
  </si>
  <si>
    <t>Approach: we conducted web searches to obtain third party cost data for the remaining measures. Source information is provided below.</t>
  </si>
  <si>
    <t xml:space="preserve">https://www.bidvine.com/draught-proofing/price-guide </t>
  </si>
  <si>
    <t xml:space="preserve">https://householdquotes.co.uk/how-much-does-upvc-double-glazing-cost/ </t>
  </si>
  <si>
    <t xml:space="preserve">https://householdquotes.co.uk/how-much-does-triple-glazing-cost/ </t>
  </si>
  <si>
    <t xml:space="preserve">https://householdquotes.co.uk/how-much-is-a-upvc-front-door/ </t>
  </si>
  <si>
    <t xml:space="preserve">https://www.myjobquote.co.uk/costs/secondary-glazing-cost#:~:text=Secondary%20glazing%20prices%20vary%20depending,250%2D%C2%A3500%20per%20window. </t>
  </si>
  <si>
    <t xml:space="preserve">https://www.thegreenage.co.uk/insulating-hot-water-tank-jacket/ </t>
  </si>
  <si>
    <t>Assumed that the price is the same as the Heating Controls measure.</t>
  </si>
  <si>
    <t>Heating Controls</t>
  </si>
  <si>
    <t>Secondary Glazing</t>
  </si>
  <si>
    <t>Douple Glazing</t>
  </si>
  <si>
    <t>Triple Glazing</t>
  </si>
  <si>
    <t>Hot Water Thermostat</t>
  </si>
  <si>
    <t>Hot Water Tank Insulation</t>
  </si>
  <si>
    <t>Measure Type</t>
  </si>
  <si>
    <t>Under-Floor Insulation: Suspended Floor</t>
  </si>
  <si>
    <t>Internal Solid Wall Insulation</t>
  </si>
  <si>
    <t>Under-Floor Insulation: Solid Floor</t>
  </si>
  <si>
    <t>for projects in the London area, these costs were increased by 25%.</t>
  </si>
  <si>
    <t>Costs for Areas Outside of London</t>
  </si>
  <si>
    <t>Costs for Areas in London</t>
  </si>
  <si>
    <t>Average Project Cost for All ASHP Types:</t>
  </si>
  <si>
    <t>Approach: For ASHP, since the application does not distinquish between type, we took the average system cost for Monobloc, Split and High Temperature systems.</t>
  </si>
  <si>
    <t>Approach: Since there is only one data point, that is what we used.</t>
  </si>
  <si>
    <t>Air Source Heat Pump - Average</t>
  </si>
  <si>
    <t xml:space="preserve">Hybrid Heat Pump </t>
  </si>
  <si>
    <t>Note that for Ground Source Heat Pumps we used the average for vertical and horizontal systems since the application does not ask for type.</t>
  </si>
  <si>
    <t>Ground Source Heat Pumps - Average</t>
  </si>
  <si>
    <t>BEIS provided upper range of 10,675. Divided by 1.25 to get the avg cost.</t>
  </si>
  <si>
    <t>per home</t>
  </si>
  <si>
    <t>Home</t>
  </si>
  <si>
    <t>Semi-Detached/Terrace/Bungalow</t>
  </si>
  <si>
    <t>Loft Insulation (board/wool)</t>
  </si>
  <si>
    <t>Loft Insulation (Spray)</t>
  </si>
  <si>
    <t>Heating Controls (control)</t>
  </si>
  <si>
    <t>Heating Controls (TRV)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</si>
</sst>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_-&quot;£&quot;* #,##0.00_-;\-&quot;£&quot;* #,##0.00_-;_-&quot;£&quot;* &quot;-&quot;??_-;_-@_-"/>
    <numFmt numFmtId="166" formatCode="&quot;£&quot;#,##0.00"/>
    <numFmt numFmtId="167" formatCode="[$£-809]#,##0.00"/>
    <numFmt numFmtId="168" formatCode="[$£-8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653A6"/>
        <bgColor indexed="64"/>
      </patternFill>
    </fill>
    <fill>
      <patternFill patternType="solid">
        <fgColor rgb="FFF1F8F9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/>
    <xf numFmtId="0" fontId="0" fillId="0" borderId="0" xfId="0"/>
    <xf numFmtId="0" fontId="4" fillId="0" borderId="5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0" fillId="0" borderId="9" xfId="0" applyFill="1" applyBorder="1"/>
    <xf numFmtId="0" fontId="2" fillId="0" borderId="10" xfId="0" applyFont="1" applyFill="1" applyBorder="1"/>
    <xf numFmtId="0" fontId="2" fillId="0" borderId="10" xfId="0" applyFont="1" applyBorder="1"/>
    <xf numFmtId="0" fontId="4" fillId="0" borderId="2" xfId="0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8" xfId="0" applyFill="1" applyBorder="1"/>
    <xf numFmtId="164" fontId="3" fillId="0" borderId="3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/>
    <xf numFmtId="166" fontId="5" fillId="0" borderId="0" xfId="0" applyNumberFormat="1" applyFont="1" applyBorder="1" applyAlignment="1">
      <alignment horizontal="left"/>
    </xf>
    <xf numFmtId="0" fontId="0" fillId="0" borderId="0" xfId="0" applyBorder="1"/>
    <xf numFmtId="166" fontId="6" fillId="0" borderId="0" xfId="0" applyNumberFormat="1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3" xfId="0" applyBorder="1"/>
    <xf numFmtId="0" fontId="0" fillId="0" borderId="2" xfId="0" applyBorder="1" applyAlignment="1">
      <alignment wrapText="1"/>
    </xf>
    <xf numFmtId="165" fontId="0" fillId="0" borderId="0" xfId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11" xfId="0" applyFont="1" applyFill="1" applyBorder="1" applyAlignment="1">
      <alignment wrapText="1"/>
    </xf>
    <xf numFmtId="0" fontId="0" fillId="0" borderId="0" xfId="0" applyBorder="1" applyAlignment="1">
      <alignment horizontal="center" wrapText="1"/>
    </xf>
    <xf numFmtId="166" fontId="5" fillId="0" borderId="0" xfId="0" applyNumberFormat="1" applyFont="1" applyAlignment="1">
      <alignment horizontal="center"/>
    </xf>
    <xf numFmtId="166" fontId="5" fillId="0" borderId="0" xfId="0" applyNumberFormat="1" applyFont="1"/>
    <xf numFmtId="166" fontId="6" fillId="0" borderId="0" xfId="0" applyNumberFormat="1" applyFont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Fill="1" applyBorder="1"/>
    <xf numFmtId="167" fontId="0" fillId="0" borderId="0" xfId="0" applyNumberFormat="1"/>
    <xf numFmtId="0" fontId="0" fillId="2" borderId="0" xfId="0" applyFill="1"/>
    <xf numFmtId="0" fontId="0" fillId="0" borderId="0" xfId="0" applyFont="1"/>
    <xf numFmtId="1" fontId="0" fillId="0" borderId="0" xfId="0" applyNumberFormat="1"/>
    <xf numFmtId="0" fontId="9" fillId="0" borderId="0" xfId="0" applyFont="1"/>
    <xf numFmtId="0" fontId="10" fillId="0" borderId="0" xfId="4"/>
    <xf numFmtId="168" fontId="0" fillId="0" borderId="0" xfId="0" applyNumberFormat="1"/>
    <xf numFmtId="0" fontId="12" fillId="0" borderId="0" xfId="0" applyFont="1"/>
    <xf numFmtId="2" fontId="0" fillId="0" borderId="0" xfId="0" applyNumberFormat="1"/>
    <xf numFmtId="0" fontId="0" fillId="0" borderId="5" xfId="0" applyFill="1" applyBorder="1"/>
    <xf numFmtId="167" fontId="11" fillId="0" borderId="0" xfId="0" applyNumberFormat="1" applyFont="1"/>
    <xf numFmtId="0" fontId="10" fillId="3" borderId="0" xfId="4" applyFill="1" applyAlignment="1">
      <alignment vertical="center" wrapText="1"/>
    </xf>
    <xf numFmtId="0" fontId="10" fillId="5" borderId="0" xfId="4" applyFill="1" applyAlignment="1">
      <alignment vertical="center" wrapText="1"/>
    </xf>
    <xf numFmtId="0" fontId="0" fillId="0" borderId="0" xfId="0" applyAlignment="1">
      <alignment horizontal="center" wrapText="1"/>
    </xf>
    <xf numFmtId="167" fontId="0" fillId="0" borderId="0" xfId="0" applyNumberFormat="1" applyFill="1"/>
    <xf numFmtId="0" fontId="13" fillId="6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top" wrapText="1"/>
    </xf>
    <xf numFmtId="0" fontId="14" fillId="7" borderId="0" xfId="0" applyFont="1" applyFill="1" applyAlignment="1">
      <alignment horizontal="left" vertical="top" wrapText="1"/>
    </xf>
    <xf numFmtId="0" fontId="15" fillId="3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0" fontId="16" fillId="4" borderId="0" xfId="0" applyFont="1" applyFill="1" applyAlignment="1">
      <alignment horizontal="center" vertical="center" wrapText="1"/>
    </xf>
    <xf numFmtId="168" fontId="0" fillId="0" borderId="0" xfId="0" applyNumberFormat="1" applyFill="1"/>
    <xf numFmtId="0" fontId="0" fillId="0" borderId="0" xfId="0" applyFill="1"/>
    <xf numFmtId="0" fontId="0" fillId="0" borderId="3" xfId="0" applyBorder="1"/>
    <xf numFmtId="0" fontId="0" fillId="8" borderId="11" xfId="0" applyFill="1" applyBorder="1" applyAlignment="1">
      <alignment wrapText="1"/>
    </xf>
    <xf numFmtId="164" fontId="4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164" fontId="4" fillId="2" borderId="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/>
    <xf numFmtId="167" fontId="2" fillId="0" borderId="0" xfId="0" applyNumberFormat="1" applyFont="1" applyFill="1"/>
    <xf numFmtId="9" fontId="2" fillId="0" borderId="0" xfId="3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8" borderId="0" xfId="0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4" fillId="0" borderId="5" xfId="0" applyFont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164" fontId="3" fillId="0" borderId="8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0" xfId="1" applyFont="1" applyAlignment="1">
      <alignment horizontal="center"/>
    </xf>
    <xf numFmtId="166" fontId="5" fillId="0" borderId="0" xfId="1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0" fillId="0" borderId="0" xfId="0" applyAlignment="1">
      <alignment horizontal="center" vertical="top" wrapText="1"/>
    </xf>
    <xf numFmtId="0" fontId="6" fillId="0" borderId="0" xfId="0" applyFont="1"/>
    <xf numFmtId="0" fontId="0" fillId="0" borderId="0" xfId="0" applyAlignment="1">
      <alignment horizontal="center"/>
    </xf>
    <xf numFmtId="9" fontId="1" fillId="0" borderId="0" xfId="3" applyFont="1" applyFill="1"/>
    <xf numFmtId="0" fontId="0" fillId="8" borderId="11" xfId="0" applyFill="1" applyBorder="1" applyAlignment="1">
      <alignment horizontal="center" wrapText="1"/>
    </xf>
    <xf numFmtId="167" fontId="0" fillId="8" borderId="0" xfId="0" applyNumberFormat="1" applyFill="1" applyAlignment="1">
      <alignment horizontal="center"/>
    </xf>
    <xf numFmtId="167" fontId="7" fillId="8" borderId="0" xfId="0" applyNumberFormat="1" applyFont="1" applyFill="1" applyAlignment="1">
      <alignment horizontal="center"/>
    </xf>
    <xf numFmtId="167" fontId="8" fillId="8" borderId="0" xfId="0" applyNumberFormat="1" applyFont="1" applyFill="1" applyAlignment="1">
      <alignment horizontal="center"/>
    </xf>
    <xf numFmtId="167" fontId="0" fillId="8" borderId="8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2" borderId="11" xfId="0" applyNumberFormat="1" applyFont="1" applyFill="1" applyBorder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0" fontId="11" fillId="0" borderId="0" xfId="0" applyFont="1"/>
    <xf numFmtId="168" fontId="0" fillId="0" borderId="0" xfId="0" applyNumberFormat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0" fontId="0" fillId="0" borderId="17" xfId="0" applyFont="1" applyBorder="1" applyAlignment="1">
      <alignment wrapText="1"/>
    </xf>
    <xf numFmtId="168" fontId="0" fillId="0" borderId="0" xfId="0" applyNumberFormat="1" applyFont="1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0" xfId="0" applyBorder="1" applyAlignment="1">
      <alignment wrapText="1"/>
    </xf>
    <xf numFmtId="168" fontId="0" fillId="0" borderId="21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wrapText="1"/>
    </xf>
    <xf numFmtId="168" fontId="0" fillId="0" borderId="16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2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24" xfId="0" applyBorder="1" applyAlignment="1">
      <alignment horizontal="center"/>
    </xf>
    <xf numFmtId="168" fontId="0" fillId="0" borderId="24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0" fontId="0" fillId="0" borderId="19" xfId="0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8" fontId="0" fillId="0" borderId="25" xfId="0" applyNumberFormat="1" applyBorder="1"/>
    <xf numFmtId="0" fontId="2" fillId="0" borderId="23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0" fontId="0" fillId="0" borderId="29" xfId="0" applyBorder="1" applyAlignment="1">
      <alignment wrapText="1"/>
    </xf>
    <xf numFmtId="0" fontId="2" fillId="0" borderId="19" xfId="0" applyFont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30" xfId="0" applyBorder="1" applyAlignment="1">
      <alignment wrapText="1"/>
    </xf>
    <xf numFmtId="168" fontId="0" fillId="0" borderId="28" xfId="0" applyNumberFormat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8" fontId="11" fillId="2" borderId="0" xfId="0" applyNumberFormat="1" applyFont="1" applyFill="1"/>
    <xf numFmtId="168" fontId="0" fillId="2" borderId="0" xfId="0" applyNumberFormat="1" applyFill="1"/>
    <xf numFmtId="168" fontId="11" fillId="0" borderId="0" xfId="0" applyNumberFormat="1" applyFont="1" applyFill="1"/>
    <xf numFmtId="0" fontId="0" fillId="0" borderId="0" xfId="0" applyFont="1" applyBorder="1"/>
    <xf numFmtId="164" fontId="0" fillId="0" borderId="0" xfId="0" applyNumberFormat="1"/>
    <xf numFmtId="0" fontId="0" fillId="0" borderId="18" xfId="0" applyBorder="1" applyAlignment="1">
      <alignment horizontal="center"/>
    </xf>
    <xf numFmtId="0" fontId="0" fillId="0" borderId="17" xfId="0" applyBorder="1"/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6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left" wrapText="1"/>
    </xf>
    <xf numFmtId="0" fontId="4" fillId="0" borderId="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5">
    <cellStyle name="Currency" xfId="1" builtinId="4"/>
    <cellStyle name="Currency 2" xfId="2" xr:uid="{1C3BF4FA-F0F9-4DA8-A8F1-DDC63189F886}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jobquote.co.uk/costs/secondary-glazing-cost" TargetMode="External"/><Relationship Id="rId3" Type="http://schemas.openxmlformats.org/officeDocument/2006/relationships/hyperlink" Target="https://www.roof-info.co.uk/insulate-roof" TargetMode="External"/><Relationship Id="rId7" Type="http://schemas.openxmlformats.org/officeDocument/2006/relationships/hyperlink" Target="https://householdquotes.co.uk/how-much-is-a-upvc-front-door/" TargetMode="External"/><Relationship Id="rId2" Type="http://schemas.openxmlformats.org/officeDocument/2006/relationships/hyperlink" Target="https://www.roof-info.co.uk/insulate-roof" TargetMode="External"/><Relationship Id="rId1" Type="http://schemas.openxmlformats.org/officeDocument/2006/relationships/hyperlink" Target="https://householdquotes.co.uk/how-much-to-install-central-heating/" TargetMode="External"/><Relationship Id="rId6" Type="http://schemas.openxmlformats.org/officeDocument/2006/relationships/hyperlink" Target="https://householdquotes.co.uk/how-much-does-triple-glazing-cost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householdquotes.co.uk/how-much-does-upvc-double-glazing-cost/" TargetMode="External"/><Relationship Id="rId10" Type="http://schemas.openxmlformats.org/officeDocument/2006/relationships/hyperlink" Target="https://www.checkatrade.com/blog/cost-guides/floor-insulation-cost/" TargetMode="External"/><Relationship Id="rId4" Type="http://schemas.openxmlformats.org/officeDocument/2006/relationships/hyperlink" Target="https://www.bidvine.com/draught-proofing/price-guide" TargetMode="External"/><Relationship Id="rId9" Type="http://schemas.openxmlformats.org/officeDocument/2006/relationships/hyperlink" Target="https://www.thegreenage.co.uk/insulating-hot-water-tank-jack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B1FC-FB42-42FE-9952-6BD949EA2AB6}">
  <dimension ref="A1:M74"/>
  <sheetViews>
    <sheetView tabSelected="1" workbookViewId="0">
      <pane xSplit="2" topLeftCell="C1" activePane="topRight" state="frozen"/>
      <selection pane="topRight" activeCell="J42" sqref="J42"/>
    </sheetView>
  </sheetViews>
  <sheetFormatPr defaultRowHeight="14.4" x14ac:dyDescent="0.3"/>
  <cols>
    <col min="1" max="1" width="9" style="24"/>
    <col min="2" max="2" width="31.109375" customWidth="1"/>
    <col min="3" max="3" width="17.44140625" style="24" customWidth="1"/>
    <col min="4" max="4" width="12.88671875" style="24" customWidth="1"/>
    <col min="5" max="5" width="12.33203125" customWidth="1"/>
    <col min="6" max="7" width="13.88671875" customWidth="1"/>
    <col min="8" max="9" width="12.44140625" customWidth="1"/>
    <col min="10" max="10" width="12.33203125" customWidth="1"/>
    <col min="11" max="11" width="19.88671875" customWidth="1"/>
    <col min="12" max="12" width="19" customWidth="1"/>
  </cols>
  <sheetData>
    <row r="1" spans="1:2" s="24" customFormat="1" x14ac:dyDescent="0.3">
      <c r="A1" s="54" t="s">
        <v>133</v>
      </c>
    </row>
    <row r="2" spans="1:2" s="24" customFormat="1" x14ac:dyDescent="0.3">
      <c r="A2" s="52" t="s">
        <v>134</v>
      </c>
    </row>
    <row r="3" spans="1:2" s="24" customFormat="1" x14ac:dyDescent="0.3">
      <c r="B3" s="52" t="s">
        <v>145</v>
      </c>
    </row>
    <row r="4" spans="1:2" s="24" customFormat="1" x14ac:dyDescent="0.3">
      <c r="B4" s="52" t="s">
        <v>167</v>
      </c>
    </row>
    <row r="5" spans="1:2" s="24" customFormat="1" x14ac:dyDescent="0.3">
      <c r="A5" s="57" t="s">
        <v>77</v>
      </c>
      <c r="B5" s="52"/>
    </row>
    <row r="6" spans="1:2" s="24" customFormat="1" x14ac:dyDescent="0.3">
      <c r="A6" s="24" t="s">
        <v>135</v>
      </c>
    </row>
    <row r="7" spans="1:2" s="24" customFormat="1" x14ac:dyDescent="0.3">
      <c r="A7" s="24" t="s">
        <v>75</v>
      </c>
    </row>
    <row r="8" spans="1:2" s="24" customFormat="1" x14ac:dyDescent="0.3">
      <c r="B8" s="24" t="s">
        <v>76</v>
      </c>
    </row>
    <row r="9" spans="1:2" s="24" customFormat="1" x14ac:dyDescent="0.3">
      <c r="B9" s="24" t="s">
        <v>128</v>
      </c>
    </row>
    <row r="10" spans="1:2" s="24" customFormat="1" x14ac:dyDescent="0.3">
      <c r="B10" s="24" t="s">
        <v>131</v>
      </c>
    </row>
    <row r="11" spans="1:2" s="24" customFormat="1" x14ac:dyDescent="0.3">
      <c r="B11" s="24" t="s">
        <v>78</v>
      </c>
    </row>
    <row r="12" spans="1:2" s="24" customFormat="1" x14ac:dyDescent="0.3">
      <c r="B12" s="24" t="s">
        <v>132</v>
      </c>
    </row>
    <row r="13" spans="1:2" s="24" customFormat="1" x14ac:dyDescent="0.3">
      <c r="A13" s="24" t="s">
        <v>129</v>
      </c>
    </row>
    <row r="14" spans="1:2" s="24" customFormat="1" x14ac:dyDescent="0.3">
      <c r="B14" s="24" t="s">
        <v>131</v>
      </c>
    </row>
    <row r="15" spans="1:2" s="24" customFormat="1" x14ac:dyDescent="0.3">
      <c r="B15" s="24" t="s">
        <v>78</v>
      </c>
    </row>
    <row r="16" spans="1:2" s="24" customFormat="1" x14ac:dyDescent="0.3">
      <c r="B16" s="24" t="s">
        <v>130</v>
      </c>
    </row>
    <row r="17" spans="1:12" s="24" customFormat="1" x14ac:dyDescent="0.3"/>
    <row r="18" spans="1:12" s="24" customFormat="1" x14ac:dyDescent="0.3">
      <c r="A18" s="57" t="s">
        <v>79</v>
      </c>
    </row>
    <row r="19" spans="1:12" s="24" customFormat="1" x14ac:dyDescent="0.3">
      <c r="A19" s="24" t="s">
        <v>141</v>
      </c>
    </row>
    <row r="20" spans="1:12" s="24" customFormat="1" x14ac:dyDescent="0.3">
      <c r="A20" s="52" t="s">
        <v>137</v>
      </c>
    </row>
    <row r="21" spans="1:12" s="24" customFormat="1" x14ac:dyDescent="0.3">
      <c r="A21" s="52" t="s">
        <v>136</v>
      </c>
      <c r="E21" s="56">
        <f t="shared" ref="E21:J21" si="0">E25*4</f>
        <v>3000</v>
      </c>
      <c r="F21" s="56">
        <f t="shared" si="0"/>
        <v>15000</v>
      </c>
      <c r="G21" s="56">
        <f t="shared" si="0"/>
        <v>18000</v>
      </c>
      <c r="H21" s="56">
        <f t="shared" si="0"/>
        <v>3750</v>
      </c>
      <c r="I21" s="56">
        <f t="shared" si="0"/>
        <v>18750</v>
      </c>
      <c r="J21" s="56">
        <f t="shared" si="0"/>
        <v>22500</v>
      </c>
    </row>
    <row r="22" spans="1:12" s="24" customFormat="1" x14ac:dyDescent="0.3"/>
    <row r="23" spans="1:12" s="24" customFormat="1" x14ac:dyDescent="0.3">
      <c r="B23" s="128"/>
      <c r="C23" s="148"/>
      <c r="D23" s="129"/>
      <c r="E23" s="188" t="s">
        <v>168</v>
      </c>
      <c r="F23" s="189"/>
      <c r="G23" s="190"/>
      <c r="H23" s="188" t="s">
        <v>169</v>
      </c>
      <c r="I23" s="189"/>
      <c r="J23" s="190"/>
      <c r="K23" s="129"/>
      <c r="L23" s="152"/>
    </row>
    <row r="24" spans="1:12" ht="31.2" customHeight="1" x14ac:dyDescent="0.3">
      <c r="B24" s="157" t="s">
        <v>68</v>
      </c>
      <c r="C24" s="158" t="s">
        <v>52</v>
      </c>
      <c r="D24" s="159" t="s">
        <v>124</v>
      </c>
      <c r="E24" s="157" t="s">
        <v>139</v>
      </c>
      <c r="F24" s="159" t="s">
        <v>140</v>
      </c>
      <c r="G24" s="160" t="s">
        <v>138</v>
      </c>
      <c r="H24" s="157" t="s">
        <v>139</v>
      </c>
      <c r="I24" s="159" t="s">
        <v>140</v>
      </c>
      <c r="J24" s="160" t="s">
        <v>138</v>
      </c>
      <c r="K24" s="159" t="s">
        <v>126</v>
      </c>
      <c r="L24" s="161" t="s">
        <v>125</v>
      </c>
    </row>
    <row r="25" spans="1:12" x14ac:dyDescent="0.3">
      <c r="B25" s="125" t="s">
        <v>22</v>
      </c>
      <c r="C25" s="149" t="s">
        <v>88</v>
      </c>
      <c r="D25" s="126">
        <v>3000</v>
      </c>
      <c r="E25" s="123">
        <f>D25*0.25</f>
        <v>750</v>
      </c>
      <c r="F25" s="121">
        <f t="shared" ref="F25:F40" si="1">D25*1.25</f>
        <v>3750</v>
      </c>
      <c r="G25" s="124">
        <f t="shared" ref="G25:G40" si="2">D25*1.5</f>
        <v>4500</v>
      </c>
      <c r="H25" s="123">
        <f>E25*1.25</f>
        <v>937.5</v>
      </c>
      <c r="I25" s="121">
        <f>F25*1.25</f>
        <v>4687.5</v>
      </c>
      <c r="J25" s="124">
        <f>G25*1.25</f>
        <v>5625</v>
      </c>
      <c r="K25" s="120" t="s">
        <v>85</v>
      </c>
      <c r="L25" s="154"/>
    </row>
    <row r="26" spans="1:12" x14ac:dyDescent="0.3">
      <c r="B26" s="125" t="s">
        <v>22</v>
      </c>
      <c r="C26" s="149" t="s">
        <v>88</v>
      </c>
      <c r="D26" s="121">
        <v>2750</v>
      </c>
      <c r="E26" s="123">
        <f t="shared" ref="E26:E42" si="3">D26*0.25</f>
        <v>687.5</v>
      </c>
      <c r="F26" s="121">
        <f t="shared" si="1"/>
        <v>3437.5</v>
      </c>
      <c r="G26" s="124">
        <f t="shared" si="2"/>
        <v>4125</v>
      </c>
      <c r="H26" s="123">
        <f t="shared" ref="H26:H40" si="4">E26*1.25</f>
        <v>859.375</v>
      </c>
      <c r="I26" s="121">
        <f t="shared" ref="I26:I40" si="5">F26*1.25</f>
        <v>4296.875</v>
      </c>
      <c r="J26" s="124">
        <f t="shared" ref="J26:J40" si="6">G26*1.25</f>
        <v>5156.25</v>
      </c>
      <c r="K26" s="120" t="s">
        <v>86</v>
      </c>
      <c r="L26" s="154"/>
    </row>
    <row r="27" spans="1:12" s="24" customFormat="1" x14ac:dyDescent="0.3">
      <c r="B27" s="125" t="s">
        <v>22</v>
      </c>
      <c r="C27" s="149" t="s">
        <v>88</v>
      </c>
      <c r="D27" s="121">
        <v>3500</v>
      </c>
      <c r="E27" s="123">
        <f t="shared" si="3"/>
        <v>875</v>
      </c>
      <c r="F27" s="121">
        <f t="shared" si="1"/>
        <v>4375</v>
      </c>
      <c r="G27" s="124">
        <f t="shared" si="2"/>
        <v>5250</v>
      </c>
      <c r="H27" s="123">
        <f t="shared" si="4"/>
        <v>1093.75</v>
      </c>
      <c r="I27" s="121">
        <f t="shared" si="5"/>
        <v>5468.75</v>
      </c>
      <c r="J27" s="124">
        <f t="shared" si="6"/>
        <v>6562.5</v>
      </c>
      <c r="K27" s="120" t="s">
        <v>87</v>
      </c>
      <c r="L27" s="154"/>
    </row>
    <row r="28" spans="1:12" s="24" customFormat="1" x14ac:dyDescent="0.3">
      <c r="B28" s="130" t="s">
        <v>165</v>
      </c>
      <c r="C28" s="150" t="s">
        <v>89</v>
      </c>
      <c r="D28" s="131">
        <v>9500</v>
      </c>
      <c r="E28" s="132">
        <f t="shared" si="3"/>
        <v>2375</v>
      </c>
      <c r="F28" s="131">
        <f t="shared" si="1"/>
        <v>11875</v>
      </c>
      <c r="G28" s="133">
        <f t="shared" si="2"/>
        <v>14250</v>
      </c>
      <c r="H28" s="132">
        <f t="shared" si="4"/>
        <v>2968.75</v>
      </c>
      <c r="I28" s="131">
        <f t="shared" si="5"/>
        <v>14843.75</v>
      </c>
      <c r="J28" s="133">
        <f t="shared" si="6"/>
        <v>17812.5</v>
      </c>
      <c r="K28" s="134" t="s">
        <v>85</v>
      </c>
      <c r="L28" s="155"/>
    </row>
    <row r="29" spans="1:12" s="24" customFormat="1" x14ac:dyDescent="0.3">
      <c r="B29" s="127" t="s">
        <v>165</v>
      </c>
      <c r="C29" s="149" t="s">
        <v>89</v>
      </c>
      <c r="D29" s="121">
        <v>3000</v>
      </c>
      <c r="E29" s="123">
        <f t="shared" si="3"/>
        <v>750</v>
      </c>
      <c r="F29" s="121">
        <f t="shared" si="1"/>
        <v>3750</v>
      </c>
      <c r="G29" s="124">
        <f t="shared" si="2"/>
        <v>4500</v>
      </c>
      <c r="H29" s="123">
        <f t="shared" si="4"/>
        <v>937.5</v>
      </c>
      <c r="I29" s="121">
        <f t="shared" si="5"/>
        <v>4687.5</v>
      </c>
      <c r="J29" s="124">
        <f t="shared" si="6"/>
        <v>5625</v>
      </c>
      <c r="K29" s="120" t="s">
        <v>86</v>
      </c>
      <c r="L29" s="154"/>
    </row>
    <row r="30" spans="1:12" s="24" customFormat="1" x14ac:dyDescent="0.3">
      <c r="B30" s="127" t="s">
        <v>165</v>
      </c>
      <c r="C30" s="149" t="s">
        <v>92</v>
      </c>
      <c r="D30" s="121">
        <v>3800</v>
      </c>
      <c r="E30" s="123">
        <f t="shared" si="3"/>
        <v>950</v>
      </c>
      <c r="F30" s="121">
        <f t="shared" si="1"/>
        <v>4750</v>
      </c>
      <c r="G30" s="124">
        <f t="shared" si="2"/>
        <v>5700</v>
      </c>
      <c r="H30" s="123">
        <f t="shared" si="4"/>
        <v>1187.5</v>
      </c>
      <c r="I30" s="121">
        <f t="shared" si="5"/>
        <v>5937.5</v>
      </c>
      <c r="J30" s="124">
        <f t="shared" si="6"/>
        <v>7125</v>
      </c>
      <c r="K30" s="120" t="s">
        <v>87</v>
      </c>
      <c r="L30" s="154" t="s">
        <v>90</v>
      </c>
    </row>
    <row r="31" spans="1:12" s="24" customFormat="1" x14ac:dyDescent="0.3">
      <c r="B31" s="135" t="s">
        <v>165</v>
      </c>
      <c r="C31" s="151" t="s">
        <v>92</v>
      </c>
      <c r="D31" s="136">
        <v>6750</v>
      </c>
      <c r="E31" s="137">
        <f t="shared" si="3"/>
        <v>1687.5</v>
      </c>
      <c r="F31" s="136">
        <f t="shared" si="1"/>
        <v>8437.5</v>
      </c>
      <c r="G31" s="138">
        <f t="shared" si="2"/>
        <v>10125</v>
      </c>
      <c r="H31" s="137">
        <f t="shared" si="4"/>
        <v>2109.375</v>
      </c>
      <c r="I31" s="136">
        <f t="shared" si="5"/>
        <v>10546.875</v>
      </c>
      <c r="J31" s="138">
        <f t="shared" si="6"/>
        <v>12656.25</v>
      </c>
      <c r="K31" s="139" t="s">
        <v>87</v>
      </c>
      <c r="L31" s="153" t="s">
        <v>91</v>
      </c>
    </row>
    <row r="32" spans="1:12" s="24" customFormat="1" x14ac:dyDescent="0.3">
      <c r="B32" s="127" t="s">
        <v>0</v>
      </c>
      <c r="C32" s="149" t="s">
        <v>89</v>
      </c>
      <c r="D32" s="121">
        <v>2000</v>
      </c>
      <c r="E32" s="123">
        <f t="shared" si="3"/>
        <v>500</v>
      </c>
      <c r="F32" s="121">
        <f t="shared" si="1"/>
        <v>2500</v>
      </c>
      <c r="G32" s="124">
        <f t="shared" si="2"/>
        <v>3000</v>
      </c>
      <c r="H32" s="123">
        <f t="shared" si="4"/>
        <v>625</v>
      </c>
      <c r="I32" s="121">
        <f t="shared" si="5"/>
        <v>3125</v>
      </c>
      <c r="J32" s="124">
        <f t="shared" si="6"/>
        <v>3750</v>
      </c>
      <c r="K32" s="120" t="s">
        <v>85</v>
      </c>
      <c r="L32" s="154"/>
    </row>
    <row r="33" spans="2:12" s="24" customFormat="1" x14ac:dyDescent="0.3">
      <c r="B33" s="127" t="s">
        <v>0</v>
      </c>
      <c r="C33" s="149" t="s">
        <v>89</v>
      </c>
      <c r="D33" s="121">
        <v>1300</v>
      </c>
      <c r="E33" s="123">
        <f t="shared" si="3"/>
        <v>325</v>
      </c>
      <c r="F33" s="121">
        <f t="shared" si="1"/>
        <v>1625</v>
      </c>
      <c r="G33" s="124">
        <f t="shared" si="2"/>
        <v>1950</v>
      </c>
      <c r="H33" s="123">
        <f t="shared" si="4"/>
        <v>406.25</v>
      </c>
      <c r="I33" s="121">
        <f t="shared" si="5"/>
        <v>2031.25</v>
      </c>
      <c r="J33" s="124">
        <f t="shared" si="6"/>
        <v>2437.5</v>
      </c>
      <c r="K33" s="120" t="s">
        <v>86</v>
      </c>
      <c r="L33" s="154"/>
    </row>
    <row r="34" spans="2:12" s="24" customFormat="1" x14ac:dyDescent="0.3">
      <c r="B34" s="127" t="s">
        <v>0</v>
      </c>
      <c r="C34" s="149" t="s">
        <v>89</v>
      </c>
      <c r="D34" s="121">
        <v>1500</v>
      </c>
      <c r="E34" s="123">
        <f t="shared" si="3"/>
        <v>375</v>
      </c>
      <c r="F34" s="121">
        <f t="shared" si="1"/>
        <v>1875</v>
      </c>
      <c r="G34" s="124">
        <f t="shared" si="2"/>
        <v>2250</v>
      </c>
      <c r="H34" s="123">
        <f t="shared" si="4"/>
        <v>468.75</v>
      </c>
      <c r="I34" s="121">
        <f t="shared" si="5"/>
        <v>2343.75</v>
      </c>
      <c r="J34" s="124">
        <f t="shared" si="6"/>
        <v>2812.5</v>
      </c>
      <c r="K34" s="120" t="s">
        <v>180</v>
      </c>
      <c r="L34" s="154"/>
    </row>
    <row r="35" spans="2:12" x14ac:dyDescent="0.3">
      <c r="B35" s="142" t="s">
        <v>166</v>
      </c>
      <c r="C35" s="152" t="s">
        <v>48</v>
      </c>
      <c r="D35" s="144">
        <v>80</v>
      </c>
      <c r="E35" s="145">
        <f t="shared" si="3"/>
        <v>20</v>
      </c>
      <c r="F35" s="146">
        <f t="shared" si="1"/>
        <v>100</v>
      </c>
      <c r="G35" s="147">
        <f t="shared" si="2"/>
        <v>120</v>
      </c>
      <c r="H35" s="145">
        <f t="shared" si="4"/>
        <v>25</v>
      </c>
      <c r="I35" s="146">
        <f t="shared" si="5"/>
        <v>125</v>
      </c>
      <c r="J35" s="147">
        <f t="shared" si="6"/>
        <v>150</v>
      </c>
      <c r="K35" s="143"/>
      <c r="L35" s="152"/>
    </row>
    <row r="36" spans="2:12" x14ac:dyDescent="0.3">
      <c r="B36" s="142" t="s">
        <v>181</v>
      </c>
      <c r="C36" s="152" t="s">
        <v>48</v>
      </c>
      <c r="D36" s="144">
        <v>25</v>
      </c>
      <c r="E36" s="145">
        <f t="shared" si="3"/>
        <v>6.25</v>
      </c>
      <c r="F36" s="146">
        <f t="shared" si="1"/>
        <v>31.25</v>
      </c>
      <c r="G36" s="147">
        <f t="shared" si="2"/>
        <v>37.5</v>
      </c>
      <c r="H36" s="145">
        <f t="shared" si="4"/>
        <v>7.8125</v>
      </c>
      <c r="I36" s="146">
        <f t="shared" si="5"/>
        <v>39.0625</v>
      </c>
      <c r="J36" s="147">
        <f t="shared" si="6"/>
        <v>46.875</v>
      </c>
      <c r="K36" s="143"/>
      <c r="L36" s="152"/>
    </row>
    <row r="37" spans="2:12" s="24" customFormat="1" x14ac:dyDescent="0.3">
      <c r="B37" s="142" t="s">
        <v>182</v>
      </c>
      <c r="C37" s="152" t="s">
        <v>48</v>
      </c>
      <c r="D37" s="144">
        <v>68</v>
      </c>
      <c r="E37" s="145">
        <f t="shared" ref="E37" si="7">D37*0.25</f>
        <v>17</v>
      </c>
      <c r="F37" s="146">
        <f t="shared" ref="F37" si="8">D37*1.25</f>
        <v>85</v>
      </c>
      <c r="G37" s="147">
        <f t="shared" ref="G37" si="9">D37*1.5</f>
        <v>102</v>
      </c>
      <c r="H37" s="145">
        <f t="shared" ref="H37" si="10">E37*1.25</f>
        <v>21.25</v>
      </c>
      <c r="I37" s="146">
        <f t="shared" ref="I37" si="11">F37*1.25</f>
        <v>106.25</v>
      </c>
      <c r="J37" s="147">
        <f t="shared" ref="J37" si="12">G37*1.25</f>
        <v>127.5</v>
      </c>
      <c r="K37" s="143"/>
      <c r="L37" s="152"/>
    </row>
    <row r="38" spans="2:12" x14ac:dyDescent="0.3">
      <c r="B38" s="142" t="s">
        <v>3</v>
      </c>
      <c r="C38" s="152" t="s">
        <v>48</v>
      </c>
      <c r="D38" s="144">
        <v>150</v>
      </c>
      <c r="E38" s="145">
        <f t="shared" si="3"/>
        <v>37.5</v>
      </c>
      <c r="F38" s="146">
        <f t="shared" si="1"/>
        <v>187.5</v>
      </c>
      <c r="G38" s="146">
        <f t="shared" si="2"/>
        <v>225</v>
      </c>
      <c r="H38" s="145">
        <f t="shared" ref="H38:J39" si="13">E38</f>
        <v>37.5</v>
      </c>
      <c r="I38" s="146">
        <f t="shared" si="13"/>
        <v>187.5</v>
      </c>
      <c r="J38" s="147">
        <f t="shared" si="13"/>
        <v>225</v>
      </c>
      <c r="K38" s="143"/>
      <c r="L38" s="152"/>
    </row>
    <row r="39" spans="2:12" x14ac:dyDescent="0.3">
      <c r="B39" s="142" t="s">
        <v>4</v>
      </c>
      <c r="C39" s="152" t="s">
        <v>48</v>
      </c>
      <c r="D39" s="144">
        <v>200</v>
      </c>
      <c r="E39" s="145">
        <f t="shared" si="3"/>
        <v>50</v>
      </c>
      <c r="F39" s="146">
        <f t="shared" si="1"/>
        <v>250</v>
      </c>
      <c r="G39" s="146">
        <f t="shared" si="2"/>
        <v>300</v>
      </c>
      <c r="H39" s="145">
        <f t="shared" si="13"/>
        <v>50</v>
      </c>
      <c r="I39" s="146">
        <f t="shared" si="13"/>
        <v>250</v>
      </c>
      <c r="J39" s="147">
        <f t="shared" si="13"/>
        <v>300</v>
      </c>
      <c r="K39" s="143"/>
      <c r="L39" s="152"/>
    </row>
    <row r="40" spans="2:12" x14ac:dyDescent="0.3">
      <c r="B40" s="142" t="s">
        <v>5</v>
      </c>
      <c r="C40" s="152" t="s">
        <v>179</v>
      </c>
      <c r="D40" s="144">
        <v>8000</v>
      </c>
      <c r="E40" s="145">
        <f t="shared" si="3"/>
        <v>2000</v>
      </c>
      <c r="F40" s="146">
        <f t="shared" si="1"/>
        <v>10000</v>
      </c>
      <c r="G40" s="146">
        <f t="shared" si="2"/>
        <v>12000</v>
      </c>
      <c r="H40" s="145">
        <f t="shared" si="4"/>
        <v>2500</v>
      </c>
      <c r="I40" s="146">
        <f t="shared" si="5"/>
        <v>12500</v>
      </c>
      <c r="J40" s="147">
        <f t="shared" si="6"/>
        <v>15000</v>
      </c>
      <c r="K40" s="143"/>
      <c r="L40" s="152"/>
    </row>
    <row r="41" spans="2:12" s="24" customFormat="1" x14ac:dyDescent="0.3">
      <c r="B41" s="142" t="s">
        <v>94</v>
      </c>
      <c r="C41" s="152" t="s">
        <v>48</v>
      </c>
      <c r="D41" s="144">
        <v>80</v>
      </c>
      <c r="E41" s="145">
        <f t="shared" si="3"/>
        <v>20</v>
      </c>
      <c r="F41" s="146">
        <f t="shared" ref="F41:F42" si="14">D41*1.25</f>
        <v>100</v>
      </c>
      <c r="G41" s="146">
        <f t="shared" ref="G41:G42" si="15">D41*1.5</f>
        <v>120</v>
      </c>
      <c r="H41" s="145">
        <f t="shared" ref="H41:J42" si="16">E41</f>
        <v>20</v>
      </c>
      <c r="I41" s="146">
        <f t="shared" si="16"/>
        <v>100</v>
      </c>
      <c r="J41" s="147">
        <f t="shared" si="16"/>
        <v>120</v>
      </c>
      <c r="K41" s="143"/>
      <c r="L41" s="152"/>
    </row>
    <row r="42" spans="2:12" s="24" customFormat="1" ht="28.8" x14ac:dyDescent="0.3">
      <c r="B42" s="135" t="s">
        <v>164</v>
      </c>
      <c r="C42" s="153" t="s">
        <v>48</v>
      </c>
      <c r="D42" s="136">
        <v>56</v>
      </c>
      <c r="E42" s="140">
        <f t="shared" si="3"/>
        <v>14</v>
      </c>
      <c r="F42" s="141">
        <f t="shared" si="14"/>
        <v>70</v>
      </c>
      <c r="G42" s="141">
        <f t="shared" si="15"/>
        <v>84</v>
      </c>
      <c r="H42" s="145">
        <f t="shared" si="16"/>
        <v>14</v>
      </c>
      <c r="I42" s="146">
        <f t="shared" si="16"/>
        <v>70</v>
      </c>
      <c r="J42" s="147">
        <f t="shared" si="16"/>
        <v>84</v>
      </c>
      <c r="K42" s="139"/>
      <c r="L42" s="153"/>
    </row>
    <row r="43" spans="2:12" s="24" customFormat="1" x14ac:dyDescent="0.3">
      <c r="B43" s="119"/>
      <c r="C43" s="120"/>
      <c r="D43" s="121"/>
      <c r="E43" s="122"/>
      <c r="F43" s="122"/>
      <c r="G43" s="122"/>
      <c r="H43" s="122"/>
      <c r="I43" s="122"/>
      <c r="J43" s="122"/>
      <c r="K43" s="120"/>
      <c r="L43" s="26"/>
    </row>
    <row r="44" spans="2:12" x14ac:dyDescent="0.3">
      <c r="B44" s="142"/>
      <c r="C44" s="148"/>
      <c r="D44" s="156"/>
      <c r="E44" s="189" t="s">
        <v>168</v>
      </c>
      <c r="F44" s="189"/>
      <c r="G44" s="189"/>
      <c r="H44" s="188" t="s">
        <v>169</v>
      </c>
      <c r="I44" s="189"/>
      <c r="J44" s="190"/>
    </row>
    <row r="45" spans="2:12" ht="28.8" x14ac:dyDescent="0.3">
      <c r="B45" s="162" t="s">
        <v>69</v>
      </c>
      <c r="C45" s="158" t="s">
        <v>52</v>
      </c>
      <c r="D45" s="160" t="s">
        <v>124</v>
      </c>
      <c r="E45" s="159" t="s">
        <v>139</v>
      </c>
      <c r="F45" s="159" t="s">
        <v>140</v>
      </c>
      <c r="G45" s="159" t="s">
        <v>138</v>
      </c>
      <c r="H45" s="157" t="s">
        <v>139</v>
      </c>
      <c r="I45" s="159" t="s">
        <v>140</v>
      </c>
      <c r="J45" s="160" t="s">
        <v>138</v>
      </c>
    </row>
    <row r="46" spans="2:12" x14ac:dyDescent="0.3">
      <c r="B46" s="130" t="s">
        <v>173</v>
      </c>
      <c r="C46" s="155" t="s">
        <v>70</v>
      </c>
      <c r="D46" s="133">
        <f>'Heating Measures - ICF'!B12</f>
        <v>8540</v>
      </c>
      <c r="E46" s="131">
        <f t="shared" ref="E46:E50" si="17">D46*0.25</f>
        <v>2135</v>
      </c>
      <c r="F46" s="131">
        <f t="shared" ref="F46:F50" si="18">D46*1.25</f>
        <v>10675</v>
      </c>
      <c r="G46" s="131">
        <f t="shared" ref="G46:G50" si="19">D46*1.5</f>
        <v>12810</v>
      </c>
      <c r="H46" s="132">
        <f t="shared" ref="H46:H50" si="20">E46*1.25</f>
        <v>2668.75</v>
      </c>
      <c r="I46" s="131">
        <f t="shared" ref="I46:I50" si="21">F46*1.25</f>
        <v>13343.75</v>
      </c>
      <c r="J46" s="133">
        <f t="shared" ref="J46:J50" si="22">G46*1.25</f>
        <v>16012.5</v>
      </c>
    </row>
    <row r="47" spans="2:12" x14ac:dyDescent="0.3">
      <c r="B47" s="127" t="s">
        <v>174</v>
      </c>
      <c r="C47" s="154" t="s">
        <v>70</v>
      </c>
      <c r="D47" s="124">
        <f>'Heating Measures - ICF'!B20</f>
        <v>10306</v>
      </c>
      <c r="E47" s="121">
        <f t="shared" si="17"/>
        <v>2576.5</v>
      </c>
      <c r="F47" s="121">
        <f t="shared" si="18"/>
        <v>12882.5</v>
      </c>
      <c r="G47" s="121">
        <f t="shared" si="19"/>
        <v>15459</v>
      </c>
      <c r="H47" s="123">
        <f t="shared" si="20"/>
        <v>3220.625</v>
      </c>
      <c r="I47" s="121">
        <f t="shared" si="21"/>
        <v>16103.125</v>
      </c>
      <c r="J47" s="124">
        <f t="shared" si="22"/>
        <v>19323.75</v>
      </c>
    </row>
    <row r="48" spans="2:12" x14ac:dyDescent="0.3">
      <c r="B48" s="127" t="s">
        <v>47</v>
      </c>
      <c r="C48" s="154" t="s">
        <v>70</v>
      </c>
      <c r="D48" s="124">
        <f>'Heating Measures - ICF'!B31</f>
        <v>12000</v>
      </c>
      <c r="E48" s="121">
        <f t="shared" si="17"/>
        <v>3000</v>
      </c>
      <c r="F48" s="121">
        <f t="shared" si="18"/>
        <v>15000</v>
      </c>
      <c r="G48" s="121">
        <f t="shared" si="19"/>
        <v>18000</v>
      </c>
      <c r="H48" s="123">
        <f t="shared" si="20"/>
        <v>3750</v>
      </c>
      <c r="I48" s="121">
        <f t="shared" si="21"/>
        <v>18750</v>
      </c>
      <c r="J48" s="124">
        <f t="shared" si="22"/>
        <v>22500</v>
      </c>
    </row>
    <row r="49" spans="2:13" x14ac:dyDescent="0.3">
      <c r="B49" s="127" t="s">
        <v>6</v>
      </c>
      <c r="C49" s="154" t="s">
        <v>70</v>
      </c>
      <c r="D49" s="124">
        <v>6300</v>
      </c>
      <c r="E49" s="121">
        <f t="shared" si="17"/>
        <v>1575</v>
      </c>
      <c r="F49" s="121">
        <f t="shared" si="18"/>
        <v>7875</v>
      </c>
      <c r="G49" s="121">
        <f t="shared" si="19"/>
        <v>9450</v>
      </c>
      <c r="H49" s="123">
        <f>E49</f>
        <v>1575</v>
      </c>
      <c r="I49" s="123">
        <f t="shared" ref="I49:J49" si="23">F49</f>
        <v>7875</v>
      </c>
      <c r="J49" s="123">
        <f t="shared" si="23"/>
        <v>9450</v>
      </c>
    </row>
    <row r="50" spans="2:13" ht="28.8" x14ac:dyDescent="0.3">
      <c r="B50" s="135" t="s">
        <v>176</v>
      </c>
      <c r="C50" s="153" t="s">
        <v>70</v>
      </c>
      <c r="D50" s="138">
        <v>16000</v>
      </c>
      <c r="E50" s="136">
        <f t="shared" si="17"/>
        <v>4000</v>
      </c>
      <c r="F50" s="136">
        <f t="shared" si="18"/>
        <v>20000</v>
      </c>
      <c r="G50" s="136">
        <f t="shared" si="19"/>
        <v>24000</v>
      </c>
      <c r="H50" s="137">
        <f t="shared" si="20"/>
        <v>5000</v>
      </c>
      <c r="I50" s="136">
        <f t="shared" si="21"/>
        <v>25000</v>
      </c>
      <c r="J50" s="138">
        <f t="shared" si="22"/>
        <v>30000</v>
      </c>
    </row>
    <row r="51" spans="2:13" s="24" customFormat="1" x14ac:dyDescent="0.3">
      <c r="B51" s="84"/>
      <c r="C51" s="106"/>
      <c r="D51" s="118"/>
      <c r="E51" s="118"/>
      <c r="F51" s="118"/>
      <c r="G51" s="118"/>
      <c r="H51" s="118"/>
      <c r="I51" s="118"/>
      <c r="J51" s="118"/>
    </row>
    <row r="52" spans="2:13" x14ac:dyDescent="0.3">
      <c r="B52" s="142"/>
      <c r="C52" s="152"/>
      <c r="D52" s="144"/>
      <c r="E52" s="186" t="s">
        <v>168</v>
      </c>
      <c r="F52" s="185"/>
      <c r="G52" s="187"/>
      <c r="H52" s="185" t="s">
        <v>169</v>
      </c>
      <c r="I52" s="185"/>
      <c r="J52" s="187"/>
    </row>
    <row r="53" spans="2:13" ht="28.8" x14ac:dyDescent="0.3">
      <c r="B53" s="162" t="s">
        <v>71</v>
      </c>
      <c r="C53" s="158" t="s">
        <v>52</v>
      </c>
      <c r="D53" s="159" t="s">
        <v>124</v>
      </c>
      <c r="E53" s="157" t="s">
        <v>139</v>
      </c>
      <c r="F53" s="159" t="s">
        <v>140</v>
      </c>
      <c r="G53" s="160" t="s">
        <v>138</v>
      </c>
      <c r="H53" s="159" t="s">
        <v>139</v>
      </c>
      <c r="I53" s="159" t="s">
        <v>140</v>
      </c>
      <c r="J53" s="160" t="s">
        <v>138</v>
      </c>
    </row>
    <row r="54" spans="2:13" x14ac:dyDescent="0.3">
      <c r="B54" s="127" t="s">
        <v>51</v>
      </c>
      <c r="C54" s="154" t="s">
        <v>178</v>
      </c>
      <c r="D54" s="121">
        <v>1000</v>
      </c>
      <c r="E54" s="164">
        <f t="shared" ref="E54:E58" si="24">D54*0.25</f>
        <v>250</v>
      </c>
      <c r="F54" s="122">
        <f>D54*1.25</f>
        <v>1250</v>
      </c>
      <c r="G54" s="165">
        <f>D54*1.5</f>
        <v>1500</v>
      </c>
      <c r="H54" s="121">
        <f t="shared" ref="H54:H58" si="25">E54*1.25</f>
        <v>312.5</v>
      </c>
      <c r="I54" s="121">
        <f t="shared" ref="I54:I58" si="26">F54*1.25</f>
        <v>1562.5</v>
      </c>
      <c r="J54" s="124">
        <f t="shared" ref="J54:J58" si="27">G54*1.25</f>
        <v>1875</v>
      </c>
    </row>
    <row r="55" spans="2:13" x14ac:dyDescent="0.3">
      <c r="B55" s="127" t="s">
        <v>159</v>
      </c>
      <c r="C55" s="154" t="s">
        <v>54</v>
      </c>
      <c r="D55" s="121">
        <v>800</v>
      </c>
      <c r="E55" s="123">
        <f t="shared" si="24"/>
        <v>200</v>
      </c>
      <c r="F55" s="121">
        <f>D55*1.25</f>
        <v>1000</v>
      </c>
      <c r="G55" s="124">
        <f>D55*1.5</f>
        <v>1200</v>
      </c>
      <c r="H55" s="121">
        <f t="shared" si="25"/>
        <v>250</v>
      </c>
      <c r="I55" s="121">
        <f t="shared" si="26"/>
        <v>1250</v>
      </c>
      <c r="J55" s="124">
        <f t="shared" si="27"/>
        <v>1500</v>
      </c>
    </row>
    <row r="56" spans="2:13" x14ac:dyDescent="0.3">
      <c r="B56" s="127" t="s">
        <v>160</v>
      </c>
      <c r="C56" s="154" t="s">
        <v>54</v>
      </c>
      <c r="D56" s="121">
        <v>50</v>
      </c>
      <c r="E56" s="123">
        <f t="shared" si="24"/>
        <v>12.5</v>
      </c>
      <c r="F56" s="121">
        <f>D56*1.25</f>
        <v>62.5</v>
      </c>
      <c r="G56" s="124">
        <f>D56*1.5</f>
        <v>75</v>
      </c>
      <c r="H56" s="121">
        <f t="shared" si="25"/>
        <v>15.625</v>
      </c>
      <c r="I56" s="121">
        <f t="shared" si="26"/>
        <v>78.125</v>
      </c>
      <c r="J56" s="124">
        <f t="shared" si="27"/>
        <v>93.75</v>
      </c>
    </row>
    <row r="57" spans="2:13" x14ac:dyDescent="0.3">
      <c r="B57" s="127" t="s">
        <v>56</v>
      </c>
      <c r="C57" s="154" t="s">
        <v>57</v>
      </c>
      <c r="D57" s="121">
        <v>800</v>
      </c>
      <c r="E57" s="123">
        <f t="shared" si="24"/>
        <v>200</v>
      </c>
      <c r="F57" s="121">
        <f>D57*1.25</f>
        <v>1000</v>
      </c>
      <c r="G57" s="124">
        <f>D57*1.5</f>
        <v>1200</v>
      </c>
      <c r="H57" s="121">
        <f t="shared" si="25"/>
        <v>250</v>
      </c>
      <c r="I57" s="121">
        <f t="shared" si="26"/>
        <v>1250</v>
      </c>
      <c r="J57" s="124">
        <f t="shared" si="27"/>
        <v>1500</v>
      </c>
      <c r="M57">
        <f>800*1.25*1.25</f>
        <v>1250</v>
      </c>
    </row>
    <row r="58" spans="2:13" x14ac:dyDescent="0.3">
      <c r="B58" s="135" t="s">
        <v>158</v>
      </c>
      <c r="C58" s="153" t="s">
        <v>54</v>
      </c>
      <c r="D58" s="136">
        <v>520</v>
      </c>
      <c r="E58" s="137">
        <f t="shared" si="24"/>
        <v>130</v>
      </c>
      <c r="F58" s="136">
        <f>D58*1.25</f>
        <v>650</v>
      </c>
      <c r="G58" s="138">
        <f>D58*1.5</f>
        <v>780</v>
      </c>
      <c r="H58" s="136">
        <f t="shared" si="25"/>
        <v>162.5</v>
      </c>
      <c r="I58" s="136">
        <f t="shared" si="26"/>
        <v>812.5</v>
      </c>
      <c r="J58" s="138">
        <f t="shared" si="27"/>
        <v>975</v>
      </c>
    </row>
    <row r="59" spans="2:13" s="24" customFormat="1" x14ac:dyDescent="0.3">
      <c r="B59" s="84"/>
      <c r="C59" s="106"/>
      <c r="D59" s="118"/>
      <c r="E59" s="118"/>
      <c r="F59" s="118"/>
      <c r="G59" s="118"/>
      <c r="H59" s="118"/>
      <c r="I59" s="118"/>
      <c r="J59" s="118"/>
    </row>
    <row r="60" spans="2:13" x14ac:dyDescent="0.3">
      <c r="B60" s="166"/>
      <c r="C60" s="134"/>
      <c r="D60" s="155"/>
      <c r="E60" s="185" t="s">
        <v>168</v>
      </c>
      <c r="F60" s="185"/>
      <c r="G60" s="185"/>
      <c r="H60" s="186" t="s">
        <v>169</v>
      </c>
      <c r="I60" s="185"/>
      <c r="J60" s="187"/>
    </row>
    <row r="61" spans="2:13" ht="28.8" x14ac:dyDescent="0.3">
      <c r="B61" s="167" t="s">
        <v>72</v>
      </c>
      <c r="C61" s="163" t="s">
        <v>52</v>
      </c>
      <c r="D61" s="161" t="s">
        <v>124</v>
      </c>
      <c r="E61" s="159" t="s">
        <v>139</v>
      </c>
      <c r="F61" s="159" t="s">
        <v>140</v>
      </c>
      <c r="G61" s="159" t="s">
        <v>138</v>
      </c>
      <c r="H61" s="157" t="s">
        <v>139</v>
      </c>
      <c r="I61" s="159" t="s">
        <v>140</v>
      </c>
      <c r="J61" s="160" t="s">
        <v>138</v>
      </c>
    </row>
    <row r="62" spans="2:13" x14ac:dyDescent="0.3">
      <c r="B62" s="168" t="s">
        <v>161</v>
      </c>
      <c r="C62" s="120" t="s">
        <v>63</v>
      </c>
      <c r="D62" s="170">
        <v>150</v>
      </c>
      <c r="E62" s="121">
        <f t="shared" ref="E62:E65" si="28">D62*0.25</f>
        <v>37.5</v>
      </c>
      <c r="F62" s="121">
        <f>D62*1.25</f>
        <v>187.5</v>
      </c>
      <c r="G62" s="121">
        <f>D62*1.5</f>
        <v>225</v>
      </c>
      <c r="H62" s="123">
        <f t="shared" ref="H62:H65" si="29">E62*1.25</f>
        <v>46.875</v>
      </c>
      <c r="I62" s="121">
        <f t="shared" ref="I62:I65" si="30">F62*1.25</f>
        <v>234.375</v>
      </c>
      <c r="J62" s="124">
        <f t="shared" ref="J62:J65" si="31">G62*1.25</f>
        <v>281.25</v>
      </c>
    </row>
    <row r="63" spans="2:13" x14ac:dyDescent="0.3">
      <c r="B63" s="168" t="s">
        <v>162</v>
      </c>
      <c r="C63" s="120" t="s">
        <v>62</v>
      </c>
      <c r="D63" s="170">
        <v>50</v>
      </c>
      <c r="E63" s="122">
        <f t="shared" si="28"/>
        <v>12.5</v>
      </c>
      <c r="F63" s="122">
        <f>D63*1.25</f>
        <v>62.5</v>
      </c>
      <c r="G63" s="122">
        <f>D63*1.5</f>
        <v>75</v>
      </c>
      <c r="H63" s="123">
        <f t="shared" si="29"/>
        <v>15.625</v>
      </c>
      <c r="I63" s="121">
        <f t="shared" si="30"/>
        <v>78.125</v>
      </c>
      <c r="J63" s="124">
        <f t="shared" si="31"/>
        <v>93.75</v>
      </c>
    </row>
    <row r="64" spans="2:13" s="24" customFormat="1" x14ac:dyDescent="0.3">
      <c r="B64" s="127" t="s">
        <v>183</v>
      </c>
      <c r="C64" s="183" t="s">
        <v>63</v>
      </c>
      <c r="D64" s="121">
        <v>385</v>
      </c>
      <c r="E64" s="123">
        <f t="shared" ref="E64" si="32">D64*0.25</f>
        <v>96.25</v>
      </c>
      <c r="F64" s="121">
        <f>D64*1.25</f>
        <v>481.25</v>
      </c>
      <c r="G64" s="121">
        <f>D64*1.5</f>
        <v>577.5</v>
      </c>
      <c r="H64" s="123">
        <f t="shared" si="29"/>
        <v>120.3125</v>
      </c>
      <c r="I64" s="121">
        <f t="shared" si="30"/>
        <v>601.5625</v>
      </c>
      <c r="J64" s="121">
        <f t="shared" ref="J64" si="33">G64*1.25</f>
        <v>721.875</v>
      </c>
      <c r="K64" s="184"/>
    </row>
    <row r="65" spans="2:10" x14ac:dyDescent="0.3">
      <c r="B65" s="169" t="s">
        <v>184</v>
      </c>
      <c r="C65" s="139" t="s">
        <v>63</v>
      </c>
      <c r="D65" s="171">
        <v>105</v>
      </c>
      <c r="E65" s="136">
        <f t="shared" si="28"/>
        <v>26.25</v>
      </c>
      <c r="F65" s="136">
        <f>D65*1.25</f>
        <v>131.25</v>
      </c>
      <c r="G65" s="136">
        <f>D65*1.5</f>
        <v>157.5</v>
      </c>
      <c r="H65" s="137">
        <f t="shared" si="29"/>
        <v>32.8125</v>
      </c>
      <c r="I65" s="136">
        <f t="shared" si="30"/>
        <v>164.0625</v>
      </c>
      <c r="J65" s="138">
        <f t="shared" si="31"/>
        <v>196.875</v>
      </c>
    </row>
    <row r="68" spans="2:10" x14ac:dyDescent="0.3">
      <c r="F68" s="56"/>
    </row>
    <row r="71" spans="2:10" x14ac:dyDescent="0.3">
      <c r="E71" s="56"/>
    </row>
    <row r="72" spans="2:10" x14ac:dyDescent="0.3">
      <c r="E72" s="56"/>
    </row>
    <row r="73" spans="2:10" x14ac:dyDescent="0.3">
      <c r="E73" s="56"/>
    </row>
    <row r="74" spans="2:10" x14ac:dyDescent="0.3">
      <c r="E74" s="56"/>
    </row>
  </sheetData>
  <mergeCells count="8">
    <mergeCell ref="E60:G60"/>
    <mergeCell ref="H60:J60"/>
    <mergeCell ref="E23:G23"/>
    <mergeCell ref="H23:J23"/>
    <mergeCell ref="E44:G44"/>
    <mergeCell ref="H44:J44"/>
    <mergeCell ref="E52:G52"/>
    <mergeCell ref="H52:J5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F406-62F9-4B28-973D-FC6F0D6DAF25}">
  <dimension ref="A1:J105"/>
  <sheetViews>
    <sheetView workbookViewId="0">
      <pane xSplit="1" ySplit="1" topLeftCell="B5" activePane="bottomRight" state="frozen"/>
      <selection activeCell="B1" sqref="B1"/>
      <selection pane="topRight" activeCell="D1" sqref="D1"/>
      <selection pane="bottomLeft" activeCell="B2" sqref="B2"/>
      <selection pane="bottomRight" activeCell="F100" sqref="F100"/>
    </sheetView>
  </sheetViews>
  <sheetFormatPr defaultRowHeight="14.4" x14ac:dyDescent="0.3"/>
  <cols>
    <col min="1" max="1" width="31.109375" customWidth="1"/>
    <col min="2" max="2" width="17.5546875" customWidth="1"/>
    <col min="3" max="3" width="21.5546875" customWidth="1"/>
    <col min="4" max="4" width="17.5546875" style="4" customWidth="1"/>
    <col min="5" max="5" width="20.5546875" customWidth="1"/>
    <col min="6" max="6" width="21.5546875" customWidth="1"/>
    <col min="7" max="7" width="30.33203125" customWidth="1"/>
    <col min="10" max="10" width="9.5546875" style="24" customWidth="1"/>
  </cols>
  <sheetData>
    <row r="1" spans="1:10" s="24" customFormat="1" x14ac:dyDescent="0.3">
      <c r="A1" s="51" t="s">
        <v>144</v>
      </c>
      <c r="B1" s="51"/>
      <c r="C1" s="51"/>
    </row>
    <row r="2" spans="1:10" x14ac:dyDescent="0.3">
      <c r="E2" s="24"/>
    </row>
    <row r="3" spans="1:10" ht="29.25" customHeight="1" thickBot="1" x14ac:dyDescent="0.35">
      <c r="A3" s="3" t="s">
        <v>25</v>
      </c>
      <c r="B3" s="195" t="s">
        <v>143</v>
      </c>
      <c r="C3" s="195"/>
      <c r="D3" s="195"/>
      <c r="E3" s="195"/>
      <c r="F3" s="195"/>
      <c r="G3" s="195"/>
      <c r="H3" s="195"/>
      <c r="I3" s="195"/>
      <c r="J3" s="63" t="s">
        <v>148</v>
      </c>
    </row>
    <row r="4" spans="1:10" ht="87" thickBot="1" x14ac:dyDescent="0.35">
      <c r="A4" s="13" t="s">
        <v>22</v>
      </c>
      <c r="B4" s="17" t="s">
        <v>24</v>
      </c>
      <c r="C4" s="74" t="s">
        <v>82</v>
      </c>
      <c r="D4" s="77" t="s">
        <v>81</v>
      </c>
      <c r="E4" s="17" t="s">
        <v>21</v>
      </c>
      <c r="F4" s="17" t="s">
        <v>20</v>
      </c>
      <c r="G4" s="17" t="s">
        <v>49</v>
      </c>
      <c r="H4" s="17" t="s">
        <v>16</v>
      </c>
      <c r="I4" s="18" t="s">
        <v>18</v>
      </c>
    </row>
    <row r="5" spans="1:10" x14ac:dyDescent="0.3">
      <c r="A5" s="6" t="s">
        <v>9</v>
      </c>
      <c r="B5" s="7">
        <v>9500</v>
      </c>
      <c r="C5" s="85">
        <v>4</v>
      </c>
      <c r="D5" s="75">
        <f t="shared" ref="D5:D11" si="0">B5/C5</f>
        <v>2375</v>
      </c>
      <c r="E5" s="8">
        <v>7600</v>
      </c>
      <c r="F5" s="8">
        <v>1900</v>
      </c>
      <c r="G5" s="8"/>
      <c r="H5" s="193" t="s">
        <v>45</v>
      </c>
      <c r="I5" s="191" t="s">
        <v>37</v>
      </c>
      <c r="J5" s="24">
        <v>115</v>
      </c>
    </row>
    <row r="6" spans="1:10" x14ac:dyDescent="0.3">
      <c r="A6" s="6" t="s">
        <v>10</v>
      </c>
      <c r="B6" s="7">
        <v>12000</v>
      </c>
      <c r="C6" s="85">
        <v>4</v>
      </c>
      <c r="D6" s="75">
        <f t="shared" si="0"/>
        <v>3000</v>
      </c>
      <c r="E6" s="8">
        <v>9600</v>
      </c>
      <c r="F6" s="8">
        <v>2400</v>
      </c>
      <c r="G6" s="8"/>
      <c r="H6" s="193"/>
      <c r="I6" s="191"/>
      <c r="J6" s="24">
        <v>130</v>
      </c>
    </row>
    <row r="7" spans="1:10" x14ac:dyDescent="0.3">
      <c r="A7" s="6" t="s">
        <v>11</v>
      </c>
      <c r="B7" s="7">
        <v>7750</v>
      </c>
      <c r="C7" s="85">
        <v>3</v>
      </c>
      <c r="D7" s="8">
        <f t="shared" si="0"/>
        <v>2583.3333333333335</v>
      </c>
      <c r="E7" s="8">
        <v>6200</v>
      </c>
      <c r="F7" s="8">
        <v>1550</v>
      </c>
      <c r="G7" s="8"/>
      <c r="H7" s="193"/>
      <c r="I7" s="191"/>
      <c r="J7" s="24">
        <v>80</v>
      </c>
    </row>
    <row r="8" spans="1:10" x14ac:dyDescent="0.3">
      <c r="A8" s="6" t="s">
        <v>12</v>
      </c>
      <c r="B8" s="7">
        <v>5500</v>
      </c>
      <c r="C8" s="85">
        <v>2</v>
      </c>
      <c r="D8" s="75">
        <f t="shared" si="0"/>
        <v>2750</v>
      </c>
      <c r="E8" s="8">
        <v>4400</v>
      </c>
      <c r="F8" s="8">
        <v>1100</v>
      </c>
      <c r="G8" s="8"/>
      <c r="H8" s="193"/>
      <c r="I8" s="191"/>
      <c r="J8" s="49">
        <v>50</v>
      </c>
    </row>
    <row r="9" spans="1:10" x14ac:dyDescent="0.3">
      <c r="A9" s="6" t="s">
        <v>13</v>
      </c>
      <c r="B9" s="7">
        <v>6000</v>
      </c>
      <c r="C9" s="85">
        <v>2</v>
      </c>
      <c r="D9" s="8">
        <f t="shared" si="0"/>
        <v>3000</v>
      </c>
      <c r="E9" s="8">
        <v>4800</v>
      </c>
      <c r="F9" s="8">
        <v>1200</v>
      </c>
      <c r="G9" s="8"/>
      <c r="H9" s="193"/>
      <c r="I9" s="191"/>
      <c r="J9" s="49">
        <v>60</v>
      </c>
    </row>
    <row r="10" spans="1:10" x14ac:dyDescent="0.3">
      <c r="A10" s="6" t="s">
        <v>14</v>
      </c>
      <c r="B10" s="7">
        <v>7000</v>
      </c>
      <c r="C10" s="85">
        <v>2</v>
      </c>
      <c r="D10" s="8">
        <f t="shared" si="0"/>
        <v>3500</v>
      </c>
      <c r="E10" s="8">
        <v>5600</v>
      </c>
      <c r="F10" s="8">
        <v>1400</v>
      </c>
      <c r="G10" s="8"/>
      <c r="H10" s="193"/>
      <c r="I10" s="191"/>
      <c r="J10" s="49">
        <v>75</v>
      </c>
    </row>
    <row r="11" spans="1:10" ht="15" thickBot="1" x14ac:dyDescent="0.35">
      <c r="A11" s="9" t="s">
        <v>15</v>
      </c>
      <c r="B11" s="10">
        <v>10500</v>
      </c>
      <c r="C11" s="86">
        <v>3</v>
      </c>
      <c r="D11" s="75">
        <f t="shared" si="0"/>
        <v>3500</v>
      </c>
      <c r="E11" s="11">
        <v>8400</v>
      </c>
      <c r="F11" s="11">
        <v>2100</v>
      </c>
      <c r="G11" s="11"/>
      <c r="H11" s="194"/>
      <c r="I11" s="192"/>
      <c r="J11" s="49">
        <v>100</v>
      </c>
    </row>
    <row r="12" spans="1:10" x14ac:dyDescent="0.3">
      <c r="C12" s="24"/>
      <c r="D12" s="73"/>
    </row>
    <row r="13" spans="1:10" s="24" customFormat="1" x14ac:dyDescent="0.3"/>
    <row r="14" spans="1:10" s="24" customFormat="1" ht="60.9" customHeight="1" thickBot="1" x14ac:dyDescent="0.35">
      <c r="A14" s="3"/>
      <c r="B14" s="195" t="s">
        <v>146</v>
      </c>
      <c r="C14" s="195"/>
      <c r="D14" s="195"/>
      <c r="E14" s="195"/>
      <c r="F14" s="195"/>
      <c r="G14" s="195"/>
      <c r="H14" s="195"/>
    </row>
    <row r="15" spans="1:10" ht="29.4" thickBot="1" x14ac:dyDescent="0.35">
      <c r="A15" s="14" t="s">
        <v>23</v>
      </c>
      <c r="B15" s="77" t="s">
        <v>24</v>
      </c>
      <c r="C15" s="108" t="s">
        <v>80</v>
      </c>
      <c r="D15" s="17" t="s">
        <v>21</v>
      </c>
      <c r="E15" s="17" t="s">
        <v>20</v>
      </c>
      <c r="F15" s="17" t="s">
        <v>17</v>
      </c>
      <c r="G15" s="17" t="s">
        <v>16</v>
      </c>
      <c r="H15" s="18" t="s">
        <v>18</v>
      </c>
    </row>
    <row r="16" spans="1:10" x14ac:dyDescent="0.3">
      <c r="A16" s="6" t="s">
        <v>9</v>
      </c>
      <c r="B16" s="76">
        <v>6500</v>
      </c>
      <c r="C16" s="109"/>
      <c r="D16" s="8">
        <v>5200</v>
      </c>
      <c r="E16" s="8">
        <v>1300</v>
      </c>
      <c r="F16" s="8"/>
      <c r="G16" s="193" t="s">
        <v>19</v>
      </c>
      <c r="H16" s="191" t="s">
        <v>26</v>
      </c>
      <c r="J16" s="24">
        <v>115</v>
      </c>
    </row>
    <row r="17" spans="1:10" x14ac:dyDescent="0.3">
      <c r="A17" s="6" t="s">
        <v>10</v>
      </c>
      <c r="B17" s="76">
        <v>9500</v>
      </c>
      <c r="C17" s="111"/>
      <c r="D17" s="8">
        <v>7790</v>
      </c>
      <c r="E17" s="8">
        <v>1710</v>
      </c>
      <c r="F17" s="8"/>
      <c r="G17" s="193"/>
      <c r="H17" s="191"/>
      <c r="J17" s="24">
        <v>130</v>
      </c>
    </row>
    <row r="18" spans="1:10" x14ac:dyDescent="0.3">
      <c r="A18" s="6" t="s">
        <v>11</v>
      </c>
      <c r="B18" s="76">
        <v>6750</v>
      </c>
      <c r="C18" s="109" t="s">
        <v>84</v>
      </c>
      <c r="D18" s="8">
        <v>5400</v>
      </c>
      <c r="E18" s="8">
        <v>1350</v>
      </c>
      <c r="F18" s="8"/>
      <c r="G18" s="193"/>
      <c r="H18" s="191"/>
      <c r="J18" s="24">
        <v>80</v>
      </c>
    </row>
    <row r="19" spans="1:10" x14ac:dyDescent="0.3">
      <c r="A19" s="6" t="s">
        <v>12</v>
      </c>
      <c r="B19" s="76">
        <v>3000</v>
      </c>
      <c r="C19" s="109"/>
      <c r="D19" s="8">
        <v>2400</v>
      </c>
      <c r="E19" s="8">
        <v>600</v>
      </c>
      <c r="F19" s="8"/>
      <c r="G19" s="193"/>
      <c r="H19" s="191"/>
      <c r="J19" s="49">
        <v>50</v>
      </c>
    </row>
    <row r="20" spans="1:10" x14ac:dyDescent="0.3">
      <c r="A20" s="6" t="s">
        <v>13</v>
      </c>
      <c r="B20" s="7">
        <v>3500</v>
      </c>
      <c r="C20" s="109"/>
      <c r="D20" s="8">
        <v>2800</v>
      </c>
      <c r="E20" s="8">
        <v>700</v>
      </c>
      <c r="F20" s="8"/>
      <c r="G20" s="193"/>
      <c r="H20" s="191"/>
      <c r="J20" s="49">
        <v>60</v>
      </c>
    </row>
    <row r="21" spans="1:10" x14ac:dyDescent="0.3">
      <c r="A21" s="6" t="s">
        <v>14</v>
      </c>
      <c r="B21" s="76">
        <v>3800</v>
      </c>
      <c r="C21" s="109" t="s">
        <v>83</v>
      </c>
      <c r="D21" s="8">
        <v>3040</v>
      </c>
      <c r="E21" s="8">
        <v>760</v>
      </c>
      <c r="F21" s="8"/>
      <c r="G21" s="193"/>
      <c r="H21" s="191"/>
      <c r="J21" s="49">
        <v>75</v>
      </c>
    </row>
    <row r="22" spans="1:10" ht="15" thickBot="1" x14ac:dyDescent="0.35">
      <c r="A22" s="9" t="s">
        <v>15</v>
      </c>
      <c r="B22" s="10">
        <v>7000</v>
      </c>
      <c r="C22" s="112"/>
      <c r="D22" s="11">
        <v>5600</v>
      </c>
      <c r="E22" s="11">
        <v>1400</v>
      </c>
      <c r="F22" s="11"/>
      <c r="G22" s="194"/>
      <c r="H22" s="192"/>
      <c r="J22" s="49">
        <v>100</v>
      </c>
    </row>
    <row r="23" spans="1:10" x14ac:dyDescent="0.3">
      <c r="D23"/>
    </row>
    <row r="24" spans="1:10" s="24" customFormat="1" x14ac:dyDescent="0.3"/>
    <row r="25" spans="1:10" s="24" customFormat="1" ht="30.75" customHeight="1" thickBot="1" x14ac:dyDescent="0.35">
      <c r="B25" s="195" t="s">
        <v>143</v>
      </c>
      <c r="C25" s="195"/>
      <c r="D25" s="195"/>
      <c r="E25" s="195"/>
      <c r="F25" s="195"/>
      <c r="G25" s="195"/>
      <c r="H25" s="195"/>
      <c r="I25" s="195"/>
    </row>
    <row r="26" spans="1:10" ht="29.4" thickBot="1" x14ac:dyDescent="0.35">
      <c r="A26" s="14" t="s">
        <v>0</v>
      </c>
      <c r="B26" s="17" t="s">
        <v>24</v>
      </c>
      <c r="C26" s="108" t="s">
        <v>82</v>
      </c>
      <c r="D26" s="77" t="s">
        <v>81</v>
      </c>
      <c r="E26" s="17" t="s">
        <v>21</v>
      </c>
      <c r="F26" s="17" t="s">
        <v>20</v>
      </c>
      <c r="G26" s="17" t="s">
        <v>17</v>
      </c>
      <c r="H26" s="17" t="s">
        <v>16</v>
      </c>
      <c r="I26" s="18" t="s">
        <v>18</v>
      </c>
    </row>
    <row r="27" spans="1:10" x14ac:dyDescent="0.3">
      <c r="A27" s="6" t="s">
        <v>9</v>
      </c>
      <c r="B27" s="7">
        <v>1300</v>
      </c>
      <c r="C27" s="85">
        <v>4</v>
      </c>
      <c r="D27" s="75">
        <f>B27/C27</f>
        <v>325</v>
      </c>
      <c r="E27" s="8">
        <v>1000</v>
      </c>
      <c r="F27" s="8">
        <v>300</v>
      </c>
      <c r="G27" s="8"/>
      <c r="H27" s="193" t="s">
        <v>19</v>
      </c>
      <c r="I27" s="191" t="s">
        <v>42</v>
      </c>
      <c r="J27" s="24">
        <v>115</v>
      </c>
    </row>
    <row r="28" spans="1:10" s="5" customFormat="1" x14ac:dyDescent="0.3">
      <c r="A28" s="6" t="s">
        <v>10</v>
      </c>
      <c r="B28" s="7">
        <v>2000</v>
      </c>
      <c r="C28" s="85">
        <v>4</v>
      </c>
      <c r="D28" s="75">
        <f t="shared" ref="D28:D33" si="1">B28/C28</f>
        <v>500</v>
      </c>
      <c r="E28" s="8">
        <v>1500</v>
      </c>
      <c r="F28" s="8">
        <v>500</v>
      </c>
      <c r="G28" s="8"/>
      <c r="H28" s="193"/>
      <c r="I28" s="191"/>
      <c r="J28" s="24">
        <v>130</v>
      </c>
    </row>
    <row r="29" spans="1:10" s="5" customFormat="1" x14ac:dyDescent="0.3">
      <c r="A29" s="6" t="s">
        <v>11</v>
      </c>
      <c r="B29" s="7">
        <v>1300</v>
      </c>
      <c r="C29" s="85">
        <v>3</v>
      </c>
      <c r="D29" s="8">
        <f t="shared" si="1"/>
        <v>433.33333333333331</v>
      </c>
      <c r="E29" s="8">
        <v>1000</v>
      </c>
      <c r="F29" s="8">
        <v>300</v>
      </c>
      <c r="G29" s="8"/>
      <c r="H29" s="193"/>
      <c r="I29" s="191"/>
      <c r="J29" s="24">
        <v>80</v>
      </c>
    </row>
    <row r="30" spans="1:10" s="5" customFormat="1" x14ac:dyDescent="0.3">
      <c r="A30" s="6" t="s">
        <v>12</v>
      </c>
      <c r="B30" s="7">
        <v>1300</v>
      </c>
      <c r="C30" s="85">
        <v>2</v>
      </c>
      <c r="D30" s="75">
        <f t="shared" si="1"/>
        <v>650</v>
      </c>
      <c r="E30" s="8">
        <v>1000</v>
      </c>
      <c r="F30" s="8">
        <v>300</v>
      </c>
      <c r="G30" s="8"/>
      <c r="H30" s="193"/>
      <c r="I30" s="191"/>
      <c r="J30" s="49">
        <v>50</v>
      </c>
    </row>
    <row r="31" spans="1:10" s="5" customFormat="1" x14ac:dyDescent="0.3">
      <c r="A31" s="6" t="s">
        <v>13</v>
      </c>
      <c r="B31" s="7">
        <v>1300</v>
      </c>
      <c r="C31" s="85">
        <v>2</v>
      </c>
      <c r="D31" s="8">
        <f t="shared" si="1"/>
        <v>650</v>
      </c>
      <c r="E31" s="8">
        <v>1000</v>
      </c>
      <c r="F31" s="8">
        <v>300</v>
      </c>
      <c r="G31" s="8"/>
      <c r="H31" s="193"/>
      <c r="I31" s="191"/>
      <c r="J31" s="49">
        <v>60</v>
      </c>
    </row>
    <row r="32" spans="1:10" x14ac:dyDescent="0.3">
      <c r="A32" s="6" t="s">
        <v>14</v>
      </c>
      <c r="B32" s="7">
        <v>1300</v>
      </c>
      <c r="C32" s="85">
        <v>2</v>
      </c>
      <c r="D32" s="8">
        <f t="shared" si="1"/>
        <v>650</v>
      </c>
      <c r="E32" s="8">
        <v>1000</v>
      </c>
      <c r="F32" s="8">
        <v>300</v>
      </c>
      <c r="G32" s="8"/>
      <c r="H32" s="193"/>
      <c r="I32" s="191"/>
      <c r="J32" s="49">
        <v>75</v>
      </c>
    </row>
    <row r="33" spans="1:10" ht="15" thickBot="1" x14ac:dyDescent="0.35">
      <c r="A33" s="9" t="s">
        <v>15</v>
      </c>
      <c r="B33" s="10">
        <v>1500</v>
      </c>
      <c r="C33" s="86">
        <v>3</v>
      </c>
      <c r="D33" s="78">
        <f t="shared" si="1"/>
        <v>500</v>
      </c>
      <c r="E33" s="11">
        <v>1000</v>
      </c>
      <c r="F33" s="11">
        <v>500</v>
      </c>
      <c r="G33" s="11"/>
      <c r="H33" s="194"/>
      <c r="I33" s="192"/>
      <c r="J33" s="49">
        <v>100</v>
      </c>
    </row>
    <row r="34" spans="1:10" x14ac:dyDescent="0.3">
      <c r="C34" s="24"/>
      <c r="D34"/>
    </row>
    <row r="35" spans="1:10" s="24" customFormat="1" x14ac:dyDescent="0.3"/>
    <row r="36" spans="1:10" s="24" customFormat="1" ht="28.95" customHeight="1" thickBot="1" x14ac:dyDescent="0.35">
      <c r="A36" s="79"/>
      <c r="B36" s="195" t="s">
        <v>147</v>
      </c>
      <c r="C36" s="195"/>
      <c r="D36" s="195"/>
      <c r="E36" s="195"/>
      <c r="F36" s="195"/>
      <c r="G36" s="195"/>
      <c r="H36" s="195"/>
    </row>
    <row r="37" spans="1:10" ht="29.4" thickBot="1" x14ac:dyDescent="0.35">
      <c r="A37" s="14" t="s">
        <v>1</v>
      </c>
      <c r="B37" s="17" t="s">
        <v>24</v>
      </c>
      <c r="C37" s="108" t="s">
        <v>122</v>
      </c>
      <c r="D37" s="17" t="s">
        <v>21</v>
      </c>
      <c r="E37" s="17" t="s">
        <v>20</v>
      </c>
      <c r="F37" s="17" t="s">
        <v>17</v>
      </c>
      <c r="G37" s="17" t="s">
        <v>16</v>
      </c>
      <c r="H37" s="18" t="s">
        <v>18</v>
      </c>
    </row>
    <row r="38" spans="1:10" ht="14.85" customHeight="1" x14ac:dyDescent="0.3">
      <c r="A38" s="15" t="s">
        <v>9</v>
      </c>
      <c r="B38" s="22">
        <v>2875</v>
      </c>
      <c r="C38" s="109">
        <f t="shared" ref="C38:C43" si="2">B38/J38</f>
        <v>25</v>
      </c>
      <c r="D38" s="16">
        <v>2300</v>
      </c>
      <c r="E38" s="16">
        <v>575</v>
      </c>
      <c r="F38" s="16"/>
      <c r="G38" s="196" t="s">
        <v>19</v>
      </c>
      <c r="H38" s="197" t="s">
        <v>43</v>
      </c>
      <c r="J38" s="24">
        <v>115</v>
      </c>
    </row>
    <row r="39" spans="1:10" x14ac:dyDescent="0.3">
      <c r="A39" s="6" t="s">
        <v>10</v>
      </c>
      <c r="B39" s="7">
        <v>3250</v>
      </c>
      <c r="C39" s="109">
        <f t="shared" si="2"/>
        <v>50</v>
      </c>
      <c r="D39" s="8">
        <v>2600</v>
      </c>
      <c r="E39" s="8">
        <v>650</v>
      </c>
      <c r="F39" s="8"/>
      <c r="G39" s="193"/>
      <c r="H39" s="191"/>
      <c r="J39" s="24">
        <v>65</v>
      </c>
    </row>
    <row r="40" spans="1:10" x14ac:dyDescent="0.3">
      <c r="A40" s="6" t="s">
        <v>11</v>
      </c>
      <c r="B40" s="7">
        <v>2000</v>
      </c>
      <c r="C40" s="109">
        <f t="shared" si="2"/>
        <v>50</v>
      </c>
      <c r="D40" s="8">
        <v>1600</v>
      </c>
      <c r="E40" s="8">
        <v>400</v>
      </c>
      <c r="F40" s="8"/>
      <c r="G40" s="193"/>
      <c r="H40" s="191"/>
      <c r="J40" s="24">
        <v>40</v>
      </c>
    </row>
    <row r="41" spans="1:10" x14ac:dyDescent="0.3">
      <c r="A41" s="6" t="s">
        <v>13</v>
      </c>
      <c r="B41" s="7">
        <v>1500</v>
      </c>
      <c r="C41" s="109">
        <f t="shared" si="2"/>
        <v>50</v>
      </c>
      <c r="D41" s="8">
        <v>1200</v>
      </c>
      <c r="E41" s="8">
        <v>300</v>
      </c>
      <c r="F41" s="8"/>
      <c r="G41" s="193"/>
      <c r="H41" s="191"/>
      <c r="J41" s="49">
        <v>30</v>
      </c>
    </row>
    <row r="42" spans="1:10" x14ac:dyDescent="0.3">
      <c r="A42" s="6" t="s">
        <v>14</v>
      </c>
      <c r="B42" s="7">
        <v>1875</v>
      </c>
      <c r="C42" s="109">
        <f t="shared" si="2"/>
        <v>50</v>
      </c>
      <c r="D42" s="8">
        <v>1500</v>
      </c>
      <c r="E42" s="8">
        <v>375</v>
      </c>
      <c r="F42" s="8"/>
      <c r="G42" s="193"/>
      <c r="H42" s="191"/>
      <c r="J42" s="49">
        <v>37.5</v>
      </c>
    </row>
    <row r="43" spans="1:10" ht="15" thickBot="1" x14ac:dyDescent="0.35">
      <c r="A43" s="9" t="s">
        <v>15</v>
      </c>
      <c r="B43" s="10">
        <v>2500</v>
      </c>
      <c r="C43" s="109">
        <f t="shared" si="2"/>
        <v>50</v>
      </c>
      <c r="D43" s="11">
        <v>2000</v>
      </c>
      <c r="E43" s="11">
        <v>500</v>
      </c>
      <c r="F43" s="11"/>
      <c r="G43" s="194"/>
      <c r="H43" s="192"/>
      <c r="J43" s="49">
        <v>50</v>
      </c>
    </row>
    <row r="44" spans="1:10" x14ac:dyDescent="0.3">
      <c r="B44" s="3"/>
      <c r="C44" s="113" t="s">
        <v>123</v>
      </c>
      <c r="D44" s="73"/>
      <c r="E44" s="24"/>
      <c r="J44" s="49"/>
    </row>
    <row r="45" spans="1:10" s="24" customFormat="1" x14ac:dyDescent="0.3">
      <c r="B45" s="3"/>
      <c r="C45" s="114">
        <f>AVERAGE(C38:C43)</f>
        <v>45.833333333333336</v>
      </c>
      <c r="D45" s="107"/>
      <c r="E45" s="107"/>
      <c r="J45" s="49"/>
    </row>
    <row r="46" spans="1:10" s="72" customFormat="1" x14ac:dyDescent="0.3">
      <c r="B46" s="80"/>
      <c r="C46" s="81"/>
      <c r="D46" s="82"/>
      <c r="E46" s="82"/>
      <c r="J46" s="49"/>
    </row>
    <row r="47" spans="1:10" s="24" customFormat="1" ht="31.95" customHeight="1" thickBot="1" x14ac:dyDescent="0.35">
      <c r="B47" s="195" t="s">
        <v>147</v>
      </c>
      <c r="C47" s="195"/>
      <c r="D47" s="195"/>
      <c r="E47" s="195"/>
      <c r="F47" s="195"/>
      <c r="G47" s="195"/>
      <c r="H47" s="195"/>
      <c r="J47" s="49"/>
    </row>
    <row r="48" spans="1:10" ht="29.4" thickBot="1" x14ac:dyDescent="0.35">
      <c r="A48" s="14" t="s">
        <v>2</v>
      </c>
      <c r="B48" s="17" t="s">
        <v>24</v>
      </c>
      <c r="C48" s="108" t="s">
        <v>122</v>
      </c>
      <c r="D48" s="17" t="s">
        <v>21</v>
      </c>
      <c r="E48" s="17" t="s">
        <v>20</v>
      </c>
      <c r="F48" s="17" t="s">
        <v>17</v>
      </c>
      <c r="G48" s="17" t="s">
        <v>16</v>
      </c>
      <c r="H48" s="18" t="s">
        <v>18</v>
      </c>
    </row>
    <row r="49" spans="1:10" ht="14.85" customHeight="1" x14ac:dyDescent="0.3">
      <c r="A49" s="15" t="s">
        <v>9</v>
      </c>
      <c r="B49" s="22">
        <v>900</v>
      </c>
      <c r="C49" s="109">
        <f t="shared" ref="C49" si="3">B49/J49</f>
        <v>7.8260869565217392</v>
      </c>
      <c r="D49" s="16">
        <v>800</v>
      </c>
      <c r="E49" s="16">
        <v>100</v>
      </c>
      <c r="F49" s="16"/>
      <c r="G49" s="196" t="s">
        <v>19</v>
      </c>
      <c r="H49" s="197" t="s">
        <v>44</v>
      </c>
      <c r="J49" s="24">
        <v>115</v>
      </c>
    </row>
    <row r="50" spans="1:10" x14ac:dyDescent="0.3">
      <c r="A50" s="6" t="s">
        <v>10</v>
      </c>
      <c r="B50" s="7">
        <v>1100</v>
      </c>
      <c r="C50" s="109">
        <f>B50/J50</f>
        <v>16.923076923076923</v>
      </c>
      <c r="D50" s="8">
        <v>1000</v>
      </c>
      <c r="E50" s="8">
        <v>100</v>
      </c>
      <c r="F50" s="8"/>
      <c r="G50" s="193"/>
      <c r="H50" s="191"/>
      <c r="J50" s="24">
        <v>65</v>
      </c>
    </row>
    <row r="51" spans="1:10" x14ac:dyDescent="0.3">
      <c r="A51" s="6" t="s">
        <v>11</v>
      </c>
      <c r="B51" s="7">
        <v>600</v>
      </c>
      <c r="C51" s="110">
        <f>B51/J51</f>
        <v>15</v>
      </c>
      <c r="D51" s="8">
        <v>500</v>
      </c>
      <c r="E51" s="8">
        <v>100</v>
      </c>
      <c r="F51" s="8"/>
      <c r="G51" s="193"/>
      <c r="H51" s="191"/>
      <c r="J51" s="24">
        <v>40</v>
      </c>
    </row>
    <row r="52" spans="1:10" x14ac:dyDescent="0.3">
      <c r="A52" s="6" t="s">
        <v>13</v>
      </c>
      <c r="B52" s="7">
        <v>600</v>
      </c>
      <c r="C52" s="111">
        <f>B52/J52</f>
        <v>20</v>
      </c>
      <c r="D52" s="8">
        <v>500</v>
      </c>
      <c r="E52" s="8">
        <v>100</v>
      </c>
      <c r="F52" s="8"/>
      <c r="G52" s="193"/>
      <c r="H52" s="191"/>
      <c r="J52" s="49">
        <v>30</v>
      </c>
    </row>
    <row r="53" spans="1:10" x14ac:dyDescent="0.3">
      <c r="A53" s="6" t="s">
        <v>14</v>
      </c>
      <c r="B53" s="7">
        <v>600</v>
      </c>
      <c r="C53" s="109">
        <f>B53/J53</f>
        <v>16</v>
      </c>
      <c r="D53" s="8">
        <v>500</v>
      </c>
      <c r="E53" s="8">
        <v>100</v>
      </c>
      <c r="F53" s="8"/>
      <c r="G53" s="193"/>
      <c r="H53" s="191"/>
      <c r="J53" s="49">
        <v>37.5</v>
      </c>
    </row>
    <row r="54" spans="1:10" ht="15" thickBot="1" x14ac:dyDescent="0.35">
      <c r="A54" s="9" t="s">
        <v>15</v>
      </c>
      <c r="B54" s="10">
        <v>800</v>
      </c>
      <c r="C54" s="109">
        <f>B54/J54</f>
        <v>16</v>
      </c>
      <c r="D54" s="11">
        <v>700</v>
      </c>
      <c r="E54" s="11">
        <v>100</v>
      </c>
      <c r="F54" s="11"/>
      <c r="G54" s="194"/>
      <c r="H54" s="192"/>
      <c r="J54" s="49">
        <v>50</v>
      </c>
    </row>
    <row r="55" spans="1:10" x14ac:dyDescent="0.3">
      <c r="A55" s="19"/>
      <c r="B55" s="19"/>
      <c r="C55" s="113" t="s">
        <v>123</v>
      </c>
      <c r="D55" s="73"/>
      <c r="E55" s="24"/>
      <c r="F55" s="24"/>
      <c r="G55" s="19"/>
      <c r="H55" s="19"/>
      <c r="I55" s="19"/>
    </row>
    <row r="56" spans="1:10" s="24" customFormat="1" x14ac:dyDescent="0.3">
      <c r="C56" s="114">
        <f>AVERAGE(C49:C54)</f>
        <v>15.291527313266442</v>
      </c>
      <c r="D56" s="107"/>
      <c r="E56" s="107"/>
    </row>
    <row r="57" spans="1:10" s="72" customFormat="1" x14ac:dyDescent="0.3">
      <c r="C57" s="81"/>
      <c r="D57" s="82"/>
      <c r="E57" s="82"/>
    </row>
    <row r="58" spans="1:10" s="24" customFormat="1" ht="31.95" customHeight="1" thickBot="1" x14ac:dyDescent="0.35">
      <c r="B58" s="195" t="s">
        <v>147</v>
      </c>
      <c r="C58" s="195"/>
      <c r="D58" s="195"/>
      <c r="E58" s="195"/>
      <c r="F58" s="195"/>
      <c r="G58" s="195"/>
      <c r="H58" s="195"/>
    </row>
    <row r="59" spans="1:10" ht="29.4" thickBot="1" x14ac:dyDescent="0.35">
      <c r="A59" s="14" t="s">
        <v>3</v>
      </c>
      <c r="B59" s="17" t="s">
        <v>24</v>
      </c>
      <c r="C59" s="108" t="s">
        <v>122</v>
      </c>
      <c r="D59" s="17" t="s">
        <v>21</v>
      </c>
      <c r="E59" s="17" t="s">
        <v>20</v>
      </c>
      <c r="F59" s="17" t="s">
        <v>17</v>
      </c>
      <c r="G59" s="17" t="s">
        <v>16</v>
      </c>
      <c r="H59" s="18" t="s">
        <v>18</v>
      </c>
      <c r="I59" s="19"/>
    </row>
    <row r="60" spans="1:10" s="19" customFormat="1" ht="14.85" customHeight="1" x14ac:dyDescent="0.3">
      <c r="A60" s="6" t="s">
        <v>9</v>
      </c>
      <c r="B60" s="7">
        <v>2700</v>
      </c>
      <c r="C60" s="109">
        <f t="shared" ref="C60:C66" si="4">B60/J60</f>
        <v>23.478260869565219</v>
      </c>
      <c r="D60" s="8">
        <v>2000</v>
      </c>
      <c r="E60" s="8">
        <v>700</v>
      </c>
      <c r="F60" s="8"/>
      <c r="G60" s="193" t="s">
        <v>19</v>
      </c>
      <c r="H60" s="191" t="s">
        <v>26</v>
      </c>
      <c r="J60" s="24">
        <v>115</v>
      </c>
    </row>
    <row r="61" spans="1:10" s="19" customFormat="1" x14ac:dyDescent="0.3">
      <c r="A61" s="6" t="s">
        <v>10</v>
      </c>
      <c r="B61" s="7">
        <v>2700</v>
      </c>
      <c r="C61" s="110">
        <f t="shared" si="4"/>
        <v>41.53846153846154</v>
      </c>
      <c r="D61" s="8">
        <v>2000</v>
      </c>
      <c r="E61" s="8">
        <v>700</v>
      </c>
      <c r="F61" s="8"/>
      <c r="G61" s="193"/>
      <c r="H61" s="191"/>
      <c r="J61" s="24">
        <v>65</v>
      </c>
    </row>
    <row r="62" spans="1:10" s="19" customFormat="1" x14ac:dyDescent="0.3">
      <c r="A62" s="6" t="s">
        <v>11</v>
      </c>
      <c r="B62" s="7">
        <v>2700</v>
      </c>
      <c r="C62" s="109">
        <f t="shared" si="4"/>
        <v>67.5</v>
      </c>
      <c r="D62" s="8">
        <v>2000</v>
      </c>
      <c r="E62" s="8">
        <v>700</v>
      </c>
      <c r="F62" s="8"/>
      <c r="G62" s="193"/>
      <c r="H62" s="191"/>
      <c r="J62" s="24">
        <v>40</v>
      </c>
    </row>
    <row r="63" spans="1:10" s="19" customFormat="1" x14ac:dyDescent="0.3">
      <c r="A63" s="6" t="s">
        <v>12</v>
      </c>
      <c r="B63" s="7">
        <v>2700</v>
      </c>
      <c r="C63" s="111">
        <f t="shared" si="4"/>
        <v>54</v>
      </c>
      <c r="D63" s="8">
        <v>2000</v>
      </c>
      <c r="E63" s="8">
        <v>700</v>
      </c>
      <c r="F63" s="8"/>
      <c r="G63" s="193"/>
      <c r="H63" s="191"/>
      <c r="J63" s="49">
        <v>50</v>
      </c>
    </row>
    <row r="64" spans="1:10" s="19" customFormat="1" x14ac:dyDescent="0.3">
      <c r="A64" s="6" t="s">
        <v>13</v>
      </c>
      <c r="B64" s="7">
        <v>2700</v>
      </c>
      <c r="C64" s="109">
        <f t="shared" si="4"/>
        <v>45</v>
      </c>
      <c r="D64" s="8">
        <v>2000</v>
      </c>
      <c r="E64" s="8">
        <v>700</v>
      </c>
      <c r="F64" s="8"/>
      <c r="G64" s="193"/>
      <c r="H64" s="191"/>
      <c r="J64" s="49">
        <v>60</v>
      </c>
    </row>
    <row r="65" spans="1:10" s="19" customFormat="1" x14ac:dyDescent="0.3">
      <c r="A65" s="6" t="s">
        <v>14</v>
      </c>
      <c r="B65" s="7">
        <v>2700</v>
      </c>
      <c r="C65" s="109">
        <f t="shared" si="4"/>
        <v>72</v>
      </c>
      <c r="D65" s="8">
        <v>2000</v>
      </c>
      <c r="E65" s="8">
        <v>700</v>
      </c>
      <c r="F65" s="8"/>
      <c r="G65" s="193"/>
      <c r="H65" s="191"/>
      <c r="J65" s="49">
        <v>37.5</v>
      </c>
    </row>
    <row r="66" spans="1:10" ht="15" thickBot="1" x14ac:dyDescent="0.35">
      <c r="A66" s="9" t="s">
        <v>15</v>
      </c>
      <c r="B66" s="10">
        <v>2700</v>
      </c>
      <c r="C66" s="112">
        <f t="shared" si="4"/>
        <v>54</v>
      </c>
      <c r="D66" s="11">
        <v>2000</v>
      </c>
      <c r="E66" s="11">
        <v>700</v>
      </c>
      <c r="F66" s="11"/>
      <c r="G66" s="194"/>
      <c r="H66" s="192"/>
      <c r="I66" s="19"/>
      <c r="J66" s="49">
        <v>50</v>
      </c>
    </row>
    <row r="67" spans="1:10" x14ac:dyDescent="0.3">
      <c r="C67" s="113" t="s">
        <v>123</v>
      </c>
      <c r="D67" s="73"/>
      <c r="E67" s="24"/>
    </row>
    <row r="68" spans="1:10" s="24" customFormat="1" x14ac:dyDescent="0.3">
      <c r="C68" s="114">
        <f>AVERAGE(C60:C66)</f>
        <v>51.073817486860968</v>
      </c>
      <c r="D68" s="107"/>
      <c r="E68" s="107"/>
    </row>
    <row r="69" spans="1:10" s="72" customFormat="1" x14ac:dyDescent="0.3">
      <c r="C69" s="81"/>
      <c r="D69" s="82"/>
      <c r="E69" s="82"/>
    </row>
    <row r="70" spans="1:10" s="24" customFormat="1" ht="27.45" customHeight="1" thickBot="1" x14ac:dyDescent="0.35">
      <c r="B70" s="195" t="s">
        <v>147</v>
      </c>
      <c r="C70" s="195"/>
      <c r="D70" s="195"/>
      <c r="E70" s="195"/>
      <c r="F70" s="195"/>
      <c r="G70" s="195"/>
      <c r="H70" s="195"/>
    </row>
    <row r="71" spans="1:10" ht="29.4" thickBot="1" x14ac:dyDescent="0.35">
      <c r="A71" s="13" t="s">
        <v>4</v>
      </c>
      <c r="B71" s="17" t="s">
        <v>24</v>
      </c>
      <c r="C71" s="108" t="s">
        <v>122</v>
      </c>
      <c r="D71" s="17" t="s">
        <v>21</v>
      </c>
      <c r="E71" s="17" t="s">
        <v>20</v>
      </c>
      <c r="F71" s="17" t="s">
        <v>17</v>
      </c>
      <c r="G71" s="17" t="s">
        <v>16</v>
      </c>
      <c r="H71" s="18" t="s">
        <v>18</v>
      </c>
    </row>
    <row r="72" spans="1:10" ht="15" thickBot="1" x14ac:dyDescent="0.35">
      <c r="A72" s="9" t="s">
        <v>27</v>
      </c>
      <c r="B72" s="10">
        <v>2000</v>
      </c>
      <c r="C72" s="115">
        <f>B72/J72</f>
        <v>33.532934131736525</v>
      </c>
      <c r="D72" s="11">
        <v>1000</v>
      </c>
      <c r="E72" s="11">
        <v>1000</v>
      </c>
      <c r="F72" s="21"/>
      <c r="G72" s="21" t="s">
        <v>28</v>
      </c>
      <c r="H72" s="12" t="s">
        <v>26</v>
      </c>
      <c r="J72" s="53">
        <f>AVERAGE(J60:J66)</f>
        <v>59.642857142857146</v>
      </c>
    </row>
    <row r="73" spans="1:10" s="24" customFormat="1" x14ac:dyDescent="0.3"/>
    <row r="74" spans="1:10" s="20" customFormat="1" ht="34.200000000000003" customHeight="1" thickBot="1" x14ac:dyDescent="0.35">
      <c r="B74" s="195" t="s">
        <v>147</v>
      </c>
      <c r="C74" s="195"/>
      <c r="D74" s="195"/>
      <c r="E74" s="195"/>
      <c r="F74" s="195"/>
      <c r="G74" s="195"/>
      <c r="H74" s="195"/>
      <c r="J74" s="24"/>
    </row>
    <row r="75" spans="1:10" ht="29.4" thickBot="1" x14ac:dyDescent="0.35">
      <c r="A75" s="13" t="s">
        <v>5</v>
      </c>
      <c r="B75" s="17" t="s">
        <v>24</v>
      </c>
      <c r="C75" s="108" t="s">
        <v>122</v>
      </c>
      <c r="D75" s="17" t="s">
        <v>21</v>
      </c>
      <c r="E75" s="17" t="s">
        <v>20</v>
      </c>
      <c r="F75" s="17" t="s">
        <v>17</v>
      </c>
      <c r="G75" s="17" t="s">
        <v>16</v>
      </c>
      <c r="H75" s="18" t="s">
        <v>18</v>
      </c>
    </row>
    <row r="76" spans="1:10" ht="15" thickBot="1" x14ac:dyDescent="0.35">
      <c r="A76" s="9" t="s">
        <v>27</v>
      </c>
      <c r="B76" s="10">
        <v>8000</v>
      </c>
      <c r="C76" s="115">
        <f>B76/J76</f>
        <v>69.565217391304344</v>
      </c>
      <c r="D76" s="11">
        <v>2000</v>
      </c>
      <c r="E76" s="11">
        <v>6000</v>
      </c>
      <c r="F76" s="21"/>
      <c r="G76" s="21" t="s">
        <v>28</v>
      </c>
      <c r="H76" s="12" t="s">
        <v>26</v>
      </c>
      <c r="J76" s="24">
        <f>J60</f>
        <v>115</v>
      </c>
    </row>
    <row r="78" spans="1:10" x14ac:dyDescent="0.3">
      <c r="A78" s="24"/>
      <c r="B78" s="24" t="s">
        <v>149</v>
      </c>
      <c r="D78"/>
      <c r="F78" s="4"/>
    </row>
    <row r="79" spans="1:10" x14ac:dyDescent="0.3">
      <c r="A79" s="54" t="s">
        <v>52</v>
      </c>
      <c r="B79" s="83" t="s">
        <v>53</v>
      </c>
      <c r="C79" s="54" t="s">
        <v>50</v>
      </c>
      <c r="D79" s="54" t="s">
        <v>55</v>
      </c>
      <c r="F79" s="4"/>
      <c r="G79" s="57" t="s">
        <v>73</v>
      </c>
    </row>
    <row r="80" spans="1:10" x14ac:dyDescent="0.3">
      <c r="A80" s="24" t="s">
        <v>61</v>
      </c>
      <c r="B80" s="114">
        <f>23*2</f>
        <v>46</v>
      </c>
      <c r="C80" t="s">
        <v>51</v>
      </c>
      <c r="D80" s="55" t="s">
        <v>150</v>
      </c>
      <c r="F80" s="4"/>
      <c r="G80" t="s">
        <v>74</v>
      </c>
    </row>
    <row r="81" spans="1:8" x14ac:dyDescent="0.3">
      <c r="A81" s="24" t="s">
        <v>54</v>
      </c>
      <c r="B81" s="114">
        <v>450</v>
      </c>
      <c r="C81" t="s">
        <v>159</v>
      </c>
      <c r="D81" s="55" t="s">
        <v>151</v>
      </c>
      <c r="F81" s="4"/>
    </row>
    <row r="82" spans="1:8" x14ac:dyDescent="0.3">
      <c r="A82" s="24" t="s">
        <v>54</v>
      </c>
      <c r="B82" s="114">
        <v>500</v>
      </c>
      <c r="C82" t="s">
        <v>160</v>
      </c>
      <c r="D82" s="55" t="s">
        <v>152</v>
      </c>
      <c r="F82" s="4"/>
    </row>
    <row r="83" spans="1:8" s="24" customFormat="1" x14ac:dyDescent="0.3">
      <c r="A83" s="24" t="s">
        <v>57</v>
      </c>
      <c r="B83" s="114">
        <v>600</v>
      </c>
      <c r="C83" s="24" t="s">
        <v>56</v>
      </c>
      <c r="D83" s="55" t="s">
        <v>153</v>
      </c>
    </row>
    <row r="84" spans="1:8" x14ac:dyDescent="0.3">
      <c r="A84" s="24" t="s">
        <v>54</v>
      </c>
      <c r="B84" s="114">
        <v>280</v>
      </c>
      <c r="C84" t="s">
        <v>158</v>
      </c>
      <c r="D84" s="55" t="s">
        <v>154</v>
      </c>
      <c r="F84" s="4"/>
    </row>
    <row r="85" spans="1:8" x14ac:dyDescent="0.3">
      <c r="A85" s="24" t="s">
        <v>63</v>
      </c>
      <c r="B85" s="114">
        <v>150</v>
      </c>
      <c r="C85" t="s">
        <v>161</v>
      </c>
      <c r="D85" t="s">
        <v>156</v>
      </c>
      <c r="F85" s="4"/>
    </row>
    <row r="86" spans="1:8" x14ac:dyDescent="0.3">
      <c r="A86" s="24" t="s">
        <v>62</v>
      </c>
      <c r="B86" s="114">
        <v>50</v>
      </c>
      <c r="C86" t="s">
        <v>162</v>
      </c>
      <c r="D86" s="55" t="s">
        <v>155</v>
      </c>
      <c r="F86" s="4"/>
    </row>
    <row r="87" spans="1:8" x14ac:dyDescent="0.3">
      <c r="A87" s="24" t="s">
        <v>63</v>
      </c>
      <c r="B87" s="114">
        <v>150</v>
      </c>
      <c r="C87" t="s">
        <v>157</v>
      </c>
      <c r="D87" s="55" t="s">
        <v>60</v>
      </c>
      <c r="F87" s="4"/>
    </row>
    <row r="88" spans="1:8" x14ac:dyDescent="0.3">
      <c r="A88" s="24"/>
      <c r="B88" s="24"/>
      <c r="D88"/>
      <c r="F88" s="4"/>
    </row>
    <row r="89" spans="1:8" x14ac:dyDescent="0.3">
      <c r="B89" s="24"/>
      <c r="D89"/>
      <c r="F89" s="4"/>
    </row>
    <row r="90" spans="1:8" x14ac:dyDescent="0.3">
      <c r="A90" s="3" t="s">
        <v>102</v>
      </c>
      <c r="B90" s="24"/>
      <c r="C90" s="24"/>
      <c r="D90" s="24"/>
      <c r="E90" s="24"/>
      <c r="H90" s="4"/>
    </row>
    <row r="91" spans="1:8" x14ac:dyDescent="0.3">
      <c r="A91" s="70" t="s">
        <v>95</v>
      </c>
      <c r="B91" s="70" t="s">
        <v>96</v>
      </c>
      <c r="C91" s="63" t="s">
        <v>103</v>
      </c>
      <c r="D91" s="63" t="s">
        <v>104</v>
      </c>
      <c r="E91" s="24"/>
      <c r="F91" s="24" t="s">
        <v>101</v>
      </c>
      <c r="H91" s="4"/>
    </row>
    <row r="92" spans="1:8" x14ac:dyDescent="0.3">
      <c r="A92" s="61" t="s">
        <v>97</v>
      </c>
      <c r="B92" s="68" t="s">
        <v>98</v>
      </c>
      <c r="C92" s="64">
        <f>(35+55)/2</f>
        <v>45</v>
      </c>
      <c r="D92" s="114">
        <f>(45+32.5)/2</f>
        <v>38.75</v>
      </c>
      <c r="E92" s="24"/>
      <c r="H92" s="4"/>
    </row>
    <row r="93" spans="1:8" x14ac:dyDescent="0.3">
      <c r="A93" s="62" t="s">
        <v>99</v>
      </c>
      <c r="B93" s="69" t="s">
        <v>100</v>
      </c>
      <c r="C93" s="64">
        <f>(20+45)/2</f>
        <v>32.5</v>
      </c>
      <c r="D93" s="64"/>
      <c r="E93" s="24"/>
      <c r="H93" s="4"/>
    </row>
    <row r="94" spans="1:8" x14ac:dyDescent="0.3">
      <c r="A94" s="24"/>
      <c r="B94" s="24"/>
      <c r="C94" s="24"/>
      <c r="D94" s="24"/>
      <c r="E94" s="24"/>
      <c r="H94" s="4"/>
    </row>
    <row r="95" spans="1:8" s="24" customFormat="1" x14ac:dyDescent="0.3"/>
    <row r="96" spans="1:8" x14ac:dyDescent="0.3">
      <c r="A96" s="3" t="s">
        <v>118</v>
      </c>
      <c r="B96" s="24"/>
      <c r="C96" s="24"/>
      <c r="E96" s="24"/>
      <c r="F96" s="55" t="s">
        <v>117</v>
      </c>
    </row>
    <row r="97" spans="1:8" x14ac:dyDescent="0.3">
      <c r="A97" s="65" t="s">
        <v>105</v>
      </c>
      <c r="B97" s="65" t="s">
        <v>106</v>
      </c>
      <c r="C97" s="65" t="s">
        <v>107</v>
      </c>
      <c r="D97" s="65" t="s">
        <v>108</v>
      </c>
      <c r="E97" s="65" t="s">
        <v>119</v>
      </c>
      <c r="F97" s="65" t="s">
        <v>120</v>
      </c>
      <c r="G97" s="116" t="s">
        <v>121</v>
      </c>
    </row>
    <row r="98" spans="1:8" x14ac:dyDescent="0.3">
      <c r="A98" s="66" t="s">
        <v>109</v>
      </c>
      <c r="B98" s="66" t="s">
        <v>110</v>
      </c>
      <c r="C98" s="66" t="s">
        <v>111</v>
      </c>
      <c r="D98" s="66" t="s">
        <v>112</v>
      </c>
      <c r="E98" s="71">
        <f>(885+525)/2</f>
        <v>705</v>
      </c>
      <c r="F98" s="58">
        <f>AVERAGE(J60:J66)</f>
        <v>59.642857142857146</v>
      </c>
      <c r="G98" s="114">
        <f>E98/F98</f>
        <v>11.820359281437126</v>
      </c>
      <c r="H98" s="72" t="s">
        <v>127</v>
      </c>
    </row>
    <row r="99" spans="1:8" x14ac:dyDescent="0.3">
      <c r="A99" s="67" t="s">
        <v>113</v>
      </c>
      <c r="B99" s="67" t="s">
        <v>114</v>
      </c>
      <c r="C99" s="67" t="s">
        <v>115</v>
      </c>
      <c r="D99" s="67" t="s">
        <v>116</v>
      </c>
      <c r="E99" s="24"/>
    </row>
    <row r="100" spans="1:8" x14ac:dyDescent="0.3">
      <c r="A100" s="24"/>
      <c r="B100" s="24"/>
      <c r="C100" s="24"/>
      <c r="D100" s="24"/>
      <c r="F100" s="50"/>
      <c r="H100" s="4"/>
    </row>
    <row r="101" spans="1:8" x14ac:dyDescent="0.3">
      <c r="A101" s="24"/>
      <c r="B101" s="24"/>
      <c r="C101" s="24"/>
      <c r="D101" s="24"/>
      <c r="H101" s="4"/>
    </row>
    <row r="102" spans="1:8" x14ac:dyDescent="0.3">
      <c r="A102" s="24"/>
      <c r="B102" s="24"/>
      <c r="C102" s="24"/>
      <c r="D102" s="24"/>
      <c r="H102" s="4"/>
    </row>
    <row r="103" spans="1:8" x14ac:dyDescent="0.3">
      <c r="A103" s="24"/>
      <c r="B103" s="24"/>
      <c r="D103"/>
      <c r="F103" s="4"/>
    </row>
    <row r="104" spans="1:8" x14ac:dyDescent="0.3">
      <c r="A104" s="24"/>
      <c r="B104" s="24"/>
      <c r="D104"/>
      <c r="F104" s="4"/>
    </row>
    <row r="105" spans="1:8" x14ac:dyDescent="0.3">
      <c r="A105" s="24"/>
      <c r="B105" s="24"/>
      <c r="D105"/>
      <c r="F105" s="4"/>
    </row>
  </sheetData>
  <mergeCells count="20">
    <mergeCell ref="B74:H74"/>
    <mergeCell ref="G60:G66"/>
    <mergeCell ref="H60:H66"/>
    <mergeCell ref="B3:I3"/>
    <mergeCell ref="B25:I25"/>
    <mergeCell ref="B36:H36"/>
    <mergeCell ref="B47:H47"/>
    <mergeCell ref="B58:H58"/>
    <mergeCell ref="G38:G43"/>
    <mergeCell ref="H38:H43"/>
    <mergeCell ref="G49:G54"/>
    <mergeCell ref="H49:H54"/>
    <mergeCell ref="I5:I11"/>
    <mergeCell ref="H5:H11"/>
    <mergeCell ref="G16:G22"/>
    <mergeCell ref="H16:H22"/>
    <mergeCell ref="H27:H33"/>
    <mergeCell ref="I27:I33"/>
    <mergeCell ref="B14:H14"/>
    <mergeCell ref="B70:H70"/>
  </mergeCells>
  <hyperlinks>
    <hyperlink ref="D87" r:id="rId1" xr:uid="{C35A953B-A05E-495A-BBF7-7D4C0E6165E5}"/>
    <hyperlink ref="A92" r:id="rId2" location="outside" display="https://www.roof-info.co.uk/insulate-roof - outside" xr:uid="{5A412473-0211-42C3-9005-F5215EE4586A}"/>
    <hyperlink ref="A93" r:id="rId3" location="inside" display="https://www.roof-info.co.uk/insulate-roof - inside" xr:uid="{E2777BC8-7922-4A57-BF9E-47EA4F9A4A1D}"/>
    <hyperlink ref="D80" r:id="rId4" xr:uid="{69820CB3-669D-4FCA-A1FE-62B2A424DD73}"/>
    <hyperlink ref="D81" r:id="rId5" xr:uid="{83AA2F33-0E85-4D52-AE41-D436E2B7DE41}"/>
    <hyperlink ref="D82" r:id="rId6" xr:uid="{0E3A1483-736E-499A-8BD3-BAE5A5ECDC30}"/>
    <hyperlink ref="D83" r:id="rId7" xr:uid="{8B512B51-DEFC-48C1-82B9-760A996371D9}"/>
    <hyperlink ref="D84" r:id="rId8" location=":~:text=Secondary%20glazing%20prices%20vary%20depending,250%2D%C2%A3500%20per%20window. " xr:uid="{FD2A3448-2704-4A65-886B-DF485D0206E4}"/>
    <hyperlink ref="D86" r:id="rId9" xr:uid="{433FB763-E2C2-44BD-BA71-727704F3DC80}"/>
    <hyperlink ref="F96" r:id="rId10" xr:uid="{E796CB33-5F4B-490D-9F03-441A1BC09051}"/>
  </hyperlinks>
  <pageMargins left="0.7" right="0.7" top="0.75" bottom="0.75" header="0.3" footer="0.3"/>
  <pageSetup paperSize="9" orientation="portrait" verticalDpi="4294967293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028B-DB50-4E67-BBE0-AC0E34A1B607}">
  <dimension ref="A1:T45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36" customWidth="1"/>
    <col min="2" max="2" width="9" customWidth="1"/>
    <col min="3" max="3" width="11.88671875" customWidth="1"/>
    <col min="4" max="4" width="11.5546875" customWidth="1"/>
    <col min="5" max="5" width="16.109375" customWidth="1"/>
    <col min="6" max="7" width="11.5546875" customWidth="1"/>
    <col min="11" max="11" width="22.5546875" customWidth="1"/>
    <col min="12" max="12" width="14" customWidth="1"/>
  </cols>
  <sheetData>
    <row r="1" spans="1:20" s="24" customFormat="1" x14ac:dyDescent="0.3">
      <c r="A1" s="51" t="s">
        <v>144</v>
      </c>
      <c r="B1" s="51"/>
      <c r="C1" s="51"/>
      <c r="D1" s="51"/>
    </row>
    <row r="2" spans="1:20" s="72" customFormat="1" x14ac:dyDescent="0.3"/>
    <row r="3" spans="1:20" s="24" customFormat="1" ht="15" thickBot="1" x14ac:dyDescent="0.35">
      <c r="A3" s="3" t="s">
        <v>7</v>
      </c>
      <c r="B3" s="195" t="s">
        <v>171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N3" s="26"/>
      <c r="O3" s="26"/>
      <c r="P3" s="26"/>
      <c r="Q3" s="26"/>
      <c r="R3" s="26"/>
      <c r="S3" s="26"/>
      <c r="T3" s="26"/>
    </row>
    <row r="4" spans="1:20" ht="43.8" thickBot="1" x14ac:dyDescent="0.35">
      <c r="A4" s="32" t="s">
        <v>34</v>
      </c>
      <c r="B4" s="41" t="s">
        <v>24</v>
      </c>
      <c r="C4" s="17" t="s">
        <v>21</v>
      </c>
      <c r="D4" s="18" t="s">
        <v>20</v>
      </c>
      <c r="E4" s="41" t="s">
        <v>24</v>
      </c>
      <c r="F4" s="17" t="s">
        <v>21</v>
      </c>
      <c r="G4" s="18" t="s">
        <v>20</v>
      </c>
      <c r="H4" s="41" t="s">
        <v>24</v>
      </c>
      <c r="I4" s="17" t="s">
        <v>21</v>
      </c>
      <c r="J4" s="18" t="s">
        <v>20</v>
      </c>
      <c r="K4" s="46" t="s">
        <v>16</v>
      </c>
      <c r="L4" s="33" t="s">
        <v>18</v>
      </c>
      <c r="N4" s="35"/>
      <c r="O4" s="36"/>
      <c r="P4" s="27"/>
      <c r="Q4" s="26"/>
      <c r="R4" s="26"/>
      <c r="S4" s="26"/>
      <c r="T4" s="26"/>
    </row>
    <row r="5" spans="1:20" s="24" customFormat="1" ht="30.6" customHeight="1" x14ac:dyDescent="0.3">
      <c r="A5" s="34"/>
      <c r="B5" s="202" t="s">
        <v>33</v>
      </c>
      <c r="C5" s="202"/>
      <c r="D5" s="203"/>
      <c r="E5" s="202" t="s">
        <v>35</v>
      </c>
      <c r="F5" s="202"/>
      <c r="G5" s="203"/>
      <c r="H5" s="202" t="s">
        <v>36</v>
      </c>
      <c r="I5" s="202"/>
      <c r="J5" s="202"/>
      <c r="K5" s="204" t="s">
        <v>40</v>
      </c>
      <c r="L5" s="199" t="s">
        <v>38</v>
      </c>
      <c r="N5" s="35"/>
      <c r="O5" s="36"/>
      <c r="P5" s="27"/>
      <c r="Q5" s="26"/>
      <c r="R5" s="26"/>
      <c r="S5" s="26"/>
      <c r="T5" s="26"/>
    </row>
    <row r="6" spans="1:20" ht="14.85" customHeight="1" x14ac:dyDescent="0.3">
      <c r="A6" s="23" t="s">
        <v>30</v>
      </c>
      <c r="B6" s="172">
        <v>7200</v>
      </c>
      <c r="C6" s="120">
        <v>3914</v>
      </c>
      <c r="D6" s="173">
        <f>B6-C6</f>
        <v>3286</v>
      </c>
      <c r="E6" s="172"/>
      <c r="F6" s="120"/>
      <c r="G6" s="173"/>
      <c r="H6" s="172"/>
      <c r="I6" s="120"/>
      <c r="J6" s="120"/>
      <c r="K6" s="205"/>
      <c r="L6" s="200"/>
      <c r="N6" s="38"/>
      <c r="O6" s="36"/>
      <c r="P6" s="25"/>
      <c r="Q6" s="26"/>
      <c r="R6" s="26"/>
      <c r="S6" s="26"/>
      <c r="T6" s="26"/>
    </row>
    <row r="7" spans="1:20" x14ac:dyDescent="0.3">
      <c r="A7" s="23" t="s">
        <v>31</v>
      </c>
      <c r="B7" s="172">
        <v>8362</v>
      </c>
      <c r="C7" s="120">
        <v>4371</v>
      </c>
      <c r="D7" s="173">
        <f>B7-C7</f>
        <v>3991</v>
      </c>
      <c r="E7" s="172"/>
      <c r="F7" s="120"/>
      <c r="G7" s="173"/>
      <c r="H7" s="172"/>
      <c r="I7" s="120"/>
      <c r="J7" s="120"/>
      <c r="K7" s="205"/>
      <c r="L7" s="200"/>
      <c r="N7" s="38"/>
      <c r="O7" s="36"/>
      <c r="P7" s="25"/>
      <c r="Q7" s="26"/>
      <c r="R7" s="26"/>
      <c r="S7" s="26"/>
      <c r="T7" s="26"/>
    </row>
    <row r="8" spans="1:20" x14ac:dyDescent="0.3">
      <c r="A8" s="23" t="s">
        <v>32</v>
      </c>
      <c r="B8" s="172">
        <v>9061</v>
      </c>
      <c r="C8" s="120">
        <v>4614</v>
      </c>
      <c r="D8" s="173">
        <f>B8-C8</f>
        <v>4447</v>
      </c>
      <c r="E8" s="172">
        <v>12036</v>
      </c>
      <c r="F8" s="120">
        <v>5208</v>
      </c>
      <c r="G8" s="173">
        <f>E8-F8</f>
        <v>6828</v>
      </c>
      <c r="H8" s="172">
        <v>13596</v>
      </c>
      <c r="I8" s="120">
        <v>5208</v>
      </c>
      <c r="J8" s="120">
        <f>H8-I8</f>
        <v>8388</v>
      </c>
      <c r="K8" s="205"/>
      <c r="L8" s="200"/>
      <c r="N8" s="26"/>
      <c r="O8" s="36"/>
      <c r="P8" s="25"/>
      <c r="Q8" s="26"/>
      <c r="R8" s="26"/>
      <c r="S8" s="26"/>
      <c r="T8" s="26"/>
    </row>
    <row r="9" spans="1:20" ht="15" thickBot="1" x14ac:dyDescent="0.35">
      <c r="A9" s="29" t="s">
        <v>29</v>
      </c>
      <c r="B9" s="174">
        <v>9538</v>
      </c>
      <c r="C9" s="175">
        <v>4839</v>
      </c>
      <c r="D9" s="176">
        <f>B9-C9</f>
        <v>4699</v>
      </c>
      <c r="E9" s="174"/>
      <c r="F9" s="175"/>
      <c r="G9" s="176"/>
      <c r="H9" s="174"/>
      <c r="I9" s="175"/>
      <c r="J9" s="175"/>
      <c r="K9" s="206"/>
      <c r="L9" s="201"/>
      <c r="N9" s="38"/>
      <c r="O9" s="36"/>
      <c r="P9" s="27"/>
      <c r="Q9" s="26"/>
      <c r="R9" s="26"/>
      <c r="S9" s="26"/>
      <c r="T9" s="26"/>
    </row>
    <row r="10" spans="1:20" s="24" customFormat="1" x14ac:dyDescent="0.3">
      <c r="A10" s="59" t="s">
        <v>93</v>
      </c>
      <c r="B10" s="90">
        <f>AVERAGE(B6:B9)</f>
        <v>8540.25</v>
      </c>
      <c r="C10" s="39"/>
      <c r="D10" s="39"/>
      <c r="E10" s="90">
        <f>AVERAGE(E6:E9)</f>
        <v>12036</v>
      </c>
      <c r="F10" s="26"/>
      <c r="G10" s="26"/>
      <c r="H10" s="90">
        <f>AVERAGE(H6:H9)</f>
        <v>13596</v>
      </c>
      <c r="I10" s="26"/>
      <c r="J10" s="26"/>
      <c r="K10" s="42"/>
      <c r="L10" s="47"/>
      <c r="N10" s="38"/>
      <c r="O10" s="36"/>
      <c r="P10" s="27"/>
      <c r="Q10" s="26"/>
      <c r="R10" s="26"/>
      <c r="S10" s="26"/>
      <c r="T10" s="26"/>
    </row>
    <row r="11" spans="1:20" s="24" customFormat="1" x14ac:dyDescent="0.3">
      <c r="A11" s="49"/>
      <c r="B11" s="90"/>
      <c r="C11" s="39"/>
      <c r="D11" s="39"/>
      <c r="E11" s="90"/>
      <c r="F11" s="26"/>
      <c r="G11" s="26"/>
      <c r="H11" s="90"/>
      <c r="I11" s="26"/>
      <c r="J11" s="26"/>
      <c r="K11" s="42"/>
      <c r="L11" s="47"/>
      <c r="N11" s="38"/>
      <c r="O11" s="36"/>
      <c r="P11" s="27"/>
      <c r="Q11" s="26"/>
      <c r="R11" s="26"/>
      <c r="S11" s="26"/>
      <c r="T11" s="26"/>
    </row>
    <row r="12" spans="1:20" s="24" customFormat="1" x14ac:dyDescent="0.3">
      <c r="A12" s="49" t="s">
        <v>170</v>
      </c>
      <c r="B12" s="177">
        <f>10675/1.25</f>
        <v>8540</v>
      </c>
      <c r="C12" s="181" t="s">
        <v>177</v>
      </c>
      <c r="D12" s="39"/>
      <c r="E12" s="90"/>
      <c r="F12" s="26"/>
      <c r="G12" s="26"/>
      <c r="H12" s="90"/>
      <c r="I12" s="26"/>
      <c r="J12" s="26"/>
      <c r="K12" s="42"/>
      <c r="L12" s="47"/>
      <c r="N12" s="38"/>
      <c r="O12" s="36"/>
      <c r="P12" s="27"/>
      <c r="Q12" s="26"/>
      <c r="R12" s="26"/>
      <c r="S12" s="26"/>
      <c r="T12" s="26"/>
    </row>
    <row r="13" spans="1:20" s="24" customFormat="1" x14ac:dyDescent="0.3">
      <c r="A13" s="49"/>
      <c r="B13" s="90"/>
      <c r="C13" s="39"/>
      <c r="D13" s="39"/>
      <c r="E13" s="90"/>
      <c r="F13" s="26"/>
      <c r="G13" s="26"/>
      <c r="H13" s="90"/>
      <c r="I13" s="26"/>
      <c r="J13" s="26"/>
      <c r="K13" s="42"/>
      <c r="L13" s="47"/>
      <c r="N13" s="38"/>
      <c r="O13" s="36"/>
      <c r="P13" s="27"/>
      <c r="Q13" s="26"/>
      <c r="R13" s="26"/>
      <c r="S13" s="26"/>
      <c r="T13" s="26"/>
    </row>
    <row r="14" spans="1:20" s="24" customFormat="1" x14ac:dyDescent="0.3">
      <c r="A14" s="26"/>
      <c r="B14" s="39"/>
      <c r="C14" s="49"/>
      <c r="D14" s="26"/>
      <c r="E14" s="39"/>
      <c r="F14" s="26"/>
      <c r="G14" s="26"/>
      <c r="H14" s="39"/>
      <c r="I14" s="26"/>
      <c r="J14" s="26"/>
      <c r="K14" s="42"/>
      <c r="L14" s="47"/>
      <c r="N14" s="38"/>
      <c r="O14" s="36"/>
      <c r="P14" s="27"/>
      <c r="Q14" s="26"/>
      <c r="R14" s="26"/>
      <c r="S14" s="26"/>
      <c r="T14" s="26"/>
    </row>
    <row r="15" spans="1:20" ht="15" thickBot="1" x14ac:dyDescent="0.35">
      <c r="A15" s="48" t="s">
        <v>8</v>
      </c>
      <c r="B15" s="198" t="s">
        <v>172</v>
      </c>
      <c r="C15" s="198"/>
      <c r="D15" s="198"/>
      <c r="E15" s="198"/>
      <c r="F15" s="198"/>
      <c r="G15" s="24"/>
    </row>
    <row r="16" spans="1:20" ht="43.8" thickBot="1" x14ac:dyDescent="0.35">
      <c r="A16" s="32" t="s">
        <v>39</v>
      </c>
      <c r="B16" s="41" t="s">
        <v>24</v>
      </c>
      <c r="C16" s="17" t="s">
        <v>21</v>
      </c>
      <c r="D16" s="18" t="s">
        <v>20</v>
      </c>
      <c r="E16" s="46" t="s">
        <v>16</v>
      </c>
      <c r="F16" s="33" t="s">
        <v>18</v>
      </c>
      <c r="G16" s="24"/>
    </row>
    <row r="17" spans="1:15" x14ac:dyDescent="0.3">
      <c r="A17" s="34"/>
      <c r="B17" s="202"/>
      <c r="C17" s="202"/>
      <c r="D17" s="203"/>
      <c r="E17" s="204" t="s">
        <v>40</v>
      </c>
      <c r="F17" s="199" t="s">
        <v>38</v>
      </c>
      <c r="H17" t="s">
        <v>41</v>
      </c>
    </row>
    <row r="18" spans="1:15" x14ac:dyDescent="0.3">
      <c r="A18" s="23" t="s">
        <v>30</v>
      </c>
      <c r="B18" s="39"/>
      <c r="C18" s="26"/>
      <c r="D18" s="28"/>
      <c r="E18" s="205"/>
      <c r="F18" s="200"/>
      <c r="G18" s="43"/>
      <c r="H18" s="27"/>
      <c r="I18" s="26"/>
    </row>
    <row r="19" spans="1:15" x14ac:dyDescent="0.3">
      <c r="A19" s="23" t="s">
        <v>31</v>
      </c>
      <c r="B19" s="39"/>
      <c r="C19" s="26"/>
      <c r="D19" s="28"/>
      <c r="E19" s="205"/>
      <c r="F19" s="200"/>
      <c r="G19" s="43"/>
      <c r="H19" s="27"/>
      <c r="I19" s="26"/>
    </row>
    <row r="20" spans="1:15" x14ac:dyDescent="0.3">
      <c r="A20" s="23" t="s">
        <v>32</v>
      </c>
      <c r="B20" s="39">
        <v>10306</v>
      </c>
      <c r="C20" s="26">
        <v>5208</v>
      </c>
      <c r="D20" s="28">
        <f>B20-C20</f>
        <v>5098</v>
      </c>
      <c r="E20" s="205"/>
      <c r="F20" s="200"/>
      <c r="G20" s="43"/>
      <c r="H20" s="25"/>
      <c r="I20" s="26"/>
    </row>
    <row r="21" spans="1:15" ht="15" thickBot="1" x14ac:dyDescent="0.35">
      <c r="A21" s="29" t="s">
        <v>29</v>
      </c>
      <c r="B21" s="40"/>
      <c r="C21" s="30"/>
      <c r="D21" s="31"/>
      <c r="E21" s="206"/>
      <c r="F21" s="201"/>
      <c r="G21" s="44"/>
      <c r="H21" s="25"/>
      <c r="I21" s="26"/>
    </row>
    <row r="22" spans="1:15" s="24" customFormat="1" x14ac:dyDescent="0.3">
      <c r="A22" s="59" t="s">
        <v>93</v>
      </c>
      <c r="B22" s="177">
        <f>AVERAGE(B18:B21)</f>
        <v>10306</v>
      </c>
      <c r="C22" s="26"/>
      <c r="D22" s="26"/>
      <c r="E22" s="42"/>
      <c r="F22" s="47"/>
      <c r="G22" s="44"/>
      <c r="H22" s="25"/>
      <c r="I22" s="26"/>
    </row>
    <row r="23" spans="1:15" s="24" customFormat="1" x14ac:dyDescent="0.3">
      <c r="A23" s="26"/>
      <c r="B23" s="39"/>
      <c r="C23" s="26"/>
      <c r="D23" s="26"/>
      <c r="E23" s="42"/>
      <c r="F23" s="47"/>
      <c r="G23" s="44"/>
      <c r="H23" s="25"/>
      <c r="I23" s="26"/>
    </row>
    <row r="24" spans="1:15" s="24" customFormat="1" x14ac:dyDescent="0.3">
      <c r="C24" s="26"/>
      <c r="D24" s="26"/>
      <c r="E24" s="42"/>
      <c r="F24" s="47"/>
      <c r="G24" s="44"/>
      <c r="H24" s="25"/>
      <c r="I24" s="26"/>
    </row>
    <row r="25" spans="1:15" s="24" customFormat="1" x14ac:dyDescent="0.3">
      <c r="A25" s="26"/>
      <c r="B25" s="39"/>
      <c r="C25" s="26"/>
      <c r="D25" s="26"/>
      <c r="E25" s="42"/>
      <c r="F25" s="47"/>
      <c r="G25" s="44"/>
      <c r="H25" s="25"/>
      <c r="I25" s="26"/>
    </row>
    <row r="26" spans="1:15" x14ac:dyDescent="0.3">
      <c r="F26" s="24"/>
      <c r="G26" s="45"/>
      <c r="H26" s="27"/>
      <c r="I26" s="26"/>
    </row>
    <row r="27" spans="1:15" s="24" customFormat="1" x14ac:dyDescent="0.3">
      <c r="A27" s="24" t="s">
        <v>149</v>
      </c>
      <c r="M27" s="45"/>
      <c r="N27" s="27"/>
      <c r="O27" s="26"/>
    </row>
    <row r="28" spans="1:15" s="24" customFormat="1" x14ac:dyDescent="0.3">
      <c r="A28" s="24" t="s">
        <v>175</v>
      </c>
      <c r="M28" s="45"/>
      <c r="N28" s="27"/>
      <c r="O28" s="26"/>
    </row>
    <row r="29" spans="1:15" s="24" customFormat="1" x14ac:dyDescent="0.3">
      <c r="M29" s="45"/>
      <c r="N29" s="27"/>
      <c r="O29" s="26"/>
    </row>
    <row r="30" spans="1:15" x14ac:dyDescent="0.3">
      <c r="A30" s="54" t="s">
        <v>52</v>
      </c>
      <c r="B30" s="54" t="s">
        <v>58</v>
      </c>
      <c r="C30" s="54" t="s">
        <v>163</v>
      </c>
      <c r="F30" s="54"/>
      <c r="J30" s="37"/>
      <c r="K30" s="44"/>
      <c r="L30" s="27"/>
      <c r="M30" s="26"/>
    </row>
    <row r="31" spans="1:15" x14ac:dyDescent="0.3">
      <c r="A31" s="24" t="s">
        <v>59</v>
      </c>
      <c r="B31" s="178">
        <v>12000</v>
      </c>
      <c r="C31" s="117" t="s">
        <v>47</v>
      </c>
      <c r="F31" s="24"/>
      <c r="L31" s="26"/>
      <c r="M31" s="26"/>
    </row>
    <row r="32" spans="1:15" x14ac:dyDescent="0.3">
      <c r="A32" s="24" t="s">
        <v>67</v>
      </c>
      <c r="B32" s="178">
        <v>4500</v>
      </c>
      <c r="C32" s="117" t="s">
        <v>6</v>
      </c>
      <c r="F32" s="24"/>
    </row>
    <row r="33" spans="1:6" x14ac:dyDescent="0.3">
      <c r="A33" s="24" t="s">
        <v>64</v>
      </c>
      <c r="B33" s="180">
        <v>35000</v>
      </c>
      <c r="C33" s="117" t="s">
        <v>65</v>
      </c>
      <c r="F33" s="24"/>
    </row>
    <row r="34" spans="1:6" x14ac:dyDescent="0.3">
      <c r="A34" s="24" t="s">
        <v>64</v>
      </c>
      <c r="B34" s="180">
        <v>28000</v>
      </c>
      <c r="C34" s="117" t="s">
        <v>66</v>
      </c>
      <c r="F34" s="24"/>
    </row>
    <row r="35" spans="1:6" x14ac:dyDescent="0.3">
      <c r="A35" s="24" t="s">
        <v>67</v>
      </c>
      <c r="B35" s="179">
        <f>AVERAGE(B33:B34)</f>
        <v>31500</v>
      </c>
      <c r="C35" s="117" t="s">
        <v>176</v>
      </c>
      <c r="F35" s="24"/>
    </row>
    <row r="36" spans="1:6" x14ac:dyDescent="0.3">
      <c r="A36" s="24"/>
      <c r="B36" s="24"/>
      <c r="C36" s="60"/>
      <c r="F36" s="24"/>
    </row>
    <row r="37" spans="1:6" x14ac:dyDescent="0.3">
      <c r="A37" s="24"/>
      <c r="B37" s="24"/>
      <c r="C37" s="117"/>
      <c r="F37" s="24"/>
    </row>
    <row r="38" spans="1:6" x14ac:dyDescent="0.3">
      <c r="A38" s="24"/>
      <c r="B38" s="24"/>
      <c r="C38" s="60"/>
      <c r="F38" s="24"/>
    </row>
    <row r="39" spans="1:6" x14ac:dyDescent="0.3">
      <c r="A39" s="24"/>
      <c r="B39" s="24"/>
      <c r="C39" s="117"/>
      <c r="F39" s="24"/>
    </row>
    <row r="40" spans="1:6" x14ac:dyDescent="0.3">
      <c r="A40" s="24"/>
      <c r="B40" s="24"/>
      <c r="C40" s="50"/>
      <c r="F40" s="24"/>
    </row>
    <row r="41" spans="1:6" x14ac:dyDescent="0.3">
      <c r="A41" s="24"/>
      <c r="B41" s="24"/>
      <c r="C41" s="52"/>
      <c r="F41" s="24"/>
    </row>
    <row r="42" spans="1:6" x14ac:dyDescent="0.3">
      <c r="A42" s="24"/>
      <c r="B42" s="24"/>
      <c r="C42" s="24"/>
      <c r="D42" s="24"/>
      <c r="F42" s="24"/>
    </row>
    <row r="43" spans="1:6" x14ac:dyDescent="0.3">
      <c r="A43" s="24"/>
      <c r="B43" s="24"/>
      <c r="C43" s="24"/>
      <c r="D43" s="24"/>
      <c r="F43" s="24"/>
    </row>
    <row r="44" spans="1:6" x14ac:dyDescent="0.3">
      <c r="A44" s="24"/>
      <c r="B44" s="24"/>
      <c r="C44" s="24"/>
      <c r="D44" s="24"/>
      <c r="F44" s="24"/>
    </row>
    <row r="45" spans="1:6" x14ac:dyDescent="0.3">
      <c r="A45" s="24"/>
      <c r="B45" s="24"/>
      <c r="C45" s="24"/>
      <c r="D45" s="24"/>
      <c r="F45" s="24"/>
    </row>
  </sheetData>
  <mergeCells count="10">
    <mergeCell ref="B3:L3"/>
    <mergeCell ref="B15:F15"/>
    <mergeCell ref="L5:L9"/>
    <mergeCell ref="B17:D17"/>
    <mergeCell ref="K5:K9"/>
    <mergeCell ref="E17:E21"/>
    <mergeCell ref="F17:F21"/>
    <mergeCell ref="B5:D5"/>
    <mergeCell ref="E5:G5"/>
    <mergeCell ref="H5:J5"/>
  </mergeCells>
  <phoneticPr fontId="17" type="noConversion"/>
  <pageMargins left="0.7" right="0.7" top="0.75" bottom="0.75" header="0.3" footer="0.3"/>
  <pageSetup paperSize="9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794-CC5F-4937-A4E5-C7C42C6B165C}">
  <dimension ref="A2:I59"/>
  <sheetViews>
    <sheetView workbookViewId="0">
      <selection activeCell="I13" sqref="I13"/>
    </sheetView>
  </sheetViews>
  <sheetFormatPr defaultColWidth="9" defaultRowHeight="14.4" x14ac:dyDescent="0.3"/>
  <cols>
    <col min="1" max="1" width="31.109375" style="24" customWidth="1"/>
    <col min="2" max="4" width="17.5546875" style="24" customWidth="1"/>
    <col min="5" max="5" width="20.5546875" style="24" customWidth="1"/>
    <col min="6" max="6" width="21.5546875" style="24" customWidth="1"/>
    <col min="7" max="7" width="42.33203125" style="24" customWidth="1"/>
    <col min="8" max="16384" width="9" style="24"/>
  </cols>
  <sheetData>
    <row r="2" spans="1:9" ht="15" thickBot="1" x14ac:dyDescent="0.35">
      <c r="A2" s="3" t="s">
        <v>25</v>
      </c>
    </row>
    <row r="3" spans="1:9" ht="29.4" thickBot="1" x14ac:dyDescent="0.35">
      <c r="A3" s="14" t="s">
        <v>22</v>
      </c>
      <c r="B3" s="87" t="s">
        <v>24</v>
      </c>
      <c r="C3" s="87" t="s">
        <v>21</v>
      </c>
      <c r="D3" s="87" t="s">
        <v>20</v>
      </c>
      <c r="E3" s="87" t="s">
        <v>17</v>
      </c>
      <c r="F3" s="87" t="s">
        <v>16</v>
      </c>
      <c r="G3" s="88" t="s">
        <v>18</v>
      </c>
    </row>
    <row r="4" spans="1:9" x14ac:dyDescent="0.3">
      <c r="A4" s="89" t="s">
        <v>9</v>
      </c>
      <c r="B4" s="90">
        <v>9500</v>
      </c>
      <c r="C4" s="91">
        <v>7600</v>
      </c>
      <c r="D4" s="91">
        <v>1900</v>
      </c>
      <c r="E4" s="91"/>
      <c r="F4" s="207" t="s">
        <v>45</v>
      </c>
      <c r="G4" s="209" t="s">
        <v>37</v>
      </c>
    </row>
    <row r="5" spans="1:9" x14ac:dyDescent="0.3">
      <c r="A5" s="89" t="s">
        <v>10</v>
      </c>
      <c r="B5" s="90">
        <v>12000</v>
      </c>
      <c r="C5" s="91">
        <v>9600</v>
      </c>
      <c r="D5" s="91">
        <v>2400</v>
      </c>
      <c r="E5" s="91"/>
      <c r="F5" s="207"/>
      <c r="G5" s="209"/>
      <c r="I5" s="1"/>
    </row>
    <row r="6" spans="1:9" x14ac:dyDescent="0.3">
      <c r="A6" s="89" t="s">
        <v>11</v>
      </c>
      <c r="B6" s="90">
        <v>7750</v>
      </c>
      <c r="C6" s="91">
        <v>6200</v>
      </c>
      <c r="D6" s="91">
        <v>1550</v>
      </c>
      <c r="E6" s="91"/>
      <c r="F6" s="207"/>
      <c r="G6" s="209"/>
      <c r="I6" s="2"/>
    </row>
    <row r="7" spans="1:9" x14ac:dyDescent="0.3">
      <c r="A7" s="89" t="s">
        <v>12</v>
      </c>
      <c r="B7" s="90">
        <v>5500</v>
      </c>
      <c r="C7" s="91">
        <v>4400</v>
      </c>
      <c r="D7" s="91">
        <v>1100</v>
      </c>
      <c r="E7" s="91"/>
      <c r="F7" s="207"/>
      <c r="G7" s="209"/>
      <c r="I7" s="1"/>
    </row>
    <row r="8" spans="1:9" x14ac:dyDescent="0.3">
      <c r="A8" s="89" t="s">
        <v>13</v>
      </c>
      <c r="B8" s="90">
        <v>6000</v>
      </c>
      <c r="C8" s="91">
        <v>4800</v>
      </c>
      <c r="D8" s="91">
        <v>1200</v>
      </c>
      <c r="E8" s="91"/>
      <c r="F8" s="207"/>
      <c r="G8" s="209"/>
    </row>
    <row r="9" spans="1:9" x14ac:dyDescent="0.3">
      <c r="A9" s="89" t="s">
        <v>14</v>
      </c>
      <c r="B9" s="90">
        <v>7000</v>
      </c>
      <c r="C9" s="91">
        <v>5600</v>
      </c>
      <c r="D9" s="91">
        <v>1400</v>
      </c>
      <c r="E9" s="91"/>
      <c r="F9" s="207"/>
      <c r="G9" s="209"/>
    </row>
    <row r="10" spans="1:9" ht="15" thickBot="1" x14ac:dyDescent="0.35">
      <c r="A10" s="92" t="s">
        <v>15</v>
      </c>
      <c r="B10" s="93">
        <v>10500</v>
      </c>
      <c r="C10" s="94">
        <v>8400</v>
      </c>
      <c r="D10" s="94">
        <v>2100</v>
      </c>
      <c r="E10" s="94"/>
      <c r="F10" s="208"/>
      <c r="G10" s="210"/>
    </row>
    <row r="11" spans="1:9" ht="15" thickBot="1" x14ac:dyDescent="0.35"/>
    <row r="12" spans="1:9" ht="29.4" thickBot="1" x14ac:dyDescent="0.35">
      <c r="A12" s="14" t="s">
        <v>23</v>
      </c>
      <c r="B12" s="87" t="s">
        <v>24</v>
      </c>
      <c r="C12" s="87" t="s">
        <v>21</v>
      </c>
      <c r="D12" s="87" t="s">
        <v>20</v>
      </c>
      <c r="E12" s="87" t="s">
        <v>17</v>
      </c>
      <c r="F12" s="87" t="s">
        <v>16</v>
      </c>
      <c r="G12" s="88" t="s">
        <v>18</v>
      </c>
    </row>
    <row r="13" spans="1:9" x14ac:dyDescent="0.3">
      <c r="A13" s="89" t="s">
        <v>9</v>
      </c>
      <c r="B13" s="90">
        <v>6500</v>
      </c>
      <c r="C13" s="91">
        <v>5200</v>
      </c>
      <c r="D13" s="91">
        <v>1300</v>
      </c>
      <c r="E13" s="91"/>
      <c r="F13" s="207" t="s">
        <v>19</v>
      </c>
      <c r="G13" s="209" t="s">
        <v>26</v>
      </c>
    </row>
    <row r="14" spans="1:9" x14ac:dyDescent="0.3">
      <c r="A14" s="89" t="s">
        <v>10</v>
      </c>
      <c r="B14" s="90">
        <v>9500</v>
      </c>
      <c r="C14" s="91">
        <v>7790</v>
      </c>
      <c r="D14" s="91">
        <v>1710</v>
      </c>
      <c r="E14" s="91"/>
      <c r="F14" s="207"/>
      <c r="G14" s="209"/>
    </row>
    <row r="15" spans="1:9" x14ac:dyDescent="0.3">
      <c r="A15" s="89" t="s">
        <v>11</v>
      </c>
      <c r="B15" s="90">
        <v>6750</v>
      </c>
      <c r="C15" s="91">
        <v>5400</v>
      </c>
      <c r="D15" s="91">
        <v>1350</v>
      </c>
      <c r="E15" s="91"/>
      <c r="F15" s="207"/>
      <c r="G15" s="209"/>
    </row>
    <row r="16" spans="1:9" x14ac:dyDescent="0.3">
      <c r="A16" s="89" t="s">
        <v>12</v>
      </c>
      <c r="B16" s="90">
        <v>3000</v>
      </c>
      <c r="C16" s="91">
        <v>2400</v>
      </c>
      <c r="D16" s="91">
        <v>600</v>
      </c>
      <c r="E16" s="91"/>
      <c r="F16" s="207"/>
      <c r="G16" s="209"/>
    </row>
    <row r="17" spans="1:9" x14ac:dyDescent="0.3">
      <c r="A17" s="89" t="s">
        <v>13</v>
      </c>
      <c r="B17" s="90">
        <v>3500</v>
      </c>
      <c r="C17" s="91">
        <v>2800</v>
      </c>
      <c r="D17" s="91">
        <v>700</v>
      </c>
      <c r="E17" s="91"/>
      <c r="F17" s="207"/>
      <c r="G17" s="209"/>
    </row>
    <row r="18" spans="1:9" x14ac:dyDescent="0.3">
      <c r="A18" s="89" t="s">
        <v>14</v>
      </c>
      <c r="B18" s="90">
        <v>3800</v>
      </c>
      <c r="C18" s="91">
        <v>3040</v>
      </c>
      <c r="D18" s="91">
        <v>760</v>
      </c>
      <c r="E18" s="91"/>
      <c r="F18" s="207"/>
      <c r="G18" s="209"/>
    </row>
    <row r="19" spans="1:9" ht="15" thickBot="1" x14ac:dyDescent="0.35">
      <c r="A19" s="92" t="s">
        <v>15</v>
      </c>
      <c r="B19" s="93">
        <v>7000</v>
      </c>
      <c r="C19" s="94">
        <v>5600</v>
      </c>
      <c r="D19" s="94">
        <v>1400</v>
      </c>
      <c r="E19" s="94"/>
      <c r="F19" s="208"/>
      <c r="G19" s="210"/>
    </row>
    <row r="20" spans="1:9" ht="15" thickBot="1" x14ac:dyDescent="0.35"/>
    <row r="21" spans="1:9" ht="29.4" thickBot="1" x14ac:dyDescent="0.35">
      <c r="A21" s="14" t="s">
        <v>0</v>
      </c>
      <c r="B21" s="87" t="s">
        <v>24</v>
      </c>
      <c r="C21" s="87" t="s">
        <v>21</v>
      </c>
      <c r="D21" s="87" t="s">
        <v>20</v>
      </c>
      <c r="E21" s="87" t="s">
        <v>17</v>
      </c>
      <c r="F21" s="87" t="s">
        <v>16</v>
      </c>
      <c r="G21" s="88" t="s">
        <v>18</v>
      </c>
    </row>
    <row r="22" spans="1:9" x14ac:dyDescent="0.3">
      <c r="A22" s="89" t="s">
        <v>9</v>
      </c>
      <c r="B22" s="90">
        <v>1300</v>
      </c>
      <c r="C22" s="91">
        <v>1000</v>
      </c>
      <c r="D22" s="91">
        <v>300</v>
      </c>
      <c r="E22" s="91"/>
      <c r="F22" s="207" t="s">
        <v>19</v>
      </c>
      <c r="G22" s="209" t="s">
        <v>42</v>
      </c>
    </row>
    <row r="23" spans="1:9" x14ac:dyDescent="0.3">
      <c r="A23" s="89" t="s">
        <v>10</v>
      </c>
      <c r="B23" s="90">
        <v>2000</v>
      </c>
      <c r="C23" s="91">
        <v>1500</v>
      </c>
      <c r="D23" s="91">
        <v>500</v>
      </c>
      <c r="E23" s="91"/>
      <c r="F23" s="207"/>
      <c r="G23" s="209"/>
    </row>
    <row r="24" spans="1:9" x14ac:dyDescent="0.3">
      <c r="A24" s="89" t="s">
        <v>11</v>
      </c>
      <c r="B24" s="90">
        <v>1300</v>
      </c>
      <c r="C24" s="91">
        <v>1000</v>
      </c>
      <c r="D24" s="91">
        <v>300</v>
      </c>
      <c r="E24" s="91"/>
      <c r="F24" s="207"/>
      <c r="G24" s="209"/>
    </row>
    <row r="25" spans="1:9" x14ac:dyDescent="0.3">
      <c r="A25" s="89" t="s">
        <v>12</v>
      </c>
      <c r="B25" s="90">
        <v>1300</v>
      </c>
      <c r="C25" s="91">
        <v>1000</v>
      </c>
      <c r="D25" s="91">
        <v>300</v>
      </c>
      <c r="E25" s="91"/>
      <c r="F25" s="207"/>
      <c r="G25" s="209"/>
    </row>
    <row r="26" spans="1:9" x14ac:dyDescent="0.3">
      <c r="A26" s="89" t="s">
        <v>13</v>
      </c>
      <c r="B26" s="90">
        <v>1300</v>
      </c>
      <c r="C26" s="91">
        <v>1000</v>
      </c>
      <c r="D26" s="91">
        <v>300</v>
      </c>
      <c r="E26" s="91"/>
      <c r="F26" s="207"/>
      <c r="G26" s="209"/>
    </row>
    <row r="27" spans="1:9" x14ac:dyDescent="0.3">
      <c r="A27" s="89" t="s">
        <v>14</v>
      </c>
      <c r="B27" s="90">
        <v>1300</v>
      </c>
      <c r="C27" s="91">
        <v>1000</v>
      </c>
      <c r="D27" s="91">
        <v>300</v>
      </c>
      <c r="E27" s="91"/>
      <c r="F27" s="207"/>
      <c r="G27" s="209"/>
    </row>
    <row r="28" spans="1:9" ht="15" thickBot="1" x14ac:dyDescent="0.35">
      <c r="A28" s="92" t="s">
        <v>15</v>
      </c>
      <c r="B28" s="93">
        <v>1500</v>
      </c>
      <c r="C28" s="94">
        <v>1000</v>
      </c>
      <c r="D28" s="94">
        <v>500</v>
      </c>
      <c r="E28" s="94"/>
      <c r="F28" s="208"/>
      <c r="G28" s="210"/>
    </row>
    <row r="29" spans="1:9" ht="15" thickBot="1" x14ac:dyDescent="0.35"/>
    <row r="30" spans="1:9" ht="29.4" thickBot="1" x14ac:dyDescent="0.35">
      <c r="A30" s="14" t="s">
        <v>1</v>
      </c>
      <c r="B30" s="87" t="s">
        <v>24</v>
      </c>
      <c r="C30" s="87" t="s">
        <v>21</v>
      </c>
      <c r="D30" s="87" t="s">
        <v>20</v>
      </c>
      <c r="E30" s="87" t="s">
        <v>17</v>
      </c>
      <c r="F30" s="87" t="s">
        <v>16</v>
      </c>
      <c r="G30" s="88" t="s">
        <v>18</v>
      </c>
    </row>
    <row r="31" spans="1:9" ht="14.85" customHeight="1" x14ac:dyDescent="0.3">
      <c r="A31" s="95" t="s">
        <v>9</v>
      </c>
      <c r="B31" s="96">
        <v>2875</v>
      </c>
      <c r="C31" s="97">
        <v>2300</v>
      </c>
      <c r="D31" s="97">
        <v>575</v>
      </c>
      <c r="E31" s="97"/>
      <c r="F31" s="211" t="s">
        <v>19</v>
      </c>
      <c r="G31" s="212" t="s">
        <v>43</v>
      </c>
      <c r="I31" s="182"/>
    </row>
    <row r="32" spans="1:9" x14ac:dyDescent="0.3">
      <c r="A32" s="89" t="s">
        <v>10</v>
      </c>
      <c r="B32" s="90">
        <v>3250</v>
      </c>
      <c r="C32" s="91">
        <v>2600</v>
      </c>
      <c r="D32" s="91">
        <v>650</v>
      </c>
      <c r="E32" s="91"/>
      <c r="F32" s="207"/>
      <c r="G32" s="209"/>
    </row>
    <row r="33" spans="1:7" x14ac:dyDescent="0.3">
      <c r="A33" s="89" t="s">
        <v>11</v>
      </c>
      <c r="B33" s="90">
        <v>2000</v>
      </c>
      <c r="C33" s="91">
        <v>1600</v>
      </c>
      <c r="D33" s="91">
        <v>400</v>
      </c>
      <c r="E33" s="91"/>
      <c r="F33" s="207"/>
      <c r="G33" s="209"/>
    </row>
    <row r="34" spans="1:7" x14ac:dyDescent="0.3">
      <c r="A34" s="89" t="s">
        <v>13</v>
      </c>
      <c r="B34" s="90">
        <v>1500</v>
      </c>
      <c r="C34" s="91">
        <v>1200</v>
      </c>
      <c r="D34" s="91">
        <v>300</v>
      </c>
      <c r="E34" s="91"/>
      <c r="F34" s="207"/>
      <c r="G34" s="209"/>
    </row>
    <row r="35" spans="1:7" x14ac:dyDescent="0.3">
      <c r="A35" s="89" t="s">
        <v>14</v>
      </c>
      <c r="B35" s="90">
        <v>1875</v>
      </c>
      <c r="C35" s="91">
        <v>1500</v>
      </c>
      <c r="D35" s="91">
        <v>375</v>
      </c>
      <c r="E35" s="91"/>
      <c r="F35" s="207"/>
      <c r="G35" s="209"/>
    </row>
    <row r="36" spans="1:7" ht="15" thickBot="1" x14ac:dyDescent="0.35">
      <c r="A36" s="92" t="s">
        <v>15</v>
      </c>
      <c r="B36" s="93">
        <v>2500</v>
      </c>
      <c r="C36" s="94">
        <v>2000</v>
      </c>
      <c r="D36" s="94">
        <v>500</v>
      </c>
      <c r="E36" s="94"/>
      <c r="F36" s="208"/>
      <c r="G36" s="210"/>
    </row>
    <row r="37" spans="1:7" ht="15" thickBot="1" x14ac:dyDescent="0.35">
      <c r="B37" s="3"/>
    </row>
    <row r="38" spans="1:7" ht="29.4" thickBot="1" x14ac:dyDescent="0.35">
      <c r="A38" s="14" t="s">
        <v>2</v>
      </c>
      <c r="B38" s="87" t="s">
        <v>24</v>
      </c>
      <c r="C38" s="87" t="s">
        <v>21</v>
      </c>
      <c r="D38" s="87" t="s">
        <v>20</v>
      </c>
      <c r="E38" s="87" t="s">
        <v>17</v>
      </c>
      <c r="F38" s="87" t="s">
        <v>16</v>
      </c>
      <c r="G38" s="88" t="s">
        <v>18</v>
      </c>
    </row>
    <row r="39" spans="1:7" ht="14.85" customHeight="1" x14ac:dyDescent="0.3">
      <c r="A39" s="95" t="s">
        <v>9</v>
      </c>
      <c r="B39" s="96">
        <v>900</v>
      </c>
      <c r="C39" s="97">
        <v>800</v>
      </c>
      <c r="D39" s="97">
        <v>100</v>
      </c>
      <c r="E39" s="97"/>
      <c r="F39" s="211" t="s">
        <v>19</v>
      </c>
      <c r="G39" s="212" t="s">
        <v>44</v>
      </c>
    </row>
    <row r="40" spans="1:7" x14ac:dyDescent="0.3">
      <c r="A40" s="89" t="s">
        <v>10</v>
      </c>
      <c r="B40" s="90">
        <v>1100</v>
      </c>
      <c r="C40" s="91">
        <v>1000</v>
      </c>
      <c r="D40" s="91">
        <v>100</v>
      </c>
      <c r="E40" s="91"/>
      <c r="F40" s="207"/>
      <c r="G40" s="209"/>
    </row>
    <row r="41" spans="1:7" x14ac:dyDescent="0.3">
      <c r="A41" s="89" t="s">
        <v>11</v>
      </c>
      <c r="B41" s="90">
        <v>600</v>
      </c>
      <c r="C41" s="91">
        <v>500</v>
      </c>
      <c r="D41" s="91">
        <v>100</v>
      </c>
      <c r="E41" s="91"/>
      <c r="F41" s="207"/>
      <c r="G41" s="209"/>
    </row>
    <row r="42" spans="1:7" x14ac:dyDescent="0.3">
      <c r="A42" s="89" t="s">
        <v>13</v>
      </c>
      <c r="B42" s="90">
        <v>600</v>
      </c>
      <c r="C42" s="91">
        <v>500</v>
      </c>
      <c r="D42" s="91">
        <v>100</v>
      </c>
      <c r="E42" s="91"/>
      <c r="F42" s="207"/>
      <c r="G42" s="209"/>
    </row>
    <row r="43" spans="1:7" x14ac:dyDescent="0.3">
      <c r="A43" s="89" t="s">
        <v>14</v>
      </c>
      <c r="B43" s="90">
        <v>600</v>
      </c>
      <c r="C43" s="91">
        <v>500</v>
      </c>
      <c r="D43" s="91">
        <v>100</v>
      </c>
      <c r="E43" s="91"/>
      <c r="F43" s="207"/>
      <c r="G43" s="209"/>
    </row>
    <row r="44" spans="1:7" ht="15" thickBot="1" x14ac:dyDescent="0.35">
      <c r="A44" s="92" t="s">
        <v>15</v>
      </c>
      <c r="B44" s="93">
        <v>800</v>
      </c>
      <c r="C44" s="94">
        <v>700</v>
      </c>
      <c r="D44" s="94">
        <v>100</v>
      </c>
      <c r="E44" s="94"/>
      <c r="F44" s="208"/>
      <c r="G44" s="210"/>
    </row>
    <row r="45" spans="1:7" ht="15" thickBot="1" x14ac:dyDescent="0.35"/>
    <row r="46" spans="1:7" ht="29.4" thickBot="1" x14ac:dyDescent="0.35">
      <c r="A46" s="14" t="s">
        <v>3</v>
      </c>
      <c r="B46" s="87" t="s">
        <v>24</v>
      </c>
      <c r="C46" s="87" t="s">
        <v>21</v>
      </c>
      <c r="D46" s="87" t="s">
        <v>20</v>
      </c>
      <c r="E46" s="87" t="s">
        <v>17</v>
      </c>
      <c r="F46" s="87" t="s">
        <v>16</v>
      </c>
      <c r="G46" s="88" t="s">
        <v>18</v>
      </c>
    </row>
    <row r="47" spans="1:7" ht="14.85" customHeight="1" x14ac:dyDescent="0.3">
      <c r="A47" s="89" t="s">
        <v>9</v>
      </c>
      <c r="B47" s="90">
        <v>2700</v>
      </c>
      <c r="C47" s="91">
        <v>2000</v>
      </c>
      <c r="D47" s="91">
        <v>700</v>
      </c>
      <c r="E47" s="91"/>
      <c r="F47" s="207" t="s">
        <v>19</v>
      </c>
      <c r="G47" s="209" t="s">
        <v>26</v>
      </c>
    </row>
    <row r="48" spans="1:7" x14ac:dyDescent="0.3">
      <c r="A48" s="89" t="s">
        <v>10</v>
      </c>
      <c r="B48" s="90">
        <v>2700</v>
      </c>
      <c r="C48" s="91">
        <v>2000</v>
      </c>
      <c r="D48" s="91">
        <v>700</v>
      </c>
      <c r="E48" s="91"/>
      <c r="F48" s="207"/>
      <c r="G48" s="209"/>
    </row>
    <row r="49" spans="1:7" x14ac:dyDescent="0.3">
      <c r="A49" s="89" t="s">
        <v>11</v>
      </c>
      <c r="B49" s="90">
        <v>2700</v>
      </c>
      <c r="C49" s="91">
        <v>2000</v>
      </c>
      <c r="D49" s="91">
        <v>700</v>
      </c>
      <c r="E49" s="91"/>
      <c r="F49" s="207"/>
      <c r="G49" s="209"/>
    </row>
    <row r="50" spans="1:7" x14ac:dyDescent="0.3">
      <c r="A50" s="89" t="s">
        <v>12</v>
      </c>
      <c r="B50" s="90">
        <v>2700</v>
      </c>
      <c r="C50" s="91">
        <v>2000</v>
      </c>
      <c r="D50" s="91">
        <v>700</v>
      </c>
      <c r="E50" s="91"/>
      <c r="F50" s="207"/>
      <c r="G50" s="209"/>
    </row>
    <row r="51" spans="1:7" x14ac:dyDescent="0.3">
      <c r="A51" s="89" t="s">
        <v>13</v>
      </c>
      <c r="B51" s="90">
        <v>2700</v>
      </c>
      <c r="C51" s="91">
        <v>2000</v>
      </c>
      <c r="D51" s="91">
        <v>700</v>
      </c>
      <c r="E51" s="91"/>
      <c r="F51" s="207"/>
      <c r="G51" s="209"/>
    </row>
    <row r="52" spans="1:7" x14ac:dyDescent="0.3">
      <c r="A52" s="89" t="s">
        <v>14</v>
      </c>
      <c r="B52" s="90">
        <v>2700</v>
      </c>
      <c r="C52" s="91">
        <v>2000</v>
      </c>
      <c r="D52" s="91">
        <v>700</v>
      </c>
      <c r="E52" s="91"/>
      <c r="F52" s="207"/>
      <c r="G52" s="209"/>
    </row>
    <row r="53" spans="1:7" ht="15" thickBot="1" x14ac:dyDescent="0.35">
      <c r="A53" s="92" t="s">
        <v>15</v>
      </c>
      <c r="B53" s="93">
        <v>2700</v>
      </c>
      <c r="C53" s="94">
        <v>2000</v>
      </c>
      <c r="D53" s="94">
        <v>700</v>
      </c>
      <c r="E53" s="94"/>
      <c r="F53" s="208"/>
      <c r="G53" s="210"/>
    </row>
    <row r="54" spans="1:7" ht="15" thickBot="1" x14ac:dyDescent="0.35"/>
    <row r="55" spans="1:7" ht="29.4" thickBot="1" x14ac:dyDescent="0.35">
      <c r="A55" s="14" t="s">
        <v>4</v>
      </c>
      <c r="B55" s="87" t="s">
        <v>24</v>
      </c>
      <c r="C55" s="87" t="s">
        <v>21</v>
      </c>
      <c r="D55" s="87" t="s">
        <v>20</v>
      </c>
      <c r="E55" s="87" t="s">
        <v>17</v>
      </c>
      <c r="F55" s="87" t="s">
        <v>16</v>
      </c>
      <c r="G55" s="88" t="s">
        <v>18</v>
      </c>
    </row>
    <row r="56" spans="1:7" ht="15" thickBot="1" x14ac:dyDescent="0.35">
      <c r="A56" s="92" t="s">
        <v>27</v>
      </c>
      <c r="B56" s="93">
        <v>2000</v>
      </c>
      <c r="C56" s="94">
        <v>1000</v>
      </c>
      <c r="D56" s="94">
        <v>1000</v>
      </c>
      <c r="E56" s="30"/>
      <c r="F56" s="30" t="s">
        <v>28</v>
      </c>
      <c r="G56" s="31" t="s">
        <v>26</v>
      </c>
    </row>
    <row r="57" spans="1:7" ht="15" thickBot="1" x14ac:dyDescent="0.35"/>
    <row r="58" spans="1:7" ht="29.4" thickBot="1" x14ac:dyDescent="0.35">
      <c r="A58" s="14" t="s">
        <v>5</v>
      </c>
      <c r="B58" s="87" t="s">
        <v>24</v>
      </c>
      <c r="C58" s="87" t="s">
        <v>21</v>
      </c>
      <c r="D58" s="87" t="s">
        <v>20</v>
      </c>
      <c r="E58" s="87" t="s">
        <v>17</v>
      </c>
      <c r="F58" s="87" t="s">
        <v>16</v>
      </c>
      <c r="G58" s="88" t="s">
        <v>18</v>
      </c>
    </row>
    <row r="59" spans="1:7" ht="15" thickBot="1" x14ac:dyDescent="0.35">
      <c r="A59" s="92" t="s">
        <v>27</v>
      </c>
      <c r="B59" s="93">
        <v>8000</v>
      </c>
      <c r="C59" s="94">
        <v>2000</v>
      </c>
      <c r="D59" s="94">
        <v>6000</v>
      </c>
      <c r="E59" s="30"/>
      <c r="F59" s="30" t="s">
        <v>28</v>
      </c>
      <c r="G59" s="31" t="s">
        <v>26</v>
      </c>
    </row>
  </sheetData>
  <mergeCells count="12">
    <mergeCell ref="F31:F36"/>
    <mergeCell ref="G31:G36"/>
    <mergeCell ref="F39:F44"/>
    <mergeCell ref="G39:G44"/>
    <mergeCell ref="F47:F53"/>
    <mergeCell ref="G47:G53"/>
    <mergeCell ref="F4:F10"/>
    <mergeCell ref="G4:G10"/>
    <mergeCell ref="F13:F19"/>
    <mergeCell ref="G13:G19"/>
    <mergeCell ref="F22:F28"/>
    <mergeCell ref="G22:G2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0079-A19A-42B8-BCCB-CE6BB6C24ACE}">
  <dimension ref="A1:P20"/>
  <sheetViews>
    <sheetView workbookViewId="0">
      <selection activeCell="I10" sqref="I10"/>
    </sheetView>
  </sheetViews>
  <sheetFormatPr defaultColWidth="9" defaultRowHeight="14.4" x14ac:dyDescent="0.3"/>
  <cols>
    <col min="1" max="1" width="34.109375" style="24" customWidth="1"/>
    <col min="2" max="2" width="9" style="24"/>
    <col min="3" max="3" width="11.6640625" style="24" customWidth="1"/>
    <col min="4" max="4" width="11.5546875" style="24" customWidth="1"/>
    <col min="5" max="5" width="10.88671875" style="24" customWidth="1"/>
    <col min="6" max="7" width="11.5546875" style="24" customWidth="1"/>
    <col min="8" max="10" width="9" style="24"/>
    <col min="11" max="11" width="22.5546875" style="24" customWidth="1"/>
    <col min="12" max="12" width="14" style="24" customWidth="1"/>
    <col min="13" max="16384" width="9" style="24"/>
  </cols>
  <sheetData>
    <row r="1" spans="1:16" ht="15" thickBot="1" x14ac:dyDescent="0.35">
      <c r="A1" s="3" t="s">
        <v>7</v>
      </c>
      <c r="E1" s="37"/>
    </row>
    <row r="2" spans="1:16" ht="43.8" thickBot="1" x14ac:dyDescent="0.35">
      <c r="A2" s="32" t="s">
        <v>34</v>
      </c>
      <c r="B2" s="98" t="s">
        <v>24</v>
      </c>
      <c r="C2" s="87" t="s">
        <v>21</v>
      </c>
      <c r="D2" s="88" t="s">
        <v>20</v>
      </c>
      <c r="E2" s="98" t="s">
        <v>24</v>
      </c>
      <c r="F2" s="87" t="s">
        <v>21</v>
      </c>
      <c r="G2" s="88" t="s">
        <v>20</v>
      </c>
      <c r="H2" s="98" t="s">
        <v>24</v>
      </c>
      <c r="I2" s="87" t="s">
        <v>21</v>
      </c>
      <c r="J2" s="88" t="s">
        <v>20</v>
      </c>
      <c r="K2" s="99" t="s">
        <v>16</v>
      </c>
      <c r="L2" s="33" t="s">
        <v>18</v>
      </c>
      <c r="N2" s="100"/>
      <c r="O2" s="101"/>
      <c r="P2" s="102"/>
    </row>
    <row r="3" spans="1:16" ht="30.45" customHeight="1" x14ac:dyDescent="0.3">
      <c r="A3" s="34"/>
      <c r="B3" s="202" t="s">
        <v>33</v>
      </c>
      <c r="C3" s="202"/>
      <c r="D3" s="203"/>
      <c r="E3" s="202" t="s">
        <v>35</v>
      </c>
      <c r="F3" s="202"/>
      <c r="G3" s="203"/>
      <c r="H3" s="202" t="s">
        <v>36</v>
      </c>
      <c r="I3" s="202"/>
      <c r="J3" s="202"/>
      <c r="K3" s="204" t="s">
        <v>40</v>
      </c>
      <c r="L3" s="199" t="s">
        <v>38</v>
      </c>
      <c r="N3" s="100"/>
      <c r="O3" s="101"/>
      <c r="P3" s="102"/>
    </row>
    <row r="4" spans="1:16" ht="14.85" customHeight="1" x14ac:dyDescent="0.3">
      <c r="A4" s="23" t="s">
        <v>30</v>
      </c>
      <c r="B4" s="3">
        <v>7200</v>
      </c>
      <c r="C4" s="24">
        <v>3914</v>
      </c>
      <c r="D4" s="28">
        <f>B4-C4</f>
        <v>3286</v>
      </c>
      <c r="E4" s="3"/>
      <c r="G4" s="28"/>
      <c r="H4" s="3"/>
      <c r="K4" s="205"/>
      <c r="L4" s="200"/>
      <c r="N4" s="37"/>
      <c r="O4" s="101"/>
      <c r="P4" s="103"/>
    </row>
    <row r="5" spans="1:16" x14ac:dyDescent="0.3">
      <c r="A5" s="23" t="s">
        <v>31</v>
      </c>
      <c r="B5" s="3">
        <v>8362</v>
      </c>
      <c r="C5" s="24">
        <v>4371</v>
      </c>
      <c r="D5" s="28">
        <f>B5-C5</f>
        <v>3991</v>
      </c>
      <c r="E5" s="3"/>
      <c r="G5" s="28"/>
      <c r="H5" s="3"/>
      <c r="K5" s="205"/>
      <c r="L5" s="200"/>
      <c r="N5" s="37"/>
      <c r="O5" s="101"/>
      <c r="P5" s="103"/>
    </row>
    <row r="6" spans="1:16" x14ac:dyDescent="0.3">
      <c r="A6" s="23" t="s">
        <v>32</v>
      </c>
      <c r="B6" s="3">
        <v>9061</v>
      </c>
      <c r="C6" s="24">
        <v>4614</v>
      </c>
      <c r="D6" s="28">
        <f>B6-C6</f>
        <v>4447</v>
      </c>
      <c r="E6" s="3">
        <v>12036</v>
      </c>
      <c r="F6" s="24">
        <v>5208</v>
      </c>
      <c r="G6" s="28">
        <f>E6-F6</f>
        <v>6828</v>
      </c>
      <c r="H6" s="3">
        <v>13596</v>
      </c>
      <c r="I6" s="24">
        <v>5208</v>
      </c>
      <c r="J6" s="24">
        <f>H6-I6</f>
        <v>8388</v>
      </c>
      <c r="K6" s="205"/>
      <c r="L6" s="200"/>
      <c r="O6" s="101"/>
      <c r="P6" s="103"/>
    </row>
    <row r="7" spans="1:16" ht="15" thickBot="1" x14ac:dyDescent="0.35">
      <c r="A7" s="29" t="s">
        <v>29</v>
      </c>
      <c r="B7" s="40">
        <v>9538</v>
      </c>
      <c r="C7" s="30">
        <v>4839</v>
      </c>
      <c r="D7" s="31">
        <f>B7-C7</f>
        <v>4699</v>
      </c>
      <c r="E7" s="40"/>
      <c r="F7" s="30"/>
      <c r="G7" s="31"/>
      <c r="H7" s="40"/>
      <c r="I7" s="30"/>
      <c r="J7" s="30"/>
      <c r="K7" s="206"/>
      <c r="L7" s="201"/>
      <c r="N7" s="37"/>
      <c r="O7" s="101"/>
      <c r="P7" s="102"/>
    </row>
    <row r="8" spans="1:16" x14ac:dyDescent="0.3">
      <c r="B8" s="3"/>
      <c r="E8" s="3"/>
      <c r="H8" s="3"/>
      <c r="K8" s="63"/>
      <c r="L8" s="104"/>
      <c r="N8" s="37"/>
      <c r="O8" s="101"/>
      <c r="P8" s="102"/>
    </row>
    <row r="9" spans="1:16" ht="15" thickBot="1" x14ac:dyDescent="0.35">
      <c r="A9" s="3" t="s">
        <v>8</v>
      </c>
      <c r="E9" s="105"/>
    </row>
    <row r="10" spans="1:16" ht="43.8" thickBot="1" x14ac:dyDescent="0.35">
      <c r="A10" s="32" t="s">
        <v>39</v>
      </c>
      <c r="B10" s="98" t="s">
        <v>24</v>
      </c>
      <c r="C10" s="87" t="s">
        <v>21</v>
      </c>
      <c r="D10" s="88" t="s">
        <v>20</v>
      </c>
      <c r="E10" s="99" t="s">
        <v>16</v>
      </c>
      <c r="F10" s="33" t="s">
        <v>18</v>
      </c>
    </row>
    <row r="11" spans="1:16" x14ac:dyDescent="0.3">
      <c r="A11" s="34"/>
      <c r="B11" s="202"/>
      <c r="C11" s="202"/>
      <c r="D11" s="203"/>
      <c r="E11" s="204" t="s">
        <v>40</v>
      </c>
      <c r="F11" s="199" t="s">
        <v>38</v>
      </c>
      <c r="H11" s="24" t="s">
        <v>41</v>
      </c>
    </row>
    <row r="12" spans="1:16" x14ac:dyDescent="0.3">
      <c r="A12" s="23" t="s">
        <v>30</v>
      </c>
      <c r="B12" s="3"/>
      <c r="D12" s="28"/>
      <c r="E12" s="205"/>
      <c r="F12" s="200"/>
      <c r="G12" s="43"/>
      <c r="H12" s="102"/>
    </row>
    <row r="13" spans="1:16" x14ac:dyDescent="0.3">
      <c r="A13" s="23" t="s">
        <v>31</v>
      </c>
      <c r="B13" s="3"/>
      <c r="D13" s="28"/>
      <c r="E13" s="205"/>
      <c r="F13" s="200"/>
      <c r="G13" s="43"/>
      <c r="H13" s="102"/>
    </row>
    <row r="14" spans="1:16" x14ac:dyDescent="0.3">
      <c r="A14" s="23" t="s">
        <v>32</v>
      </c>
      <c r="B14" s="3">
        <v>10306</v>
      </c>
      <c r="C14" s="24">
        <v>5208</v>
      </c>
      <c r="D14" s="28">
        <f>B14-C14</f>
        <v>5098</v>
      </c>
      <c r="E14" s="205"/>
      <c r="F14" s="200"/>
      <c r="G14" s="43"/>
      <c r="H14" s="103"/>
    </row>
    <row r="15" spans="1:16" ht="15" thickBot="1" x14ac:dyDescent="0.35">
      <c r="A15" s="29" t="s">
        <v>29</v>
      </c>
      <c r="B15" s="40"/>
      <c r="C15" s="30"/>
      <c r="D15" s="31"/>
      <c r="E15" s="206"/>
      <c r="F15" s="201"/>
      <c r="G15" s="44"/>
      <c r="H15" s="103"/>
    </row>
    <row r="16" spans="1:16" x14ac:dyDescent="0.3">
      <c r="G16" s="45"/>
      <c r="H16" s="102"/>
    </row>
    <row r="17" spans="1:8" x14ac:dyDescent="0.3">
      <c r="A17" s="24" t="s">
        <v>46</v>
      </c>
      <c r="F17" s="37"/>
      <c r="G17" s="44"/>
      <c r="H17" s="102"/>
    </row>
    <row r="18" spans="1:8" x14ac:dyDescent="0.3">
      <c r="A18" s="24" t="s">
        <v>47</v>
      </c>
    </row>
    <row r="19" spans="1:8" x14ac:dyDescent="0.3">
      <c r="A19" s="24" t="s">
        <v>6</v>
      </c>
    </row>
    <row r="20" spans="1:8" x14ac:dyDescent="0.3">
      <c r="A20" s="24" t="s">
        <v>142</v>
      </c>
    </row>
  </sheetData>
  <mergeCells count="8">
    <mergeCell ref="H3:J3"/>
    <mergeCell ref="K3:K7"/>
    <mergeCell ref="L3:L7"/>
    <mergeCell ref="B11:D11"/>
    <mergeCell ref="E11:E15"/>
    <mergeCell ref="F11:F15"/>
    <mergeCell ref="B3:D3"/>
    <mergeCell ref="E3:G3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2DBCC8A5E7ED47A7D5CBE7407F1D48" ma:contentTypeVersion="13" ma:contentTypeDescription="Create a new document." ma:contentTypeScope="" ma:versionID="04e846e5d1a86d1cb08f62169d07e4e6">
  <xsd:schema xmlns:xsd="http://www.w3.org/2001/XMLSchema" xmlns:xs="http://www.w3.org/2001/XMLSchema" xmlns:p="http://schemas.microsoft.com/office/2006/metadata/properties" xmlns:ns3="c442bec3-5de2-4848-8046-1525657b99f6" xmlns:ns4="fdc81ec3-f4f6-4609-b50f-04d22d16fef5" targetNamespace="http://schemas.microsoft.com/office/2006/metadata/properties" ma:root="true" ma:fieldsID="bd30bb90f9394e93f79e992fa76fc194" ns3:_="" ns4:_="">
    <xsd:import namespace="c442bec3-5de2-4848-8046-1525657b99f6"/>
    <xsd:import namespace="fdc81ec3-f4f6-4609-b50f-04d22d16fe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2bec3-5de2-4848-8046-1525657b9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81ec3-f4f6-4609-b50f-04d22d16fe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61FEF9-4634-4B1B-A43B-917E3B9E2E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2bec3-5de2-4848-8046-1525657b99f6"/>
    <ds:schemaRef ds:uri="fdc81ec3-f4f6-4609-b50f-04d22d16fe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86D1E0-B3A4-444F-8CB7-60211E6C53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ABEC46-672C-4615-AE8C-4DB953D04F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Fraud Control Parameters</vt:lpstr>
      <vt:lpstr>Insulation - ICF</vt:lpstr>
      <vt:lpstr>Heating Measures - ICF</vt:lpstr>
      <vt:lpstr>Insulation - orig</vt:lpstr>
      <vt:lpstr>Heating Measures -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Anna (BEIS)</dc:creator>
  <cp:lastModifiedBy>Harry Michalakakis</cp:lastModifiedBy>
  <dcterms:created xsi:type="dcterms:W3CDTF">2020-09-27T06:41:23Z</dcterms:created>
  <dcterms:modified xsi:type="dcterms:W3CDTF">2021-03-04T11:17:57Z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2020-09-27T06:45:31Z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88243446-2a09-4e21-9790-0000bc0809bc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0x0101002B2DBCC8A5E7ED47A7D5CBE7407F1D48</vt:lpwstr>
  </property>
</Properties>
</file>