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y/Desktop/PROJECTS/Module 1 /"/>
    </mc:Choice>
  </mc:AlternateContent>
  <xr:revisionPtr revIDLastSave="0" documentId="13_ncr:1_{5FF5C2A3-0B12-504D-A5C0-C0773DDFF6B5}" xr6:coauthVersionLast="47" xr6:coauthVersionMax="47" xr10:uidLastSave="{00000000-0000-0000-0000-000000000000}"/>
  <bookViews>
    <workbookView xWindow="0" yWindow="500" windowWidth="35840" windowHeight="20200" activeTab="3" xr2:uid="{00000000-000D-0000-FFFF-FFFF00000000}"/>
  </bookViews>
  <sheets>
    <sheet name="Kickstarter" sheetId="1" r:id="rId1"/>
    <sheet name="Outcomes based on Launch Date" sheetId="5" r:id="rId2"/>
    <sheet name="Outcomes based on Goals" sheetId="11" r:id="rId3"/>
    <sheet name="Chart1" sheetId="10" r:id="rId4"/>
    <sheet name="Category Statistics" sheetId="3" r:id="rId5"/>
    <sheet name="Subcategory Statistics" sheetId="4" r:id="rId6"/>
    <sheet name="Edinburgh's Research" sheetId="6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0" r:id="rId8"/>
    <pivotCache cacheId="7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H2" i="11"/>
  <c r="G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D13" i="11"/>
  <c r="C13" i="11"/>
  <c r="B13" i="11"/>
  <c r="D12" i="11"/>
  <c r="C12" i="11"/>
  <c r="B12" i="11"/>
  <c r="D11" i="11"/>
  <c r="C11" i="11"/>
  <c r="B11" i="11"/>
  <c r="D10" i="11"/>
  <c r="C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D3" i="11"/>
  <c r="C3" i="11"/>
  <c r="B10" i="11"/>
  <c r="B3" i="11"/>
  <c r="B4" i="11"/>
  <c r="B2" i="11"/>
  <c r="D2" i="11"/>
  <c r="C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6" i="6"/>
  <c r="D5" i="6"/>
  <c r="D4" i="6"/>
  <c r="D3" i="6"/>
  <c r="D2" i="6"/>
  <c r="C2" i="6"/>
  <c r="C3" i="6"/>
  <c r="C4" i="6"/>
  <c r="C5" i="6"/>
  <c r="C6" i="6"/>
  <c r="B3" i="6"/>
  <c r="B4" i="6"/>
  <c r="B2" i="6" s="1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F2" i="11" s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<sst xmlns="http://schemas.openxmlformats.org/spreadsheetml/2006/main" count="33050" uniqueCount="8403">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</sst>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3">
    <dxf>
      <fill>
        <patternFill>
          <bgColor theme="4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0440-963E-8424D5C2C1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0440-963E-8424D5C2C1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0440-963E-8424D5C2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290255"/>
        <c:axId val="1167291903"/>
      </c:lineChart>
      <c:catAx>
        <c:axId val="116729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91903"/>
        <c:crosses val="autoZero"/>
        <c:auto val="1"/>
        <c:lblAlgn val="ctr"/>
        <c:lblOffset val="100"/>
        <c:noMultiLvlLbl val="0"/>
      </c:catAx>
      <c:valAx>
        <c:axId val="11672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9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6-6C46-A8FA-E41F13968D9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6-6C46-A8FA-E41F13968D9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6-6C46-A8FA-E41F13968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65503"/>
        <c:axId val="103047167"/>
      </c:lineChart>
      <c:catAx>
        <c:axId val="1030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167"/>
        <c:crosses val="autoZero"/>
        <c:auto val="1"/>
        <c:lblAlgn val="ctr"/>
        <c:lblOffset val="100"/>
        <c:noMultiLvlLbl val="0"/>
      </c:catAx>
      <c:valAx>
        <c:axId val="10304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3-E44C-86D5-8406E17C97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33-E44C-86D5-8406E17C97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33-E44C-86D5-8406E17C97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33-E44C-86D5-8406E17C9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09167007"/>
        <c:axId val="1108639983"/>
      </c:barChart>
      <c:catAx>
        <c:axId val="110916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639983"/>
        <c:crosses val="autoZero"/>
        <c:auto val="1"/>
        <c:lblAlgn val="ctr"/>
        <c:lblOffset val="100"/>
        <c:noMultiLvlLbl val="0"/>
      </c:catAx>
      <c:valAx>
        <c:axId val="110863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6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A-7C42-A479-51E344CAF1E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99A-7C42-A479-51E344CAF1E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99A-7C42-A479-51E344CAF1E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99A-7C42-A479-51E344CA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3312287"/>
        <c:axId val="1163313935"/>
      </c:barChart>
      <c:catAx>
        <c:axId val="116331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13935"/>
        <c:crosses val="autoZero"/>
        <c:auto val="1"/>
        <c:lblAlgn val="ctr"/>
        <c:lblOffset val="100"/>
        <c:noMultiLvlLbl val="0"/>
      </c:catAx>
      <c:valAx>
        <c:axId val="11633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1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Britian Musical Goal &amp;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 Goal &amp; Pledged</a:t>
          </a:r>
        </a:p>
      </cx:txPr>
    </cx:title>
    <cx:plotArea>
      <cx:plotAreaRegion>
        <cx:series layoutId="boxWhisker" uniqueId="{3B80AFA7-1A60-2541-8AE0-8D711CD68CA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F83FBE-FD92-F44F-9C80-780D37C1CE3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DD1F37-7839-7947-84B4-A1E799EBC951}">
  <sheetPr/>
  <sheetViews>
    <sheetView tabSelected="1" zoomScale="1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435429</xdr:colOff>
      <xdr:row>2</xdr:row>
      <xdr:rowOff>70758</xdr:rowOff>
    </xdr:from>
    <xdr:to>
      <xdr:col>12</xdr:col>
      <xdr:colOff>54429</xdr:colOff>
      <xdr:row>16</xdr:row>
      <xdr:rowOff>146958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F52BD-D3DD-F74D-9533-E505D1C7E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91280</xdr:colOff>
      <xdr:row>13</xdr:row>
      <xdr:rowOff>33337</xdr:rowOff>
    </xdr:from>
    <xdr:to>
      <xdr:col>7</xdr:col>
      <xdr:colOff>1698625</xdr:colOff>
      <xdr:row>35</xdr:row>
      <xdr:rowOff>39687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B8C55-1B8A-244D-BC71-D3D27DF24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E600CC-BA1A-514C-9412-BC5237B754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C0BA63-B734-7D46-90FD-77D94AB3A2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9525</xdr:rowOff>
    </xdr:from>
    <xdr:to>
      <xdr:col>12</xdr:col>
      <xdr:colOff>142875</xdr:colOff>
      <xdr:row>16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DF2DC-029E-6744-A267-285E16F72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3</xdr:row>
      <xdr:rowOff>114300</xdr:rowOff>
    </xdr:from>
    <xdr:to>
      <xdr:col>13</xdr:col>
      <xdr:colOff>177800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91145-F1B4-2B4C-ACB7-2910B89FB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박성환" refreshedDate="44619.928429513886" createdVersion="7" refreshedVersion="7" minRefreshableVersion="3" recordCount="4114" xr:uid="{6DCBC4F5-BCF4-7649-9172-D139234B35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박성환" refreshedDate="44619.963176157406" createdVersion="7" refreshedVersion="7" minRefreshableVersion="3" recordCount="4114" xr:uid="{381F3834-10A0-AA4B-BECF-0359936460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B9AE6-21E2-4248-93A3-2EC8189A89EE}" name="PivotTable6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72E52-FB0B-2F4C-8F7C-FB9956556995}" name="PivotTable4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2DC64-2618-F546-BED4-F2AF6362B7B5}" name="PivotTable5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5" zoomScale="125" zoomScaleNormal="120" workbookViewId="0">
      <selection activeCell="E10" sqref="E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customWidth="1"/>
    <col min="16" max="16" width="14.33203125" customWidth="1"/>
    <col min="17" max="17" width="41.1640625" style="13" customWidth="1"/>
    <col min="18" max="18" width="17.33203125" customWidth="1"/>
    <col min="19" max="19" width="41.1640625" customWidth="1"/>
    <col min="20" max="20" width="2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0" t="s">
        <v>8365</v>
      </c>
      <c r="T1" s="9" t="s">
        <v>8366</v>
      </c>
      <c r="U1" s="10" t="s">
        <v>8382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2" t="s">
        <v>8308</v>
      </c>
      <c r="R2" t="s">
        <v>8309</v>
      </c>
      <c r="S2" s="16">
        <f xml:space="preserve"> 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2" t="s">
        <v>8308</v>
      </c>
      <c r="R3" t="s">
        <v>8310</v>
      </c>
      <c r="S3" s="16">
        <f t="shared" ref="S3:S66" si="2" xml:space="preserve"> 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2" t="s">
        <v>8308</v>
      </c>
      <c r="R67" t="s">
        <v>8309</v>
      </c>
      <c r="S67" s="16">
        <f t="shared" ref="S67:S130" si="7" xml:space="preserve"> 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2" t="s">
        <v>8308</v>
      </c>
      <c r="R131" t="s">
        <v>8309</v>
      </c>
      <c r="S131" s="16">
        <f t="shared" ref="S131:S194" si="12" xml:space="preserve"> 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s="12" t="s">
        <v>8323</v>
      </c>
      <c r="R195" t="s">
        <v>8324</v>
      </c>
      <c r="S195" s="16">
        <f t="shared" ref="S195:S258" si="17" xml:space="preserve"> 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s="12" t="s">
        <v>8323</v>
      </c>
      <c r="R259" t="s">
        <v>8324</v>
      </c>
      <c r="S259" s="16">
        <f t="shared" ref="S259:S322" si="22" xml:space="preserve"> 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2" t="s">
        <v>8308</v>
      </c>
      <c r="R323" t="s">
        <v>8310</v>
      </c>
      <c r="S323" s="16">
        <f t="shared" ref="S323:S386" si="27" xml:space="preserve"> 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2" t="s">
        <v>8321</v>
      </c>
      <c r="R387" t="s">
        <v>8322</v>
      </c>
      <c r="S387" s="16">
        <f t="shared" ref="S387:S450" si="32" xml:space="preserve"> 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2" t="s">
        <v>8313</v>
      </c>
      <c r="R451" t="s">
        <v>8314</v>
      </c>
      <c r="S451" s="16">
        <f t="shared" ref="S451:S514" si="37" xml:space="preserve"> 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2" t="s">
        <v>8327</v>
      </c>
      <c r="R515" t="s">
        <v>8331</v>
      </c>
      <c r="S515" s="16">
        <f t="shared" ref="S515:S578" si="42" xml:space="preserve"> 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s="12" t="s">
        <v>8323</v>
      </c>
      <c r="R579" t="s">
        <v>8326</v>
      </c>
      <c r="S579" s="16">
        <f t="shared" ref="S579:S642" si="47" xml:space="preserve"> 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12" t="s">
        <v>8323</v>
      </c>
      <c r="R643" t="s">
        <v>8326</v>
      </c>
      <c r="S643" s="16">
        <f t="shared" ref="S643:S706" si="52" xml:space="preserve"> 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2" t="s">
        <v>8323</v>
      </c>
      <c r="R707" t="s">
        <v>8326</v>
      </c>
      <c r="S707" s="16">
        <f t="shared" ref="S707:S770" si="57" xml:space="preserve"> 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2" t="s">
        <v>8308</v>
      </c>
      <c r="R771" t="s">
        <v>8310</v>
      </c>
      <c r="S771" s="16">
        <f t="shared" ref="S771:S834" si="62" xml:space="preserve"> 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12" t="s">
        <v>8323</v>
      </c>
      <c r="R835" t="s">
        <v>8326</v>
      </c>
      <c r="S835" s="16">
        <f t="shared" ref="S835:S898" si="67" xml:space="preserve"> 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2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2" t="s">
        <v>8316</v>
      </c>
      <c r="R899" t="s">
        <v>8334</v>
      </c>
      <c r="S899" s="16">
        <f t="shared" ref="S899:S962" si="72" xml:space="preserve"> 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2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2" t="s">
        <v>8327</v>
      </c>
      <c r="R963" t="s">
        <v>8331</v>
      </c>
      <c r="S963" s="16">
        <f t="shared" ref="S963:S1026" si="77" xml:space="preserve"> 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2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2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2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2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2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2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2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2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2" t="s">
        <v>8313</v>
      </c>
      <c r="R1027" t="s">
        <v>8314</v>
      </c>
      <c r="S1027" s="16">
        <f t="shared" ref="S1027:S1090" si="82" xml:space="preserve"> 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2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2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2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2" t="s">
        <v>8313</v>
      </c>
      <c r="R1091" t="s">
        <v>8314</v>
      </c>
      <c r="S1091" s="16">
        <f t="shared" ref="S1091:S1154" si="87" xml:space="preserve"> 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2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2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2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2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2" t="s">
        <v>8311</v>
      </c>
      <c r="R1155" t="s">
        <v>8333</v>
      </c>
      <c r="S1155" s="16">
        <f t="shared" ref="S1155:S1218" si="92" xml:space="preserve"> 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12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12" t="s">
        <v>8323</v>
      </c>
      <c r="R1219" t="s">
        <v>8324</v>
      </c>
      <c r="S1219" s="16">
        <f t="shared" ref="S1219:S1282" si="97" xml:space="preserve"> 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2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2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2" t="s">
        <v>8327</v>
      </c>
      <c r="R1283" t="s">
        <v>8338</v>
      </c>
      <c r="S1283" s="16">
        <f t="shared" ref="S1283:S1346" si="102" xml:space="preserve"> 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2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2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2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2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2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2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2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12" t="s">
        <v>8323</v>
      </c>
      <c r="R1347" t="s">
        <v>8326</v>
      </c>
      <c r="S1347" s="16">
        <f t="shared" ref="S1347:S1410" si="107" xml:space="preserve"> 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2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2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2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2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2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2" t="s">
        <v>8327</v>
      </c>
      <c r="R1411" t="s">
        <v>8331</v>
      </c>
      <c r="S1411" s="16">
        <f t="shared" ref="S1411:S1474" si="112" xml:space="preserve"> 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2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2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2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2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2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2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2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2" t="s">
        <v>8327</v>
      </c>
      <c r="R1475" t="s">
        <v>8328</v>
      </c>
      <c r="S1475" s="16">
        <f t="shared" ref="S1475:S1538" si="117" xml:space="preserve"> 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2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2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2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2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2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2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2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2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2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2" t="s">
        <v>8323</v>
      </c>
      <c r="R1539" t="s">
        <v>8324</v>
      </c>
      <c r="S1539" s="16">
        <f t="shared" ref="S1539:S1602" si="122" xml:space="preserve"> 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s="12" t="s">
        <v>8323</v>
      </c>
      <c r="R1603" t="s">
        <v>8326</v>
      </c>
      <c r="S1603" s="16">
        <f t="shared" ref="S1603:S1666" si="127" xml:space="preserve"> 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2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2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2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2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2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2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2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2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2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2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2" t="s">
        <v>8323</v>
      </c>
      <c r="R1667" t="s">
        <v>8335</v>
      </c>
      <c r="S1667" s="16">
        <f t="shared" ref="S1667:S1730" si="132" xml:space="preserve"> 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2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2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2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2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2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2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2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2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2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2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2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2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2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2" t="s">
        <v>8327</v>
      </c>
      <c r="R1731" t="s">
        <v>8331</v>
      </c>
      <c r="S1731" s="16">
        <f t="shared" ref="S1731:S1794" si="137" xml:space="preserve"> 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2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2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2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2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2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2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2" t="s">
        <v>8313</v>
      </c>
      <c r="R1795" t="s">
        <v>8314</v>
      </c>
      <c r="S1795" s="16">
        <f t="shared" ref="S1795:S1858" si="142" xml:space="preserve"> 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2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2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2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2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2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2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2" t="s">
        <v>8327</v>
      </c>
      <c r="R1859" t="s">
        <v>8331</v>
      </c>
      <c r="S1859" s="16">
        <f t="shared" ref="S1859:S1922" si="147" xml:space="preserve"> 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2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2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2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2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2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2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2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2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2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2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2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2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2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2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2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2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2" t="s">
        <v>8327</v>
      </c>
      <c r="R1923" t="s">
        <v>8350</v>
      </c>
      <c r="S1923" s="16">
        <f t="shared" ref="S1923:S1986" si="152" xml:space="preserve"> 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2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2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2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2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2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2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2" t="s">
        <v>8327</v>
      </c>
      <c r="R1987" t="s">
        <v>8329</v>
      </c>
      <c r="S1987" s="16">
        <f t="shared" ref="S1987:S2050" si="157" xml:space="preserve"> 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2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2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2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2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2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2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2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2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2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2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2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2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2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2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2" t="s">
        <v>8321</v>
      </c>
      <c r="R2051" t="s">
        <v>8325</v>
      </c>
      <c r="S2051" s="16">
        <f t="shared" ref="S2051:S2114" si="162" xml:space="preserve"> 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2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2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2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2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2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2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2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2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2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2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2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2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2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2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2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2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2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2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2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2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2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2" t="s">
        <v>8308</v>
      </c>
      <c r="R2115" t="s">
        <v>8342</v>
      </c>
      <c r="S2115" s="16">
        <f t="shared" ref="S2115:S2178" si="167" xml:space="preserve"> 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2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2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2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2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2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2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2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2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2" t="s">
        <v>8327</v>
      </c>
      <c r="R2179" t="s">
        <v>8331</v>
      </c>
      <c r="S2179" s="16">
        <f t="shared" ref="S2179:S2242" si="172" xml:space="preserve"> 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2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2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2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2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2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2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2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2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2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2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2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2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2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2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2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12" t="s">
        <v>8323</v>
      </c>
      <c r="R2243" t="s">
        <v>8326</v>
      </c>
      <c r="S2243" s="16">
        <f t="shared" ref="S2243:S2306" si="177" xml:space="preserve"> 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2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2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2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2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2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2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2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2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2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2" t="s">
        <v>8308</v>
      </c>
      <c r="R2307" t="s">
        <v>8340</v>
      </c>
      <c r="S2307" s="16">
        <f t="shared" ref="S2307:S2370" si="182" xml:space="preserve"> 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2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2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2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2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2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2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2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2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2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2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2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2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2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2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2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2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2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2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2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2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2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2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2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2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2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2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2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2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2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2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12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s="12" t="s">
        <v>8323</v>
      </c>
      <c r="R2371" t="s">
        <v>8326</v>
      </c>
      <c r="S2371" s="16">
        <f t="shared" ref="S2371:S2434" si="187" xml:space="preserve"> 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2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2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2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2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2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2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2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2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2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2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2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2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2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2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2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2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2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12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2" t="s">
        <v>8316</v>
      </c>
      <c r="R2435" t="s">
        <v>8334</v>
      </c>
      <c r="S2435" s="16">
        <f t="shared" ref="S2435:S2498" si="192" xml:space="preserve"> 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2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2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2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2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2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2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2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2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2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2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2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2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2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2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2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2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2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2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2" t="s">
        <v>8316</v>
      </c>
      <c r="R2499" t="s">
        <v>8334</v>
      </c>
      <c r="S2499" s="16">
        <f t="shared" ref="S2499:S2562" si="197" xml:space="preserve"> 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2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2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2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2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2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2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2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2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2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2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2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2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2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2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2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2" t="s">
        <v>8308</v>
      </c>
      <c r="R2563" t="s">
        <v>8318</v>
      </c>
      <c r="S2563" s="16">
        <f t="shared" ref="S2563:S2626" si="202" xml:space="preserve"> 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2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2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2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2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2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2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2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2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2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2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2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2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2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2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2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2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2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2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2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2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2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12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2" t="s">
        <v>8327</v>
      </c>
      <c r="R2627" t="s">
        <v>8330</v>
      </c>
      <c r="S2627" s="16">
        <f t="shared" ref="S2627:S2690" si="207" xml:space="preserve"> 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2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2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2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2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2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2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2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2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2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2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2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2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2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2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2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2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2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2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2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2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2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s="12" t="s">
        <v>8323</v>
      </c>
      <c r="R2691" t="s">
        <v>8326</v>
      </c>
      <c r="S2691" s="16">
        <f t="shared" ref="S2691:S2754" si="212" xml:space="preserve"> 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2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2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2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2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2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2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2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2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2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2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2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2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2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2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2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2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2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2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2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2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2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2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2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2" t="s">
        <v>8308</v>
      </c>
      <c r="R2755" t="s">
        <v>8310</v>
      </c>
      <c r="S2755" s="16">
        <f t="shared" ref="S2755:S2818" si="217" xml:space="preserve"> 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2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2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2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2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2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2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2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2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2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2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2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2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2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2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2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2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2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2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2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12" t="s">
        <v>8321</v>
      </c>
      <c r="R2819" t="s">
        <v>8325</v>
      </c>
      <c r="S2819" s="16">
        <f t="shared" ref="S2819:S2882" si="222" xml:space="preserve"> 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2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2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2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2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2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2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2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2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2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2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2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2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2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2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2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2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2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2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2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2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2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2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2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2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12" t="s">
        <v>8323</v>
      </c>
      <c r="R2883" t="s">
        <v>8326</v>
      </c>
      <c r="S2883" s="16">
        <f t="shared" ref="S2883:S2946" si="227" xml:space="preserve"> 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2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2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2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2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2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2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2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2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2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2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2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2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2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2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2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2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2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2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2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2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2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2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2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2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2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2" t="s">
        <v>8321</v>
      </c>
      <c r="R2947" t="s">
        <v>8339</v>
      </c>
      <c r="S2947" s="16">
        <f t="shared" ref="S2947:S3010" si="232" xml:space="preserve"> 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2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2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2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2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2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2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2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2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2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2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2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2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2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2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2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2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2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2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2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2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2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2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2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2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2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2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2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2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2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2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2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12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12" t="s">
        <v>8316</v>
      </c>
      <c r="R3011" t="s">
        <v>8334</v>
      </c>
      <c r="S3011" s="16">
        <f t="shared" ref="S3011:S3074" si="237" xml:space="preserve"> 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2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2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2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2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2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2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2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2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2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2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2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2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2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2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2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2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2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2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2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2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2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2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2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2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2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2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2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2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2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2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2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2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2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2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62.5</v>
      </c>
      <c r="Q3075" s="12" t="s">
        <v>8323</v>
      </c>
      <c r="R3075" t="s">
        <v>8326</v>
      </c>
      <c r="S3075" s="16">
        <f t="shared" ref="S3075:S3138" si="242" xml:space="preserve"> 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2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2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2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2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2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2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2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2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2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2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2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2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2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2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2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2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2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2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2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2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2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2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2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2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2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2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2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2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2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2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2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2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2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2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2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2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2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2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12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12" t="s">
        <v>8311</v>
      </c>
      <c r="R3139" t="s">
        <v>8349</v>
      </c>
      <c r="S3139" s="16">
        <f t="shared" ref="S3139:S3202" si="247" xml:space="preserve"> 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2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2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2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2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2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2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2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2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2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2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2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2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2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2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2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2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2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2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2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2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2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2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2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2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2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2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2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2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2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2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2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2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2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2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2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2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2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1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12" t="s">
        <v>8323</v>
      </c>
      <c r="R3203" t="s">
        <v>8324</v>
      </c>
      <c r="S3203" s="16">
        <f t="shared" ref="S3203:S3266" si="252" xml:space="preserve"> 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2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2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2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2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2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2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2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2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2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2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2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2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2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2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2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2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2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2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2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2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2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2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2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2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2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2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2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2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2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2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2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2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2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2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2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12" t="s">
        <v>8321</v>
      </c>
      <c r="R3267" t="s">
        <v>8325</v>
      </c>
      <c r="S3267" s="16">
        <f t="shared" ref="S3267:S3330" si="257" xml:space="preserve"> 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2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2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2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2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2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2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2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2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2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2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2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2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2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2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2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2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2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2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2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2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2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2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2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2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2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2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2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2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2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2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2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2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2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2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2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2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2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2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2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2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2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2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2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2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2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2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2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2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12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2" t="s">
        <v>8316</v>
      </c>
      <c r="R3331" t="s">
        <v>8334</v>
      </c>
      <c r="S3331" s="16">
        <f t="shared" ref="S3331:S3394" si="262" xml:space="preserve"> 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2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2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2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2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2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2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2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2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2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2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2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2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2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2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2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2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2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2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2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2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2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2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2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2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2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2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2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2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2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2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2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2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2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2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2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2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2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2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2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2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2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2" t="s">
        <v>8319</v>
      </c>
      <c r="R3395" t="s">
        <v>8345</v>
      </c>
      <c r="S3395" s="16">
        <f t="shared" ref="S3395:S3458" si="267" xml:space="preserve"> 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2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2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2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2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2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2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2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2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2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2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2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2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2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2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2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2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2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2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2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2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2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2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2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2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2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2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2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2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2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2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2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2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2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2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2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2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2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2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2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2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2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2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2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2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2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2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2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2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2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2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2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2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2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2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2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2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12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2" t="s">
        <v>8327</v>
      </c>
      <c r="R3459" t="s">
        <v>8330</v>
      </c>
      <c r="S3459" s="16">
        <f t="shared" ref="S3459:S3522" si="272" xml:space="preserve"> 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2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2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2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2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2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2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2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2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2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2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2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2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2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2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2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2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2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2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2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2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2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2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2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2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2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2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2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2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2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2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2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2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2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2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2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2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2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1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s="12" t="s">
        <v>8311</v>
      </c>
      <c r="R3523" t="s">
        <v>8349</v>
      </c>
      <c r="S3523" s="16">
        <f t="shared" ref="S3523:S3586" si="277" xml:space="preserve"> 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2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2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2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2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2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2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2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2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2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2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2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2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2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2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2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2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2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2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2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2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2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2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2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2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2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2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2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2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2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2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2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2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2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2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2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2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2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2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2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2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2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2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2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2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2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2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2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2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2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s="12" t="s">
        <v>8319</v>
      </c>
      <c r="R3587" t="s">
        <v>8345</v>
      </c>
      <c r="S3587" s="16">
        <f t="shared" ref="S3587:S3650" si="282" xml:space="preserve"> 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2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2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2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2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2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2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2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2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2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2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2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2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2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2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2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2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2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2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2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2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2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2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2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2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2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2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2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2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2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2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2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2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2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2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2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2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2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2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2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2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2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2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2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2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2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2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2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2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2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2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2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2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2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s="12" t="s">
        <v>8308</v>
      </c>
      <c r="R3651" t="s">
        <v>8342</v>
      </c>
      <c r="S3651" s="16">
        <f t="shared" ref="S3651:S3714" si="287" xml:space="preserve"> 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2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2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2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2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2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2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2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2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2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2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2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2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2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2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2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2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2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2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2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2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2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2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2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2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2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2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2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2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2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2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2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2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2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2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2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2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2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2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2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2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2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2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2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2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2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2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2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2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2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2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2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2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2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2" t="s">
        <v>8321</v>
      </c>
      <c r="R3715" t="s">
        <v>8337</v>
      </c>
      <c r="S3715" s="16">
        <f t="shared" ref="S3715:S3778" si="292" xml:space="preserve"> 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2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2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2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2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2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2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2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2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2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2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2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2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2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2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2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2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2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2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2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2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2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2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2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2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2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2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2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2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2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2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2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2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2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2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2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2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2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2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2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2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2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2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2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2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2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2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2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2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2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2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2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2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2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2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2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2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2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2" t="s">
        <v>8308</v>
      </c>
      <c r="R3779" t="s">
        <v>8342</v>
      </c>
      <c r="S3779" s="16">
        <f t="shared" ref="S3779:S3842" si="297" xml:space="preserve"> 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2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2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2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2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2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2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2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2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2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2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2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2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2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2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2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2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2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2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2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2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2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2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2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2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2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2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2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2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2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2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2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2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2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2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2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2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2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2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2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2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2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2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2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2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2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2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2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2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2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2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2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2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2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2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2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2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2" t="s">
        <v>8316</v>
      </c>
      <c r="R3843" t="s">
        <v>8334</v>
      </c>
      <c r="S3843" s="16">
        <f t="shared" ref="S3843:S3906" si="302" xml:space="preserve"> 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2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2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2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2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2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2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2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2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2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2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2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2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2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2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2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2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2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2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2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2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2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2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2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2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2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2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2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2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2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2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2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2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2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2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2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2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2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2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2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2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2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2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2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2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2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2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2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2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2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2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2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2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2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2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2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2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2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2" t="s">
        <v>8311</v>
      </c>
      <c r="R3907" t="s">
        <v>8349</v>
      </c>
      <c r="S3907" s="16">
        <f t="shared" ref="S3907:S3970" si="307" xml:space="preserve"> 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2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2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2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2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2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2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2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2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2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2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2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2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2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2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2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2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2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2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2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2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2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2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2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2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2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2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2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2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2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2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2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2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2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2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2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2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2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2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2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2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2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2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2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2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2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2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2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2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2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2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2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2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2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2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2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2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2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2" t="s">
        <v>8308</v>
      </c>
      <c r="R3971" t="s">
        <v>8342</v>
      </c>
      <c r="S3971" s="16">
        <f t="shared" ref="S3971:S4034" si="312" xml:space="preserve"> 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2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2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2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2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2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2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2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2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2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2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2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2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2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2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2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2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2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2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2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2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2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2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2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2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2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2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2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2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2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2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2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2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2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2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2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2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2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2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2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2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2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2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2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2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2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2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2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2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2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2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2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2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12" t="s">
        <v>8323</v>
      </c>
      <c r="R4035" t="s">
        <v>8324</v>
      </c>
      <c r="S4035" s="16">
        <f t="shared" ref="S4035:S4098" si="317" xml:space="preserve"> 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2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2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2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2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2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2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2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2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2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2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2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2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2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2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2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2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2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2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2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2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2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2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2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2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2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2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2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2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2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2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2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2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2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2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2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2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2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2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2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2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2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2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2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2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2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2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2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2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2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2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2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2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2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2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8323</v>
      </c>
      <c r="R4099" t="s">
        <v>8326</v>
      </c>
      <c r="S4099" s="16">
        <f t="shared" ref="S4099:S4115" si="322" xml:space="preserve"> 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2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2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2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2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2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2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2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2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2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2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2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2" priority="2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3035-C225-1442-8570-2BF85A0F7F36}">
  <dimension ref="A1:E18"/>
  <sheetViews>
    <sheetView zoomScale="140" zoomScaleNormal="140" workbookViewId="0">
      <selection activeCell="I23" sqref="I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8383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2DE3-A88A-334F-A0FC-C2188994CF97}">
  <dimension ref="A1:K27"/>
  <sheetViews>
    <sheetView zoomScale="140" zoomScaleNormal="140" workbookViewId="0">
      <selection activeCell="B8" sqref="B8"/>
    </sheetView>
  </sheetViews>
  <sheetFormatPr baseColWidth="10" defaultRowHeight="15" x14ac:dyDescent="0.2"/>
  <cols>
    <col min="1" max="1" width="21.33203125" style="18" customWidth="1"/>
    <col min="2" max="2" width="19.6640625" style="18" customWidth="1"/>
    <col min="3" max="3" width="18.1640625" style="18" customWidth="1"/>
    <col min="4" max="4" width="18.5" style="18" customWidth="1"/>
    <col min="5" max="5" width="19.6640625" style="18" customWidth="1"/>
    <col min="6" max="6" width="19.83203125" style="22" customWidth="1"/>
    <col min="7" max="7" width="19.6640625" style="22" customWidth="1"/>
    <col min="8" max="8" width="23" style="22" customWidth="1"/>
    <col min="9" max="16384" width="10.83203125" style="18"/>
  </cols>
  <sheetData>
    <row r="1" spans="1:8" x14ac:dyDescent="0.2">
      <c r="A1" s="20" t="s">
        <v>8380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">
      <c r="A2" s="18" t="s">
        <v>8391</v>
      </c>
      <c r="B2" s="18">
        <f>COUNTIFS(Kickstarter!D:D,"&lt;1000",Kickstarter!F:F,"successful",Kickstarter!R:R,"plays")</f>
        <v>141</v>
      </c>
      <c r="C2" s="18">
        <f>COUNTIFS(Kickstarter!D:D,"&lt;1000",Kickstarter!F:F,"failed",Kickstarter!R:R,"plays")</f>
        <v>45</v>
      </c>
      <c r="D2" s="18">
        <f>COUNTIFS(Kickstarter!D:D,"&lt;1000",Kickstarter!F:F,"canceled",Kickstarter!R:R,"plays")</f>
        <v>0</v>
      </c>
      <c r="E2" s="18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18" t="s">
        <v>8392</v>
      </c>
      <c r="B3" s="18">
        <f>COUNTIFS(Kickstarter!D:D,"&gt;=1000",Kickstarter!D:D,"&lt;=4999",Kickstarter!F:F,"successful",Kickstarter!R:R,"plays")</f>
        <v>388</v>
      </c>
      <c r="C3" s="18">
        <f>COUNTIFS(Kickstarter!D:D,"&gt;=1000",Kickstarter!D:D,"&lt;=4999",Kickstarter!F:F,"failed",Kickstarter!R:R,"plays")</f>
        <v>146</v>
      </c>
      <c r="D3" s="18">
        <f>COUNTIFS(Kickstarter!D:D,"&gt;=1000",Kickstarter!D:D,"&lt;=4999",Kickstarter!F:F,"canceled",Kickstarter!R:R,"plays")</f>
        <v>0</v>
      </c>
      <c r="E3" s="18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s="18" t="s">
        <v>8393</v>
      </c>
      <c r="B4" s="18">
        <f>COUNTIFS(Kickstarter!D:D,"&gt;=5000",Kickstarter!D:D,"&lt;=9999",Kickstarter!F:F,"successful",Kickstarter!R:R,"plays")</f>
        <v>93</v>
      </c>
      <c r="C4" s="18">
        <f>COUNTIFS(Kickstarter!D:D,"&gt;=5000",Kickstarter!D:D,"&lt;=9999",Kickstarter!F:F,"failed",Kickstarter!R:R,"plays")</f>
        <v>76</v>
      </c>
      <c r="D4" s="18">
        <f>COUNTIFS(Kickstarter!D:D,"&gt;=5000",Kickstarter!D:D,"&lt;=9999",Kickstarter!F:F,"canceled",Kickstarter!R:R,"plays")</f>
        <v>0</v>
      </c>
      <c r="E4" s="18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18" t="s">
        <v>8394</v>
      </c>
      <c r="B5" s="18">
        <f>COUNTIFS(Kickstarter!D:D,"&gt;=10000",Kickstarter!D:D,"&lt;=14999",Kickstarter!F:F,"successful",Kickstarter!R:R,"plays")</f>
        <v>39</v>
      </c>
      <c r="C5" s="18">
        <f>COUNTIFS(Kickstarter!D:D,"&gt;=10000",Kickstarter!D:D,"&lt;=14999",Kickstarter!F:F,"failed",Kickstarter!R:R,"plays")</f>
        <v>33</v>
      </c>
      <c r="D5" s="18">
        <f>COUNTIFS(Kickstarter!D:D,"&gt;=10000",Kickstarter!D:D,"&lt;=14999",Kickstarter!F:F,"canceled",Kickstarter!R:R,"plays")</f>
        <v>0</v>
      </c>
      <c r="E5" s="18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18" t="s">
        <v>8395</v>
      </c>
      <c r="B6" s="18">
        <f>COUNTIFS(Kickstarter!D:D,"&gt;=15000",Kickstarter!D:D,"&lt;=19999",Kickstarter!F:F,"successful",Kickstarter!R:R,"plays")</f>
        <v>12</v>
      </c>
      <c r="C6" s="18">
        <f>COUNTIFS(Kickstarter!D:D,"&gt;=15000",Kickstarter!D:D,"&lt;=19999",Kickstarter!F:F,"failed",Kickstarter!R:R,"plays")</f>
        <v>12</v>
      </c>
      <c r="D6" s="18">
        <f>COUNTIFS(Kickstarter!D:D,"&gt;=15000",Kickstarter!D:D,"&lt;=19999",Kickstarter!F:F,"canceled",Kickstarter!R:R,"plays")</f>
        <v>0</v>
      </c>
      <c r="E6" s="18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18" t="s">
        <v>8396</v>
      </c>
      <c r="B7" s="18">
        <f>COUNTIFS(Kickstarter!D:D,"&gt;=20000",Kickstarter!D:D,"&lt;=24999",Kickstarter!F:F,"successful",Kickstarter!R:R,"plays")</f>
        <v>9</v>
      </c>
      <c r="C7" s="18">
        <f>COUNTIFS(Kickstarter!D:D,"&gt;=20000",Kickstarter!D:D,"&lt;=24999",Kickstarter!F:F,"failed",Kickstarter!R:R,"plays")</f>
        <v>11</v>
      </c>
      <c r="D7" s="18">
        <f>COUNTIFS(Kickstarter!D:D,"&gt;=20000",Kickstarter!D:D,"&lt;=24999",Kickstarter!F:F,"canceled",Kickstarter!R:R,"plays")</f>
        <v>0</v>
      </c>
      <c r="E7" s="18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18" t="s">
        <v>8397</v>
      </c>
      <c r="B8" s="18">
        <f>COUNTIFS(Kickstarter!D:D,"&gt;=25000",Kickstarter!D:D,"&lt;=29999",Kickstarter!F:F,"successful",Kickstarter!R:R,"plays")</f>
        <v>1</v>
      </c>
      <c r="C8" s="18">
        <f>COUNTIFS(Kickstarter!D:D,"&gt;=25000",Kickstarter!D:D,"&lt;=29999",Kickstarter!F:F,"failed",Kickstarter!R:R,"plays")</f>
        <v>4</v>
      </c>
      <c r="D8" s="18">
        <f>COUNTIFS(Kickstarter!D:D,"&gt;=25000",Kickstarter!D:D,"&lt;=29999",Kickstarter!F:F,"canceled",Kickstarter!R:R,"plays")</f>
        <v>0</v>
      </c>
      <c r="E8" s="1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18" t="s">
        <v>8398</v>
      </c>
      <c r="B9" s="18">
        <f>COUNTIFS(Kickstarter!D:D,"&gt;=30000",Kickstarter!D:D,"&lt;=34999",Kickstarter!F:F,"successful",Kickstarter!R:R,"plays")</f>
        <v>3</v>
      </c>
      <c r="C9" s="18">
        <f>COUNTIFS(Kickstarter!D:D,"&gt;=30000",Kickstarter!D:D,"&lt;=34999",Kickstarter!F:F,"failed",Kickstarter!R:R,"plays")</f>
        <v>8</v>
      </c>
      <c r="D9" s="18">
        <f>COUNTIFS(Kickstarter!D:D,"&gt;=30000",Kickstarter!D:D,"&lt;=34999",Kickstarter!F:F,"canceled",Kickstarter!R:R,"plays")</f>
        <v>0</v>
      </c>
      <c r="E9" s="18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18" t="s">
        <v>8399</v>
      </c>
      <c r="B10" s="18">
        <f>COUNTIFS(Kickstarter!D:D,"&gt;=35000",Kickstarter!D:D,"&lt;=39999",Kickstarter!F:F,"successful",Kickstarter!R:R,"plays")</f>
        <v>4</v>
      </c>
      <c r="C10" s="18">
        <f>COUNTIFS(Kickstarter!D:D,"&gt;=35000",Kickstarter!D:D,"&lt;=39999",Kickstarter!F:F,"failed",Kickstarter!R:R,"plays")</f>
        <v>2</v>
      </c>
      <c r="D10" s="18">
        <f>COUNTIFS(Kickstarter!D:D,"&gt;=35000",Kickstarter!D:D,"&lt;=39999",Kickstarter!F:F,"canceled",Kickstarter!R:R,"plays")</f>
        <v>0</v>
      </c>
      <c r="E10" s="18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18" t="s">
        <v>8400</v>
      </c>
      <c r="B11" s="18">
        <f>COUNTIFS(Kickstarter!D:D,"&gt;=40000",Kickstarter!D:D,"&lt;=44999",Kickstarter!F:F,"successful",Kickstarter!R:R,"plays")</f>
        <v>2</v>
      </c>
      <c r="C11" s="18">
        <f>COUNTIFS(Kickstarter!D:D,"&gt;=40000",Kickstarter!D:D,"&lt;=44999",Kickstarter!F:F,"failed",Kickstarter!R:R,"plays")</f>
        <v>1</v>
      </c>
      <c r="D11" s="18">
        <f>COUNTIFS(Kickstarter!D:D,"&gt;=40000",Kickstarter!D:D,"&lt;=44999",Kickstarter!F:F,"canceled",Kickstarter!R:R,"plays")</f>
        <v>0</v>
      </c>
      <c r="E11" s="18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18" t="s">
        <v>8401</v>
      </c>
      <c r="B12" s="18">
        <f>COUNTIFS(Kickstarter!D:D,"&gt;=45000",Kickstarter!D:D,"&lt;=49999",Kickstarter!F:F,"successful",Kickstarter!R:R,"plays")</f>
        <v>0</v>
      </c>
      <c r="C12" s="18">
        <f>COUNTIFS(Kickstarter!D:D,"&gt;=45000",Kickstarter!D:D,"&lt;=49999",Kickstarter!F:F,"failed",Kickstarter!R:R,"plays")</f>
        <v>1</v>
      </c>
      <c r="D12" s="18">
        <f>COUNTIFS(Kickstarter!D:D,"&gt;=45000",Kickstarter!D:D,"&lt;=49999",Kickstarter!F:F,"canceled",Kickstarter!R:R,"plays")</f>
        <v>0</v>
      </c>
      <c r="E12" s="18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18" t="s">
        <v>8402</v>
      </c>
      <c r="B13" s="18">
        <f>COUNTIFS(Kickstarter!D:D,"&gt;=50000",Kickstarter!F:F,"successful",Kickstarter!R:R,"plays")</f>
        <v>2</v>
      </c>
      <c r="C13" s="18">
        <f>COUNTIFS(Kickstarter!D:D,"&gt;=50000",Kickstarter!F:F,"failed",Kickstarter!R:R,"plays")</f>
        <v>14</v>
      </c>
      <c r="D13" s="18">
        <f>COUNTIFS(Kickstarter!D:D,"&gt;=50000",Kickstarter!F:F,"canceled",Kickstarter!R:R,"plays")</f>
        <v>0</v>
      </c>
      <c r="E13" s="18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20" spans="11:11" ht="25" x14ac:dyDescent="0.2">
      <c r="K20" s="19"/>
    </row>
    <row r="21" spans="11:11" ht="25" x14ac:dyDescent="0.2">
      <c r="K21" s="19"/>
    </row>
    <row r="22" spans="11:11" ht="25" x14ac:dyDescent="0.2">
      <c r="K22" s="19"/>
    </row>
    <row r="23" spans="11:11" ht="25" x14ac:dyDescent="0.2">
      <c r="K23" s="19"/>
    </row>
    <row r="24" spans="11:11" ht="25" x14ac:dyDescent="0.2">
      <c r="K24" s="19"/>
    </row>
    <row r="25" spans="11:11" ht="25" x14ac:dyDescent="0.2">
      <c r="K25" s="19"/>
    </row>
    <row r="26" spans="11:11" ht="25" x14ac:dyDescent="0.2">
      <c r="K26" s="19"/>
    </row>
    <row r="27" spans="11:11" ht="25" x14ac:dyDescent="0.2">
      <c r="K27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5FD-D5F4-3042-A911-2826A7A156FF}">
  <dimension ref="A1:F6"/>
  <sheetViews>
    <sheetView zoomScale="160" zoomScaleNormal="160" workbookViewId="0">
      <selection activeCell="F6" sqref="F6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82FB-E3A4-1641-BC95-243A5483D4BD}">
  <dimension ref="A1:F47"/>
  <sheetViews>
    <sheetView zoomScale="150" zoomScaleNormal="150" workbookViewId="0">
      <selection activeCell="A6" sqref="A6:A46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83203125" bestFit="1" customWidth="1"/>
    <col min="13" max="13" width="7.1640625" bestFit="1" customWidth="1"/>
    <col min="14" max="14" width="8.6640625" bestFit="1" customWidth="1"/>
    <col min="15" max="15" width="8.83203125" bestFit="1" customWidth="1"/>
    <col min="16" max="16" width="4" bestFit="1" customWidth="1"/>
    <col min="17" max="17" width="11.33203125" bestFit="1" customWidth="1"/>
    <col min="18" max="18" width="5.6640625" bestFit="1" customWidth="1"/>
    <col min="19" max="19" width="12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4.1640625" bestFit="1" customWidth="1"/>
    <col min="29" max="29" width="10" bestFit="1" customWidth="1"/>
    <col min="30" max="30" width="4.5" bestFit="1" customWidth="1"/>
    <col min="31" max="31" width="12.33203125" bestFit="1" customWidth="1"/>
    <col min="32" max="32" width="6" bestFit="1" customWidth="1"/>
    <col min="33" max="33" width="10" bestFit="1" customWidth="1"/>
    <col min="34" max="34" width="15" bestFit="1" customWidth="1"/>
    <col min="35" max="35" width="6.33203125" bestFit="1" customWidth="1"/>
    <col min="36" max="36" width="13.33203125" bestFit="1" customWidth="1"/>
    <col min="37" max="37" width="8.83203125" bestFit="1" customWidth="1"/>
    <col min="38" max="38" width="10.33203125" bestFit="1" customWidth="1"/>
    <col min="39" max="39" width="11" bestFit="1" customWidth="1"/>
    <col min="40" max="40" width="9.1640625" bestFit="1" customWidth="1"/>
    <col min="41" max="41" width="4.5" bestFit="1" customWidth="1"/>
    <col min="42" max="42" width="10.6640625" bestFit="1" customWidth="1"/>
    <col min="43" max="43" width="10.1640625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8339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8349</v>
      </c>
      <c r="B7" s="15">
        <v>20</v>
      </c>
      <c r="C7" s="15"/>
      <c r="D7" s="15"/>
      <c r="E7" s="15"/>
      <c r="F7" s="15">
        <v>20</v>
      </c>
    </row>
    <row r="8" spans="1:6" x14ac:dyDescent="0.2">
      <c r="A8" s="14" t="s">
        <v>8347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8341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4" t="s">
        <v>8322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4" t="s">
        <v>8325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8329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4" t="s">
        <v>8330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4" t="s">
        <v>8352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8345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4" t="s">
        <v>8318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8309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4" t="s">
        <v>8328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4" t="s">
        <v>8350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8340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4" t="s">
        <v>8336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4" t="s">
        <v>8344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8335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8355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8333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4" t="s">
        <v>8353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8314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4" t="s">
        <v>8351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8326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4" t="s">
        <v>8338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4" t="s">
        <v>8312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8357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8331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4" t="s">
        <v>8337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4" t="s">
        <v>8343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4" t="s">
        <v>8320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4" t="s">
        <v>8315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4" t="s">
        <v>8324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4" t="s">
        <v>8317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4" t="s">
        <v>8332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4" t="s">
        <v>8348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8310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4" t="s">
        <v>8342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4" t="s">
        <v>8354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1CD65-958E-C34B-9403-0E6430FDB8CC}">
  <dimension ref="A1:D6"/>
  <sheetViews>
    <sheetView zoomScale="160" zoomScaleNormal="160" workbookViewId="0">
      <selection activeCell="D2" sqref="D2:D6"/>
    </sheetView>
  </sheetViews>
  <sheetFormatPr baseColWidth="10" defaultRowHeight="15" x14ac:dyDescent="0.2"/>
  <cols>
    <col min="1" max="1" width="35" style="13" customWidth="1"/>
    <col min="2" max="2" width="114.1640625" style="13" customWidth="1"/>
    <col min="3" max="16384" width="10.83203125" style="13"/>
  </cols>
  <sheetData>
    <row r="1" spans="1:4" x14ac:dyDescent="0.2">
      <c r="A1" s="1" t="s">
        <v>8379</v>
      </c>
      <c r="B1" s="1" t="s">
        <v>4110</v>
      </c>
      <c r="C1" s="1" t="s">
        <v>8380</v>
      </c>
      <c r="D1" s="1" t="s">
        <v>8381</v>
      </c>
    </row>
    <row r="2" spans="1:4" x14ac:dyDescent="0.2">
      <c r="A2" s="13" t="s">
        <v>3473</v>
      </c>
      <c r="B2" s="13" t="str">
        <f>B4</f>
        <v>Cutting Off Kate Bush is a one-woman show written &amp; performed by Lucy Benson-Brown, premiering at the Edinburgh Fringe Festival 2014</v>
      </c>
      <c r="C2" s="13">
        <f>VLOOKUP(A2,Kickstarter!B:E,3,FALSE)</f>
        <v>2000</v>
      </c>
      <c r="D2" s="13">
        <f>VLOOKUP(A2,Kickstarter!B:E,4,FALSE)</f>
        <v>2020</v>
      </c>
    </row>
    <row r="3" spans="1:4" x14ac:dyDescent="0.2">
      <c r="A3" s="13" t="s">
        <v>3616</v>
      </c>
      <c r="B3" s="13" t="str">
        <f>VLOOKUP(A3,Kickstarter!B:C,2,FALSE)</f>
        <v>The play yet to be described as "A surefire Edinburgh Fringe Festival Cult Hit". Coming to the Underbelly, Edinburgh, 5th-30th August.</v>
      </c>
      <c r="C3" s="13">
        <f>VLOOKUP(A3,Kickstarter!B:E,3,FALSE)</f>
        <v>2000</v>
      </c>
      <c r="D3" s="13">
        <f>VLOOKUP(A3,Kickstarter!B:E,4,FALSE)</f>
        <v>2020</v>
      </c>
    </row>
    <row r="4" spans="1:4" x14ac:dyDescent="0.2">
      <c r="A4" s="13" t="s">
        <v>3178</v>
      </c>
      <c r="B4" s="13" t="str">
        <f>VLOOKUP(A4,Kickstarter!B:C,2,FALSE)</f>
        <v>Cutting Off Kate Bush is a one-woman show written &amp; performed by Lucy Benson-Brown, premiering at the Edinburgh Fringe Festival 2014</v>
      </c>
      <c r="C4" s="13">
        <f>VLOOKUP(A4,Kickstarter!B:E,3,FALSE)</f>
        <v>1500</v>
      </c>
      <c r="D4" s="13">
        <f>VLOOKUP(A4,Kickstarter!B:E,4,FALSE)</f>
        <v>2576</v>
      </c>
    </row>
    <row r="5" spans="1:4" x14ac:dyDescent="0.2">
      <c r="A5" s="13" t="s">
        <v>3329</v>
      </c>
      <c r="B5" s="13" t="str">
        <f>VLOOKUP(A5,Kickstarter!B:C,2,FALSE)</f>
        <v>Jestia and Raedon is a brand new romantic comedy play going to the Edinburgh Fringe Festival this summer.</v>
      </c>
      <c r="C5" s="13">
        <f>VLOOKUP(A5,Kickstarter!B:E,3,FALSE)</f>
        <v>1000</v>
      </c>
      <c r="D5" s="13">
        <f>VLOOKUP(A5,Kickstarter!B:E,4,FALSE)</f>
        <v>1168</v>
      </c>
    </row>
    <row r="6" spans="1:4" x14ac:dyDescent="0.2">
      <c r="A6" s="13" t="s">
        <v>3221</v>
      </c>
      <c r="B6" s="13" t="str">
        <f>VLOOKUP(A6,Kickstarter!B:C,2,FALSE)</f>
        <v>A one-man show about love, loss, and motorways, written &amp; performed by Ben Norris. Help us get to the 2015 Edinburgh Fringe and beyond!</v>
      </c>
      <c r="C6" s="13">
        <f>VLOOKUP(A6,Kickstarter!B:E,3,FALSE)</f>
        <v>4000</v>
      </c>
      <c r="D6" s="13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Edinburgh's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박성환</cp:lastModifiedBy>
  <dcterms:created xsi:type="dcterms:W3CDTF">2017-04-20T15:17:24Z</dcterms:created>
  <dcterms:modified xsi:type="dcterms:W3CDTF">2022-02-28T08:02:55Z</dcterms:modified>
</cp:coreProperties>
</file>