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ankairen/Desktop/interview/BoMo/"/>
    </mc:Choice>
  </mc:AlternateContent>
  <xr:revisionPtr revIDLastSave="0" documentId="13_ncr:1_{925673A9-B976-A34B-A0F9-2F2F545886C4}" xr6:coauthVersionLast="47" xr6:coauthVersionMax="47" xr10:uidLastSave="{00000000-0000-0000-0000-000000000000}"/>
  <bookViews>
    <workbookView xWindow="14400" yWindow="760" windowWidth="20160" windowHeight="19880" xr2:uid="{00000000-000D-0000-FFFF-FFFF00000000}"/>
  </bookViews>
  <sheets>
    <sheet name="Sales_Data" sheetId="1" r:id="rId1"/>
  </sheets>
  <calcPr calcId="191029"/>
  <pivotCaches>
    <pivotCache cacheId="29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1" l="1"/>
  <c r="M14" i="1"/>
  <c r="M15" i="1"/>
  <c r="M16" i="1"/>
  <c r="M13" i="1"/>
  <c r="J3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3" i="1"/>
  <c r="B200" i="1"/>
  <c r="M33" i="1"/>
  <c r="N33" i="1" s="1"/>
  <c r="M34" i="1"/>
  <c r="N34" i="1" s="1"/>
  <c r="M35" i="1"/>
  <c r="N35" i="1" s="1"/>
  <c r="M32" i="1"/>
  <c r="N32" i="1" s="1"/>
  <c r="B127" i="1"/>
  <c r="B179" i="1"/>
  <c r="N22" i="1"/>
  <c r="O22" i="1" s="1"/>
  <c r="N23" i="1"/>
  <c r="O23" i="1" s="1"/>
  <c r="N24" i="1"/>
  <c r="O24" i="1" s="1"/>
  <c r="N21" i="1"/>
  <c r="O21" i="1" s="1"/>
  <c r="I2" i="1"/>
  <c r="J2" i="1" s="1"/>
  <c r="I3" i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B12" i="1"/>
  <c r="B124" i="1"/>
  <c r="B51" i="1"/>
  <c r="B95" i="1"/>
  <c r="B125" i="1"/>
  <c r="B59" i="1"/>
  <c r="B18" i="1" s="1"/>
  <c r="B9" i="1"/>
  <c r="M40" i="1" l="1"/>
  <c r="M38" i="1"/>
  <c r="M41" i="1"/>
  <c r="M39" i="1"/>
  <c r="P21" i="1"/>
  <c r="P24" i="1"/>
  <c r="P23" i="1"/>
  <c r="P22" i="1"/>
  <c r="O35" i="1"/>
  <c r="O34" i="1"/>
  <c r="O33" i="1"/>
  <c r="M42" i="1"/>
  <c r="M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tc={3D8F57A1-F5A5-2C42-9B3B-0A4C168523F5}</author>
    <author>tc={BBD3149B-2FD6-7A4E-A1C9-A268458C01B2}</author>
    <author>tc={7EDEC188-09FD-914D-AA01-9793BADF19E5}</author>
    <author>tc={64596454-AF45-2F4E-B6DE-A96727048F73}</author>
    <author>tc={3A26F285-C111-324B-97E6-E03D110E5D96}</author>
    <author>tc={00B97212-874A-E047-9349-7F8066C57F41}</author>
    <author>tc={927345B4-6DA1-2D46-A82F-ECAFA0D8983D}</author>
    <author>tc={CCD493CB-455F-A142-8E83-D3277D7582A4}</author>
    <author>tc={B626FB08-29FA-444E-862E-ECFC3CBF39F5}</author>
    <author>tc={B07EE27E-CC93-5049-A766-6F26DA3F8C36}</author>
    <author>tc={EE90D0D5-E046-5A4B-A3AF-382C50300EE0}</author>
    <author>tc={27DB1FFB-0325-8F4F-BDE5-F20523243800}</author>
    <author>tc={2F4DADA2-1A35-FF42-B8AF-E94F44C8F059}</author>
    <author>tc={86003A9F-B437-5B41-814F-F687664318BE}</author>
    <author>tc={DD26DC79-2EFD-CD4F-AF7F-802709AFCAA9}</author>
    <author>tc={89747B90-61D7-B045-B203-EBA39E608511}</author>
    <author>tc={26EDEFF0-EF0D-6945-8730-E448411D659C}</author>
    <author>tc={2BBF8CF7-2969-F04E-B73D-C982C47B0CC2}</author>
    <author>tc={6B7384D9-B589-554F-9CF8-D1088A7D2A23}</author>
    <author>tc={7156B83F-5E38-7A42-9F34-C2A431DA07D7}</author>
    <author>tc={71513FE9-AAD7-B54F-AEB6-495BE28665C4}</author>
    <author>tc={17ECC55B-F4A5-CC4A-8C3D-CF468DE99EC7}</author>
    <author>tc={0B23B7EC-7C22-6D43-AEBC-395F490BDAC7}</author>
    <author>tc={0FAE8FE4-87EB-2645-9927-5400EFF5498B}</author>
    <author>tc={46D8A6EC-21F6-DF48-96B1-94898FE4BA22}</author>
    <author>tc={30179C0B-A2EF-2649-A1D6-DC63A027453A}</author>
    <author>tc={2C08DF11-B133-0B4B-879F-E8AA06FAE380}</author>
    <author>tc={A9F03088-3A87-7E4C-980C-EB1C6A06694A}</author>
    <author>tc={0A9B83E4-D481-E84C-9595-4F4A80C1C3DD}</author>
    <author>tc={B9585AE6-94B1-EC43-BC4D-7865262FB293}</author>
    <author>tc={A8F108D1-3464-C944-94AD-16C2EA350554}</author>
    <author>tc={4E1CC270-243D-D744-B6BE-80211BFCA002}</author>
    <author>tc={D3E71405-D6BB-CB43-A9FE-2DE8DA1FB715}</author>
    <author>tc={8E663EAD-D2FE-A741-B634-A216B60A4D85}</author>
    <author>tc={26D2A962-AD57-CA4D-952D-9A8B05539CD3}</author>
    <author>tc={B07B7055-20F5-2944-8ED3-2707E9BD0ED0}</author>
    <author>tc={4F595ECC-D262-E144-BBB4-5342F6C4D85D}</author>
    <author>tc={C16D273F-94CC-7248-AF39-0CAE5CCF1408}</author>
    <author>tc={92A3A579-9E81-F443-839A-FC9729656004}</author>
    <author>tc={5DE3C02E-96C0-1C4D-B7D7-0F9776F9459C}</author>
    <author>tc={D49F7C45-F991-DA4F-8459-F0217F387A65}</author>
    <author>tc={C08DABF9-550E-9343-81D8-503F76E28CD0}</author>
    <author>tc={D4AECDF6-DD61-514E-8A2E-93CD83D65BD6}</author>
    <author>tc={2D4F71DA-34C4-B44B-B034-3B876FE5198A}</author>
    <author>tc={BD95B7FC-ABFA-3D42-8BF1-61208B912BF7}</author>
    <author>tc={2BC8BC19-1CE0-6948-842C-62941F67D50A}</author>
    <author>tc={EA5173CF-B939-4045-A690-FA8F925C4A61}</author>
    <author>tc={A597ED59-8A09-7F47-BF63-1C12FFB57E94}</author>
    <author>tc={74147EEB-143E-1840-9176-9369B20C091C}</author>
    <author>tc={17654BEF-1230-8D48-918B-88B0DC3971DF}</author>
    <author>tc={1E0C73EF-BF6D-8648-A98B-44F5EF45D346}</author>
    <author>tc={2CB42B98-9968-494B-81C9-EADB20ABAA66}</author>
    <author>tc={C4050742-748C-3E47-9E85-F44509963ECF}</author>
    <author>tc={8E5A73B4-8A70-C340-A40D-D963E43D8656}</author>
    <author>tc={DB7FA31A-A634-F247-81B4-E0BD00154C0F}</author>
    <author>tc={E8044E68-C870-5A46-8DF9-6C09675BD4B8}</author>
    <author>tc={F67B7693-C6BC-0D46-880B-74D80B504176}</author>
    <author>tc={3151BAF1-3A10-D448-8463-F1195239A300}</author>
    <author>tc={0EE316AB-13CF-3849-AAAD-DFD88B081BB0}</author>
    <author>tc={045F9CBB-DF95-1146-9DCD-D142E0A9A540}</author>
    <author>tc={3AE1D1F3-61AB-0847-8433-204836C2ADC5}</author>
    <author>tc={9A6A8EBB-2544-094C-AEBF-5DADC27C6020}</author>
    <author>tc={948517F5-153E-C24D-8031-71A10CD60E0E}</author>
    <author>tc={97318C4B-AAFB-D948-89E1-1A13D56D7CC1}</author>
    <author>tc={1B606292-ED39-2E48-9D68-D4EE08E2DD2B}</author>
    <author>tc={45A019A8-1733-6042-8A88-BA0E9649603C}</author>
    <author>tc={FC17BCE5-5D09-D741-8778-30C4C69CCC92}</author>
    <author>tc={AA663273-1FE0-9345-BFF2-FBD80978733E}</author>
    <author>tc={D930FB84-C305-5648-908B-211FD3AB24A5}</author>
    <author>tc={570A5643-35EA-3B43-9682-A5A736AD1A21}</author>
    <author>tc={C770418B-17BC-9C49-A5E0-A91E4F3BCD3E}</author>
    <author>tc={B5F95E79-FAFE-FB41-AAA2-190E626188D7}</author>
    <author>tc={27E3F154-C766-F543-9CF7-6DA66F30C44D}</author>
    <author>tc={3C487467-803A-C945-8A03-E09C5A9CAC13}</author>
    <author>tc={DD4BF6B2-623B-2A4A-825A-05B0D921F62E}</author>
    <author>tc={34B00A12-0630-874A-AC10-803944D00491}</author>
    <author>tc={96C4017B-D6F3-EE4B-9A6E-513A3C3EE8A4}</author>
    <author>tc={0C0B283C-4223-EA49-A287-2DE9063E06C8}</author>
    <author>tc={853AC159-1613-114A-A84C-3C95C51AC22D}</author>
    <author>tc={87813BF6-E9EC-FB4C-AFCC-7B93CC7453A5}</author>
    <author>tc={53153932-7D71-ED4B-8B0A-E00563D0E519}</author>
    <author>tc={B866631D-E4BE-0444-B3AA-F362D8ACBA41}</author>
    <author>tc={715D88BB-CCB3-EF4C-8AA1-8D4620776230}</author>
    <author>tc={2615634B-0EF3-9948-927C-CF1BD048FC39}</author>
    <author>tc={AE571A6F-AC12-C248-ACA6-6F2EEA13B867}</author>
    <author>tc={7CCDC33D-53CA-2446-9985-F652B82E09C6}</author>
    <author>tc={CB937AD1-3F03-324D-92ED-FBF5F08A0BA2}</author>
    <author>tc={D4C67480-C352-4C43-82B0-AC557FDE435D}</author>
    <author>tc={B8D9DC42-AF66-E74E-B10C-3D873985D5E6}</author>
    <author>tc={A29AA40F-BCFF-554F-8B1E-00A1DD9BAAD7}</author>
    <author>tc={F3E890B9-5F52-FF46-BC7C-32966A795F2B}</author>
    <author>tc={2FE3028E-F555-F247-BDB6-FC0809580842}</author>
    <author>tc={A6A21332-BFD1-D34C-A104-DBC908D536E8}</author>
    <author>tc={56A51F6B-C1D9-CA49-87BA-126B55F5EB8D}</author>
    <author>tc={BCDECCC6-6A63-1E4E-872F-7EDD82A10498}</author>
    <author>tc={CFDD1FEC-B350-AC4B-9DB5-C59754CA45EF}</author>
    <author>tc={57B21C46-720B-3144-A983-AB4A1D052831}</author>
    <author>tc={19F11499-4A95-7D4C-BB5B-7EB9E5554D0F}</author>
    <author>tc={9D85F64B-5839-5B44-A810-790B86F2A6D0}</author>
    <author>tc={DE7C96B6-FD0A-1A43-8293-7DF3C2190D74}</author>
    <author>tc={02AEB87E-3E18-AE47-95DB-08C4BE8787E3}</author>
  </authors>
  <commentList>
    <comment ref="J2" authorId="0" shapeId="0" xr:uid="{3D8F57A1-F5A5-2C42-9B3B-0A4C168523F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3" authorId="1" shapeId="0" xr:uid="{BBD3149B-2FD6-7A4E-A1C9-A268458C01B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6" authorId="2" shapeId="0" xr:uid="{7EDEC188-09FD-914D-AA01-9793BADF19E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B9" authorId="3" shapeId="0" xr:uid="{64596454-AF45-2F4E-B6DE-A96727048F73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the assumption that the transaction date should be related to the salesperson, the product being sold, and the region, I chose the date of transaction of TXN119 and TXN 1146 to calculate average.</t>
      </text>
    </comment>
    <comment ref="J11" authorId="4" shapeId="0" xr:uid="{3A26F285-C111-324B-97E6-E03D110E5D9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B12" authorId="5" shapeId="0" xr:uid="{00B97212-874A-E047-9349-7F8066C57F41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TXN1015 and TXN 1137</t>
      </text>
    </comment>
    <comment ref="J15" authorId="6" shapeId="0" xr:uid="{927345B4-6DA1-2D46-A82F-ECAFA0D8983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7" authorId="7" shapeId="0" xr:uid="{CCD493CB-455F-A142-8E83-D3277D7582A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B18" authorId="8" shapeId="0" xr:uid="{B626FB08-29FA-444E-862E-ECFC3CBF39F5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TXN1047 and TXN1120</t>
      </text>
    </comment>
    <comment ref="J19" authorId="9" shapeId="0" xr:uid="{B07EE27E-CC93-5049-A766-6F26DA3F8C3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20" authorId="10" shapeId="0" xr:uid="{EE90D0D5-E046-5A4B-A3AF-382C50300EE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22" authorId="11" shapeId="0" xr:uid="{27DB1FFB-0325-8F4F-BDE5-F2052324380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24" authorId="12" shapeId="0" xr:uid="{2F4DADA2-1A35-FF42-B8AF-E94F44C8F05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25" authorId="13" shapeId="0" xr:uid="{86003A9F-B437-5B41-814F-F687664318B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26" authorId="14" shapeId="0" xr:uid="{DD26DC79-2EFD-CD4F-AF7F-802709AFCAA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31" authorId="15" shapeId="0" xr:uid="{89747B90-61D7-B045-B203-EBA39E608511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33" authorId="16" shapeId="0" xr:uid="{26EDEFF0-EF0D-6945-8730-E448411D659C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37" authorId="17" shapeId="0" xr:uid="{2BBF8CF7-2969-F04E-B73D-C982C47B0CC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38" authorId="18" shapeId="0" xr:uid="{6B7384D9-B589-554F-9CF8-D1088A7D2A2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39" authorId="19" shapeId="0" xr:uid="{7156B83F-5E38-7A42-9F34-C2A431DA07D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40" authorId="20" shapeId="0" xr:uid="{71513FE9-AAD7-B54F-AEB6-495BE28665C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42" authorId="21" shapeId="0" xr:uid="{17ECC55B-F4A5-CC4A-8C3D-CF468DE99EC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45" authorId="22" shapeId="0" xr:uid="{0B23B7EC-7C22-6D43-AEBC-395F490BDAC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46" authorId="23" shapeId="0" xr:uid="{0FAE8FE4-87EB-2645-9927-5400EFF5498B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50" authorId="24" shapeId="0" xr:uid="{46D8A6EC-21F6-DF48-96B1-94898FE4BA2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B51" authorId="25" shapeId="0" xr:uid="{30179C0B-A2EF-2649-A1D6-DC63A027453A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TXN1115 and TXN1193</t>
      </text>
    </comment>
    <comment ref="J51" authorId="26" shapeId="0" xr:uid="{2C08DF11-B133-0B4B-879F-E8AA06FAE38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53" authorId="27" shapeId="0" xr:uid="{A9F03088-3A87-7E4C-980C-EB1C6A06694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B59" authorId="28" shapeId="0" xr:uid="{0A9B83E4-D481-E84C-9595-4F4A80C1C3DD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TXN1021 and TXN 1195</t>
      </text>
    </comment>
    <comment ref="J60" authorId="29" shapeId="0" xr:uid="{B9585AE6-94B1-EC43-BC4D-7865262FB29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61" authorId="30" shapeId="0" xr:uid="{A8F108D1-3464-C944-94AD-16C2EA35055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66" authorId="31" shapeId="0" xr:uid="{4E1CC270-243D-D744-B6BE-80211BFCA00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67" authorId="32" shapeId="0" xr:uid="{D3E71405-D6BB-CB43-A9FE-2DE8DA1FB71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68" authorId="33" shapeId="0" xr:uid="{8E663EAD-D2FE-A741-B634-A216B60A4D8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71" authorId="34" shapeId="0" xr:uid="{26D2A962-AD57-CA4D-952D-9A8B05539CD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74" authorId="35" shapeId="0" xr:uid="{B07B7055-20F5-2944-8ED3-2707E9BD0ED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75" authorId="36" shapeId="0" xr:uid="{4F595ECC-D262-E144-BBB4-5342F6C4D85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77" authorId="37" shapeId="0" xr:uid="{C16D273F-94CC-7248-AF39-0CAE5CCF140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78" authorId="38" shapeId="0" xr:uid="{92A3A579-9E81-F443-839A-FC972965600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80" authorId="39" shapeId="0" xr:uid="{5DE3C02E-96C0-1C4D-B7D7-0F9776F9459C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81" authorId="40" shapeId="0" xr:uid="{D49F7C45-F991-DA4F-8459-F0217F387A6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84" authorId="41" shapeId="0" xr:uid="{C08DABF9-550E-9343-81D8-503F76E28CD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86" authorId="42" shapeId="0" xr:uid="{D4AECDF6-DD61-514E-8A2E-93CD83D65BD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87" authorId="43" shapeId="0" xr:uid="{2D4F71DA-34C4-B44B-B034-3B876FE5198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89" authorId="44" shapeId="0" xr:uid="{BD95B7FC-ABFA-3D42-8BF1-61208B912BF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90" authorId="45" shapeId="0" xr:uid="{2BC8BC19-1CE0-6948-842C-62941F67D50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91" authorId="46" shapeId="0" xr:uid="{EA5173CF-B939-4045-A690-FA8F925C4A61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93" authorId="47" shapeId="0" xr:uid="{A597ED59-8A09-7F47-BF63-1C12FFB57E9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B95" authorId="48" shapeId="0" xr:uid="{74147EEB-143E-1840-9176-9369B20C091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TXN1090 and TXN 1124</t>
      </text>
    </comment>
    <comment ref="J96" authorId="49" shapeId="0" xr:uid="{17654BEF-1230-8D48-918B-88B0DC3971D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01" authorId="50" shapeId="0" xr:uid="{1E0C73EF-BF6D-8648-A98B-44F5EF45D34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02" authorId="51" shapeId="0" xr:uid="{2CB42B98-9968-494B-81C9-EADB20ABAA6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04" authorId="52" shapeId="0" xr:uid="{C4050742-748C-3E47-9E85-F44509963EC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05" authorId="53" shapeId="0" xr:uid="{8E5A73B4-8A70-C340-A40D-D963E43D865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06" authorId="54" shapeId="0" xr:uid="{DB7FA31A-A634-F247-81B4-E0BD00154C0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12" authorId="55" shapeId="0" xr:uid="{E8044E68-C870-5A46-8DF9-6C09675BD4B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13" authorId="56" shapeId="0" xr:uid="{F67B7693-C6BC-0D46-880B-74D80B50417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15" authorId="57" shapeId="0" xr:uid="{3151BAF1-3A10-D448-8463-F1195239A30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16" authorId="58" shapeId="0" xr:uid="{0EE316AB-13CF-3849-AAAD-DFD88B081BB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18" authorId="59" shapeId="0" xr:uid="{045F9CBB-DF95-1146-9DCD-D142E0A9A54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21" authorId="60" shapeId="0" xr:uid="{3AE1D1F3-61AB-0847-8433-204836C2ADC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B124" authorId="61" shapeId="0" xr:uid="{9A6A8EBB-2544-094C-AEBF-5DADC27C6020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TXN1115 and TXN1126</t>
      </text>
    </comment>
    <comment ref="B125" authorId="62" shapeId="0" xr:uid="{948517F5-153E-C24D-8031-71A10CD60E0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TXN1021 and TXN1195</t>
      </text>
    </comment>
    <comment ref="J126" authorId="63" shapeId="0" xr:uid="{97318C4B-AAFB-D948-89E1-1A13D56D7CC1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B127" authorId="64" shapeId="0" xr:uid="{1B606292-ED39-2E48-9D68-D4EE08E2DD2B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TXN1053 and TXN1025</t>
      </text>
    </comment>
    <comment ref="J128" authorId="65" shapeId="0" xr:uid="{45A019A8-1733-6042-8A88-BA0E9649603C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30" authorId="66" shapeId="0" xr:uid="{FC17BCE5-5D09-D741-8778-30C4C69CCC9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32" authorId="67" shapeId="0" xr:uid="{AA663273-1FE0-9345-BFF2-FBD80978733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33" authorId="68" shapeId="0" xr:uid="{D930FB84-C305-5648-908B-211FD3AB24A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35" authorId="69" shapeId="0" xr:uid="{570A5643-35EA-3B43-9682-A5A736AD1A21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37" authorId="70" shapeId="0" xr:uid="{C770418B-17BC-9C49-A5E0-A91E4F3BCD3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39" authorId="71" shapeId="0" xr:uid="{B5F95E79-FAFE-FB41-AAA2-190E626188D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40" authorId="72" shapeId="0" xr:uid="{27E3F154-C766-F543-9CF7-6DA66F30C44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42" authorId="73" shapeId="0" xr:uid="{3C487467-803A-C945-8A03-E09C5A9CAC1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43" authorId="74" shapeId="0" xr:uid="{DD4BF6B2-623B-2A4A-825A-05B0D921F62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45" authorId="75" shapeId="0" xr:uid="{34B00A12-0630-874A-AC10-803944D00491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49" authorId="76" shapeId="0" xr:uid="{96C4017B-D6F3-EE4B-9A6E-513A3C3EE8A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50" authorId="77" shapeId="0" xr:uid="{0C0B283C-4223-EA49-A287-2DE9063E06C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51" authorId="78" shapeId="0" xr:uid="{853AC159-1613-114A-A84C-3C95C51AC22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52" authorId="79" shapeId="0" xr:uid="{87813BF6-E9EC-FB4C-AFCC-7B93CC7453A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54" authorId="80" shapeId="0" xr:uid="{53153932-7D71-ED4B-8B0A-E00563D0E51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55" authorId="81" shapeId="0" xr:uid="{B866631D-E4BE-0444-B3AA-F362D8ACBA41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56" authorId="82" shapeId="0" xr:uid="{715D88BB-CCB3-EF4C-8AA1-8D462077623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58" authorId="83" shapeId="0" xr:uid="{2615634B-0EF3-9948-927C-CF1BD048FC3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63" authorId="84" shapeId="0" xr:uid="{AE571A6F-AC12-C248-ACA6-6F2EEA13B86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67" authorId="85" shapeId="0" xr:uid="{7CCDC33D-53CA-2446-9985-F652B82E09C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69" authorId="86" shapeId="0" xr:uid="{CB937AD1-3F03-324D-92ED-FBF5F08A0BA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70" authorId="87" shapeId="0" xr:uid="{D4C67480-C352-4C43-82B0-AC557FDE435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71" authorId="88" shapeId="0" xr:uid="{B8D9DC42-AF66-E74E-B10C-3D873985D5E6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73" authorId="89" shapeId="0" xr:uid="{A29AA40F-BCFF-554F-8B1E-00A1DD9BAAD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77" authorId="90" shapeId="0" xr:uid="{F3E890B9-5F52-FF46-BC7C-32966A795F2B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B179" authorId="91" shapeId="0" xr:uid="{2FE3028E-F555-F247-BDB6-FC0809580842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TXN1062 and TXN 1098</t>
      </text>
    </comment>
    <comment ref="J180" authorId="92" shapeId="0" xr:uid="{A6A21332-BFD1-D34C-A104-DBC908D536E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86" authorId="93" shapeId="0" xr:uid="{56A51F6B-C1D9-CA49-87BA-126B55F5EB8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88" authorId="94" shapeId="0" xr:uid="{BCDECCC6-6A63-1E4E-872F-7EDD82A1049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90" authorId="95" shapeId="0" xr:uid="{CFDD1FEC-B350-AC4B-9DB5-C59754CA45E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92" authorId="96" shapeId="0" xr:uid="{57B21C46-720B-3144-A983-AB4A1D052831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97" authorId="97" shapeId="0" xr:uid="{19F11499-4A95-7D4C-BB5B-7EB9E5554D0F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J198" authorId="98" shapeId="0" xr:uid="{9D85F64B-5839-5B44-A810-790B86F2A6D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  <comment ref="B200" authorId="99" shapeId="0" xr:uid="{DE7C96B6-FD0A-1A43-8293-7DF3C2190D74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TXN1118 and TXN1076</t>
      </text>
    </comment>
    <comment ref="J200" authorId="100" shapeId="0" xr:uid="{02AEB87E-3E18-AE47-95DB-08C4BE8787E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Discount exceeds $300 because the sales amount is above $2,000 and a 15% discount was applied.</t>
      </text>
    </comment>
  </commentList>
</comments>
</file>

<file path=xl/sharedStrings.xml><?xml version="1.0" encoding="utf-8"?>
<sst xmlns="http://schemas.openxmlformats.org/spreadsheetml/2006/main" count="858" uniqueCount="245">
  <si>
    <t>Transaction ID</t>
  </si>
  <si>
    <t>Date</t>
  </si>
  <si>
    <t>Region</t>
  </si>
  <si>
    <t>Salesperson</t>
  </si>
  <si>
    <t>Product</t>
  </si>
  <si>
    <t>Quantity</t>
  </si>
  <si>
    <t>Unit Price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</si>
  <si>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</si>
  <si>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</si>
  <si>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</si>
  <si>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</si>
  <si>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</si>
  <si>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</si>
  <si>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</si>
  <si>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</si>
  <si>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</si>
  <si>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</si>
  <si>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</si>
  <si>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</si>
  <si>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</si>
  <si>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</si>
  <si>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</si>
  <si>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</si>
  <si>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</si>
  <si>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</si>
  <si>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</si>
  <si>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</si>
  <si>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</si>
  <si>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</si>
  <si>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</si>
  <si>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</si>
  <si>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</si>
  <si>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</si>
  <si>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</si>
  <si>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</si>
  <si>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</si>
  <si>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</si>
  <si>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</si>
  <si>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</si>
  <si>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</si>
  <si>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</si>
  <si>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</si>
  <si>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</si>
  <si>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</si>
  <si>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</si>
  <si>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</si>
  <si>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</si>
  <si>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</si>
  <si>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</si>
  <si>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</si>
  <si>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</si>
  <si>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</si>
  <si>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</si>
  <si>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</si>
  <si>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</si>
  <si>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</si>
  <si>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</si>
  <si>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</si>
  <si>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</si>
  <si>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</si>
  <si>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</si>
  <si>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</si>
  <si>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</si>
  <si>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</si>
  <si>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</si>
  <si>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</si>
  <si>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</si>
  <si>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</si>
  <si>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</si>
  <si>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</si>
  <si>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</si>
  <si>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</si>
  <si>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</si>
  <si>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</si>
  <si>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</si>
  <si>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</si>
  <si>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</si>
  <si>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</si>
  <si>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</si>
  <si>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</si>
  <si>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</si>
  <si>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</si>
  <si>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</si>
  <si>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</si>
  <si>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</si>
  <si>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</si>
  <si>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</si>
  <si>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</si>
  <si>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</si>
  <si>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</si>
  <si>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</si>
  <si>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</si>
  <si>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</si>
  <si>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</si>
  <si>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</si>
  <si>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</si>
  <si>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</si>
  <si>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</si>
  <si>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</si>
  <si>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</si>
  <si>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</si>
  <si>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</si>
  <si>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</si>
  <si>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</si>
  <si>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</si>
  <si>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</si>
  <si>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</si>
  <si>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</si>
  <si>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</si>
  <si>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</si>
  <si>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</si>
  <si>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</si>
  <si>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</si>
  <si>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</si>
  <si>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</si>
  <si>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</si>
  <si>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</si>
  <si>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</si>
  <si>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</si>
  <si>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</si>
  <si>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</si>
  <si>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</si>
  <si>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</si>
  <si>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</si>
  <si>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</si>
  <si>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</si>
  <si>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</si>
  <si>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</si>
  <si>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</si>
  <si>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</si>
  <si>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</si>
  <si>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</si>
  <si>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</si>
  <si>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</si>
  <si>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</si>
  <si>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</si>
  <si>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</si>
  <si>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</si>
  <si>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</si>
  <si>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</si>
  <si>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</si>
  <si>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</si>
  <si>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</si>
  <si>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</si>
  <si>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</si>
  <si>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</si>
  <si>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</si>
  <si>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</si>
  <si>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</si>
  <si>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</si>
  <si>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</si>
  <si>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</si>
  <si>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</si>
  <si>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</si>
  <si>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</si>
  <si>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</si>
  <si>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</si>
  <si>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</si>
  <si>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</si>
  <si>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</si>
  <si>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</si>
  <si>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</si>
  <si>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</si>
  <si>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</si>
  <si>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</si>
  <si>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</si>
  <si>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</si>
  <si>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</si>
  <si>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</si>
  <si>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</si>
  <si>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</si>
  <si>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</si>
  <si>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</si>
  <si>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</si>
  <si>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</si>
  <si>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</si>
  <si>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</si>
  <si>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</si>
  <si>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</si>
  <si>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</si>
  <si>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</si>
  <si>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</si>
  <si>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</si>
  <si>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</si>
  <si>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</si>
  <si>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</si>
  <si>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</si>
  <si>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</si>
  <si>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</si>
  <si>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</si>
  <si>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</si>
  <si>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</si>
  <si>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</si>
  <si>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</si>
  <si>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</si>
  <si>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</si>
  <si>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</si>
  <si>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</si>
  <si>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</si>
  <si>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</si>
  <si>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</si>
  <si>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</si>
  <si>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</si>
  <si>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</si>
  <si>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</si>
  <si>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</si>
  <si>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</si>
  <si>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West</t>
  </si>
  <si>
    <t>South</t>
  </si>
  <si>
    <t>East</t>
  </si>
  <si>
    <t>North</t>
  </si>
  <si>
    <t>John Doe</t>
  </si>
  <si>
    <t>Maria Lee</t>
  </si>
  <si>
    <t>Jane Smith</t>
  </si>
  <si>
    <t>Ali Khan</t>
  </si>
  <si>
    <t>Furniture</t>
  </si>
  <si>
    <t>Clothing</t>
  </si>
  <si>
    <t>Electronics</t>
  </si>
  <si>
    <t>Data Issue</t>
  </si>
  <si>
    <t>Total Sales</t>
  </si>
  <si>
    <t>Grand Total</t>
  </si>
  <si>
    <t>Sum of Total Sales</t>
  </si>
  <si>
    <t>Total Sales for each Product and Region</t>
  </si>
  <si>
    <t>Rank</t>
  </si>
  <si>
    <t>Top 3 salesperson based on total sales are Ali Khan, Jane Smith and Maria Lee.</t>
  </si>
  <si>
    <t>Discount</t>
  </si>
  <si>
    <t>Actual Sales</t>
  </si>
  <si>
    <t>Met/Not Met</t>
  </si>
  <si>
    <t xml:space="preserve">West </t>
  </si>
  <si>
    <t>Target Sales</t>
  </si>
  <si>
    <t>Salesperson Rank</t>
  </si>
  <si>
    <t>All the regions met the target sales. The East and West regions showed outstanding performance, while the North region, though successful, could benefit from further improvement to achieve higher performance.</t>
  </si>
  <si>
    <t>Sales Performance Evaluation</t>
  </si>
  <si>
    <t>Count of Sales</t>
  </si>
  <si>
    <t>Percentage of Sales</t>
  </si>
  <si>
    <t>Salesperson Performance Evaluation</t>
  </si>
  <si>
    <t>Average Transaction Value</t>
  </si>
  <si>
    <t xml:space="preserve">Count of Discount </t>
  </si>
  <si>
    <t>Total DIscount</t>
  </si>
  <si>
    <t>Total Discount over 300</t>
  </si>
  <si>
    <t>Count of Discount over 300</t>
  </si>
  <si>
    <t xml:space="preserve">Discount Rate </t>
  </si>
  <si>
    <t>Discount over 300 rate</t>
  </si>
  <si>
    <t>Above Target</t>
  </si>
  <si>
    <t>East is the top-selling region, and Furniture is the top-selling product.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</si>
</sst>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$&quot;#,##0.00"/>
    <numFmt numFmtId="165" formatCode="_(&quot;$&quot;* #,##0_);_(&quot;$&quot;* \(#,##0\);_(&quot;$&quot;* &quot;-&quot;??_);_(@_)"/>
    <numFmt numFmtId="166" formatCode="&quot;$&quot;#,##0.0"/>
    <numFmt numFmtId="167" formatCode="&quot;$&quot;#,##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Helvetica"/>
      <family val="2"/>
    </font>
    <font>
      <sz val="13"/>
      <color rgb="FF000000"/>
      <name val=".AppleSystemUIFontMonospaced"/>
    </font>
    <font>
      <b/>
      <sz val="14"/>
      <color theme="1"/>
      <name val="Calibri"/>
      <family val="2"/>
      <scheme val="minor"/>
    </font>
    <font>
      <b/>
      <sz val="14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0" fillId="0" borderId="0" xfId="0" applyNumberFormat="1"/>
    <xf numFmtId="14" fontId="3" fillId="0" borderId="0" xfId="0" applyNumberFormat="1" applyFont="1"/>
    <xf numFmtId="164" fontId="0" fillId="0" borderId="0" xfId="0" applyNumberFormat="1"/>
    <xf numFmtId="165" fontId="1" fillId="0" borderId="2" xfId="1" applyNumberFormat="1" applyFont="1" applyBorder="1" applyAlignment="1">
      <alignment horizontal="center" vertical="top"/>
    </xf>
    <xf numFmtId="165" fontId="0" fillId="0" borderId="0" xfId="1" applyNumberFormat="1" applyFont="1"/>
    <xf numFmtId="166" fontId="1" fillId="0" borderId="2" xfId="0" applyNumberFormat="1" applyFont="1" applyBorder="1" applyAlignment="1">
      <alignment horizontal="center" vertical="top"/>
    </xf>
    <xf numFmtId="166" fontId="0" fillId="0" borderId="0" xfId="0" applyNumberFormat="1"/>
    <xf numFmtId="167" fontId="1" fillId="0" borderId="2" xfId="0" applyNumberFormat="1" applyFont="1" applyBorder="1" applyAlignment="1">
      <alignment horizontal="center" vertical="top"/>
    </xf>
    <xf numFmtId="167" fontId="0" fillId="0" borderId="0" xfId="0" applyNumberFormat="1"/>
    <xf numFmtId="1" fontId="1" fillId="0" borderId="2" xfId="0" applyNumberFormat="1" applyFont="1" applyBorder="1" applyAlignment="1">
      <alignment horizontal="center" vertical="top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3" fillId="0" borderId="0" xfId="0" applyNumberFormat="1" applyFont="1"/>
    <xf numFmtId="0" fontId="5" fillId="0" borderId="0" xfId="0" applyFont="1"/>
    <xf numFmtId="0" fontId="0" fillId="2" borderId="1" xfId="0" applyFill="1" applyBorder="1"/>
    <xf numFmtId="0" fontId="0" fillId="3" borderId="1" xfId="0" applyFill="1" applyBorder="1"/>
    <xf numFmtId="165" fontId="0" fillId="3" borderId="1" xfId="1" applyNumberFormat="1" applyFont="1" applyFill="1" applyBorder="1"/>
    <xf numFmtId="0" fontId="0" fillId="0" borderId="1" xfId="0" applyBorder="1"/>
    <xf numFmtId="0" fontId="3" fillId="2" borderId="1" xfId="0" applyFont="1" applyFill="1" applyBorder="1"/>
    <xf numFmtId="0" fontId="3" fillId="3" borderId="1" xfId="0" applyFont="1" applyFill="1" applyBorder="1"/>
    <xf numFmtId="0" fontId="1" fillId="0" borderId="1" xfId="0" applyFont="1" applyBorder="1"/>
    <xf numFmtId="165" fontId="0" fillId="0" borderId="1" xfId="1" applyNumberFormat="1" applyFont="1" applyBorder="1"/>
    <xf numFmtId="9" fontId="0" fillId="0" borderId="0" xfId="2" applyFont="1"/>
    <xf numFmtId="9" fontId="0" fillId="0" borderId="1" xfId="2" applyFont="1" applyBorder="1"/>
    <xf numFmtId="0" fontId="0" fillId="0" borderId="0" xfId="0" applyAlignment="1">
      <alignment horizontal="center" vertical="center" wrapText="1"/>
    </xf>
    <xf numFmtId="44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16">
    <dxf>
      <font>
        <color rgb="FF9C0006"/>
      </font>
      <fill>
        <patternFill>
          <bgColor rgb="FFFFC7CE"/>
        </patternFill>
      </fill>
    </dxf>
    <dxf>
      <numFmt numFmtId="164" formatCode="&quot;$&quot;#,##0.00"/>
    </dxf>
    <dxf>
      <numFmt numFmtId="167" formatCode="&quot;$&quot;#,##0"/>
    </dxf>
    <dxf>
      <numFmt numFmtId="0" formatCode="General"/>
    </dxf>
    <dxf>
      <numFmt numFmtId="165" formatCode="_(&quot;$&quot;* #,##0_);_(&quot;$&quot;* \(#,##0\);_(&quot;$&quot;* &quot;-&quot;??_);_(@_)"/>
    </dxf>
    <dxf>
      <numFmt numFmtId="1" formatCode="0"/>
    </dxf>
    <dxf>
      <numFmt numFmtId="19" formatCode="yyyy/mm/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FF0000"/>
      </font>
    </dxf>
    <dxf>
      <font>
        <color rgb="FFFF0000"/>
      </font>
    </dxf>
    <dxf>
      <numFmt numFmtId="167" formatCode="&quot;$&quot;#,##0"/>
    </dxf>
    <dxf>
      <numFmt numFmtId="34" formatCode="_(&quot;$&quot;* #,##0.00_);_(&quot;$&quot;* \(#,##0.00\);_(&quot;$&quot;* &quot;-&quot;??_);_(@_)"/>
    </dxf>
    <dxf>
      <numFmt numFmtId="167" formatCode="&quot;$&quot;#,##0"/>
    </dxf>
    <dxf>
      <numFmt numFmtId="167" formatCode="&quot;$&quot;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" id="{0ED86728-0716-2347-A8AE-C5E6D1782B7A}" userId="S::t8735@mac365.top::f28437dc-b88f-404c-9a20-442332b5b92b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75.932867708332" createdVersion="8" refreshedVersion="8" minRefreshableVersion="3" recordCount="200" xr:uid="{2D3E5938-9DFD-8041-A9C3-2EEAD087A22E}">
  <cacheSource type="worksheet">
    <worksheetSource name="Table1"/>
  </cacheSource>
  <cacheFields count="9">
    <cacheField name="Transaction ID" numFmtId="0">
      <sharedItems/>
    </cacheField>
    <cacheField name="Date" numFmtId="14">
      <sharedItems containsSemiMixedTypes="0" containsNonDate="0" containsDate="1" containsString="0" minDate="2024-01-01T00:00:00" maxDate="2024-03-02T00:00:00"/>
    </cacheField>
    <cacheField name="Region" numFmtId="0">
      <sharedItems count="4">
        <s v="West"/>
        <s v="South"/>
        <s v="East"/>
        <s v="North"/>
      </sharedItems>
    </cacheField>
    <cacheField name="Salesperson" numFmtId="0">
      <sharedItems/>
    </cacheField>
    <cacheField name="Product" numFmtId="0">
      <sharedItems count="3">
        <s v="Furniture"/>
        <s v="Clothing"/>
        <s v="Electronics"/>
      </sharedItems>
    </cacheField>
    <cacheField name="Quantity" numFmtId="1">
      <sharedItems containsString="0" containsBlank="1" containsNumber="1" containsInteger="1" minValue="1" maxValue="20"/>
    </cacheField>
    <cacheField name="Unit Price" numFmtId="165">
      <sharedItems containsString="0" containsBlank="1" containsNumber="1" containsInteger="1" minValue="58" maxValue="496"/>
    </cacheField>
    <cacheField name="Data Issue" numFmtId="0">
      <sharedItems/>
    </cacheField>
    <cacheField name="Total Sales" numFmtId="167">
      <sharedItems containsMixedTypes="1" containsNumber="1" containsInteger="1" minValue="145" maxValue="9660" count="160">
        <n v="2472"/>
        <n v="4635"/>
        <n v="996"/>
        <n v="792"/>
        <n v="2892"/>
        <n v="928"/>
        <s v=""/>
        <n v="1275"/>
        <n v="1236"/>
        <n v="7668"/>
        <n v="1864"/>
        <n v="6650"/>
        <n v="574"/>
        <n v="5900"/>
        <n v="1860"/>
        <n v="2912"/>
        <n v="4544"/>
        <n v="8190"/>
        <n v="639"/>
        <n v="9340"/>
        <n v="3222"/>
        <n v="1764"/>
        <n v="2268"/>
        <n v="4826"/>
        <n v="741"/>
        <n v="145"/>
        <n v="5954"/>
        <n v="5060"/>
        <n v="2670"/>
        <n v="6802"/>
        <n v="284"/>
        <n v="4280"/>
        <n v="5838"/>
        <n v="6045"/>
        <n v="1946"/>
        <n v="920"/>
        <n v="5168"/>
        <n v="4550"/>
        <n v="5140"/>
        <n v="917"/>
        <n v="1107"/>
        <n v="1588"/>
        <n v="1020"/>
        <n v="4266"/>
        <n v="5780"/>
        <n v="480"/>
        <n v="1335"/>
        <n v="3531"/>
        <n v="3990"/>
        <n v="2478"/>
        <n v="819"/>
        <n v="6740"/>
        <n v="2904"/>
        <n v="3913"/>
        <n v="1547"/>
        <n v="3091"/>
        <n v="2490"/>
        <n v="8194"/>
        <n v="4692"/>
        <n v="415"/>
        <n v="990"/>
        <n v="2910"/>
        <n v="1239"/>
        <n v="6016"/>
        <n v="4465"/>
        <n v="1680"/>
        <n v="8645"/>
        <n v="9080"/>
        <n v="2574"/>
        <n v="714"/>
        <n v="3320"/>
        <n v="1786"/>
        <n v="4180"/>
        <n v="520"/>
        <n v="342"/>
        <n v="1134"/>
        <n v="4896"/>
        <n v="4294"/>
        <n v="948"/>
        <n v="7163"/>
        <n v="4873"/>
        <n v="4607"/>
        <n v="988"/>
        <n v="1243"/>
        <n v="615"/>
        <n v="1290"/>
        <n v="4725"/>
        <n v="9660"/>
        <n v="1800"/>
        <n v="4316"/>
        <n v="4070"/>
        <n v="646"/>
        <n v="4158"/>
        <n v="3590"/>
        <n v="4485"/>
        <n v="471"/>
        <n v="3419"/>
        <n v="715"/>
        <n v="6307"/>
        <n v="5049"/>
        <n v="5556"/>
        <n v="1414"/>
        <n v="6432"/>
        <n v="1375"/>
        <n v="2870"/>
        <n v="1440"/>
        <n v="8838"/>
        <n v="7225"/>
        <n v="2320"/>
        <n v="4069"/>
        <n v="1278"/>
        <n v="2240"/>
        <n v="1056"/>
        <n v="150"/>
        <n v="1968"/>
        <n v="5280"/>
        <n v="7395"/>
        <n v="3728"/>
        <n v="5520"/>
        <n v="1029"/>
        <n v="5795"/>
        <n v="4335"/>
        <n v="2691"/>
        <n v="1344"/>
        <n v="2156"/>
        <n v="865"/>
        <n v="460"/>
        <n v="1420"/>
        <n v="6528"/>
        <n v="1960"/>
        <n v="1770"/>
        <n v="2110"/>
        <n v="768"/>
        <n v="2040"/>
        <n v="4044"/>
        <n v="4662"/>
        <n v="3528"/>
        <n v="1416"/>
        <n v="398"/>
        <n v="2761"/>
        <n v="1115"/>
        <n v="2416"/>
        <n v="1168"/>
        <n v="461"/>
        <n v="1415"/>
        <n v="6260"/>
        <n v="1452"/>
        <n v="2008"/>
        <n v="856"/>
        <n v="7060"/>
        <n v="1896"/>
        <n v="4800"/>
        <n v="203"/>
        <n v="1102"/>
        <n v="1970"/>
        <n v="263"/>
        <n v="3656"/>
        <n v="2976"/>
        <n v="189"/>
        <n v="22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TXN1000"/>
    <d v="2024-02-12T00:00:00"/>
    <x v="0"/>
    <s v="Ali Khan"/>
    <x v="0"/>
    <n v="8"/>
    <n v="309"/>
    <s v=""/>
    <x v="0"/>
  </r>
  <r>
    <s v="TXN1001"/>
    <d v="2024-01-22T00:00:00"/>
    <x v="0"/>
    <s v="John Doe"/>
    <x v="0"/>
    <n v="15"/>
    <n v="309"/>
    <s v=""/>
    <x v="1"/>
  </r>
  <r>
    <s v="TXN1002"/>
    <d v="2024-01-05T00:00:00"/>
    <x v="0"/>
    <s v="Ali Khan"/>
    <x v="0"/>
    <n v="4"/>
    <n v="249"/>
    <s v=""/>
    <x v="2"/>
  </r>
  <r>
    <s v="TXN1003"/>
    <d v="2024-01-18T00:00:00"/>
    <x v="1"/>
    <s v="Maria Lee"/>
    <x v="1"/>
    <n v="11"/>
    <n v="72"/>
    <s v=""/>
    <x v="3"/>
  </r>
  <r>
    <s v="TXN1004"/>
    <d v="2024-02-02T00:00:00"/>
    <x v="2"/>
    <s v="John Doe"/>
    <x v="1"/>
    <n v="12"/>
    <n v="241"/>
    <s v=""/>
    <x v="4"/>
  </r>
  <r>
    <s v="TXN1005"/>
    <d v="2024-02-23T00:00:00"/>
    <x v="2"/>
    <s v="Jane Smith"/>
    <x v="1"/>
    <n v="16"/>
    <n v="58"/>
    <s v=""/>
    <x v="5"/>
  </r>
  <r>
    <s v="TXN1006"/>
    <d v="2024-03-01T00:00:00"/>
    <x v="2"/>
    <s v="John Doe"/>
    <x v="2"/>
    <m/>
    <n v="84"/>
    <s v="Check Quantity"/>
    <x v="6"/>
  </r>
  <r>
    <s v="TXN1007"/>
    <d v="2024-01-21T00:00:00"/>
    <x v="3"/>
    <s v="Maria Lee"/>
    <x v="1"/>
    <n v="3"/>
    <n v="425"/>
    <s v=""/>
    <x v="7"/>
  </r>
  <r>
    <s v="TXN1008"/>
    <d v="2024-01-17T00:00:00"/>
    <x v="2"/>
    <s v="John Doe"/>
    <x v="2"/>
    <n v="12"/>
    <n v="103"/>
    <s v=""/>
    <x v="8"/>
  </r>
  <r>
    <s v="TXN1009"/>
    <d v="2024-01-17T00:00:00"/>
    <x v="1"/>
    <s v="Jane Smith"/>
    <x v="0"/>
    <n v="18"/>
    <n v="426"/>
    <s v=""/>
    <x v="9"/>
  </r>
  <r>
    <s v="TXN1010"/>
    <d v="2024-01-31T12:00:00"/>
    <x v="1"/>
    <s v="Maria Lee"/>
    <x v="2"/>
    <m/>
    <n v="118"/>
    <s v="Check Quantity"/>
    <x v="6"/>
  </r>
  <r>
    <s v="TXN1011"/>
    <d v="2024-01-23T00:00:00"/>
    <x v="3"/>
    <s v="Ali Khan"/>
    <x v="0"/>
    <n v="18"/>
    <m/>
    <s v="Check Price"/>
    <x v="6"/>
  </r>
  <r>
    <s v="TXN1012"/>
    <d v="2024-01-21T00:00:00"/>
    <x v="0"/>
    <s v="Ali Khan"/>
    <x v="2"/>
    <n v="4"/>
    <n v="466"/>
    <s v=""/>
    <x v="10"/>
  </r>
  <r>
    <s v="TXN1013"/>
    <d v="2024-02-02T00:00:00"/>
    <x v="2"/>
    <s v="Ali Khan"/>
    <x v="1"/>
    <n v="14"/>
    <n v="475"/>
    <s v=""/>
    <x v="11"/>
  </r>
  <r>
    <s v="TXN1014"/>
    <d v="2024-02-27T00:00:00"/>
    <x v="3"/>
    <s v="Maria Lee"/>
    <x v="0"/>
    <n v="2"/>
    <n v="287"/>
    <s v=""/>
    <x v="12"/>
  </r>
  <r>
    <s v="TXN1015"/>
    <d v="2024-01-17T00:00:00"/>
    <x v="1"/>
    <s v="Maria Lee"/>
    <x v="2"/>
    <n v="20"/>
    <n v="295"/>
    <s v=""/>
    <x v="13"/>
  </r>
  <r>
    <s v="TXN1016"/>
    <d v="2024-01-28T12:00:00"/>
    <x v="2"/>
    <s v="Maria Lee"/>
    <x v="2"/>
    <n v="4"/>
    <n v="465"/>
    <s v=""/>
    <x v="14"/>
  </r>
  <r>
    <s v="TXN1017"/>
    <d v="2024-02-03T00:00:00"/>
    <x v="2"/>
    <s v="Jane Smith"/>
    <x v="1"/>
    <n v="7"/>
    <n v="416"/>
    <s v=""/>
    <x v="15"/>
  </r>
  <r>
    <s v="TXN1018"/>
    <d v="2024-02-04T00:00:00"/>
    <x v="1"/>
    <s v="Maria Lee"/>
    <x v="1"/>
    <n v="16"/>
    <n v="284"/>
    <s v=""/>
    <x v="16"/>
  </r>
  <r>
    <s v="TXN1019"/>
    <d v="2024-03-01T00:00:00"/>
    <x v="1"/>
    <s v="Ali Khan"/>
    <x v="1"/>
    <n v="4"/>
    <m/>
    <s v="Check Price"/>
    <x v="6"/>
  </r>
  <r>
    <s v="TXN1020"/>
    <d v="2024-02-12T00:00:00"/>
    <x v="2"/>
    <s v="Jane Smith"/>
    <x v="2"/>
    <n v="18"/>
    <n v="455"/>
    <s v=""/>
    <x v="17"/>
  </r>
  <r>
    <s v="TXN1021"/>
    <d v="2024-01-28T00:00:00"/>
    <x v="2"/>
    <s v="Maria Lee"/>
    <x v="1"/>
    <n v="9"/>
    <n v="71"/>
    <s v=""/>
    <x v="18"/>
  </r>
  <r>
    <s v="TXN1022"/>
    <d v="2024-02-12T00:00:00"/>
    <x v="0"/>
    <s v="Jane Smith"/>
    <x v="2"/>
    <n v="14"/>
    <n v="208"/>
    <s v=""/>
    <x v="15"/>
  </r>
  <r>
    <s v="TXN1023"/>
    <d v="2024-02-09T00:00:00"/>
    <x v="0"/>
    <s v="Ali Khan"/>
    <x v="1"/>
    <n v="20"/>
    <n v="467"/>
    <s v=""/>
    <x v="19"/>
  </r>
  <r>
    <s v="TXN1024"/>
    <d v="2024-02-24T00:00:00"/>
    <x v="2"/>
    <s v="Ali Khan"/>
    <x v="2"/>
    <n v="18"/>
    <n v="179"/>
    <s v=""/>
    <x v="20"/>
  </r>
  <r>
    <s v="TXN1025"/>
    <d v="2024-02-27T00:00:00"/>
    <x v="0"/>
    <s v="Jane Smith"/>
    <x v="0"/>
    <m/>
    <m/>
    <s v="Check Quantity"/>
    <x v="6"/>
  </r>
  <r>
    <s v="TXN1026"/>
    <d v="2024-01-20T00:00:00"/>
    <x v="0"/>
    <s v="John Doe"/>
    <x v="1"/>
    <n v="9"/>
    <n v="196"/>
    <s v=""/>
    <x v="21"/>
  </r>
  <r>
    <s v="TXN1027"/>
    <d v="2024-01-21T00:00:00"/>
    <x v="2"/>
    <s v="Ali Khan"/>
    <x v="0"/>
    <m/>
    <n v="449"/>
    <s v="Check Quantity"/>
    <x v="6"/>
  </r>
  <r>
    <s v="TXN1028"/>
    <d v="2024-01-19T00:00:00"/>
    <x v="3"/>
    <s v="Maria Lee"/>
    <x v="2"/>
    <n v="10"/>
    <m/>
    <s v="Check Price"/>
    <x v="6"/>
  </r>
  <r>
    <s v="TXN1029"/>
    <d v="2024-01-13T00:00:00"/>
    <x v="2"/>
    <s v="Ali Khan"/>
    <x v="0"/>
    <n v="12"/>
    <n v="189"/>
    <s v=""/>
    <x v="22"/>
  </r>
  <r>
    <s v="TXN1030"/>
    <d v="2024-02-29T00:00:00"/>
    <x v="0"/>
    <s v="Ali Khan"/>
    <x v="1"/>
    <m/>
    <n v="238"/>
    <s v="Check Quantity"/>
    <x v="6"/>
  </r>
  <r>
    <s v="TXN1031"/>
    <d v="2024-02-17T00:00:00"/>
    <x v="2"/>
    <s v="Ali Khan"/>
    <x v="1"/>
    <n v="19"/>
    <n v="254"/>
    <s v=""/>
    <x v="23"/>
  </r>
  <r>
    <s v="TXN1032"/>
    <d v="2024-02-09T00:00:00"/>
    <x v="2"/>
    <s v="John Doe"/>
    <x v="2"/>
    <n v="3"/>
    <n v="247"/>
    <s v=""/>
    <x v="24"/>
  </r>
  <r>
    <s v="TXN1033"/>
    <d v="2024-01-26T00:00:00"/>
    <x v="1"/>
    <s v="Ali Khan"/>
    <x v="1"/>
    <n v="1"/>
    <n v="145"/>
    <s v=""/>
    <x v="25"/>
  </r>
  <r>
    <s v="TXN1034"/>
    <d v="2024-01-01T00:00:00"/>
    <x v="2"/>
    <s v="Ali Khan"/>
    <x v="0"/>
    <m/>
    <n v="304"/>
    <s v="Check Quantity"/>
    <x v="6"/>
  </r>
  <r>
    <s v="TXN1035"/>
    <d v="2024-01-14T00:00:00"/>
    <x v="2"/>
    <s v="Ali Khan"/>
    <x v="1"/>
    <n v="13"/>
    <n v="458"/>
    <s v=""/>
    <x v="26"/>
  </r>
  <r>
    <s v="TXN1036"/>
    <d v="2024-02-07T00:00:00"/>
    <x v="2"/>
    <s v="Ali Khan"/>
    <x v="0"/>
    <n v="11"/>
    <n v="460"/>
    <s v=""/>
    <x v="27"/>
  </r>
  <r>
    <s v="TXN1037"/>
    <d v="2024-01-21T00:00:00"/>
    <x v="0"/>
    <s v="Maria Lee"/>
    <x v="1"/>
    <n v="10"/>
    <n v="267"/>
    <s v=""/>
    <x v="28"/>
  </r>
  <r>
    <s v="TXN1038"/>
    <d v="2024-01-29T00:00:00"/>
    <x v="2"/>
    <s v="Jane Smith"/>
    <x v="2"/>
    <n v="19"/>
    <n v="358"/>
    <s v=""/>
    <x v="29"/>
  </r>
  <r>
    <s v="TXN1039"/>
    <d v="2024-02-02T00:00:00"/>
    <x v="1"/>
    <s v="Maria Lee"/>
    <x v="1"/>
    <n v="2"/>
    <n v="142"/>
    <s v=""/>
    <x v="30"/>
  </r>
  <r>
    <s v="TXN1040"/>
    <d v="2024-02-27T00:00:00"/>
    <x v="1"/>
    <s v="Ali Khan"/>
    <x v="2"/>
    <n v="20"/>
    <n v="214"/>
    <s v=""/>
    <x v="31"/>
  </r>
  <r>
    <s v="TXN1041"/>
    <d v="2024-02-17T00:00:00"/>
    <x v="1"/>
    <s v="Maria Lee"/>
    <x v="1"/>
    <m/>
    <n v="217"/>
    <s v="Check Quantity"/>
    <x v="6"/>
  </r>
  <r>
    <s v="TXN1042"/>
    <d v="2024-01-06T00:00:00"/>
    <x v="3"/>
    <s v="Ali Khan"/>
    <x v="2"/>
    <m/>
    <n v="206"/>
    <s v="Check Quantity"/>
    <x v="6"/>
  </r>
  <r>
    <s v="TXN1043"/>
    <d v="2024-02-12T00:00:00"/>
    <x v="2"/>
    <s v="Ali Khan"/>
    <x v="0"/>
    <n v="14"/>
    <n v="417"/>
    <s v=""/>
    <x v="32"/>
  </r>
  <r>
    <s v="TXN1044"/>
    <d v="2024-01-22T00:00:00"/>
    <x v="1"/>
    <s v="Ali Khan"/>
    <x v="0"/>
    <n v="15"/>
    <n v="403"/>
    <s v=""/>
    <x v="33"/>
  </r>
  <r>
    <s v="TXN1045"/>
    <d v="2024-03-01T00:00:00"/>
    <x v="0"/>
    <s v="Ali Khan"/>
    <x v="0"/>
    <n v="7"/>
    <n v="278"/>
    <s v=""/>
    <x v="34"/>
  </r>
  <r>
    <s v="TXN1046"/>
    <d v="2024-02-13T00:00:00"/>
    <x v="2"/>
    <s v="Maria Lee"/>
    <x v="0"/>
    <n v="4"/>
    <m/>
    <s v="Check Price"/>
    <x v="6"/>
  </r>
  <r>
    <s v="TXN1047"/>
    <d v="2024-02-21T00:00:00"/>
    <x v="2"/>
    <s v="Maria Lee"/>
    <x v="2"/>
    <n v="4"/>
    <n v="230"/>
    <s v=""/>
    <x v="35"/>
  </r>
  <r>
    <s v="TXN1048"/>
    <d v="2024-01-02T00:00:00"/>
    <x v="2"/>
    <s v="Ali Khan"/>
    <x v="2"/>
    <n v="19"/>
    <n v="272"/>
    <s v=""/>
    <x v="36"/>
  </r>
  <r>
    <s v="TXN1049"/>
    <d v="2024-02-01T00:00:00"/>
    <x v="2"/>
    <s v="Jane Smith"/>
    <x v="0"/>
    <n v="10"/>
    <n v="455"/>
    <s v=""/>
    <x v="37"/>
  </r>
  <r>
    <s v="TXN1050"/>
    <d v="2024-02-09T00:00:00"/>
    <x v="0"/>
    <s v="Jane Smith"/>
    <x v="0"/>
    <m/>
    <n v="88"/>
    <s v="Check Quantity"/>
    <x v="6"/>
  </r>
  <r>
    <s v="TXN1051"/>
    <d v="2024-01-05T00:00:00"/>
    <x v="2"/>
    <s v="Ali Khan"/>
    <x v="0"/>
    <n v="20"/>
    <n v="257"/>
    <s v=""/>
    <x v="38"/>
  </r>
  <r>
    <s v="TXN1052"/>
    <d v="2024-02-26T00:00:00"/>
    <x v="0"/>
    <s v="Maria Lee"/>
    <x v="1"/>
    <m/>
    <n v="460"/>
    <s v="Check Quantity"/>
    <x v="6"/>
  </r>
  <r>
    <s v="TXN1053"/>
    <d v="2024-01-13T00:00:00"/>
    <x v="0"/>
    <s v="Jane Smith"/>
    <x v="0"/>
    <n v="7"/>
    <n v="131"/>
    <s v=""/>
    <x v="39"/>
  </r>
  <r>
    <s v="TXN1054"/>
    <d v="2024-01-25T00:00:00"/>
    <x v="0"/>
    <s v="Maria Lee"/>
    <x v="2"/>
    <n v="9"/>
    <n v="123"/>
    <s v=""/>
    <x v="40"/>
  </r>
  <r>
    <s v="TXN1055"/>
    <d v="2024-01-16T00:00:00"/>
    <x v="3"/>
    <s v="John Doe"/>
    <x v="2"/>
    <n v="4"/>
    <n v="397"/>
    <s v=""/>
    <x v="41"/>
  </r>
  <r>
    <s v="TXN1056"/>
    <d v="2024-02-14T00:00:00"/>
    <x v="0"/>
    <s v="Ali Khan"/>
    <x v="2"/>
    <m/>
    <n v="67"/>
    <s v="Check Quantity"/>
    <x v="6"/>
  </r>
  <r>
    <s v="TXN1057"/>
    <d v="2024-01-20T00:00:00"/>
    <x v="2"/>
    <s v="Maria Lee"/>
    <x v="1"/>
    <n v="6"/>
    <n v="170"/>
    <s v=""/>
    <x v="42"/>
  </r>
  <r>
    <s v="TXN1058"/>
    <d v="2024-02-19T00:00:00"/>
    <x v="0"/>
    <s v="Maria Lee"/>
    <x v="1"/>
    <n v="18"/>
    <n v="237"/>
    <s v=""/>
    <x v="43"/>
  </r>
  <r>
    <s v="TXN1059"/>
    <d v="2024-02-19T00:00:00"/>
    <x v="0"/>
    <s v="Maria Lee"/>
    <x v="1"/>
    <n v="17"/>
    <n v="340"/>
    <s v=""/>
    <x v="44"/>
  </r>
  <r>
    <s v="TXN1060"/>
    <d v="2024-01-12T00:00:00"/>
    <x v="0"/>
    <s v="Jane Smith"/>
    <x v="1"/>
    <n v="12"/>
    <m/>
    <s v="Check Price"/>
    <x v="6"/>
  </r>
  <r>
    <s v="TXN1061"/>
    <d v="2024-02-14T00:00:00"/>
    <x v="2"/>
    <s v="Maria Lee"/>
    <x v="2"/>
    <m/>
    <n v="280"/>
    <s v="Check Quantity"/>
    <x v="6"/>
  </r>
  <r>
    <s v="TXN1062"/>
    <d v="2024-01-04T00:00:00"/>
    <x v="2"/>
    <s v="John Doe"/>
    <x v="1"/>
    <n v="2"/>
    <n v="240"/>
    <s v=""/>
    <x v="45"/>
  </r>
  <r>
    <s v="TXN1063"/>
    <d v="2024-02-28T00:00:00"/>
    <x v="0"/>
    <s v="Jane Smith"/>
    <x v="1"/>
    <n v="15"/>
    <n v="89"/>
    <s v=""/>
    <x v="46"/>
  </r>
  <r>
    <s v="TXN1064"/>
    <d v="2024-01-30T00:00:00"/>
    <x v="2"/>
    <s v="Ali Khan"/>
    <x v="1"/>
    <n v="11"/>
    <n v="321"/>
    <s v=""/>
    <x v="47"/>
  </r>
  <r>
    <s v="TXN1065"/>
    <d v="2024-01-30T00:00:00"/>
    <x v="1"/>
    <s v="Ali Khan"/>
    <x v="0"/>
    <n v="19"/>
    <n v="210"/>
    <s v=""/>
    <x v="48"/>
  </r>
  <r>
    <s v="TXN1066"/>
    <d v="2024-02-05T00:00:00"/>
    <x v="1"/>
    <s v="Ali Khan"/>
    <x v="2"/>
    <n v="14"/>
    <n v="177"/>
    <s v=""/>
    <x v="49"/>
  </r>
  <r>
    <s v="TXN1067"/>
    <d v="2024-03-01T00:00:00"/>
    <x v="0"/>
    <s v="John Doe"/>
    <x v="1"/>
    <n v="13"/>
    <n v="63"/>
    <s v=""/>
    <x v="50"/>
  </r>
  <r>
    <s v="TXN1068"/>
    <d v="2024-01-29T00:00:00"/>
    <x v="2"/>
    <s v="Maria Lee"/>
    <x v="0"/>
    <m/>
    <n v="305"/>
    <s v="Check Quantity"/>
    <x v="6"/>
  </r>
  <r>
    <s v="TXN1069"/>
    <d v="2024-02-16T00:00:00"/>
    <x v="1"/>
    <s v="John Doe"/>
    <x v="2"/>
    <n v="20"/>
    <n v="337"/>
    <s v=""/>
    <x v="51"/>
  </r>
  <r>
    <s v="TXN1070"/>
    <d v="2024-01-28T00:00:00"/>
    <x v="3"/>
    <s v="Ali Khan"/>
    <x v="1"/>
    <m/>
    <n v="446"/>
    <s v="Check Quantity"/>
    <x v="6"/>
  </r>
  <r>
    <s v="TXN1071"/>
    <d v="2024-02-05T00:00:00"/>
    <x v="2"/>
    <s v="Maria Lee"/>
    <x v="2"/>
    <m/>
    <n v="278"/>
    <s v="Check Quantity"/>
    <x v="6"/>
  </r>
  <r>
    <s v="TXN1072"/>
    <d v="2024-01-11T00:00:00"/>
    <x v="0"/>
    <s v="John Doe"/>
    <x v="2"/>
    <n v="8"/>
    <n v="363"/>
    <s v=""/>
    <x v="52"/>
  </r>
  <r>
    <s v="TXN1073"/>
    <d v="2024-01-31T00:00:00"/>
    <x v="3"/>
    <s v="Jane Smith"/>
    <x v="0"/>
    <n v="13"/>
    <n v="301"/>
    <s v=""/>
    <x v="53"/>
  </r>
  <r>
    <s v="TXN1074"/>
    <d v="2024-02-18T00:00:00"/>
    <x v="0"/>
    <s v="Maria Lee"/>
    <x v="1"/>
    <n v="13"/>
    <n v="119"/>
    <s v=""/>
    <x v="54"/>
  </r>
  <r>
    <s v="TXN1075"/>
    <d v="2024-02-10T00:00:00"/>
    <x v="3"/>
    <s v="Jane Smith"/>
    <x v="2"/>
    <n v="11"/>
    <n v="281"/>
    <s v=""/>
    <x v="55"/>
  </r>
  <r>
    <s v="TXN1076"/>
    <d v="2024-02-19T00:00:00"/>
    <x v="0"/>
    <s v="John Doe"/>
    <x v="0"/>
    <n v="6"/>
    <n v="415"/>
    <s v=""/>
    <x v="56"/>
  </r>
  <r>
    <s v="TXN1077"/>
    <d v="2024-02-10T00:00:00"/>
    <x v="1"/>
    <s v="Maria Lee"/>
    <x v="2"/>
    <m/>
    <n v="94"/>
    <s v="Check Quantity"/>
    <x v="6"/>
  </r>
  <r>
    <s v="TXN1078"/>
    <d v="2024-01-29T00:00:00"/>
    <x v="2"/>
    <s v="Ali Khan"/>
    <x v="2"/>
    <n v="17"/>
    <n v="482"/>
    <s v=""/>
    <x v="57"/>
  </r>
  <r>
    <s v="TXN1079"/>
    <d v="2024-01-19T00:00:00"/>
    <x v="0"/>
    <s v="Ali Khan"/>
    <x v="0"/>
    <n v="12"/>
    <n v="391"/>
    <s v=""/>
    <x v="58"/>
  </r>
  <r>
    <s v="TXN1080"/>
    <d v="2024-01-22T00:00:00"/>
    <x v="0"/>
    <s v="Ali Khan"/>
    <x v="2"/>
    <n v="5"/>
    <n v="83"/>
    <s v=""/>
    <x v="59"/>
  </r>
  <r>
    <s v="TXN1081"/>
    <d v="2024-02-04T00:00:00"/>
    <x v="3"/>
    <s v="Maria Lee"/>
    <x v="0"/>
    <n v="5"/>
    <n v="198"/>
    <s v=""/>
    <x v="60"/>
  </r>
  <r>
    <s v="TXN1082"/>
    <d v="2024-01-10T00:00:00"/>
    <x v="0"/>
    <s v="John Doe"/>
    <x v="1"/>
    <n v="6"/>
    <n v="485"/>
    <s v=""/>
    <x v="61"/>
  </r>
  <r>
    <s v="TXN1083"/>
    <d v="2024-02-14T00:00:00"/>
    <x v="2"/>
    <s v="Ali Khan"/>
    <x v="2"/>
    <n v="3"/>
    <n v="413"/>
    <s v=""/>
    <x v="62"/>
  </r>
  <r>
    <s v="TXN1084"/>
    <d v="2024-01-14T00:00:00"/>
    <x v="0"/>
    <s v="Ali Khan"/>
    <x v="1"/>
    <n v="16"/>
    <n v="376"/>
    <s v=""/>
    <x v="63"/>
  </r>
  <r>
    <s v="TXN1085"/>
    <d v="2024-01-27T00:00:00"/>
    <x v="0"/>
    <s v="Maria Lee"/>
    <x v="1"/>
    <n v="19"/>
    <n v="235"/>
    <s v=""/>
    <x v="64"/>
  </r>
  <r>
    <s v="TXN1086"/>
    <d v="2024-01-30T00:00:00"/>
    <x v="1"/>
    <s v="Ali Khan"/>
    <x v="2"/>
    <n v="15"/>
    <n v="112"/>
    <s v=""/>
    <x v="65"/>
  </r>
  <r>
    <s v="TXN1087"/>
    <d v="2024-01-14T00:00:00"/>
    <x v="2"/>
    <s v="Maria Lee"/>
    <x v="0"/>
    <n v="19"/>
    <n v="455"/>
    <s v=""/>
    <x v="66"/>
  </r>
  <r>
    <s v="TXN1088"/>
    <d v="2024-01-25T00:00:00"/>
    <x v="2"/>
    <s v="Ali Khan"/>
    <x v="2"/>
    <n v="20"/>
    <n v="454"/>
    <s v=""/>
    <x v="67"/>
  </r>
  <r>
    <s v="TXN1089"/>
    <d v="2024-02-07T00:00:00"/>
    <x v="0"/>
    <s v="John Doe"/>
    <x v="2"/>
    <n v="11"/>
    <n v="234"/>
    <s v=""/>
    <x v="68"/>
  </r>
  <r>
    <s v="TXN1090"/>
    <d v="2024-01-02T00:00:00"/>
    <x v="0"/>
    <s v="Ali Khan"/>
    <x v="0"/>
    <n v="3"/>
    <n v="238"/>
    <s v=""/>
    <x v="69"/>
  </r>
  <r>
    <s v="TXN1091"/>
    <d v="2024-02-18T00:00:00"/>
    <x v="0"/>
    <s v="John Doe"/>
    <x v="0"/>
    <n v="10"/>
    <n v="332"/>
    <s v=""/>
    <x v="70"/>
  </r>
  <r>
    <s v="TXN1092"/>
    <d v="2024-01-31T00:00:00"/>
    <x v="3"/>
    <s v="Jane Smith"/>
    <x v="2"/>
    <n v="19"/>
    <n v="94"/>
    <s v=""/>
    <x v="71"/>
  </r>
  <r>
    <s v="TXN1093"/>
    <d v="2024-01-28T00:00:00"/>
    <x v="0"/>
    <s v="Ali Khan"/>
    <x v="0"/>
    <m/>
    <n v="253"/>
    <s v="Check Quantity"/>
    <x v="6"/>
  </r>
  <r>
    <s v="TXN1094"/>
    <d v="2024-02-18T00:00:00"/>
    <x v="2"/>
    <s v="Jane Smith"/>
    <x v="1"/>
    <n v="10"/>
    <n v="418"/>
    <s v=""/>
    <x v="72"/>
  </r>
  <r>
    <s v="TXN1095"/>
    <d v="2024-02-27T00:00:00"/>
    <x v="2"/>
    <s v="John Doe"/>
    <x v="0"/>
    <n v="2"/>
    <n v="260"/>
    <s v=""/>
    <x v="73"/>
  </r>
  <r>
    <s v="TXN1096"/>
    <d v="2024-01-27T00:00:00"/>
    <x v="0"/>
    <s v="Maria Lee"/>
    <x v="1"/>
    <m/>
    <n v="471"/>
    <s v="Check Quantity"/>
    <x v="6"/>
  </r>
  <r>
    <s v="TXN1097"/>
    <d v="2024-02-17T00:00:00"/>
    <x v="3"/>
    <s v="John Doe"/>
    <x v="1"/>
    <n v="3"/>
    <n v="114"/>
    <s v=""/>
    <x v="74"/>
  </r>
  <r>
    <s v="TXN1098"/>
    <d v="2024-02-08T00:00:00"/>
    <x v="2"/>
    <s v="John Doe"/>
    <x v="1"/>
    <n v="3"/>
    <n v="378"/>
    <s v=""/>
    <x v="75"/>
  </r>
  <r>
    <s v="TXN1099"/>
    <d v="2024-02-01T00:00:00"/>
    <x v="0"/>
    <s v="Maria Lee"/>
    <x v="0"/>
    <n v="17"/>
    <n v="288"/>
    <s v=""/>
    <x v="76"/>
  </r>
  <r>
    <s v="TXN1100"/>
    <d v="2024-01-28T00:00:00"/>
    <x v="2"/>
    <s v="Jane Smith"/>
    <x v="0"/>
    <n v="19"/>
    <n v="226"/>
    <s v=""/>
    <x v="77"/>
  </r>
  <r>
    <s v="TXN1101"/>
    <d v="2024-01-25T00:00:00"/>
    <x v="3"/>
    <s v="Ali Khan"/>
    <x v="2"/>
    <n v="2"/>
    <n v="474"/>
    <s v=""/>
    <x v="78"/>
  </r>
  <r>
    <s v="TXN1102"/>
    <d v="2024-02-13T00:00:00"/>
    <x v="1"/>
    <s v="John Doe"/>
    <x v="0"/>
    <n v="19"/>
    <n v="377"/>
    <s v=""/>
    <x v="79"/>
  </r>
  <r>
    <s v="TXN1103"/>
    <d v="2024-02-16T00:00:00"/>
    <x v="2"/>
    <s v="John Doe"/>
    <x v="0"/>
    <n v="11"/>
    <n v="443"/>
    <s v=""/>
    <x v="80"/>
  </r>
  <r>
    <s v="TXN1104"/>
    <d v="2024-01-30T00:00:00"/>
    <x v="1"/>
    <s v="Ali Khan"/>
    <x v="1"/>
    <n v="17"/>
    <n v="271"/>
    <s v=""/>
    <x v="81"/>
  </r>
  <r>
    <s v="TXN1105"/>
    <d v="2024-02-09T00:00:00"/>
    <x v="0"/>
    <s v="John Doe"/>
    <x v="0"/>
    <n v="2"/>
    <n v="494"/>
    <s v=""/>
    <x v="82"/>
  </r>
  <r>
    <s v="TXN1106"/>
    <d v="2024-02-28T00:00:00"/>
    <x v="3"/>
    <s v="Ali Khan"/>
    <x v="0"/>
    <n v="11"/>
    <n v="113"/>
    <s v=""/>
    <x v="83"/>
  </r>
  <r>
    <s v="TXN1107"/>
    <d v="2024-02-06T00:00:00"/>
    <x v="0"/>
    <s v="Ali Khan"/>
    <x v="1"/>
    <n v="3"/>
    <n v="205"/>
    <s v=""/>
    <x v="84"/>
  </r>
  <r>
    <s v="TXN1108"/>
    <d v="2024-01-06T00:00:00"/>
    <x v="1"/>
    <s v="Ali Khan"/>
    <x v="0"/>
    <n v="6"/>
    <n v="215"/>
    <s v=""/>
    <x v="85"/>
  </r>
  <r>
    <s v="TXN1109"/>
    <d v="2024-01-09T00:00:00"/>
    <x v="3"/>
    <s v="Maria Lee"/>
    <x v="1"/>
    <m/>
    <n v="165"/>
    <s v="Check Quantity"/>
    <x v="6"/>
  </r>
  <r>
    <s v="TXN1110"/>
    <d v="2024-01-12T00:00:00"/>
    <x v="2"/>
    <s v="Jane Smith"/>
    <x v="0"/>
    <n v="15"/>
    <n v="315"/>
    <s v=""/>
    <x v="86"/>
  </r>
  <r>
    <s v="TXN1111"/>
    <d v="2024-01-25T00:00:00"/>
    <x v="2"/>
    <s v="Jane Smith"/>
    <x v="0"/>
    <n v="20"/>
    <n v="483"/>
    <s v=""/>
    <x v="87"/>
  </r>
  <r>
    <s v="TXN1112"/>
    <d v="2024-01-30T00:00:00"/>
    <x v="1"/>
    <s v="Ali Khan"/>
    <x v="2"/>
    <n v="12"/>
    <n v="150"/>
    <s v=""/>
    <x v="88"/>
  </r>
  <r>
    <s v="TXN1113"/>
    <d v="2024-02-18T00:00:00"/>
    <x v="1"/>
    <s v="Maria Lee"/>
    <x v="0"/>
    <n v="13"/>
    <n v="332"/>
    <s v=""/>
    <x v="89"/>
  </r>
  <r>
    <s v="TXN1114"/>
    <d v="2024-01-18T00:00:00"/>
    <x v="2"/>
    <s v="Ali Khan"/>
    <x v="1"/>
    <n v="11"/>
    <n v="370"/>
    <s v=""/>
    <x v="90"/>
  </r>
  <r>
    <s v="TXN1115"/>
    <d v="2024-02-23T00:00:00"/>
    <x v="2"/>
    <s v="Jane Smith"/>
    <x v="0"/>
    <n v="2"/>
    <n v="323"/>
    <s v=""/>
    <x v="91"/>
  </r>
  <r>
    <s v="TXN1116"/>
    <d v="2024-02-23T00:00:00"/>
    <x v="2"/>
    <s v="Jane Smith"/>
    <x v="2"/>
    <n v="11"/>
    <n v="378"/>
    <s v=""/>
    <x v="92"/>
  </r>
  <r>
    <s v="TXN1117"/>
    <d v="2024-01-02T00:00:00"/>
    <x v="1"/>
    <s v="Jane Smith"/>
    <x v="0"/>
    <m/>
    <n v="347"/>
    <s v="Check Quantity"/>
    <x v="6"/>
  </r>
  <r>
    <s v="TXN1118"/>
    <d v="2024-01-04T00:00:00"/>
    <x v="0"/>
    <s v="John Doe"/>
    <x v="0"/>
    <m/>
    <n v="387"/>
    <s v="Check Quantity"/>
    <x v="6"/>
  </r>
  <r>
    <s v="TXN1119"/>
    <d v="2024-01-23T00:00:00"/>
    <x v="3"/>
    <s v="Ali Khan"/>
    <x v="1"/>
    <n v="10"/>
    <n v="359"/>
    <s v=""/>
    <x v="93"/>
  </r>
  <r>
    <s v="TXN1120"/>
    <d v="2024-01-05T00:00:00"/>
    <x v="2"/>
    <s v="Maria Lee"/>
    <x v="2"/>
    <n v="20"/>
    <m/>
    <s v="Check Price"/>
    <x v="6"/>
  </r>
  <r>
    <s v="TXN1121"/>
    <d v="2024-02-11T00:00:00"/>
    <x v="3"/>
    <s v="Ali Khan"/>
    <x v="0"/>
    <n v="11"/>
    <m/>
    <s v="Check Price"/>
    <x v="6"/>
  </r>
  <r>
    <s v="TXN1122"/>
    <d v="2024-01-31T12:00:00"/>
    <x v="2"/>
    <s v="Jane Smith"/>
    <x v="0"/>
    <m/>
    <n v="91"/>
    <s v="Check Quantity"/>
    <x v="6"/>
  </r>
  <r>
    <s v="TXN1123"/>
    <d v="2024-01-20T00:00:00"/>
    <x v="2"/>
    <s v="Maria Lee"/>
    <x v="1"/>
    <n v="12"/>
    <m/>
    <s v="Check Price"/>
    <x v="6"/>
  </r>
  <r>
    <s v="TXN1124"/>
    <d v="2024-02-23T00:00:00"/>
    <x v="0"/>
    <s v="Ali Khan"/>
    <x v="0"/>
    <n v="13"/>
    <n v="345"/>
    <s v=""/>
    <x v="94"/>
  </r>
  <r>
    <s v="TXN1125"/>
    <d v="2024-02-04T12:00:00"/>
    <x v="0"/>
    <s v="Jane Smith"/>
    <x v="0"/>
    <n v="3"/>
    <n v="157"/>
    <s v=""/>
    <x v="95"/>
  </r>
  <r>
    <s v="TXN1126"/>
    <d v="2024-01-09T00:00:00"/>
    <x v="2"/>
    <s v="Jane Smith"/>
    <x v="0"/>
    <n v="13"/>
    <n v="263"/>
    <s v=""/>
    <x v="96"/>
  </r>
  <r>
    <s v="TXN1127"/>
    <d v="2024-01-08T00:00:00"/>
    <x v="2"/>
    <s v="Maria Lee"/>
    <x v="2"/>
    <n v="11"/>
    <n v="65"/>
    <s v=""/>
    <x v="97"/>
  </r>
  <r>
    <s v="TXN1128"/>
    <d v="2024-01-14T00:00:00"/>
    <x v="2"/>
    <s v="Ali Khan"/>
    <x v="0"/>
    <n v="17"/>
    <n v="371"/>
    <s v=""/>
    <x v="98"/>
  </r>
  <r>
    <s v="TXN1129"/>
    <d v="2024-01-17T00:00:00"/>
    <x v="0"/>
    <s v="Maria Lee"/>
    <x v="1"/>
    <m/>
    <n v="378"/>
    <s v="Check Quantity"/>
    <x v="6"/>
  </r>
  <r>
    <s v="TXN1130"/>
    <d v="2024-01-11T00:00:00"/>
    <x v="3"/>
    <s v="Ali Khan"/>
    <x v="2"/>
    <n v="17"/>
    <n v="297"/>
    <s v=""/>
    <x v="99"/>
  </r>
  <r>
    <s v="TXN1131"/>
    <d v="2024-02-17T00:00:00"/>
    <x v="2"/>
    <s v="John Doe"/>
    <x v="0"/>
    <n v="12"/>
    <n v="463"/>
    <s v=""/>
    <x v="100"/>
  </r>
  <r>
    <s v="TXN1132"/>
    <d v="2024-02-19T00:00:00"/>
    <x v="2"/>
    <s v="Maria Lee"/>
    <x v="0"/>
    <n v="7"/>
    <n v="202"/>
    <s v=""/>
    <x v="101"/>
  </r>
  <r>
    <s v="TXN1133"/>
    <d v="2024-01-20T00:00:00"/>
    <x v="0"/>
    <s v="Ali Khan"/>
    <x v="2"/>
    <n v="16"/>
    <n v="402"/>
    <s v=""/>
    <x v="102"/>
  </r>
  <r>
    <s v="TXN1134"/>
    <d v="2024-01-02T00:00:00"/>
    <x v="1"/>
    <s v="Ali Khan"/>
    <x v="0"/>
    <n v="5"/>
    <n v="275"/>
    <s v=""/>
    <x v="103"/>
  </r>
  <r>
    <s v="TXN1135"/>
    <d v="2024-02-06T00:00:00"/>
    <x v="2"/>
    <s v="Jane Smith"/>
    <x v="0"/>
    <n v="10"/>
    <n v="287"/>
    <s v=""/>
    <x v="104"/>
  </r>
  <r>
    <s v="TXN1136"/>
    <d v="2024-01-25T00:00:00"/>
    <x v="0"/>
    <s v="John Doe"/>
    <x v="1"/>
    <n v="4"/>
    <n v="360"/>
    <s v=""/>
    <x v="105"/>
  </r>
  <r>
    <s v="TXN1137"/>
    <d v="2024-02-15T00:00:00"/>
    <x v="1"/>
    <s v="Maria Lee"/>
    <x v="2"/>
    <n v="18"/>
    <n v="491"/>
    <s v=""/>
    <x v="106"/>
  </r>
  <r>
    <s v="TXN1138"/>
    <d v="2024-02-07T00:00:00"/>
    <x v="3"/>
    <s v="Ali Khan"/>
    <x v="1"/>
    <n v="17"/>
    <n v="425"/>
    <s v=""/>
    <x v="107"/>
  </r>
  <r>
    <s v="TXN1139"/>
    <d v="2024-02-10T00:00:00"/>
    <x v="0"/>
    <s v="Ali Khan"/>
    <x v="0"/>
    <m/>
    <n v="226"/>
    <s v="Check Quantity"/>
    <x v="6"/>
  </r>
  <r>
    <s v="TXN1140"/>
    <d v="2024-02-14T00:00:00"/>
    <x v="2"/>
    <s v="Ali Khan"/>
    <x v="1"/>
    <n v="20"/>
    <n v="116"/>
    <s v=""/>
    <x v="108"/>
  </r>
  <r>
    <s v="TXN1141"/>
    <d v="2024-02-24T00:00:00"/>
    <x v="1"/>
    <s v="Maria Lee"/>
    <x v="0"/>
    <n v="13"/>
    <n v="313"/>
    <s v=""/>
    <x v="109"/>
  </r>
  <r>
    <s v="TXN1142"/>
    <d v="2024-02-21T00:00:00"/>
    <x v="0"/>
    <s v="Ali Khan"/>
    <x v="2"/>
    <n v="6"/>
    <n v="213"/>
    <s v=""/>
    <x v="110"/>
  </r>
  <r>
    <s v="TXN1143"/>
    <d v="2024-02-06T00:00:00"/>
    <x v="1"/>
    <s v="Maria Lee"/>
    <x v="2"/>
    <n v="20"/>
    <n v="112"/>
    <s v=""/>
    <x v="111"/>
  </r>
  <r>
    <s v="TXN1144"/>
    <d v="2024-01-23T00:00:00"/>
    <x v="2"/>
    <s v="Ali Khan"/>
    <x v="2"/>
    <n v="6"/>
    <n v="176"/>
    <s v=""/>
    <x v="112"/>
  </r>
  <r>
    <s v="TXN1145"/>
    <d v="2024-02-12T00:00:00"/>
    <x v="1"/>
    <s v="Jane Smith"/>
    <x v="1"/>
    <n v="2"/>
    <n v="75"/>
    <s v=""/>
    <x v="113"/>
  </r>
  <r>
    <s v="TXN1146"/>
    <d v="2024-02-02T00:00:00"/>
    <x v="3"/>
    <s v="Maria Lee"/>
    <x v="1"/>
    <n v="8"/>
    <n v="246"/>
    <s v=""/>
    <x v="114"/>
  </r>
  <r>
    <s v="TXN1147"/>
    <d v="2024-01-01T00:00:00"/>
    <x v="1"/>
    <s v="Maria Lee"/>
    <x v="0"/>
    <n v="20"/>
    <n v="264"/>
    <s v=""/>
    <x v="115"/>
  </r>
  <r>
    <s v="TXN1148"/>
    <d v="2024-02-22T00:00:00"/>
    <x v="3"/>
    <s v="John Doe"/>
    <x v="2"/>
    <n v="15"/>
    <n v="493"/>
    <s v=""/>
    <x v="116"/>
  </r>
  <r>
    <s v="TXN1149"/>
    <d v="2024-01-28T00:00:00"/>
    <x v="3"/>
    <s v="Jane Smith"/>
    <x v="1"/>
    <n v="8"/>
    <n v="466"/>
    <s v=""/>
    <x v="117"/>
  </r>
  <r>
    <s v="TXN1150"/>
    <d v="2024-02-10T00:00:00"/>
    <x v="1"/>
    <s v="Maria Lee"/>
    <x v="0"/>
    <n v="16"/>
    <n v="345"/>
    <s v=""/>
    <x v="118"/>
  </r>
  <r>
    <s v="TXN1151"/>
    <d v="2024-01-30T00:00:00"/>
    <x v="2"/>
    <s v="Ali Khan"/>
    <x v="1"/>
    <n v="7"/>
    <n v="147"/>
    <s v=""/>
    <x v="119"/>
  </r>
  <r>
    <s v="TXN1152"/>
    <d v="2024-01-28T00:00:00"/>
    <x v="0"/>
    <s v="Ali Khan"/>
    <x v="0"/>
    <n v="19"/>
    <n v="305"/>
    <s v=""/>
    <x v="120"/>
  </r>
  <r>
    <s v="TXN1153"/>
    <d v="2024-02-03T00:00:00"/>
    <x v="3"/>
    <s v="Ali Khan"/>
    <x v="1"/>
    <n v="15"/>
    <n v="289"/>
    <s v=""/>
    <x v="121"/>
  </r>
  <r>
    <s v="TXN1154"/>
    <d v="2024-01-18T00:00:00"/>
    <x v="1"/>
    <s v="Ali Khan"/>
    <x v="1"/>
    <n v="13"/>
    <n v="207"/>
    <s v=""/>
    <x v="122"/>
  </r>
  <r>
    <s v="TXN1155"/>
    <d v="2024-02-28T00:00:00"/>
    <x v="0"/>
    <s v="Ali Khan"/>
    <x v="1"/>
    <n v="14"/>
    <n v="96"/>
    <s v=""/>
    <x v="123"/>
  </r>
  <r>
    <s v="TXN1156"/>
    <d v="2024-01-31T00:00:00"/>
    <x v="1"/>
    <s v="John Doe"/>
    <x v="2"/>
    <n v="7"/>
    <n v="308"/>
    <s v=""/>
    <x v="124"/>
  </r>
  <r>
    <s v="TXN1157"/>
    <d v="2024-02-22T00:00:00"/>
    <x v="3"/>
    <s v="Maria Lee"/>
    <x v="2"/>
    <n v="5"/>
    <n v="173"/>
    <s v=""/>
    <x v="125"/>
  </r>
  <r>
    <s v="TXN1158"/>
    <d v="2024-01-18T00:00:00"/>
    <x v="0"/>
    <s v="Ali Khan"/>
    <x v="1"/>
    <n v="2"/>
    <n v="230"/>
    <s v=""/>
    <x v="126"/>
  </r>
  <r>
    <s v="TXN1159"/>
    <d v="2024-01-16T00:00:00"/>
    <x v="1"/>
    <s v="John Doe"/>
    <x v="0"/>
    <n v="12"/>
    <m/>
    <s v="Check Price"/>
    <x v="6"/>
  </r>
  <r>
    <s v="TXN1160"/>
    <d v="2024-01-06T00:00:00"/>
    <x v="2"/>
    <s v="Ali Khan"/>
    <x v="0"/>
    <n v="4"/>
    <n v="355"/>
    <s v=""/>
    <x v="127"/>
  </r>
  <r>
    <s v="TXN1161"/>
    <d v="2024-01-29T00:00:00"/>
    <x v="2"/>
    <s v="John Doe"/>
    <x v="2"/>
    <n v="17"/>
    <n v="384"/>
    <s v=""/>
    <x v="128"/>
  </r>
  <r>
    <s v="TXN1162"/>
    <d v="2024-01-30T00:00:00"/>
    <x v="1"/>
    <s v="Ali Khan"/>
    <x v="2"/>
    <n v="10"/>
    <n v="196"/>
    <s v=""/>
    <x v="129"/>
  </r>
  <r>
    <s v="TXN1163"/>
    <d v="2024-02-12T00:00:00"/>
    <x v="2"/>
    <s v="Maria Lee"/>
    <x v="2"/>
    <m/>
    <n v="483"/>
    <s v="Check Quantity"/>
    <x v="6"/>
  </r>
  <r>
    <s v="TXN1164"/>
    <d v="2024-01-02T00:00:00"/>
    <x v="3"/>
    <s v="Ali Khan"/>
    <x v="1"/>
    <n v="15"/>
    <n v="118"/>
    <s v=""/>
    <x v="130"/>
  </r>
  <r>
    <s v="TXN1165"/>
    <d v="2024-01-21T00:00:00"/>
    <x v="3"/>
    <s v="Jane Smith"/>
    <x v="0"/>
    <n v="5"/>
    <n v="422"/>
    <s v=""/>
    <x v="131"/>
  </r>
  <r>
    <s v="TXN1166"/>
    <d v="2024-01-14T00:00:00"/>
    <x v="3"/>
    <s v="Ali Khan"/>
    <x v="2"/>
    <n v="3"/>
    <n v="256"/>
    <s v=""/>
    <x v="132"/>
  </r>
  <r>
    <s v="TXN1167"/>
    <d v="2024-01-17T00:00:00"/>
    <x v="2"/>
    <s v="Ali Khan"/>
    <x v="1"/>
    <n v="8"/>
    <n v="255"/>
    <s v=""/>
    <x v="133"/>
  </r>
  <r>
    <s v="TXN1168"/>
    <d v="2024-02-26T00:00:00"/>
    <x v="1"/>
    <s v="Jane Smith"/>
    <x v="2"/>
    <n v="12"/>
    <n v="337"/>
    <s v=""/>
    <x v="134"/>
  </r>
  <r>
    <s v="TXN1169"/>
    <d v="2024-02-26T00:00:00"/>
    <x v="2"/>
    <s v="Jane Smith"/>
    <x v="0"/>
    <n v="14"/>
    <n v="333"/>
    <s v=""/>
    <x v="135"/>
  </r>
  <r>
    <s v="TXN1170"/>
    <d v="2024-01-01T00:00:00"/>
    <x v="2"/>
    <s v="Ali Khan"/>
    <x v="0"/>
    <m/>
    <n v="247"/>
    <s v="Check Quantity"/>
    <x v="6"/>
  </r>
  <r>
    <s v="TXN1171"/>
    <d v="2024-01-13T00:00:00"/>
    <x v="0"/>
    <s v="Ali Khan"/>
    <x v="2"/>
    <n v="8"/>
    <n v="441"/>
    <s v=""/>
    <x v="136"/>
  </r>
  <r>
    <s v="TXN1172"/>
    <d v="2024-02-16T00:00:00"/>
    <x v="2"/>
    <s v="Jane Smith"/>
    <x v="1"/>
    <n v="3"/>
    <n v="472"/>
    <s v=""/>
    <x v="137"/>
  </r>
  <r>
    <s v="TXN1173"/>
    <d v="2024-02-05T00:00:00"/>
    <x v="1"/>
    <s v="John Doe"/>
    <x v="0"/>
    <n v="1"/>
    <n v="398"/>
    <s v=""/>
    <x v="138"/>
  </r>
  <r>
    <s v="TXN1174"/>
    <d v="2024-02-14T00:00:00"/>
    <x v="1"/>
    <s v="John Doe"/>
    <x v="0"/>
    <n v="4"/>
    <n v="115"/>
    <s v=""/>
    <x v="126"/>
  </r>
  <r>
    <s v="TXN1175"/>
    <d v="2024-02-15T00:00:00"/>
    <x v="2"/>
    <s v="Ali Khan"/>
    <x v="0"/>
    <n v="11"/>
    <n v="251"/>
    <s v=""/>
    <x v="139"/>
  </r>
  <r>
    <s v="TXN1176"/>
    <d v="2024-02-20T00:00:00"/>
    <x v="0"/>
    <s v="Maria Lee"/>
    <x v="2"/>
    <n v="5"/>
    <n v="223"/>
    <s v=""/>
    <x v="140"/>
  </r>
  <r>
    <s v="TXN1177"/>
    <d v="2024-01-21T12:00:00"/>
    <x v="2"/>
    <s v="John Doe"/>
    <x v="1"/>
    <m/>
    <n v="237"/>
    <s v="Check Quantity"/>
    <x v="6"/>
  </r>
  <r>
    <s v="TXN1178"/>
    <d v="2024-01-26T00:00:00"/>
    <x v="3"/>
    <s v="Ali Khan"/>
    <x v="1"/>
    <n v="16"/>
    <n v="151"/>
    <s v=""/>
    <x v="141"/>
  </r>
  <r>
    <s v="TXN1179"/>
    <d v="2024-01-20T00:00:00"/>
    <x v="2"/>
    <s v="Ali Khan"/>
    <x v="1"/>
    <n v="5"/>
    <n v="255"/>
    <s v=""/>
    <x v="7"/>
  </r>
  <r>
    <s v="TXN1180"/>
    <d v="2024-01-24T00:00:00"/>
    <x v="1"/>
    <s v="Jane Smith"/>
    <x v="1"/>
    <n v="16"/>
    <n v="73"/>
    <s v=""/>
    <x v="142"/>
  </r>
  <r>
    <s v="TXN1181"/>
    <d v="2024-02-03T00:00:00"/>
    <x v="0"/>
    <s v="John Doe"/>
    <x v="1"/>
    <n v="1"/>
    <m/>
    <s v="Check Price"/>
    <x v="6"/>
  </r>
  <r>
    <s v="TXN1182"/>
    <d v="2024-02-17T00:00:00"/>
    <x v="1"/>
    <s v="Ali Khan"/>
    <x v="2"/>
    <n v="1"/>
    <n v="461"/>
    <s v=""/>
    <x v="143"/>
  </r>
  <r>
    <s v="TXN1183"/>
    <d v="2024-01-23T00:00:00"/>
    <x v="2"/>
    <s v="Ali Khan"/>
    <x v="2"/>
    <n v="5"/>
    <n v="283"/>
    <s v=""/>
    <x v="144"/>
  </r>
  <r>
    <s v="TXN1184"/>
    <d v="2024-01-18T00:00:00"/>
    <x v="0"/>
    <s v="Maria Lee"/>
    <x v="1"/>
    <n v="20"/>
    <n v="313"/>
    <s v=""/>
    <x v="145"/>
  </r>
  <r>
    <s v="TXN1185"/>
    <d v="2024-01-15T00:00:00"/>
    <x v="3"/>
    <s v="Jane Smith"/>
    <x v="1"/>
    <n v="4"/>
    <n v="363"/>
    <s v=""/>
    <x v="146"/>
  </r>
  <r>
    <s v="TXN1186"/>
    <d v="2024-01-13T00:00:00"/>
    <x v="2"/>
    <s v="Jane Smith"/>
    <x v="2"/>
    <n v="8"/>
    <n v="251"/>
    <s v=""/>
    <x v="147"/>
  </r>
  <r>
    <s v="TXN1187"/>
    <d v="2024-02-17T00:00:00"/>
    <x v="0"/>
    <s v="Jane Smith"/>
    <x v="2"/>
    <n v="2"/>
    <n v="428"/>
    <s v=""/>
    <x v="148"/>
  </r>
  <r>
    <s v="TXN1188"/>
    <d v="2024-02-18T00:00:00"/>
    <x v="3"/>
    <s v="Ali Khan"/>
    <x v="1"/>
    <n v="20"/>
    <n v="353"/>
    <s v=""/>
    <x v="149"/>
  </r>
  <r>
    <s v="TXN1189"/>
    <d v="2024-01-13T00:00:00"/>
    <x v="1"/>
    <s v="Ali Khan"/>
    <x v="1"/>
    <n v="4"/>
    <n v="474"/>
    <s v=""/>
    <x v="150"/>
  </r>
  <r>
    <s v="TXN1190"/>
    <d v="2024-01-31T00:00:00"/>
    <x v="0"/>
    <s v="Ali Khan"/>
    <x v="2"/>
    <n v="16"/>
    <n v="300"/>
    <s v=""/>
    <x v="151"/>
  </r>
  <r>
    <s v="TXN1191"/>
    <d v="2024-02-07T00:00:00"/>
    <x v="1"/>
    <s v="Ali Khan"/>
    <x v="0"/>
    <n v="1"/>
    <n v="203"/>
    <s v=""/>
    <x v="152"/>
  </r>
  <r>
    <s v="TXN1192"/>
    <d v="2024-02-03T00:00:00"/>
    <x v="2"/>
    <s v="Ali Khan"/>
    <x v="1"/>
    <n v="19"/>
    <n v="58"/>
    <s v=""/>
    <x v="153"/>
  </r>
  <r>
    <s v="TXN1193"/>
    <d v="2024-01-07T00:00:00"/>
    <x v="2"/>
    <s v="Jane Smith"/>
    <x v="0"/>
    <n v="5"/>
    <n v="394"/>
    <s v=""/>
    <x v="154"/>
  </r>
  <r>
    <s v="TXN1194"/>
    <d v="2024-01-19T00:00:00"/>
    <x v="0"/>
    <s v="Ali Khan"/>
    <x v="1"/>
    <n v="1"/>
    <n v="263"/>
    <s v=""/>
    <x v="155"/>
  </r>
  <r>
    <s v="TXN1195"/>
    <d v="2024-01-12T00:00:00"/>
    <x v="2"/>
    <s v="Maria Lee"/>
    <x v="1"/>
    <n v="8"/>
    <n v="457"/>
    <s v=""/>
    <x v="156"/>
  </r>
  <r>
    <s v="TXN1196"/>
    <d v="2024-02-15T00:00:00"/>
    <x v="0"/>
    <s v="Ali Khan"/>
    <x v="1"/>
    <n v="6"/>
    <n v="496"/>
    <s v=""/>
    <x v="157"/>
  </r>
  <r>
    <s v="TXN1197"/>
    <d v="2024-01-18T00:00:00"/>
    <x v="0"/>
    <s v="Ali Khan"/>
    <x v="1"/>
    <n v="3"/>
    <n v="63"/>
    <s v=""/>
    <x v="158"/>
  </r>
  <r>
    <s v="TXN1198"/>
    <d v="2024-01-27T00:00:00"/>
    <x v="0"/>
    <s v="John Doe"/>
    <x v="0"/>
    <n v="12"/>
    <n v="185"/>
    <s v=""/>
    <x v="159"/>
  </r>
  <r>
    <s v="TXN1199"/>
    <d v="2024-01-19T00:00:00"/>
    <x v="3"/>
    <s v="Maria Lee"/>
    <x v="2"/>
    <m/>
    <n v="450"/>
    <s v="Check Quantity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E5431-A3FF-9F4F-B596-0C6A0925A864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>
  <location ref="L2:P8" firstHeaderRow="1" firstDataRow="2" firstDataCol="1"/>
  <pivotFields count="9">
    <pivotField showAll="0"/>
    <pivotField numFmtId="14" showAll="0"/>
    <pivotField axis="axisRow" showAll="0">
      <items count="5">
        <item x="2"/>
        <item x="3"/>
        <item x="1"/>
        <item x="0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>
      <items count="161">
        <item x="25"/>
        <item x="113"/>
        <item x="158"/>
        <item x="152"/>
        <item x="155"/>
        <item x="30"/>
        <item x="74"/>
        <item x="138"/>
        <item x="59"/>
        <item x="126"/>
        <item x="143"/>
        <item x="95"/>
        <item x="45"/>
        <item x="73"/>
        <item x="12"/>
        <item x="84"/>
        <item x="18"/>
        <item x="91"/>
        <item x="69"/>
        <item x="97"/>
        <item x="24"/>
        <item x="132"/>
        <item x="3"/>
        <item x="50"/>
        <item x="148"/>
        <item x="125"/>
        <item x="39"/>
        <item x="35"/>
        <item x="5"/>
        <item x="78"/>
        <item x="82"/>
        <item x="60"/>
        <item x="2"/>
        <item x="42"/>
        <item x="119"/>
        <item x="112"/>
        <item x="153"/>
        <item x="40"/>
        <item x="140"/>
        <item x="75"/>
        <item x="142"/>
        <item x="8"/>
        <item x="62"/>
        <item x="83"/>
        <item x="7"/>
        <item x="110"/>
        <item x="85"/>
        <item x="46"/>
        <item x="123"/>
        <item x="103"/>
        <item x="101"/>
        <item x="144"/>
        <item x="137"/>
        <item x="127"/>
        <item x="105"/>
        <item x="146"/>
        <item x="54"/>
        <item x="41"/>
        <item x="65"/>
        <item x="21"/>
        <item x="130"/>
        <item x="71"/>
        <item x="88"/>
        <item x="14"/>
        <item x="10"/>
        <item x="150"/>
        <item x="34"/>
        <item x="129"/>
        <item x="114"/>
        <item x="154"/>
        <item x="147"/>
        <item x="133"/>
        <item x="131"/>
        <item x="124"/>
        <item x="159"/>
        <item x="111"/>
        <item x="22"/>
        <item x="108"/>
        <item x="141"/>
        <item x="0"/>
        <item x="49"/>
        <item x="56"/>
        <item x="68"/>
        <item x="28"/>
        <item x="122"/>
        <item x="139"/>
        <item x="104"/>
        <item x="4"/>
        <item x="52"/>
        <item x="61"/>
        <item x="15"/>
        <item x="157"/>
        <item x="55"/>
        <item x="20"/>
        <item x="70"/>
        <item x="96"/>
        <item x="136"/>
        <item x="47"/>
        <item x="93"/>
        <item x="156"/>
        <item x="117"/>
        <item x="53"/>
        <item x="48"/>
        <item x="134"/>
        <item x="109"/>
        <item x="90"/>
        <item x="92"/>
        <item x="72"/>
        <item x="43"/>
        <item x="31"/>
        <item x="77"/>
        <item x="89"/>
        <item x="121"/>
        <item x="64"/>
        <item x="94"/>
        <item x="16"/>
        <item x="37"/>
        <item x="81"/>
        <item x="1"/>
        <item x="135"/>
        <item x="58"/>
        <item x="86"/>
        <item x="151"/>
        <item x="23"/>
        <item x="80"/>
        <item x="76"/>
        <item x="99"/>
        <item x="27"/>
        <item x="38"/>
        <item x="36"/>
        <item x="115"/>
        <item x="118"/>
        <item x="100"/>
        <item x="44"/>
        <item x="120"/>
        <item x="32"/>
        <item x="13"/>
        <item x="26"/>
        <item x="63"/>
        <item x="33"/>
        <item x="145"/>
        <item x="98"/>
        <item x="102"/>
        <item x="128"/>
        <item x="11"/>
        <item x="51"/>
        <item x="29"/>
        <item x="149"/>
        <item x="79"/>
        <item x="107"/>
        <item x="116"/>
        <item x="9"/>
        <item x="17"/>
        <item x="57"/>
        <item x="66"/>
        <item x="106"/>
        <item x="67"/>
        <item x="19"/>
        <item x="87"/>
        <item x="6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Total Sales" fld="8" baseField="0" baseItem="0" numFmtId="167"/>
  </dataFields>
  <formats count="6">
    <format dxfId="15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14">
      <pivotArea collapsedLevelsAreSubtotals="1" fieldPosition="0">
        <references count="1">
          <reference field="2" count="0"/>
        </references>
      </pivotArea>
    </format>
    <format dxfId="13">
      <pivotArea field="4" grandRow="1" outline="0" collapsedLevelsAreSubtotals="1" axis="axisCol" fieldPosition="0">
        <references count="1">
          <reference field="4" count="1" selected="0">
            <x v="0"/>
          </reference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10">
      <pivotArea field="4" grandRow="1" outline="0" collapsedLevelsAreSubtotals="1" axis="axisCol" fieldPosition="0">
        <references count="1">
          <reference field="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Total Sales for each Product and Region" altTextSummary="East is the top selling region, and Furniture is the top selling product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982F43-02FF-A843-A1B0-6877AAEB9933}" name="Table1" displayName="Table1" ref="A1:J201" totalsRowShown="0" headerRowDxfId="9" headerRowBorderDxfId="8" tableBorderDxfId="7">
  <autoFilter ref="A1:J201" xr:uid="{C4982F43-02FF-A843-A1B0-6877AAEB9933}"/>
  <sortState xmlns:xlrd2="http://schemas.microsoft.com/office/spreadsheetml/2017/richdata2" ref="A2:J201">
    <sortCondition ref="A1:A201"/>
  </sortState>
  <tableColumns count="10">
    <tableColumn id="1" xr3:uid="{4FA5BC67-803D-C24A-BAEE-E20D52A68B6B}" name="Transaction ID"/>
    <tableColumn id="2" xr3:uid="{A59630C6-007F-5A47-8167-DBBF36228F9B}" name="Date" dataDxfId="6"/>
    <tableColumn id="3" xr3:uid="{D38DC8F6-9832-6542-BD2A-F108769D8C16}" name="Region"/>
    <tableColumn id="4" xr3:uid="{B6D30DE2-B455-8042-93B6-DA4F8DEA0513}" name="Salesperson"/>
    <tableColumn id="5" xr3:uid="{D9629FE6-3898-114D-9AB7-5F45FA1ACF62}" name="Product"/>
    <tableColumn id="6" xr3:uid="{5F2FBA22-A36B-4A4D-BC54-ECE9EEF23E97}" name="Quantity" dataDxfId="5"/>
    <tableColumn id="7" xr3:uid="{7444B774-8B8E-464C-8F0B-FF0B19459281}" name="Unit Price" dataDxfId="4" dataCellStyle="Currency"/>
    <tableColumn id="8" xr3:uid="{E4E6D66F-1A63-1E40-8F24-9D4CF368C088}" name="Data Issue" dataDxfId="3">
      <calculatedColumnFormula>IF(AND(ISBLANK(F2), ISBLANK(G2)), "Check Quantity and Price", IF(ISBLANK(F2), "Check Quantity", IF(ISBLANK(G2), "Check Price", "")))</calculatedColumnFormula>
    </tableColumn>
    <tableColumn id="9" xr3:uid="{0F70F04A-A967-FC46-A939-562049693343}" name="Total Sales" dataDxfId="2">
      <calculatedColumnFormula>IF(AND(NOT(ISBLANK(F2)), NOT(ISBLANK(G2))),F2*G2, 0)</calculatedColumnFormula>
    </tableColumn>
    <tableColumn id="10" xr3:uid="{CD5ADAF4-20AF-484C-A4C3-8DEFDB51175F}" name="Discount" dataDxfId="1">
      <calculatedColumnFormula>IF(ISBLANK(I2), "", IF(I2&gt;=2000, I2*0.15, IF(I2&gt;=1000, I2*0.1, 0)))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dT="2025-01-19T04:11:07.47" personId="{0ED86728-0716-2347-A8AE-C5E6D1782B7A}" id="{3D8F57A1-F5A5-2C42-9B3B-0A4C168523F5}">
    <text>Discount exceeds $300 because the sales amount is above $2,000 and a 15% discount was applied.</text>
  </threadedComment>
  <threadedComment ref="J3" dT="2025-01-19T04:11:27.44" personId="{0ED86728-0716-2347-A8AE-C5E6D1782B7A}" id="{BBD3149B-2FD6-7A4E-A1C9-A268458C01B2}">
    <text>Discount exceeds $300 because the sales amount is above $2,000 and a 15% discount was applied.</text>
  </threadedComment>
  <threadedComment ref="J6" dT="2025-01-19T04:11:32.90" personId="{0ED86728-0716-2347-A8AE-C5E6D1782B7A}" id="{7EDEC188-09FD-914D-AA01-9793BADF19E5}">
    <text>Discount exceeds $300 because the sales amount is above $2,000 and a 15% discount was applied.</text>
  </threadedComment>
  <threadedComment ref="B9" dT="2025-01-19T03:05:57.06" personId="{0ED86728-0716-2347-A8AE-C5E6D1782B7A}" id="{64596454-AF45-2F4E-B6DE-A96727048F73}">
    <text>Based on the assumption that the transaction date should be related to the salesperson, the product being sold, and the region, I chose the date of transaction of TXN119 and TXN 1146 to calculate average.</text>
  </threadedComment>
  <threadedComment ref="J11" dT="2025-01-19T04:11:38.05" personId="{0ED86728-0716-2347-A8AE-C5E6D1782B7A}" id="{3A26F285-C111-324B-97E6-E03D110E5D96}">
    <text>Discount exceeds $300 because the sales amount is above $2,000 and a 15% discount was applied.</text>
  </threadedComment>
  <threadedComment ref="B12" dT="2025-01-19T03:07:06.32" personId="{0ED86728-0716-2347-A8AE-C5E6D1782B7A}" id="{00B97212-874A-E047-9349-7F8066C57F41}">
    <text>Based on TXN1015 and TXN 1137</text>
  </threadedComment>
  <threadedComment ref="J15" dT="2025-01-19T04:11:43.09" personId="{0ED86728-0716-2347-A8AE-C5E6D1782B7A}" id="{927345B4-6DA1-2D46-A82F-ECAFA0D8983D}">
    <text>Discount exceeds $300 because the sales amount is above $2,000 and a 15% discount was applied.</text>
  </threadedComment>
  <threadedComment ref="J17" dT="2025-01-19T04:11:50.07" personId="{0ED86728-0716-2347-A8AE-C5E6D1782B7A}" id="{CCD493CB-455F-A142-8E83-D3277D7582A4}">
    <text>Discount exceeds $300 because the sales amount is above $2,000 and a 15% discount was applied.</text>
  </threadedComment>
  <threadedComment ref="B18" dT="2025-01-19T03:07:48.31" personId="{0ED86728-0716-2347-A8AE-C5E6D1782B7A}" id="{B626FB08-29FA-444E-862E-ECFC3CBF39F5}">
    <text>Based on TXN1047 and TXN1120</text>
  </threadedComment>
  <threadedComment ref="J19" dT="2025-01-19T04:12:17.80" personId="{0ED86728-0716-2347-A8AE-C5E6D1782B7A}" id="{B07EE27E-CC93-5049-A766-6F26DA3F8C36}">
    <text>Discount exceeds $300 because the sales amount is above $2,000 and a 15% discount was applied.</text>
  </threadedComment>
  <threadedComment ref="J20" dT="2025-01-19T04:12:26.19" personId="{0ED86728-0716-2347-A8AE-C5E6D1782B7A}" id="{EE90D0D5-E046-5A4B-A3AF-382C50300EE0}">
    <text>Discount exceeds $300 because the sales amount is above $2,000 and a 15% discount was applied.</text>
  </threadedComment>
  <threadedComment ref="J22" dT="2025-01-19T04:12:31.35" personId="{0ED86728-0716-2347-A8AE-C5E6D1782B7A}" id="{27DB1FFB-0325-8F4F-BDE5-F20523243800}">
    <text>Discount exceeds $300 because the sales amount is above $2,000 and a 15% discount was applied.</text>
  </threadedComment>
  <threadedComment ref="J24" dT="2025-01-19T04:12:36.13" personId="{0ED86728-0716-2347-A8AE-C5E6D1782B7A}" id="{2F4DADA2-1A35-FF42-B8AF-E94F44C8F059}">
    <text>Discount exceeds $300 because the sales amount is above $2,000 and a 15% discount was applied.</text>
  </threadedComment>
  <threadedComment ref="J25" dT="2025-01-19T04:12:43.24" personId="{0ED86728-0716-2347-A8AE-C5E6D1782B7A}" id="{86003A9F-B437-5B41-814F-F687664318BE}">
    <text>Discount exceeds $300 because the sales amount is above $2,000 and a 15% discount was applied.</text>
  </threadedComment>
  <threadedComment ref="J26" dT="2025-01-19T04:12:53.03" personId="{0ED86728-0716-2347-A8AE-C5E6D1782B7A}" id="{DD26DC79-2EFD-CD4F-AF7F-802709AFCAA9}">
    <text>Discount exceeds $300 because the sales amount is above $2,000 and a 15% discount was applied.</text>
  </threadedComment>
  <threadedComment ref="J31" dT="2025-01-19T04:13:55.38" personId="{0ED86728-0716-2347-A8AE-C5E6D1782B7A}" id="{89747B90-61D7-B045-B203-EBA39E608511}">
    <text>Discount exceeds $300 because the sales amount is above $2,000 and a 15% discount was applied.</text>
  </threadedComment>
  <threadedComment ref="J33" dT="2025-01-19T04:13:59.98" personId="{0ED86728-0716-2347-A8AE-C5E6D1782B7A}" id="{26EDEFF0-EF0D-6945-8730-E448411D659C}">
    <text>Discount exceeds $300 because the sales amount is above $2,000 and a 15% discount was applied.</text>
  </threadedComment>
  <threadedComment ref="J37" dT="2025-01-19T04:14:32.10" personId="{0ED86728-0716-2347-A8AE-C5E6D1782B7A}" id="{2BBF8CF7-2969-F04E-B73D-C982C47B0CC2}">
    <text>Discount exceeds $300 because the sales amount is above $2,000 and a 15% discount was applied.</text>
  </threadedComment>
  <threadedComment ref="J38" dT="2025-01-19T04:14:37.98" personId="{0ED86728-0716-2347-A8AE-C5E6D1782B7A}" id="{6B7384D9-B589-554F-9CF8-D1088A7D2A23}">
    <text>Discount exceeds $300 because the sales amount is above $2,000 and a 15% discount was applied.</text>
  </threadedComment>
  <threadedComment ref="J39" dT="2025-01-19T04:14:43.17" personId="{0ED86728-0716-2347-A8AE-C5E6D1782B7A}" id="{7156B83F-5E38-7A42-9F34-C2A431DA07D7}">
    <text>Discount exceeds $300 because the sales amount is above $2,000 and a 15% discount was applied.</text>
  </threadedComment>
  <threadedComment ref="J40" dT="2025-01-19T04:14:47.47" personId="{0ED86728-0716-2347-A8AE-C5E6D1782B7A}" id="{71513FE9-AAD7-B54F-AEB6-495BE28665C4}">
    <text>Discount exceeds $300 because the sales amount is above $2,000 and a 15% discount was applied.</text>
  </threadedComment>
  <threadedComment ref="J42" dT="2025-01-19T04:14:52.71" personId="{0ED86728-0716-2347-A8AE-C5E6D1782B7A}" id="{17ECC55B-F4A5-CC4A-8C3D-CF468DE99EC7}">
    <text>Discount exceeds $300 because the sales amount is above $2,000 and a 15% discount was applied.</text>
  </threadedComment>
  <threadedComment ref="J45" dT="2025-01-19T04:14:56.55" personId="{0ED86728-0716-2347-A8AE-C5E6D1782B7A}" id="{0B23B7EC-7C22-6D43-AEBC-395F490BDAC7}">
    <text>Discount exceeds $300 because the sales amount is above $2,000 and a 15% discount was applied.</text>
  </threadedComment>
  <threadedComment ref="J46" dT="2025-01-19T04:15:01.61" personId="{0ED86728-0716-2347-A8AE-C5E6D1782B7A}" id="{0FAE8FE4-87EB-2645-9927-5400EFF5498B}">
    <text>Discount exceeds $300 because the sales amount is above $2,000 and a 15% discount was applied.</text>
  </threadedComment>
  <threadedComment ref="J50" dT="2025-01-19T04:15:09.64" personId="{0ED86728-0716-2347-A8AE-C5E6D1782B7A}" id="{46D8A6EC-21F6-DF48-96B1-94898FE4BA22}">
    <text>Discount exceeds $300 because the sales amount is above $2,000 and a 15% discount was applied.</text>
  </threadedComment>
  <threadedComment ref="B51" dT="2025-01-19T03:11:35.60" personId="{0ED86728-0716-2347-A8AE-C5E6D1782B7A}" id="{30179C0B-A2EF-2649-A1D6-DC63A027453A}">
    <text>Based on TXN1115 and TXN1193</text>
  </threadedComment>
  <threadedComment ref="J51" dT="2025-01-19T04:15:13.98" personId="{0ED86728-0716-2347-A8AE-C5E6D1782B7A}" id="{2C08DF11-B133-0B4B-879F-E8AA06FAE380}">
    <text>Discount exceeds $300 because the sales amount is above $2,000 and a 15% discount was applied.</text>
  </threadedComment>
  <threadedComment ref="J53" dT="2025-01-19T04:15:18.27" personId="{0ED86728-0716-2347-A8AE-C5E6D1782B7A}" id="{A9F03088-3A87-7E4C-980C-EB1C6A06694A}">
    <text>Discount exceeds $300 because the sales amount is above $2,000 and a 15% discount was applied.</text>
  </threadedComment>
  <threadedComment ref="B59" dT="2025-01-19T03:03:23.43" personId="{0ED86728-0716-2347-A8AE-C5E6D1782B7A}" id="{0A9B83E4-D481-E84C-9595-4F4A80C1C3DD}">
    <text>Based on TXN1021 and TXN 1195</text>
  </threadedComment>
  <threadedComment ref="J60" dT="2025-01-19T04:15:22.22" personId="{0ED86728-0716-2347-A8AE-C5E6D1782B7A}" id="{B9585AE6-94B1-EC43-BC4D-7865262FB293}">
    <text>Discount exceeds $300 because the sales amount is above $2,000 and a 15% discount was applied.</text>
  </threadedComment>
  <threadedComment ref="J61" dT="2025-01-19T04:15:25.78" personId="{0ED86728-0716-2347-A8AE-C5E6D1782B7A}" id="{A8F108D1-3464-C944-94AD-16C2EA350554}">
    <text>Discount exceeds $300 because the sales amount is above $2,000 and a 15% discount was applied.</text>
  </threadedComment>
  <threadedComment ref="J66" dT="2025-01-19T04:16:51.85" personId="{0ED86728-0716-2347-A8AE-C5E6D1782B7A}" id="{4E1CC270-243D-D744-B6BE-80211BFCA002}">
    <text>Discount exceeds $300 because the sales amount is above $2,000 and a 15% discount was applied.</text>
  </threadedComment>
  <threadedComment ref="J67" dT="2025-01-19T04:16:57.68" personId="{0ED86728-0716-2347-A8AE-C5E6D1782B7A}" id="{D3E71405-D6BB-CB43-A9FE-2DE8DA1FB715}">
    <text>Discount exceeds $300 because the sales amount is above $2,000 and a 15% discount was applied.</text>
  </threadedComment>
  <threadedComment ref="J68" dT="2025-01-19T04:17:02.87" personId="{0ED86728-0716-2347-A8AE-C5E6D1782B7A}" id="{8E663EAD-D2FE-A741-B634-A216B60A4D85}">
    <text>Discount exceeds $300 because the sales amount is above $2,000 and a 15% discount was applied.</text>
  </threadedComment>
  <threadedComment ref="J71" dT="2025-01-19T04:18:23.79" personId="{0ED86728-0716-2347-A8AE-C5E6D1782B7A}" id="{26D2A962-AD57-CA4D-952D-9A8B05539CD3}">
    <text>Discount exceeds $300 because the sales amount is above $2,000 and a 15% discount was applied.</text>
  </threadedComment>
  <threadedComment ref="J74" dT="2025-01-19T04:18:30.51" personId="{0ED86728-0716-2347-A8AE-C5E6D1782B7A}" id="{B07B7055-20F5-2944-8ED3-2707E9BD0ED0}">
    <text>Discount exceeds $300 because the sales amount is above $2,000 and a 15% discount was applied.</text>
  </threadedComment>
  <threadedComment ref="J75" dT="2025-01-19T04:18:37.57" personId="{0ED86728-0716-2347-A8AE-C5E6D1782B7A}" id="{4F595ECC-D262-E144-BBB4-5342F6C4D85D}">
    <text>Discount exceeds $300 because the sales amount is above $2,000 and a 15% discount was applied.</text>
  </threadedComment>
  <threadedComment ref="J77" dT="2025-01-19T04:18:44.88" personId="{0ED86728-0716-2347-A8AE-C5E6D1782B7A}" id="{C16D273F-94CC-7248-AF39-0CAE5CCF1408}">
    <text>Discount exceeds $300 because the sales amount is above $2,000 and a 15% discount was applied.</text>
  </threadedComment>
  <threadedComment ref="J78" dT="2025-01-19T04:18:48.95" personId="{0ED86728-0716-2347-A8AE-C5E6D1782B7A}" id="{92A3A579-9E81-F443-839A-FC9729656004}">
    <text>Discount exceeds $300 because the sales amount is above $2,000 and a 15% discount was applied.</text>
  </threadedComment>
  <threadedComment ref="J80" dT="2025-01-19T04:18:52.41" personId="{0ED86728-0716-2347-A8AE-C5E6D1782B7A}" id="{5DE3C02E-96C0-1C4D-B7D7-0F9776F9459C}">
    <text>Discount exceeds $300 because the sales amount is above $2,000 and a 15% discount was applied.</text>
  </threadedComment>
  <threadedComment ref="J81" dT="2025-01-19T04:18:59.84" personId="{0ED86728-0716-2347-A8AE-C5E6D1782B7A}" id="{D49F7C45-F991-DA4F-8459-F0217F387A65}">
    <text>Discount exceeds $300 because the sales amount is above $2,000 and a 15% discount was applied.</text>
  </threadedComment>
  <threadedComment ref="J84" dT="2025-01-19T04:19:09.23" personId="{0ED86728-0716-2347-A8AE-C5E6D1782B7A}" id="{C08DABF9-550E-9343-81D8-503F76E28CD0}">
    <text>Discount exceeds $300 because the sales amount is above $2,000 and a 15% discount was applied.</text>
  </threadedComment>
  <threadedComment ref="J86" dT="2025-01-19T04:19:13.73" personId="{0ED86728-0716-2347-A8AE-C5E6D1782B7A}" id="{D4AECDF6-DD61-514E-8A2E-93CD83D65BD6}">
    <text>Discount exceeds $300 because the sales amount is above $2,000 and a 15% discount was applied.</text>
  </threadedComment>
  <threadedComment ref="J87" dT="2025-01-19T04:19:17.30" personId="{0ED86728-0716-2347-A8AE-C5E6D1782B7A}" id="{2D4F71DA-34C4-B44B-B034-3B876FE5198A}">
    <text>Discount exceeds $300 because the sales amount is above $2,000 and a 15% discount was applied.</text>
  </threadedComment>
  <threadedComment ref="J89" dT="2025-01-19T04:19:23.91" personId="{0ED86728-0716-2347-A8AE-C5E6D1782B7A}" id="{BD95B7FC-ABFA-3D42-8BF1-61208B912BF7}">
    <text>Discount exceeds $300 because the sales amount is above $2,000 and a 15% discount was applied.</text>
  </threadedComment>
  <threadedComment ref="J90" dT="2025-01-19T04:19:27.70" personId="{0ED86728-0716-2347-A8AE-C5E6D1782B7A}" id="{2BC8BC19-1CE0-6948-842C-62941F67D50A}">
    <text>Discount exceeds $300 because the sales amount is above $2,000 and a 15% discount was applied.</text>
  </threadedComment>
  <threadedComment ref="J91" dT="2025-01-19T04:19:32.63" personId="{0ED86728-0716-2347-A8AE-C5E6D1782B7A}" id="{EA5173CF-B939-4045-A690-FA8F925C4A61}">
    <text>Discount exceeds $300 because the sales amount is above $2,000 and a 15% discount was applied.</text>
  </threadedComment>
  <threadedComment ref="J93" dT="2025-01-19T04:19:36.61" personId="{0ED86728-0716-2347-A8AE-C5E6D1782B7A}" id="{A597ED59-8A09-7F47-BF63-1C12FFB57E94}">
    <text>Discount exceeds $300 because the sales amount is above $2,000 and a 15% discount was applied.</text>
  </threadedComment>
  <threadedComment ref="B95" dT="2025-01-19T03:09:58.59" personId="{0ED86728-0716-2347-A8AE-C5E6D1782B7A}" id="{74147EEB-143E-1840-9176-9369B20C091C}">
    <text>Based on TXN1090 and TXN 1124</text>
  </threadedComment>
  <threadedComment ref="J96" dT="2025-01-19T04:19:42.48" personId="{0ED86728-0716-2347-A8AE-C5E6D1782B7A}" id="{17654BEF-1230-8D48-918B-88B0DC3971DF}">
    <text>Discount exceeds $300 because the sales amount is above $2,000 and a 15% discount was applied.</text>
  </threadedComment>
  <threadedComment ref="J101" dT="2025-01-19T04:19:45.81" personId="{0ED86728-0716-2347-A8AE-C5E6D1782B7A}" id="{1E0C73EF-BF6D-8648-A98B-44F5EF45D346}">
    <text>Discount exceeds $300 because the sales amount is above $2,000 and a 15% discount was applied.</text>
  </threadedComment>
  <threadedComment ref="J102" dT="2025-01-19T04:19:48.84" personId="{0ED86728-0716-2347-A8AE-C5E6D1782B7A}" id="{2CB42B98-9968-494B-81C9-EADB20ABAA66}">
    <text>Discount exceeds $300 because the sales amount is above $2,000 and a 15% discount was applied.</text>
  </threadedComment>
  <threadedComment ref="J104" dT="2025-01-19T04:19:51.70" personId="{0ED86728-0716-2347-A8AE-C5E6D1782B7A}" id="{C4050742-748C-3E47-9E85-F44509963ECF}">
    <text>Discount exceeds $300 because the sales amount is above $2,000 and a 15% discount was applied.</text>
  </threadedComment>
  <threadedComment ref="J105" dT="2025-01-19T04:19:54.85" personId="{0ED86728-0716-2347-A8AE-C5E6D1782B7A}" id="{8E5A73B4-8A70-C340-A40D-D963E43D8656}">
    <text>Discount exceeds $300 because the sales amount is above $2,000 and a 15% discount was applied.</text>
  </threadedComment>
  <threadedComment ref="J106" dT="2025-01-19T04:19:57.62" personId="{0ED86728-0716-2347-A8AE-C5E6D1782B7A}" id="{DB7FA31A-A634-F247-81B4-E0BD00154C0F}">
    <text>Discount exceeds $300 because the sales amount is above $2,000 and a 15% discount was applied.</text>
  </threadedComment>
  <threadedComment ref="J112" dT="2025-01-19T04:20:00.69" personId="{0ED86728-0716-2347-A8AE-C5E6D1782B7A}" id="{E8044E68-C870-5A46-8DF9-6C09675BD4B8}">
    <text>Discount exceeds $300 because the sales amount is above $2,000 and a 15% discount was applied.</text>
  </threadedComment>
  <threadedComment ref="J113" dT="2025-01-19T04:20:03.48" personId="{0ED86728-0716-2347-A8AE-C5E6D1782B7A}" id="{F67B7693-C6BC-0D46-880B-74D80B504176}">
    <text>Discount exceeds $300 because the sales amount is above $2,000 and a 15% discount was applied.</text>
  </threadedComment>
  <threadedComment ref="J115" dT="2025-01-19T04:20:06.06" personId="{0ED86728-0716-2347-A8AE-C5E6D1782B7A}" id="{3151BAF1-3A10-D448-8463-F1195239A300}">
    <text>Discount exceeds $300 because the sales amount is above $2,000 and a 15% discount was applied.</text>
  </threadedComment>
  <threadedComment ref="J116" dT="2025-01-19T04:20:10.04" personId="{0ED86728-0716-2347-A8AE-C5E6D1782B7A}" id="{0EE316AB-13CF-3849-AAAD-DFD88B081BB0}">
    <text>Discount exceeds $300 because the sales amount is above $2,000 and a 15% discount was applied.</text>
  </threadedComment>
  <threadedComment ref="J118" dT="2025-01-19T04:20:12.52" personId="{0ED86728-0716-2347-A8AE-C5E6D1782B7A}" id="{045F9CBB-DF95-1146-9DCD-D142E0A9A540}">
    <text>Discount exceeds $300 because the sales amount is above $2,000 and a 15% discount was applied.</text>
  </threadedComment>
  <threadedComment ref="J121" dT="2025-01-19T04:20:17.29" personId="{0ED86728-0716-2347-A8AE-C5E6D1782B7A}" id="{3AE1D1F3-61AB-0847-8433-204836C2ADC5}">
    <text>Discount exceeds $300 because the sales amount is above $2,000 and a 15% discount was applied.</text>
  </threadedComment>
  <threadedComment ref="B124" dT="2025-01-19T03:12:45.95" personId="{0ED86728-0716-2347-A8AE-C5E6D1782B7A}" id="{9A6A8EBB-2544-094C-AEBF-5DADC27C6020}">
    <text>Based on TXN1115 and TXN1126</text>
  </threadedComment>
  <threadedComment ref="B125" dT="2025-01-19T03:03:30.60" personId="{0ED86728-0716-2347-A8AE-C5E6D1782B7A}" id="{948517F5-153E-C24D-8031-71A10CD60E0E}">
    <text>Based on TXN1021 and TXN1195</text>
  </threadedComment>
  <threadedComment ref="J126" dT="2025-01-19T04:20:19.74" personId="{0ED86728-0716-2347-A8AE-C5E6D1782B7A}" id="{97318C4B-AAFB-D948-89E1-1A13D56D7CC1}">
    <text>Discount exceeds $300 because the sales amount is above $2,000 and a 15% discount was applied.</text>
  </threadedComment>
  <threadedComment ref="B127" dT="2025-01-19T03:13:43.83" personId="{0ED86728-0716-2347-A8AE-C5E6D1782B7A}" id="{1B606292-ED39-2E48-9D68-D4EE08E2DD2B}">
    <text>Based on TXN1053 and TXN1025</text>
  </threadedComment>
  <threadedComment ref="J128" dT="2025-01-19T04:20:23.12" personId="{0ED86728-0716-2347-A8AE-C5E6D1782B7A}" id="{45A019A8-1733-6042-8A88-BA0E9649603C}">
    <text>Discount exceeds $300 because the sales amount is above $2,000 and a 15% discount was applied.</text>
  </threadedComment>
  <threadedComment ref="J130" dT="2025-01-19T04:20:26.08" personId="{0ED86728-0716-2347-A8AE-C5E6D1782B7A}" id="{FC17BCE5-5D09-D741-8778-30C4C69CCC92}">
    <text>Discount exceeds $300 because the sales amount is above $2,000 and a 15% discount was applied.</text>
  </threadedComment>
  <threadedComment ref="J132" dT="2025-01-19T04:20:33.26" personId="{0ED86728-0716-2347-A8AE-C5E6D1782B7A}" id="{AA663273-1FE0-9345-BFF2-FBD80978733E}">
    <text>Discount exceeds $300 because the sales amount is above $2,000 and a 15% discount was applied.</text>
  </threadedComment>
  <threadedComment ref="J133" dT="2025-01-19T04:20:29.70" personId="{0ED86728-0716-2347-A8AE-C5E6D1782B7A}" id="{D930FB84-C305-5648-908B-211FD3AB24A5}">
    <text>Discount exceeds $300 because the sales amount is above $2,000 and a 15% discount was applied.</text>
  </threadedComment>
  <threadedComment ref="J135" dT="2025-01-19T04:20:36.02" personId="{0ED86728-0716-2347-A8AE-C5E6D1782B7A}" id="{570A5643-35EA-3B43-9682-A5A736AD1A21}">
    <text>Discount exceeds $300 because the sales amount is above $2,000 and a 15% discount was applied.</text>
  </threadedComment>
  <threadedComment ref="J137" dT="2025-01-19T04:20:38.62" personId="{0ED86728-0716-2347-A8AE-C5E6D1782B7A}" id="{C770418B-17BC-9C49-A5E0-A91E4F3BCD3E}">
    <text>Discount exceeds $300 because the sales amount is above $2,000 and a 15% discount was applied.</text>
  </threadedComment>
  <threadedComment ref="J139" dT="2025-01-19T04:20:41.50" personId="{0ED86728-0716-2347-A8AE-C5E6D1782B7A}" id="{B5F95E79-FAFE-FB41-AAA2-190E626188D7}">
    <text>Discount exceeds $300 because the sales amount is above $2,000 and a 15% discount was applied.</text>
  </threadedComment>
  <threadedComment ref="J140" dT="2025-01-19T04:20:44.17" personId="{0ED86728-0716-2347-A8AE-C5E6D1782B7A}" id="{27E3F154-C766-F543-9CF7-6DA66F30C44D}">
    <text>Discount exceeds $300 because the sales amount is above $2,000 and a 15% discount was applied.</text>
  </threadedComment>
  <threadedComment ref="J142" dT="2025-01-19T04:20:48.88" personId="{0ED86728-0716-2347-A8AE-C5E6D1782B7A}" id="{3C487467-803A-C945-8A03-E09C5A9CAC13}">
    <text>Discount exceeds $300 because the sales amount is above $2,000 and a 15% discount was applied.</text>
  </threadedComment>
  <threadedComment ref="J143" dT="2025-01-19T04:20:51.86" personId="{0ED86728-0716-2347-A8AE-C5E6D1782B7A}" id="{DD4BF6B2-623B-2A4A-825A-05B0D921F62E}">
    <text>Discount exceeds $300 because the sales amount is above $2,000 and a 15% discount was applied.</text>
  </threadedComment>
  <threadedComment ref="J145" dT="2025-01-19T04:20:54.90" personId="{0ED86728-0716-2347-A8AE-C5E6D1782B7A}" id="{34B00A12-0630-874A-AC10-803944D00491}">
    <text>Discount exceeds $300 because the sales amount is above $2,000 and a 15% discount was applied.</text>
  </threadedComment>
  <threadedComment ref="J149" dT="2025-01-19T04:20:58.22" personId="{0ED86728-0716-2347-A8AE-C5E6D1782B7A}" id="{96C4017B-D6F3-EE4B-9A6E-513A3C3EE8A4}">
    <text>Discount exceeds $300 because the sales amount is above $2,000 and a 15% discount was applied.</text>
  </threadedComment>
  <threadedComment ref="J150" dT="2025-01-19T04:21:02.15" personId="{0ED86728-0716-2347-A8AE-C5E6D1782B7A}" id="{0C0B283C-4223-EA49-A287-2DE9063E06C8}">
    <text>Discount exceeds $300 because the sales amount is above $2,000 and a 15% discount was applied.</text>
  </threadedComment>
  <threadedComment ref="J151" dT="2025-01-19T04:21:12.11" personId="{0ED86728-0716-2347-A8AE-C5E6D1782B7A}" id="{853AC159-1613-114A-A84C-3C95C51AC22D}">
    <text>Discount exceeds $300 because the sales amount is above $2,000 and a 15% discount was applied.</text>
  </threadedComment>
  <threadedComment ref="J152" dT="2025-01-19T04:21:19.18" personId="{0ED86728-0716-2347-A8AE-C5E6D1782B7A}" id="{87813BF6-E9EC-FB4C-AFCC-7B93CC7453A5}">
    <text>Discount exceeds $300 because the sales amount is above $2,000 and a 15% discount was applied.</text>
  </threadedComment>
  <threadedComment ref="J154" dT="2025-01-19T04:21:24.34" personId="{0ED86728-0716-2347-A8AE-C5E6D1782B7A}" id="{53153932-7D71-ED4B-8B0A-E00563D0E519}">
    <text>Discount exceeds $300 because the sales amount is above $2,000 and a 15% discount was applied.</text>
  </threadedComment>
  <threadedComment ref="J155" dT="2025-01-19T04:21:41.72" personId="{0ED86728-0716-2347-A8AE-C5E6D1782B7A}" id="{B866631D-E4BE-0444-B3AA-F362D8ACBA41}">
    <text>Discount exceeds $300 because the sales amount is above $2,000 and a 15% discount was applied.</text>
  </threadedComment>
  <threadedComment ref="J156" dT="2025-01-19T04:21:44.57" personId="{0ED86728-0716-2347-A8AE-C5E6D1782B7A}" id="{715D88BB-CCB3-EF4C-8AA1-8D4620776230}">
    <text>Discount exceeds $300 because the sales amount is above $2,000 and a 15% discount was applied.</text>
  </threadedComment>
  <threadedComment ref="J158" dT="2025-01-19T04:21:47.53" personId="{0ED86728-0716-2347-A8AE-C5E6D1782B7A}" id="{2615634B-0EF3-9948-927C-CF1BD048FC39}">
    <text>Discount exceeds $300 because the sales amount is above $2,000 and a 15% discount was applied.</text>
  </threadedComment>
  <threadedComment ref="J163" dT="2025-01-19T04:21:50.84" personId="{0ED86728-0716-2347-A8AE-C5E6D1782B7A}" id="{AE571A6F-AC12-C248-ACA6-6F2EEA13B867}">
    <text>Discount exceeds $300 because the sales amount is above $2,000 and a 15% discount was applied.</text>
  </threadedComment>
  <threadedComment ref="J167" dT="2025-01-19T04:21:56.21" personId="{0ED86728-0716-2347-A8AE-C5E6D1782B7A}" id="{7CCDC33D-53CA-2446-9985-F652B82E09C6}">
    <text>Discount exceeds $300 because the sales amount is above $2,000 and a 15% discount was applied.</text>
  </threadedComment>
  <threadedComment ref="J169" dT="2025-01-19T04:22:02.32" personId="{0ED86728-0716-2347-A8AE-C5E6D1782B7A}" id="{CB937AD1-3F03-324D-92ED-FBF5F08A0BA2}">
    <text>Discount exceeds $300 because the sales amount is above $2,000 and a 15% discount was applied.</text>
  </threadedComment>
  <threadedComment ref="J170" dT="2025-01-19T04:22:05.58" personId="{0ED86728-0716-2347-A8AE-C5E6D1782B7A}" id="{D4C67480-C352-4C43-82B0-AC557FDE435D}">
    <text>Discount exceeds $300 because the sales amount is above $2,000 and a 15% discount was applied.</text>
  </threadedComment>
  <threadedComment ref="J171" dT="2025-01-19T04:22:08.43" personId="{0ED86728-0716-2347-A8AE-C5E6D1782B7A}" id="{B8D9DC42-AF66-E74E-B10C-3D873985D5E6}">
    <text>Discount exceeds $300 because the sales amount is above $2,000 and a 15% discount was applied.</text>
  </threadedComment>
  <threadedComment ref="J173" dT="2025-01-19T04:22:11.27" personId="{0ED86728-0716-2347-A8AE-C5E6D1782B7A}" id="{A29AA40F-BCFF-554F-8B1E-00A1DD9BAAD7}">
    <text>Discount exceeds $300 because the sales amount is above $2,000 and a 15% discount was applied.</text>
  </threadedComment>
  <threadedComment ref="J177" dT="2025-01-19T04:22:14.95" personId="{0ED86728-0716-2347-A8AE-C5E6D1782B7A}" id="{F3E890B9-5F52-FF46-BC7C-32966A795F2B}">
    <text>Discount exceeds $300 because the sales amount is above $2,000 and a 15% discount was applied.</text>
  </threadedComment>
  <threadedComment ref="B179" dT="2025-01-19T03:15:07.57" personId="{0ED86728-0716-2347-A8AE-C5E6D1782B7A}" id="{2FE3028E-F555-F247-BDB6-FC0809580842}">
    <text>Based on TXN1062 and TXN 1098</text>
  </threadedComment>
  <threadedComment ref="J180" dT="2025-01-19T04:22:22.50" personId="{0ED86728-0716-2347-A8AE-C5E6D1782B7A}" id="{A6A21332-BFD1-D34C-A104-DBC908D536E8}">
    <text>Discount exceeds $300 because the sales amount is above $2,000 and a 15% discount was applied.</text>
  </threadedComment>
  <threadedComment ref="J186" dT="2025-01-19T04:22:26.47" personId="{0ED86728-0716-2347-A8AE-C5E6D1782B7A}" id="{56A51F6B-C1D9-CA49-87BA-126B55F5EB8D}">
    <text>Discount exceeds $300 because the sales amount is above $2,000 and a 15% discount was applied.</text>
  </threadedComment>
  <threadedComment ref="J188" dT="2025-01-19T04:22:35.80" personId="{0ED86728-0716-2347-A8AE-C5E6D1782B7A}" id="{BCDECCC6-6A63-1E4E-872F-7EDD82A10498}">
    <text>Discount exceeds $300 because the sales amount is above $2,000 and a 15% discount was applied.</text>
  </threadedComment>
  <threadedComment ref="J190" dT="2025-01-19T04:22:39.13" personId="{0ED86728-0716-2347-A8AE-C5E6D1782B7A}" id="{CFDD1FEC-B350-AC4B-9DB5-C59754CA45EF}">
    <text>Discount exceeds $300 because the sales amount is above $2,000 and a 15% discount was applied.</text>
  </threadedComment>
  <threadedComment ref="J192" dT="2025-01-19T04:22:42.67" personId="{0ED86728-0716-2347-A8AE-C5E6D1782B7A}" id="{57B21C46-720B-3144-A983-AB4A1D052831}">
    <text>Discount exceeds $300 because the sales amount is above $2,000 and a 15% discount was applied.</text>
  </threadedComment>
  <threadedComment ref="J197" dT="2025-01-19T04:22:45.54" personId="{0ED86728-0716-2347-A8AE-C5E6D1782B7A}" id="{19F11499-4A95-7D4C-BB5B-7EB9E5554D0F}">
    <text>Discount exceeds $300 because the sales amount is above $2,000 and a 15% discount was applied.</text>
  </threadedComment>
  <threadedComment ref="J198" dT="2025-01-19T04:22:48.08" personId="{0ED86728-0716-2347-A8AE-C5E6D1782B7A}" id="{9D85F64B-5839-5B44-A810-790B86F2A6D0}">
    <text>Discount exceeds $300 because the sales amount is above $2,000 and a 15% discount was applied.</text>
  </threadedComment>
  <threadedComment ref="B200" dT="2025-01-19T03:16:17.08" personId="{0ED86728-0716-2347-A8AE-C5E6D1782B7A}" id="{DE7C96B6-FD0A-1A43-8293-7DF3C2190D74}">
    <text>Based on TXN1118 and TXN1076</text>
  </threadedComment>
  <threadedComment ref="J200" dT="2025-01-19T04:22:50.62" personId="{0ED86728-0716-2347-A8AE-C5E6D1782B7A}" id="{02AEB87E-3E18-AE47-95DB-08C4BE8787E3}">
    <text>Discount exceeds $300 because the sales amount is above $2,000 and a 15% discount was applied.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1"/>
  <sheetViews>
    <sheetView tabSelected="1" topLeftCell="A16" zoomScale="75" workbookViewId="0">
      <selection activeCell="O22" sqref="O22"/>
    </sheetView>
  </sheetViews>
  <sheetFormatPr baseColWidth="10" defaultColWidth="8.83203125" defaultRowHeight="15"/>
  <cols>
    <col min="1" max="1" width="14.33203125" customWidth="1"/>
    <col min="2" max="2" width="18.33203125" style="3" bestFit="1" customWidth="1"/>
    <col min="3" max="3" width="10.5" customWidth="1"/>
    <col min="4" max="4" width="12.6640625" customWidth="1"/>
    <col min="5" max="5" width="10.5" bestFit="1" customWidth="1"/>
    <col min="6" max="6" width="10.33203125" style="13" customWidth="1"/>
    <col min="7" max="7" width="11.1640625" style="7" customWidth="1"/>
    <col min="8" max="8" width="21" customWidth="1"/>
    <col min="9" max="9" width="10.83203125" style="11" customWidth="1"/>
    <col min="10" max="10" width="9.1640625" style="9" customWidth="1"/>
    <col min="12" max="12" width="21.33203125" customWidth="1"/>
    <col min="13" max="13" width="12" customWidth="1"/>
    <col min="14" max="14" width="16.33203125" customWidth="1"/>
    <col min="15" max="15" width="21.6640625" customWidth="1"/>
    <col min="16" max="16" width="13" customWidth="1"/>
    <col min="17" max="25" width="4.1640625" bestFit="1" customWidth="1"/>
    <col min="26" max="70" width="5.1640625" bestFit="1" customWidth="1"/>
    <col min="72" max="72" width="11.83203125" bestFit="1" customWidth="1"/>
    <col min="73" max="73" width="12" bestFit="1" customWidth="1"/>
    <col min="74" max="81" width="4.1640625" bestFit="1" customWidth="1"/>
    <col min="82" max="121" width="5.1640625" bestFit="1" customWidth="1"/>
    <col min="123" max="123" width="13.83203125" bestFit="1" customWidth="1"/>
    <col min="124" max="124" width="10.83203125" bestFit="1" customWidth="1"/>
    <col min="125" max="135" width="4.1640625" bestFit="1" customWidth="1"/>
    <col min="136" max="177" width="5.1640625" bestFit="1" customWidth="1"/>
    <col min="179" max="179" width="12.6640625" bestFit="1" customWidth="1"/>
    <col min="180" max="180" width="10" bestFit="1" customWidth="1"/>
  </cols>
  <sheetData>
    <row r="1" spans="1:16" ht="19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2" t="s">
        <v>5</v>
      </c>
      <c r="G1" s="6" t="s">
        <v>6</v>
      </c>
      <c r="H1" s="1" t="s">
        <v>218</v>
      </c>
      <c r="I1" s="10" t="s">
        <v>219</v>
      </c>
      <c r="J1" s="8" t="s">
        <v>225</v>
      </c>
      <c r="L1" s="33" t="s">
        <v>222</v>
      </c>
      <c r="M1" s="34"/>
      <c r="N1" s="34"/>
      <c r="O1" s="34"/>
      <c r="P1" s="34"/>
    </row>
    <row r="2" spans="1:16">
      <c r="A2" t="s">
        <v>7</v>
      </c>
      <c r="B2" s="3">
        <v>45334</v>
      </c>
      <c r="C2" t="s">
        <v>207</v>
      </c>
      <c r="D2" t="s">
        <v>214</v>
      </c>
      <c r="E2" t="s">
        <v>215</v>
      </c>
      <c r="F2" s="13">
        <v>8</v>
      </c>
      <c r="G2" s="7">
        <v>309</v>
      </c>
      <c r="H2" t="str">
        <f t="shared" ref="H2:H65" si="0">IF(AND(ISBLANK(F2), ISBLANK(G2)), "Check Quantity and Price", IF(ISBLANK(F2), "Check Quantity", IF(ISBLANK(G2), "Check Price", "")))</f>
        <v/>
      </c>
      <c r="I2" s="11">
        <f t="shared" ref="I2:I33" si="1">IF(AND(NOT(ISBLANK(F2)), NOT(ISBLANK(G2))),F2*G2, 0)</f>
        <v>2472</v>
      </c>
      <c r="J2" s="5">
        <f t="shared" ref="J2:J33" si="2">IF(ISBLANK(I2), "", IF(I2&gt;=2000, I2*0.15, IF(I2&gt;=1000, I2*0.1, 0)))</f>
        <v>370.8</v>
      </c>
      <c r="L2" s="14" t="s">
        <v>221</v>
      </c>
    </row>
    <row r="3" spans="1:16">
      <c r="A3" t="s">
        <v>8</v>
      </c>
      <c r="B3" s="3">
        <v>45313</v>
      </c>
      <c r="C3" t="s">
        <v>207</v>
      </c>
      <c r="D3" t="s">
        <v>211</v>
      </c>
      <c r="E3" t="s">
        <v>215</v>
      </c>
      <c r="F3" s="13">
        <v>15</v>
      </c>
      <c r="G3" s="7">
        <v>309</v>
      </c>
      <c r="H3" t="str">
        <f t="shared" si="0"/>
        <v/>
      </c>
      <c r="I3" s="11">
        <f t="shared" si="1"/>
        <v>4635</v>
      </c>
      <c r="J3" s="5">
        <f t="shared" si="2"/>
        <v>695.25</v>
      </c>
      <c r="M3" t="s">
        <v>216</v>
      </c>
      <c r="N3" t="s">
        <v>217</v>
      </c>
      <c r="O3" t="s">
        <v>215</v>
      </c>
      <c r="P3" t="s">
        <v>220</v>
      </c>
    </row>
    <row r="4" spans="1:16">
      <c r="A4" t="s">
        <v>9</v>
      </c>
      <c r="B4" s="3">
        <v>45296</v>
      </c>
      <c r="C4" t="s">
        <v>207</v>
      </c>
      <c r="D4" t="s">
        <v>214</v>
      </c>
      <c r="E4" t="s">
        <v>215</v>
      </c>
      <c r="F4" s="13">
        <v>4</v>
      </c>
      <c r="G4" s="7">
        <v>249</v>
      </c>
      <c r="H4" t="str">
        <f t="shared" si="0"/>
        <v/>
      </c>
      <c r="I4" s="11">
        <f t="shared" si="1"/>
        <v>996</v>
      </c>
      <c r="J4" s="5">
        <f t="shared" si="2"/>
        <v>0</v>
      </c>
      <c r="L4" s="15" t="s">
        <v>209</v>
      </c>
      <c r="M4" s="11">
        <v>52054</v>
      </c>
      <c r="N4" s="11">
        <v>62532</v>
      </c>
      <c r="O4" s="11">
        <v>86598</v>
      </c>
      <c r="P4" s="16">
        <v>201184</v>
      </c>
    </row>
    <row r="5" spans="1:16">
      <c r="A5" t="s">
        <v>10</v>
      </c>
      <c r="B5" s="3">
        <v>45309</v>
      </c>
      <c r="C5" t="s">
        <v>208</v>
      </c>
      <c r="D5" t="s">
        <v>212</v>
      </c>
      <c r="E5" t="s">
        <v>216</v>
      </c>
      <c r="F5" s="13">
        <v>11</v>
      </c>
      <c r="G5" s="7">
        <v>72</v>
      </c>
      <c r="H5" t="str">
        <f t="shared" si="0"/>
        <v/>
      </c>
      <c r="I5" s="11">
        <f t="shared" si="1"/>
        <v>792</v>
      </c>
      <c r="J5" s="5">
        <f t="shared" si="2"/>
        <v>0</v>
      </c>
      <c r="L5" s="15" t="s">
        <v>210</v>
      </c>
      <c r="M5" s="11">
        <v>35161</v>
      </c>
      <c r="N5" s="11">
        <v>21490</v>
      </c>
      <c r="O5" s="11">
        <v>8830</v>
      </c>
      <c r="P5" s="11">
        <v>65481</v>
      </c>
    </row>
    <row r="6" spans="1:16">
      <c r="A6" t="s">
        <v>11</v>
      </c>
      <c r="B6" s="3">
        <v>45324</v>
      </c>
      <c r="C6" t="s">
        <v>209</v>
      </c>
      <c r="D6" t="s">
        <v>211</v>
      </c>
      <c r="E6" t="s">
        <v>216</v>
      </c>
      <c r="F6" s="13">
        <v>12</v>
      </c>
      <c r="G6" s="7">
        <v>241</v>
      </c>
      <c r="H6" t="str">
        <f t="shared" si="0"/>
        <v/>
      </c>
      <c r="I6" s="11">
        <f t="shared" si="1"/>
        <v>2892</v>
      </c>
      <c r="J6" s="5">
        <f t="shared" si="2"/>
        <v>433.8</v>
      </c>
      <c r="L6" s="15" t="s">
        <v>208</v>
      </c>
      <c r="M6" s="11">
        <v>16277</v>
      </c>
      <c r="N6" s="11">
        <v>42577</v>
      </c>
      <c r="O6" s="11">
        <v>47777</v>
      </c>
      <c r="P6" s="11">
        <v>106631</v>
      </c>
    </row>
    <row r="7" spans="1:16">
      <c r="A7" t="s">
        <v>12</v>
      </c>
      <c r="B7" s="3">
        <v>45345</v>
      </c>
      <c r="C7" t="s">
        <v>209</v>
      </c>
      <c r="D7" t="s">
        <v>213</v>
      </c>
      <c r="E7" t="s">
        <v>216</v>
      </c>
      <c r="F7" s="13">
        <v>16</v>
      </c>
      <c r="G7" s="7">
        <v>58</v>
      </c>
      <c r="H7" t="str">
        <f t="shared" si="0"/>
        <v/>
      </c>
      <c r="I7" s="11">
        <f t="shared" si="1"/>
        <v>928</v>
      </c>
      <c r="J7" s="5">
        <f t="shared" si="2"/>
        <v>0</v>
      </c>
      <c r="L7" s="15" t="s">
        <v>207</v>
      </c>
      <c r="M7" s="11">
        <v>54459</v>
      </c>
      <c r="N7" s="11">
        <v>29785</v>
      </c>
      <c r="O7" s="11">
        <v>41037</v>
      </c>
      <c r="P7" s="11">
        <v>125281</v>
      </c>
    </row>
    <row r="8" spans="1:16">
      <c r="A8" t="s">
        <v>13</v>
      </c>
      <c r="B8" s="3">
        <v>45352</v>
      </c>
      <c r="C8" t="s">
        <v>209</v>
      </c>
      <c r="D8" t="s">
        <v>211</v>
      </c>
      <c r="E8" t="s">
        <v>217</v>
      </c>
      <c r="G8" s="7">
        <v>84</v>
      </c>
      <c r="H8" t="str">
        <f t="shared" si="0"/>
        <v>Check Quantity</v>
      </c>
      <c r="I8" s="11">
        <f t="shared" si="1"/>
        <v>0</v>
      </c>
      <c r="J8" s="5">
        <f t="shared" si="2"/>
        <v>0</v>
      </c>
      <c r="L8" s="15" t="s">
        <v>220</v>
      </c>
      <c r="M8" s="11">
        <v>157951</v>
      </c>
      <c r="N8" s="11">
        <v>156384</v>
      </c>
      <c r="O8" s="16">
        <v>184242</v>
      </c>
      <c r="P8" s="11">
        <v>498577</v>
      </c>
    </row>
    <row r="9" spans="1:16">
      <c r="A9" t="s">
        <v>14</v>
      </c>
      <c r="B9" s="3">
        <f>AVERAGE(B111,B148)</f>
        <v>45312</v>
      </c>
      <c r="C9" t="s">
        <v>210</v>
      </c>
      <c r="D9" t="s">
        <v>212</v>
      </c>
      <c r="E9" t="s">
        <v>216</v>
      </c>
      <c r="F9" s="13">
        <v>3</v>
      </c>
      <c r="G9" s="7">
        <v>425</v>
      </c>
      <c r="H9" t="str">
        <f t="shared" si="0"/>
        <v/>
      </c>
      <c r="I9" s="11">
        <f t="shared" si="1"/>
        <v>1275</v>
      </c>
      <c r="J9" s="5">
        <f t="shared" si="2"/>
        <v>127.5</v>
      </c>
      <c r="L9" t="s">
        <v>244</v>
      </c>
    </row>
    <row r="10" spans="1:16">
      <c r="A10" t="s">
        <v>15</v>
      </c>
      <c r="B10" s="3">
        <v>45308</v>
      </c>
      <c r="C10" t="s">
        <v>209</v>
      </c>
      <c r="D10" t="s">
        <v>211</v>
      </c>
      <c r="E10" t="s">
        <v>217</v>
      </c>
      <c r="F10" s="13">
        <v>12</v>
      </c>
      <c r="G10" s="7">
        <v>103</v>
      </c>
      <c r="H10" t="str">
        <f t="shared" si="0"/>
        <v/>
      </c>
      <c r="I10" s="11">
        <f t="shared" si="1"/>
        <v>1236</v>
      </c>
      <c r="J10" s="5">
        <f t="shared" si="2"/>
        <v>123.60000000000001</v>
      </c>
    </row>
    <row r="11" spans="1:16" ht="19">
      <c r="A11" t="s">
        <v>16</v>
      </c>
      <c r="B11" s="3">
        <v>45308</v>
      </c>
      <c r="C11" t="s">
        <v>208</v>
      </c>
      <c r="D11" t="s">
        <v>213</v>
      </c>
      <c r="E11" t="s">
        <v>215</v>
      </c>
      <c r="F11" s="13">
        <v>18</v>
      </c>
      <c r="G11" s="7">
        <v>426</v>
      </c>
      <c r="H11" t="str">
        <f t="shared" si="0"/>
        <v/>
      </c>
      <c r="I11" s="11">
        <f t="shared" si="1"/>
        <v>7668</v>
      </c>
      <c r="J11" s="5">
        <f t="shared" si="2"/>
        <v>1150.2</v>
      </c>
      <c r="L11" s="35" t="s">
        <v>230</v>
      </c>
      <c r="M11" s="35"/>
      <c r="N11" s="35"/>
    </row>
    <row r="12" spans="1:16" ht="17">
      <c r="A12" t="s">
        <v>17</v>
      </c>
      <c r="B12" s="3">
        <f>AVERAGE(B17,B139)</f>
        <v>45322.5</v>
      </c>
      <c r="C12" t="s">
        <v>208</v>
      </c>
      <c r="D12" t="s">
        <v>212</v>
      </c>
      <c r="E12" t="s">
        <v>217</v>
      </c>
      <c r="G12" s="7">
        <v>118</v>
      </c>
      <c r="H12" t="str">
        <f t="shared" si="0"/>
        <v>Check Quantity</v>
      </c>
      <c r="I12" s="11">
        <f t="shared" si="1"/>
        <v>0</v>
      </c>
      <c r="J12" s="5">
        <f t="shared" si="2"/>
        <v>0</v>
      </c>
      <c r="L12" s="24" t="s">
        <v>3</v>
      </c>
      <c r="M12" s="24" t="s">
        <v>219</v>
      </c>
      <c r="N12" s="24" t="s">
        <v>223</v>
      </c>
      <c r="O12" s="17"/>
    </row>
    <row r="13" spans="1:16">
      <c r="A13" t="s">
        <v>18</v>
      </c>
      <c r="B13" s="3">
        <v>45314</v>
      </c>
      <c r="C13" t="s">
        <v>210</v>
      </c>
      <c r="D13" t="s">
        <v>214</v>
      </c>
      <c r="E13" t="s">
        <v>215</v>
      </c>
      <c r="F13" s="13">
        <v>18</v>
      </c>
      <c r="H13" t="str">
        <f t="shared" si="0"/>
        <v>Check Price</v>
      </c>
      <c r="I13" s="11">
        <f t="shared" si="1"/>
        <v>0</v>
      </c>
      <c r="J13" s="5">
        <f t="shared" si="2"/>
        <v>0</v>
      </c>
      <c r="L13" s="22" t="s">
        <v>214</v>
      </c>
      <c r="M13" s="20">
        <f>SUMIF($D$2:$D$201, L13, $I$2:$I$201)</f>
        <v>220890</v>
      </c>
      <c r="N13" s="21">
        <v>1</v>
      </c>
    </row>
    <row r="14" spans="1:16">
      <c r="A14" t="s">
        <v>19</v>
      </c>
      <c r="B14" s="3">
        <v>45312</v>
      </c>
      <c r="C14" t="s">
        <v>207</v>
      </c>
      <c r="D14" t="s">
        <v>214</v>
      </c>
      <c r="E14" t="s">
        <v>217</v>
      </c>
      <c r="F14" s="13">
        <v>4</v>
      </c>
      <c r="G14" s="7">
        <v>466</v>
      </c>
      <c r="H14" t="str">
        <f t="shared" si="0"/>
        <v/>
      </c>
      <c r="I14" s="11">
        <f t="shared" si="1"/>
        <v>1864</v>
      </c>
      <c r="J14" s="5">
        <f t="shared" si="2"/>
        <v>186.4</v>
      </c>
      <c r="L14" s="23" t="s">
        <v>213</v>
      </c>
      <c r="M14" s="20">
        <f t="shared" ref="M14:M16" si="3">SUMIF($D$2:$D$201, L14, $I$2:$I$201)</f>
        <v>102991</v>
      </c>
      <c r="N14" s="21">
        <v>2</v>
      </c>
    </row>
    <row r="15" spans="1:16">
      <c r="A15" t="s">
        <v>20</v>
      </c>
      <c r="B15" s="3">
        <v>45324</v>
      </c>
      <c r="C15" t="s">
        <v>209</v>
      </c>
      <c r="D15" t="s">
        <v>214</v>
      </c>
      <c r="E15" t="s">
        <v>216</v>
      </c>
      <c r="F15" s="13">
        <v>14</v>
      </c>
      <c r="G15" s="7">
        <v>475</v>
      </c>
      <c r="H15" t="str">
        <f t="shared" si="0"/>
        <v/>
      </c>
      <c r="I15" s="11">
        <f t="shared" si="1"/>
        <v>6650</v>
      </c>
      <c r="J15" s="5">
        <f t="shared" si="2"/>
        <v>997.5</v>
      </c>
      <c r="L15" s="22" t="s">
        <v>212</v>
      </c>
      <c r="M15" s="20">
        <f t="shared" si="3"/>
        <v>98430</v>
      </c>
      <c r="N15" s="21">
        <v>3</v>
      </c>
    </row>
    <row r="16" spans="1:16">
      <c r="A16" t="s">
        <v>21</v>
      </c>
      <c r="B16" s="3">
        <v>45349</v>
      </c>
      <c r="C16" t="s">
        <v>210</v>
      </c>
      <c r="D16" t="s">
        <v>212</v>
      </c>
      <c r="E16" t="s">
        <v>215</v>
      </c>
      <c r="F16" s="13">
        <v>2</v>
      </c>
      <c r="G16" s="7">
        <v>287</v>
      </c>
      <c r="H16" t="str">
        <f t="shared" si="0"/>
        <v/>
      </c>
      <c r="I16" s="11">
        <f t="shared" si="1"/>
        <v>574</v>
      </c>
      <c r="J16" s="5">
        <f t="shared" si="2"/>
        <v>0</v>
      </c>
      <c r="L16" s="18" t="s">
        <v>211</v>
      </c>
      <c r="M16" s="20">
        <f t="shared" si="3"/>
        <v>76266</v>
      </c>
      <c r="N16" s="21">
        <v>4</v>
      </c>
    </row>
    <row r="17" spans="1:16">
      <c r="A17" t="s">
        <v>22</v>
      </c>
      <c r="B17" s="3">
        <v>45308</v>
      </c>
      <c r="C17" t="s">
        <v>208</v>
      </c>
      <c r="D17" t="s">
        <v>212</v>
      </c>
      <c r="E17" t="s">
        <v>217</v>
      </c>
      <c r="F17" s="13">
        <v>20</v>
      </c>
      <c r="G17" s="7">
        <v>295</v>
      </c>
      <c r="H17" t="str">
        <f t="shared" si="0"/>
        <v/>
      </c>
      <c r="I17" s="11">
        <f t="shared" si="1"/>
        <v>5900</v>
      </c>
      <c r="J17" s="5">
        <f t="shared" si="2"/>
        <v>885</v>
      </c>
      <c r="L17" t="s">
        <v>224</v>
      </c>
    </row>
    <row r="18" spans="1:16">
      <c r="A18" t="s">
        <v>23</v>
      </c>
      <c r="B18" s="3">
        <f>AVERAGE(B122,B49)</f>
        <v>45319.5</v>
      </c>
      <c r="C18" t="s">
        <v>209</v>
      </c>
      <c r="D18" t="s">
        <v>212</v>
      </c>
      <c r="E18" t="s">
        <v>217</v>
      </c>
      <c r="F18" s="13">
        <v>4</v>
      </c>
      <c r="G18" s="7">
        <v>465</v>
      </c>
      <c r="H18" t="str">
        <f t="shared" si="0"/>
        <v/>
      </c>
      <c r="I18" s="11">
        <f t="shared" si="1"/>
        <v>1860</v>
      </c>
      <c r="J18" s="5">
        <f t="shared" si="2"/>
        <v>186</v>
      </c>
    </row>
    <row r="19" spans="1:16" ht="17" customHeight="1">
      <c r="A19" t="s">
        <v>24</v>
      </c>
      <c r="B19" s="3">
        <v>45325</v>
      </c>
      <c r="C19" t="s">
        <v>209</v>
      </c>
      <c r="D19" t="s">
        <v>213</v>
      </c>
      <c r="E19" t="s">
        <v>216</v>
      </c>
      <c r="F19" s="13">
        <v>7</v>
      </c>
      <c r="G19" s="7">
        <v>416</v>
      </c>
      <c r="H19" t="str">
        <f t="shared" si="0"/>
        <v/>
      </c>
      <c r="I19" s="11">
        <f t="shared" si="1"/>
        <v>2912</v>
      </c>
      <c r="J19" s="5">
        <f t="shared" si="2"/>
        <v>436.8</v>
      </c>
      <c r="L19" s="38" t="s">
        <v>232</v>
      </c>
      <c r="M19" s="38"/>
      <c r="N19" s="38"/>
      <c r="O19" s="38"/>
      <c r="P19" s="38"/>
    </row>
    <row r="20" spans="1:16">
      <c r="A20" t="s">
        <v>25</v>
      </c>
      <c r="B20" s="3">
        <v>45326</v>
      </c>
      <c r="C20" t="s">
        <v>208</v>
      </c>
      <c r="D20" t="s">
        <v>212</v>
      </c>
      <c r="E20" t="s">
        <v>216</v>
      </c>
      <c r="F20" s="13">
        <v>16</v>
      </c>
      <c r="G20" s="7">
        <v>284</v>
      </c>
      <c r="H20" t="str">
        <f t="shared" si="0"/>
        <v/>
      </c>
      <c r="I20" s="11">
        <f t="shared" si="1"/>
        <v>4544</v>
      </c>
      <c r="J20" s="5">
        <f t="shared" si="2"/>
        <v>681.6</v>
      </c>
      <c r="L20" s="24" t="s">
        <v>2</v>
      </c>
      <c r="M20" s="24" t="s">
        <v>229</v>
      </c>
      <c r="N20" s="24" t="s">
        <v>226</v>
      </c>
      <c r="O20" s="24" t="s">
        <v>227</v>
      </c>
      <c r="P20" s="24" t="s">
        <v>243</v>
      </c>
    </row>
    <row r="21" spans="1:16">
      <c r="A21" t="s">
        <v>26</v>
      </c>
      <c r="B21" s="3">
        <v>45352</v>
      </c>
      <c r="C21" t="s">
        <v>208</v>
      </c>
      <c r="D21" t="s">
        <v>214</v>
      </c>
      <c r="E21" t="s">
        <v>216</v>
      </c>
      <c r="F21" s="13">
        <v>4</v>
      </c>
      <c r="H21" t="str">
        <f t="shared" si="0"/>
        <v>Check Price</v>
      </c>
      <c r="I21" s="11">
        <f t="shared" si="1"/>
        <v>0</v>
      </c>
      <c r="J21" s="5">
        <f t="shared" si="2"/>
        <v>0</v>
      </c>
      <c r="L21" s="21" t="s">
        <v>209</v>
      </c>
      <c r="M21" s="25">
        <v>15000</v>
      </c>
      <c r="N21" s="25">
        <f>VLOOKUP(L21,$L$4:$P$7,5)</f>
        <v>201184</v>
      </c>
      <c r="O21" s="21" t="str">
        <f>IF(N21&gt;= M21, "Met", "Did Not Meet")</f>
        <v>Met</v>
      </c>
      <c r="P21" s="27">
        <f>(N21-M21)/M21</f>
        <v>12.412266666666667</v>
      </c>
    </row>
    <row r="22" spans="1:16">
      <c r="A22" t="s">
        <v>27</v>
      </c>
      <c r="B22" s="3">
        <v>45334</v>
      </c>
      <c r="C22" t="s">
        <v>209</v>
      </c>
      <c r="D22" t="s">
        <v>213</v>
      </c>
      <c r="E22" t="s">
        <v>217</v>
      </c>
      <c r="F22" s="13">
        <v>18</v>
      </c>
      <c r="G22" s="7">
        <v>455</v>
      </c>
      <c r="H22" t="str">
        <f t="shared" si="0"/>
        <v/>
      </c>
      <c r="I22" s="11">
        <f t="shared" si="1"/>
        <v>8190</v>
      </c>
      <c r="J22" s="5">
        <f t="shared" si="2"/>
        <v>1228.5</v>
      </c>
      <c r="L22" s="21" t="s">
        <v>210</v>
      </c>
      <c r="M22" s="25">
        <v>12000</v>
      </c>
      <c r="N22" s="25">
        <f t="shared" ref="N22:N24" si="4">VLOOKUP(L22,$L$4:$P$7,5)</f>
        <v>65481</v>
      </c>
      <c r="O22" s="21" t="str">
        <f t="shared" ref="O22:O24" si="5">IF(N22&gt;= M22, "Met", "Did Not Meet")</f>
        <v>Met</v>
      </c>
      <c r="P22" s="27">
        <f t="shared" ref="P22:P24" si="6">(N22-M22)/M22</f>
        <v>4.4567500000000004</v>
      </c>
    </row>
    <row r="23" spans="1:16">
      <c r="A23" t="s">
        <v>28</v>
      </c>
      <c r="B23" s="3">
        <v>45319</v>
      </c>
      <c r="C23" t="s">
        <v>209</v>
      </c>
      <c r="D23" t="s">
        <v>212</v>
      </c>
      <c r="E23" t="s">
        <v>216</v>
      </c>
      <c r="F23" s="13">
        <v>9</v>
      </c>
      <c r="G23" s="7">
        <v>71</v>
      </c>
      <c r="H23" t="str">
        <f t="shared" si="0"/>
        <v/>
      </c>
      <c r="I23" s="11">
        <f t="shared" si="1"/>
        <v>639</v>
      </c>
      <c r="J23" s="5">
        <f t="shared" si="2"/>
        <v>0</v>
      </c>
      <c r="L23" s="21" t="s">
        <v>208</v>
      </c>
      <c r="M23" s="25">
        <v>10000</v>
      </c>
      <c r="N23" s="25">
        <f t="shared" si="4"/>
        <v>106631</v>
      </c>
      <c r="O23" s="21" t="str">
        <f t="shared" si="5"/>
        <v>Met</v>
      </c>
      <c r="P23" s="27">
        <f t="shared" si="6"/>
        <v>9.6631</v>
      </c>
    </row>
    <row r="24" spans="1:16">
      <c r="A24" t="s">
        <v>29</v>
      </c>
      <c r="B24" s="3">
        <v>45334</v>
      </c>
      <c r="C24" t="s">
        <v>207</v>
      </c>
      <c r="D24" t="s">
        <v>213</v>
      </c>
      <c r="E24" t="s">
        <v>217</v>
      </c>
      <c r="F24" s="13">
        <v>14</v>
      </c>
      <c r="G24" s="7">
        <v>208</v>
      </c>
      <c r="H24" t="str">
        <f t="shared" si="0"/>
        <v/>
      </c>
      <c r="I24" s="11">
        <f t="shared" si="1"/>
        <v>2912</v>
      </c>
      <c r="J24" s="5">
        <f t="shared" si="2"/>
        <v>436.8</v>
      </c>
      <c r="L24" s="21" t="s">
        <v>228</v>
      </c>
      <c r="M24" s="25">
        <v>8000</v>
      </c>
      <c r="N24" s="25">
        <f t="shared" si="4"/>
        <v>125281</v>
      </c>
      <c r="O24" s="21" t="str">
        <f t="shared" si="5"/>
        <v>Met</v>
      </c>
      <c r="P24" s="27">
        <f t="shared" si="6"/>
        <v>14.660125000000001</v>
      </c>
    </row>
    <row r="25" spans="1:16" ht="17" customHeight="1">
      <c r="A25" t="s">
        <v>30</v>
      </c>
      <c r="B25" s="3">
        <v>45331</v>
      </c>
      <c r="C25" t="s">
        <v>207</v>
      </c>
      <c r="D25" t="s">
        <v>214</v>
      </c>
      <c r="E25" t="s">
        <v>216</v>
      </c>
      <c r="F25" s="13">
        <v>20</v>
      </c>
      <c r="G25" s="7">
        <v>467</v>
      </c>
      <c r="H25" t="str">
        <f t="shared" si="0"/>
        <v/>
      </c>
      <c r="I25" s="11">
        <f t="shared" si="1"/>
        <v>9340</v>
      </c>
      <c r="J25" s="5">
        <f t="shared" si="2"/>
        <v>1401</v>
      </c>
      <c r="L25" s="36" t="s">
        <v>231</v>
      </c>
      <c r="M25" s="36"/>
      <c r="N25" s="36"/>
      <c r="O25" s="36"/>
      <c r="P25" s="36"/>
    </row>
    <row r="26" spans="1:16">
      <c r="A26" t="s">
        <v>31</v>
      </c>
      <c r="B26" s="3">
        <v>45346</v>
      </c>
      <c r="C26" t="s">
        <v>209</v>
      </c>
      <c r="D26" t="s">
        <v>214</v>
      </c>
      <c r="E26" t="s">
        <v>217</v>
      </c>
      <c r="F26" s="13">
        <v>18</v>
      </c>
      <c r="G26" s="7">
        <v>179</v>
      </c>
      <c r="H26" t="str">
        <f t="shared" si="0"/>
        <v/>
      </c>
      <c r="I26" s="11">
        <f t="shared" si="1"/>
        <v>3222</v>
      </c>
      <c r="J26" s="5">
        <f t="shared" si="2"/>
        <v>483.29999999999995</v>
      </c>
      <c r="L26" s="37"/>
      <c r="M26" s="37"/>
      <c r="N26" s="37"/>
      <c r="O26" s="37"/>
      <c r="P26" s="37"/>
    </row>
    <row r="27" spans="1:16">
      <c r="A27" t="s">
        <v>32</v>
      </c>
      <c r="B27" s="3">
        <v>45349</v>
      </c>
      <c r="C27" t="s">
        <v>207</v>
      </c>
      <c r="D27" t="s">
        <v>213</v>
      </c>
      <c r="E27" t="s">
        <v>215</v>
      </c>
      <c r="H27" t="str">
        <f t="shared" si="0"/>
        <v>Check Quantity and Price</v>
      </c>
      <c r="I27" s="11">
        <f t="shared" si="1"/>
        <v>0</v>
      </c>
      <c r="J27" s="5">
        <f t="shared" si="2"/>
        <v>0</v>
      </c>
      <c r="L27" s="37"/>
      <c r="M27" s="37"/>
      <c r="N27" s="37"/>
      <c r="O27" s="37"/>
      <c r="P27" s="37"/>
    </row>
    <row r="28" spans="1:16">
      <c r="A28" t="s">
        <v>33</v>
      </c>
      <c r="B28" s="3">
        <v>45311</v>
      </c>
      <c r="C28" t="s">
        <v>207</v>
      </c>
      <c r="D28" t="s">
        <v>211</v>
      </c>
      <c r="E28" t="s">
        <v>216</v>
      </c>
      <c r="F28" s="13">
        <v>9</v>
      </c>
      <c r="G28" s="7">
        <v>196</v>
      </c>
      <c r="H28" t="str">
        <f t="shared" si="0"/>
        <v/>
      </c>
      <c r="I28" s="11">
        <f t="shared" si="1"/>
        <v>1764</v>
      </c>
      <c r="J28" s="5">
        <f t="shared" si="2"/>
        <v>176.4</v>
      </c>
      <c r="L28" s="37"/>
      <c r="M28" s="37"/>
      <c r="N28" s="37"/>
      <c r="O28" s="37"/>
      <c r="P28" s="37"/>
    </row>
    <row r="29" spans="1:16">
      <c r="A29" t="s">
        <v>34</v>
      </c>
      <c r="B29" s="3">
        <v>45312</v>
      </c>
      <c r="C29" t="s">
        <v>209</v>
      </c>
      <c r="D29" t="s">
        <v>214</v>
      </c>
      <c r="E29" t="s">
        <v>215</v>
      </c>
      <c r="G29" s="7">
        <v>449</v>
      </c>
      <c r="H29" t="str">
        <f t="shared" si="0"/>
        <v>Check Quantity</v>
      </c>
      <c r="I29" s="11">
        <f t="shared" si="1"/>
        <v>0</v>
      </c>
      <c r="J29" s="5">
        <f t="shared" si="2"/>
        <v>0</v>
      </c>
      <c r="L29" s="28"/>
      <c r="M29" s="28"/>
      <c r="N29" s="28"/>
    </row>
    <row r="30" spans="1:16" ht="17" customHeight="1">
      <c r="A30" t="s">
        <v>35</v>
      </c>
      <c r="B30" s="3">
        <v>45310</v>
      </c>
      <c r="C30" t="s">
        <v>210</v>
      </c>
      <c r="D30" t="s">
        <v>212</v>
      </c>
      <c r="E30" t="s">
        <v>217</v>
      </c>
      <c r="F30" s="13">
        <v>10</v>
      </c>
      <c r="H30" t="str">
        <f t="shared" si="0"/>
        <v>Check Price</v>
      </c>
      <c r="I30" s="11">
        <f t="shared" si="1"/>
        <v>0</v>
      </c>
      <c r="J30" s="5">
        <f t="shared" si="2"/>
        <v>0</v>
      </c>
      <c r="L30" s="31" t="s">
        <v>235</v>
      </c>
      <c r="M30" s="31"/>
      <c r="N30" s="31"/>
      <c r="O30" s="31"/>
    </row>
    <row r="31" spans="1:16">
      <c r="A31" t="s">
        <v>36</v>
      </c>
      <c r="B31" s="3">
        <v>45304</v>
      </c>
      <c r="C31" t="s">
        <v>209</v>
      </c>
      <c r="D31" t="s">
        <v>214</v>
      </c>
      <c r="E31" t="s">
        <v>215</v>
      </c>
      <c r="F31" s="13">
        <v>12</v>
      </c>
      <c r="G31" s="7">
        <v>189</v>
      </c>
      <c r="H31" t="str">
        <f t="shared" si="0"/>
        <v/>
      </c>
      <c r="I31" s="11">
        <f t="shared" si="1"/>
        <v>2268</v>
      </c>
      <c r="J31" s="5">
        <f t="shared" si="2"/>
        <v>340.2</v>
      </c>
      <c r="L31" s="24" t="s">
        <v>3</v>
      </c>
      <c r="M31" s="24" t="s">
        <v>233</v>
      </c>
      <c r="N31" s="24" t="s">
        <v>234</v>
      </c>
      <c r="O31" s="24" t="s">
        <v>236</v>
      </c>
    </row>
    <row r="32" spans="1:16">
      <c r="A32" t="s">
        <v>37</v>
      </c>
      <c r="B32" s="4">
        <v>45351</v>
      </c>
      <c r="C32" t="s">
        <v>207</v>
      </c>
      <c r="D32" t="s">
        <v>214</v>
      </c>
      <c r="E32" t="s">
        <v>216</v>
      </c>
      <c r="G32" s="7">
        <v>238</v>
      </c>
      <c r="H32" t="str">
        <f t="shared" si="0"/>
        <v>Check Quantity</v>
      </c>
      <c r="I32" s="11">
        <f t="shared" si="1"/>
        <v>0</v>
      </c>
      <c r="J32" s="5">
        <f t="shared" si="2"/>
        <v>0</v>
      </c>
      <c r="L32" s="18" t="s">
        <v>214</v>
      </c>
      <c r="M32" s="21">
        <f>COUNTIF(Table1[Salesperson],L32)</f>
        <v>82</v>
      </c>
      <c r="N32" s="27">
        <f>M32/200</f>
        <v>0.41</v>
      </c>
      <c r="O32" s="29">
        <f>M13/M32</f>
        <v>2693.7804878048782</v>
      </c>
    </row>
    <row r="33" spans="1:15">
      <c r="A33" t="s">
        <v>38</v>
      </c>
      <c r="B33" s="3">
        <v>45339</v>
      </c>
      <c r="C33" t="s">
        <v>209</v>
      </c>
      <c r="D33" t="s">
        <v>214</v>
      </c>
      <c r="E33" t="s">
        <v>216</v>
      </c>
      <c r="F33" s="13">
        <v>19</v>
      </c>
      <c r="G33" s="7">
        <v>254</v>
      </c>
      <c r="H33" t="str">
        <f t="shared" si="0"/>
        <v/>
      </c>
      <c r="I33" s="11">
        <f t="shared" si="1"/>
        <v>4826</v>
      </c>
      <c r="J33" s="5">
        <f t="shared" si="2"/>
        <v>723.9</v>
      </c>
      <c r="L33" s="19" t="s">
        <v>213</v>
      </c>
      <c r="M33" s="21">
        <f>COUNTIF(Table1[Salesperson],L33)</f>
        <v>37</v>
      </c>
      <c r="N33" s="27">
        <f t="shared" ref="N33:N35" si="7">M33/200</f>
        <v>0.185</v>
      </c>
      <c r="O33" s="29">
        <f t="shared" ref="O33:O35" si="8">M14/M33</f>
        <v>2783.5405405405404</v>
      </c>
    </row>
    <row r="34" spans="1:15">
      <c r="A34" t="s">
        <v>39</v>
      </c>
      <c r="B34" s="3">
        <v>45331</v>
      </c>
      <c r="C34" t="s">
        <v>209</v>
      </c>
      <c r="D34" t="s">
        <v>211</v>
      </c>
      <c r="E34" t="s">
        <v>217</v>
      </c>
      <c r="F34" s="13">
        <v>3</v>
      </c>
      <c r="G34" s="7">
        <v>247</v>
      </c>
      <c r="H34" t="str">
        <f t="shared" si="0"/>
        <v/>
      </c>
      <c r="I34" s="11">
        <f t="shared" ref="I34:I65" si="9">IF(AND(NOT(ISBLANK(F34)), NOT(ISBLANK(G34))),F34*G34, 0)</f>
        <v>741</v>
      </c>
      <c r="J34" s="5">
        <f t="shared" ref="J34:J65" si="10">IF(ISBLANK(I34), "", IF(I34&gt;=2000, I34*0.15, IF(I34&gt;=1000, I34*0.1, 0)))</f>
        <v>0</v>
      </c>
      <c r="L34" s="18" t="s">
        <v>212</v>
      </c>
      <c r="M34" s="21">
        <f>COUNTIF(Table1[Salesperson],L34)</f>
        <v>48</v>
      </c>
      <c r="N34" s="27">
        <f t="shared" si="7"/>
        <v>0.24</v>
      </c>
      <c r="O34" s="29">
        <f t="shared" si="8"/>
        <v>2050.625</v>
      </c>
    </row>
    <row r="35" spans="1:15">
      <c r="A35" t="s">
        <v>40</v>
      </c>
      <c r="B35" s="3">
        <v>45317</v>
      </c>
      <c r="C35" t="s">
        <v>208</v>
      </c>
      <c r="D35" t="s">
        <v>214</v>
      </c>
      <c r="E35" t="s">
        <v>216</v>
      </c>
      <c r="F35" s="13">
        <v>1</v>
      </c>
      <c r="G35" s="7">
        <v>145</v>
      </c>
      <c r="H35" t="str">
        <f t="shared" si="0"/>
        <v/>
      </c>
      <c r="I35" s="11">
        <f t="shared" si="9"/>
        <v>145</v>
      </c>
      <c r="J35" s="5">
        <f t="shared" si="10"/>
        <v>0</v>
      </c>
      <c r="L35" s="18" t="s">
        <v>211</v>
      </c>
      <c r="M35" s="21">
        <f>COUNTIF(Table1[Salesperson],L35)</f>
        <v>33</v>
      </c>
      <c r="N35" s="27">
        <f t="shared" si="7"/>
        <v>0.16500000000000001</v>
      </c>
      <c r="O35" s="29">
        <f t="shared" si="8"/>
        <v>2311.090909090909</v>
      </c>
    </row>
    <row r="36" spans="1:15">
      <c r="A36" t="s">
        <v>41</v>
      </c>
      <c r="B36" s="3">
        <v>45292</v>
      </c>
      <c r="C36" t="s">
        <v>209</v>
      </c>
      <c r="D36" t="s">
        <v>214</v>
      </c>
      <c r="E36" t="s">
        <v>215</v>
      </c>
      <c r="G36" s="7">
        <v>304</v>
      </c>
      <c r="H36" t="str">
        <f t="shared" si="0"/>
        <v>Check Quantity</v>
      </c>
      <c r="I36" s="11">
        <f t="shared" si="9"/>
        <v>0</v>
      </c>
      <c r="J36" s="5">
        <f t="shared" si="10"/>
        <v>0</v>
      </c>
    </row>
    <row r="37" spans="1:15">
      <c r="A37" t="s">
        <v>42</v>
      </c>
      <c r="B37" s="3">
        <v>45305</v>
      </c>
      <c r="C37" t="s">
        <v>209</v>
      </c>
      <c r="D37" t="s">
        <v>214</v>
      </c>
      <c r="E37" t="s">
        <v>216</v>
      </c>
      <c r="F37" s="13">
        <v>13</v>
      </c>
      <c r="G37" s="7">
        <v>458</v>
      </c>
      <c r="H37" t="str">
        <f t="shared" si="0"/>
        <v/>
      </c>
      <c r="I37" s="11">
        <f t="shared" si="9"/>
        <v>5954</v>
      </c>
      <c r="J37" s="5">
        <f t="shared" si="10"/>
        <v>893.1</v>
      </c>
      <c r="L37" s="32" t="s">
        <v>225</v>
      </c>
      <c r="M37" s="32"/>
    </row>
    <row r="38" spans="1:15">
      <c r="A38" t="s">
        <v>43</v>
      </c>
      <c r="B38" s="3">
        <v>45329</v>
      </c>
      <c r="C38" t="s">
        <v>209</v>
      </c>
      <c r="D38" t="s">
        <v>214</v>
      </c>
      <c r="E38" t="s">
        <v>215</v>
      </c>
      <c r="F38" s="13">
        <v>11</v>
      </c>
      <c r="G38" s="7">
        <v>460</v>
      </c>
      <c r="H38" t="str">
        <f t="shared" si="0"/>
        <v/>
      </c>
      <c r="I38" s="11">
        <f t="shared" si="9"/>
        <v>5060</v>
      </c>
      <c r="J38" s="5">
        <f t="shared" si="10"/>
        <v>759</v>
      </c>
      <c r="L38" s="18" t="s">
        <v>237</v>
      </c>
      <c r="M38" s="21">
        <f>COUNTIF(J:J,"&gt;0")</f>
        <v>128</v>
      </c>
    </row>
    <row r="39" spans="1:15">
      <c r="A39" t="s">
        <v>44</v>
      </c>
      <c r="B39" s="3">
        <v>45312</v>
      </c>
      <c r="C39" t="s">
        <v>207</v>
      </c>
      <c r="D39" t="s">
        <v>212</v>
      </c>
      <c r="E39" t="s">
        <v>216</v>
      </c>
      <c r="F39" s="13">
        <v>10</v>
      </c>
      <c r="G39" s="7">
        <v>267</v>
      </c>
      <c r="H39" t="str">
        <f t="shared" si="0"/>
        <v/>
      </c>
      <c r="I39" s="11">
        <f t="shared" si="9"/>
        <v>2670</v>
      </c>
      <c r="J39" s="5">
        <f t="shared" si="10"/>
        <v>400.5</v>
      </c>
      <c r="L39" s="18" t="s">
        <v>240</v>
      </c>
      <c r="M39" s="21">
        <f>COUNTIF(J:J,"&gt;300")</f>
        <v>90</v>
      </c>
    </row>
    <row r="40" spans="1:15">
      <c r="A40" t="s">
        <v>45</v>
      </c>
      <c r="B40" s="3">
        <v>45320</v>
      </c>
      <c r="C40" t="s">
        <v>209</v>
      </c>
      <c r="D40" t="s">
        <v>213</v>
      </c>
      <c r="E40" t="s">
        <v>217</v>
      </c>
      <c r="F40" s="13">
        <v>19</v>
      </c>
      <c r="G40" s="7">
        <v>358</v>
      </c>
      <c r="H40" t="str">
        <f t="shared" si="0"/>
        <v/>
      </c>
      <c r="I40" s="11">
        <f t="shared" si="9"/>
        <v>6802</v>
      </c>
      <c r="J40" s="5">
        <f t="shared" si="10"/>
        <v>1020.3</v>
      </c>
      <c r="L40" s="18" t="s">
        <v>238</v>
      </c>
      <c r="M40" s="30">
        <f>SUM(J:J)</f>
        <v>68906.900000000009</v>
      </c>
    </row>
    <row r="41" spans="1:15">
      <c r="A41" t="s">
        <v>46</v>
      </c>
      <c r="B41" s="3">
        <v>45324</v>
      </c>
      <c r="C41" t="s">
        <v>208</v>
      </c>
      <c r="D41" t="s">
        <v>212</v>
      </c>
      <c r="E41" t="s">
        <v>216</v>
      </c>
      <c r="F41" s="13">
        <v>2</v>
      </c>
      <c r="G41" s="7">
        <v>142</v>
      </c>
      <c r="H41" t="str">
        <f t="shared" si="0"/>
        <v/>
      </c>
      <c r="I41" s="11">
        <f t="shared" si="9"/>
        <v>284</v>
      </c>
      <c r="J41" s="5">
        <f t="shared" si="10"/>
        <v>0</v>
      </c>
      <c r="L41" s="18" t="s">
        <v>239</v>
      </c>
      <c r="M41" s="30">
        <f>SUMIF(J:J,"&gt;300")</f>
        <v>63349.2</v>
      </c>
      <c r="N41" s="26"/>
    </row>
    <row r="42" spans="1:15">
      <c r="A42" t="s">
        <v>47</v>
      </c>
      <c r="B42" s="3">
        <v>45349</v>
      </c>
      <c r="C42" t="s">
        <v>208</v>
      </c>
      <c r="D42" t="s">
        <v>214</v>
      </c>
      <c r="E42" t="s">
        <v>217</v>
      </c>
      <c r="F42" s="13">
        <v>20</v>
      </c>
      <c r="G42" s="7">
        <v>214</v>
      </c>
      <c r="H42" t="str">
        <f t="shared" si="0"/>
        <v/>
      </c>
      <c r="I42" s="11">
        <f t="shared" si="9"/>
        <v>4280</v>
      </c>
      <c r="J42" s="5">
        <f t="shared" si="10"/>
        <v>642</v>
      </c>
      <c r="L42" s="18" t="s">
        <v>241</v>
      </c>
      <c r="M42" s="27">
        <f>M40/GETPIVOTDATA("Total Sales",$L$2)</f>
        <v>0.13820713751336305</v>
      </c>
    </row>
    <row r="43" spans="1:15">
      <c r="A43" t="s">
        <v>48</v>
      </c>
      <c r="B43" s="3">
        <v>45339</v>
      </c>
      <c r="C43" t="s">
        <v>208</v>
      </c>
      <c r="D43" t="s">
        <v>212</v>
      </c>
      <c r="E43" t="s">
        <v>216</v>
      </c>
      <c r="G43" s="7">
        <v>217</v>
      </c>
      <c r="H43" t="str">
        <f t="shared" si="0"/>
        <v>Check Quantity</v>
      </c>
      <c r="I43" s="11">
        <f t="shared" si="9"/>
        <v>0</v>
      </c>
      <c r="J43" s="5">
        <f t="shared" si="10"/>
        <v>0</v>
      </c>
      <c r="L43" s="18" t="s">
        <v>242</v>
      </c>
      <c r="M43" s="27">
        <f>M41/GETPIVOTDATA("Total Sales",$L$2)</f>
        <v>0.1270600127964186</v>
      </c>
    </row>
    <row r="44" spans="1:15">
      <c r="A44" t="s">
        <v>49</v>
      </c>
      <c r="B44" s="3">
        <v>45297</v>
      </c>
      <c r="C44" t="s">
        <v>210</v>
      </c>
      <c r="D44" t="s">
        <v>214</v>
      </c>
      <c r="E44" t="s">
        <v>217</v>
      </c>
      <c r="G44" s="7">
        <v>206</v>
      </c>
      <c r="H44" t="str">
        <f t="shared" si="0"/>
        <v>Check Quantity</v>
      </c>
      <c r="I44" s="11">
        <f t="shared" si="9"/>
        <v>0</v>
      </c>
      <c r="J44" s="5">
        <f t="shared" si="10"/>
        <v>0</v>
      </c>
    </row>
    <row r="45" spans="1:15">
      <c r="A45" t="s">
        <v>50</v>
      </c>
      <c r="B45" s="3">
        <v>45334</v>
      </c>
      <c r="C45" t="s">
        <v>209</v>
      </c>
      <c r="D45" t="s">
        <v>214</v>
      </c>
      <c r="E45" t="s">
        <v>215</v>
      </c>
      <c r="F45" s="13">
        <v>14</v>
      </c>
      <c r="G45" s="7">
        <v>417</v>
      </c>
      <c r="H45" t="str">
        <f t="shared" si="0"/>
        <v/>
      </c>
      <c r="I45" s="11">
        <f t="shared" si="9"/>
        <v>5838</v>
      </c>
      <c r="J45" s="5">
        <f t="shared" si="10"/>
        <v>875.69999999999993</v>
      </c>
    </row>
    <row r="46" spans="1:15">
      <c r="A46" t="s">
        <v>51</v>
      </c>
      <c r="B46" s="3">
        <v>45313</v>
      </c>
      <c r="C46" t="s">
        <v>208</v>
      </c>
      <c r="D46" t="s">
        <v>214</v>
      </c>
      <c r="E46" t="s">
        <v>215</v>
      </c>
      <c r="F46" s="13">
        <v>15</v>
      </c>
      <c r="G46" s="7">
        <v>403</v>
      </c>
      <c r="H46" t="str">
        <f t="shared" si="0"/>
        <v/>
      </c>
      <c r="I46" s="11">
        <f t="shared" si="9"/>
        <v>6045</v>
      </c>
      <c r="J46" s="5">
        <f t="shared" si="10"/>
        <v>906.75</v>
      </c>
    </row>
    <row r="47" spans="1:15">
      <c r="A47" t="s">
        <v>52</v>
      </c>
      <c r="B47" s="3">
        <v>45352</v>
      </c>
      <c r="C47" t="s">
        <v>207</v>
      </c>
      <c r="D47" t="s">
        <v>214</v>
      </c>
      <c r="E47" t="s">
        <v>215</v>
      </c>
      <c r="F47" s="13">
        <v>7</v>
      </c>
      <c r="G47" s="7">
        <v>278</v>
      </c>
      <c r="H47" t="str">
        <f t="shared" si="0"/>
        <v/>
      </c>
      <c r="I47" s="11">
        <f t="shared" si="9"/>
        <v>1946</v>
      </c>
      <c r="J47" s="5">
        <f t="shared" si="10"/>
        <v>194.60000000000002</v>
      </c>
    </row>
    <row r="48" spans="1:15">
      <c r="A48" t="s">
        <v>53</v>
      </c>
      <c r="B48" s="3">
        <v>45335</v>
      </c>
      <c r="C48" t="s">
        <v>209</v>
      </c>
      <c r="D48" t="s">
        <v>212</v>
      </c>
      <c r="E48" t="s">
        <v>215</v>
      </c>
      <c r="F48" s="13">
        <v>4</v>
      </c>
      <c r="H48" t="str">
        <f t="shared" si="0"/>
        <v>Check Price</v>
      </c>
      <c r="I48" s="11">
        <f t="shared" si="9"/>
        <v>0</v>
      </c>
      <c r="J48" s="5">
        <f t="shared" si="10"/>
        <v>0</v>
      </c>
    </row>
    <row r="49" spans="1:10">
      <c r="A49" t="s">
        <v>54</v>
      </c>
      <c r="B49" s="3">
        <v>45343</v>
      </c>
      <c r="C49" t="s">
        <v>209</v>
      </c>
      <c r="D49" t="s">
        <v>212</v>
      </c>
      <c r="E49" t="s">
        <v>217</v>
      </c>
      <c r="F49" s="13">
        <v>4</v>
      </c>
      <c r="G49" s="7">
        <v>230</v>
      </c>
      <c r="H49" t="str">
        <f t="shared" si="0"/>
        <v/>
      </c>
      <c r="I49" s="11">
        <f t="shared" si="9"/>
        <v>920</v>
      </c>
      <c r="J49" s="5">
        <f t="shared" si="10"/>
        <v>0</v>
      </c>
    </row>
    <row r="50" spans="1:10">
      <c r="A50" t="s">
        <v>55</v>
      </c>
      <c r="B50" s="3">
        <v>45293</v>
      </c>
      <c r="C50" t="s">
        <v>209</v>
      </c>
      <c r="D50" t="s">
        <v>214</v>
      </c>
      <c r="E50" t="s">
        <v>217</v>
      </c>
      <c r="F50" s="13">
        <v>19</v>
      </c>
      <c r="G50" s="7">
        <v>272</v>
      </c>
      <c r="H50" t="str">
        <f t="shared" si="0"/>
        <v/>
      </c>
      <c r="I50" s="11">
        <f t="shared" si="9"/>
        <v>5168</v>
      </c>
      <c r="J50" s="5">
        <f t="shared" si="10"/>
        <v>775.19999999999993</v>
      </c>
    </row>
    <row r="51" spans="1:10">
      <c r="A51" t="s">
        <v>56</v>
      </c>
      <c r="B51" s="3">
        <f>AVERAGE(B171,B195)</f>
        <v>45323</v>
      </c>
      <c r="C51" t="s">
        <v>209</v>
      </c>
      <c r="D51" t="s">
        <v>213</v>
      </c>
      <c r="E51" t="s">
        <v>215</v>
      </c>
      <c r="F51" s="13">
        <v>10</v>
      </c>
      <c r="G51" s="7">
        <v>455</v>
      </c>
      <c r="H51" t="str">
        <f t="shared" si="0"/>
        <v/>
      </c>
      <c r="I51" s="11">
        <f t="shared" si="9"/>
        <v>4550</v>
      </c>
      <c r="J51" s="5">
        <f t="shared" si="10"/>
        <v>682.5</v>
      </c>
    </row>
    <row r="52" spans="1:10">
      <c r="A52" t="s">
        <v>57</v>
      </c>
      <c r="B52" s="3">
        <v>45331</v>
      </c>
      <c r="C52" t="s">
        <v>207</v>
      </c>
      <c r="D52" t="s">
        <v>213</v>
      </c>
      <c r="E52" t="s">
        <v>215</v>
      </c>
      <c r="G52" s="7">
        <v>88</v>
      </c>
      <c r="H52" t="str">
        <f t="shared" si="0"/>
        <v>Check Quantity</v>
      </c>
      <c r="I52" s="11">
        <f t="shared" si="9"/>
        <v>0</v>
      </c>
      <c r="J52" s="5">
        <f t="shared" si="10"/>
        <v>0</v>
      </c>
    </row>
    <row r="53" spans="1:10">
      <c r="A53" t="s">
        <v>58</v>
      </c>
      <c r="B53" s="3">
        <v>45296</v>
      </c>
      <c r="C53" t="s">
        <v>209</v>
      </c>
      <c r="D53" t="s">
        <v>214</v>
      </c>
      <c r="E53" t="s">
        <v>215</v>
      </c>
      <c r="F53" s="13">
        <v>20</v>
      </c>
      <c r="G53" s="7">
        <v>257</v>
      </c>
      <c r="H53" t="str">
        <f t="shared" si="0"/>
        <v/>
      </c>
      <c r="I53" s="11">
        <f t="shared" si="9"/>
        <v>5140</v>
      </c>
      <c r="J53" s="5">
        <f t="shared" si="10"/>
        <v>771</v>
      </c>
    </row>
    <row r="54" spans="1:10">
      <c r="A54" t="s">
        <v>59</v>
      </c>
      <c r="B54" s="3">
        <v>45348</v>
      </c>
      <c r="C54" t="s">
        <v>207</v>
      </c>
      <c r="D54" t="s">
        <v>212</v>
      </c>
      <c r="E54" t="s">
        <v>216</v>
      </c>
      <c r="G54" s="7">
        <v>460</v>
      </c>
      <c r="H54" t="str">
        <f t="shared" si="0"/>
        <v>Check Quantity</v>
      </c>
      <c r="I54" s="11">
        <f t="shared" si="9"/>
        <v>0</v>
      </c>
      <c r="J54" s="5">
        <f t="shared" si="10"/>
        <v>0</v>
      </c>
    </row>
    <row r="55" spans="1:10">
      <c r="A55" t="s">
        <v>60</v>
      </c>
      <c r="B55" s="3">
        <v>45304</v>
      </c>
      <c r="C55" t="s">
        <v>207</v>
      </c>
      <c r="D55" t="s">
        <v>213</v>
      </c>
      <c r="E55" t="s">
        <v>215</v>
      </c>
      <c r="F55" s="13">
        <v>7</v>
      </c>
      <c r="G55" s="7">
        <v>131</v>
      </c>
      <c r="H55" t="str">
        <f t="shared" si="0"/>
        <v/>
      </c>
      <c r="I55" s="11">
        <f t="shared" si="9"/>
        <v>917</v>
      </c>
      <c r="J55" s="5">
        <f t="shared" si="10"/>
        <v>0</v>
      </c>
    </row>
    <row r="56" spans="1:10">
      <c r="A56" t="s">
        <v>61</v>
      </c>
      <c r="B56" s="3">
        <v>45316</v>
      </c>
      <c r="C56" t="s">
        <v>207</v>
      </c>
      <c r="D56" t="s">
        <v>212</v>
      </c>
      <c r="E56" t="s">
        <v>217</v>
      </c>
      <c r="F56" s="13">
        <v>9</v>
      </c>
      <c r="G56" s="7">
        <v>123</v>
      </c>
      <c r="H56" t="str">
        <f t="shared" si="0"/>
        <v/>
      </c>
      <c r="I56" s="11">
        <f t="shared" si="9"/>
        <v>1107</v>
      </c>
      <c r="J56" s="5">
        <f t="shared" si="10"/>
        <v>110.7</v>
      </c>
    </row>
    <row r="57" spans="1:10">
      <c r="A57" t="s">
        <v>62</v>
      </c>
      <c r="B57" s="3">
        <v>45307</v>
      </c>
      <c r="C57" t="s">
        <v>210</v>
      </c>
      <c r="D57" t="s">
        <v>211</v>
      </c>
      <c r="E57" t="s">
        <v>217</v>
      </c>
      <c r="F57" s="13">
        <v>4</v>
      </c>
      <c r="G57" s="7">
        <v>397</v>
      </c>
      <c r="H57" t="str">
        <f t="shared" si="0"/>
        <v/>
      </c>
      <c r="I57" s="11">
        <f t="shared" si="9"/>
        <v>1588</v>
      </c>
      <c r="J57" s="5">
        <f t="shared" si="10"/>
        <v>158.80000000000001</v>
      </c>
    </row>
    <row r="58" spans="1:10">
      <c r="A58" t="s">
        <v>63</v>
      </c>
      <c r="B58" s="3">
        <v>45336</v>
      </c>
      <c r="C58" t="s">
        <v>207</v>
      </c>
      <c r="D58" t="s">
        <v>214</v>
      </c>
      <c r="E58" t="s">
        <v>217</v>
      </c>
      <c r="G58" s="7">
        <v>67</v>
      </c>
      <c r="H58" t="str">
        <f t="shared" si="0"/>
        <v>Check Quantity</v>
      </c>
      <c r="I58" s="11">
        <f t="shared" si="9"/>
        <v>0</v>
      </c>
      <c r="J58" s="5">
        <f t="shared" si="10"/>
        <v>0</v>
      </c>
    </row>
    <row r="59" spans="1:10">
      <c r="A59" t="s">
        <v>64</v>
      </c>
      <c r="B59" s="3">
        <f>AVERAGE(B23,B197)</f>
        <v>45311</v>
      </c>
      <c r="C59" t="s">
        <v>209</v>
      </c>
      <c r="D59" t="s">
        <v>212</v>
      </c>
      <c r="E59" t="s">
        <v>216</v>
      </c>
      <c r="F59" s="13">
        <v>6</v>
      </c>
      <c r="G59" s="7">
        <v>170</v>
      </c>
      <c r="H59" t="str">
        <f t="shared" si="0"/>
        <v/>
      </c>
      <c r="I59" s="11">
        <f t="shared" si="9"/>
        <v>1020</v>
      </c>
      <c r="J59" s="5">
        <f t="shared" si="10"/>
        <v>102</v>
      </c>
    </row>
    <row r="60" spans="1:10">
      <c r="A60" t="s">
        <v>65</v>
      </c>
      <c r="B60" s="3">
        <v>45341</v>
      </c>
      <c r="C60" t="s">
        <v>207</v>
      </c>
      <c r="D60" t="s">
        <v>212</v>
      </c>
      <c r="E60" t="s">
        <v>216</v>
      </c>
      <c r="F60" s="13">
        <v>18</v>
      </c>
      <c r="G60" s="7">
        <v>237</v>
      </c>
      <c r="H60" t="str">
        <f t="shared" si="0"/>
        <v/>
      </c>
      <c r="I60" s="11">
        <f t="shared" si="9"/>
        <v>4266</v>
      </c>
      <c r="J60" s="5">
        <f t="shared" si="10"/>
        <v>639.9</v>
      </c>
    </row>
    <row r="61" spans="1:10">
      <c r="A61" t="s">
        <v>66</v>
      </c>
      <c r="B61" s="3">
        <v>45341</v>
      </c>
      <c r="C61" t="s">
        <v>207</v>
      </c>
      <c r="D61" t="s">
        <v>212</v>
      </c>
      <c r="E61" t="s">
        <v>216</v>
      </c>
      <c r="F61" s="13">
        <v>17</v>
      </c>
      <c r="G61" s="7">
        <v>340</v>
      </c>
      <c r="H61" t="str">
        <f t="shared" si="0"/>
        <v/>
      </c>
      <c r="I61" s="11">
        <f t="shared" si="9"/>
        <v>5780</v>
      </c>
      <c r="J61" s="5">
        <f t="shared" si="10"/>
        <v>867</v>
      </c>
    </row>
    <row r="62" spans="1:10">
      <c r="A62" t="s">
        <v>67</v>
      </c>
      <c r="B62" s="3">
        <v>45303</v>
      </c>
      <c r="C62" t="s">
        <v>207</v>
      </c>
      <c r="D62" t="s">
        <v>213</v>
      </c>
      <c r="E62" t="s">
        <v>216</v>
      </c>
      <c r="F62" s="13">
        <v>12</v>
      </c>
      <c r="H62" t="str">
        <f t="shared" si="0"/>
        <v>Check Price</v>
      </c>
      <c r="I62" s="11">
        <f t="shared" si="9"/>
        <v>0</v>
      </c>
      <c r="J62" s="5">
        <f t="shared" si="10"/>
        <v>0</v>
      </c>
    </row>
    <row r="63" spans="1:10">
      <c r="A63" t="s">
        <v>68</v>
      </c>
      <c r="B63" s="3">
        <v>45336</v>
      </c>
      <c r="C63" t="s">
        <v>209</v>
      </c>
      <c r="D63" t="s">
        <v>212</v>
      </c>
      <c r="E63" t="s">
        <v>217</v>
      </c>
      <c r="G63" s="7">
        <v>280</v>
      </c>
      <c r="H63" t="str">
        <f t="shared" si="0"/>
        <v>Check Quantity</v>
      </c>
      <c r="I63" s="11">
        <f t="shared" si="9"/>
        <v>0</v>
      </c>
      <c r="J63" s="5">
        <f t="shared" si="10"/>
        <v>0</v>
      </c>
    </row>
    <row r="64" spans="1:10">
      <c r="A64" t="s">
        <v>69</v>
      </c>
      <c r="B64" s="3">
        <v>45295</v>
      </c>
      <c r="C64" t="s">
        <v>209</v>
      </c>
      <c r="D64" t="s">
        <v>211</v>
      </c>
      <c r="E64" t="s">
        <v>216</v>
      </c>
      <c r="F64" s="13">
        <v>2</v>
      </c>
      <c r="G64" s="7">
        <v>240</v>
      </c>
      <c r="H64" t="str">
        <f t="shared" si="0"/>
        <v/>
      </c>
      <c r="I64" s="11">
        <f t="shared" si="9"/>
        <v>480</v>
      </c>
      <c r="J64" s="5">
        <f t="shared" si="10"/>
        <v>0</v>
      </c>
    </row>
    <row r="65" spans="1:10">
      <c r="A65" t="s">
        <v>70</v>
      </c>
      <c r="B65" s="3">
        <v>45350</v>
      </c>
      <c r="C65" t="s">
        <v>207</v>
      </c>
      <c r="D65" t="s">
        <v>213</v>
      </c>
      <c r="E65" t="s">
        <v>216</v>
      </c>
      <c r="F65" s="13">
        <v>15</v>
      </c>
      <c r="G65" s="7">
        <v>89</v>
      </c>
      <c r="H65" t="str">
        <f t="shared" si="0"/>
        <v/>
      </c>
      <c r="I65" s="11">
        <f t="shared" si="9"/>
        <v>1335</v>
      </c>
      <c r="J65" s="5">
        <f t="shared" si="10"/>
        <v>133.5</v>
      </c>
    </row>
    <row r="66" spans="1:10">
      <c r="A66" t="s">
        <v>71</v>
      </c>
      <c r="B66" s="3">
        <v>45321</v>
      </c>
      <c r="C66" t="s">
        <v>209</v>
      </c>
      <c r="D66" t="s">
        <v>214</v>
      </c>
      <c r="E66" t="s">
        <v>216</v>
      </c>
      <c r="F66" s="13">
        <v>11</v>
      </c>
      <c r="G66" s="7">
        <v>321</v>
      </c>
      <c r="H66" t="str">
        <f t="shared" ref="H66:H129" si="11">IF(AND(ISBLANK(F66), ISBLANK(G66)), "Check Quantity and Price", IF(ISBLANK(F66), "Check Quantity", IF(ISBLANK(G66), "Check Price", "")))</f>
        <v/>
      </c>
      <c r="I66" s="11">
        <f t="shared" ref="I66:I97" si="12">IF(AND(NOT(ISBLANK(F66)), NOT(ISBLANK(G66))),F66*G66, 0)</f>
        <v>3531</v>
      </c>
      <c r="J66" s="5">
        <f t="shared" ref="J66:J97" si="13">IF(ISBLANK(I66), "", IF(I66&gt;=2000, I66*0.15, IF(I66&gt;=1000, I66*0.1, 0)))</f>
        <v>529.65</v>
      </c>
    </row>
    <row r="67" spans="1:10">
      <c r="A67" t="s">
        <v>72</v>
      </c>
      <c r="B67" s="3">
        <v>45321</v>
      </c>
      <c r="C67" t="s">
        <v>208</v>
      </c>
      <c r="D67" t="s">
        <v>214</v>
      </c>
      <c r="E67" t="s">
        <v>215</v>
      </c>
      <c r="F67" s="13">
        <v>19</v>
      </c>
      <c r="G67" s="7">
        <v>210</v>
      </c>
      <c r="H67" t="str">
        <f t="shared" si="11"/>
        <v/>
      </c>
      <c r="I67" s="11">
        <f t="shared" si="12"/>
        <v>3990</v>
      </c>
      <c r="J67" s="5">
        <f t="shared" si="13"/>
        <v>598.5</v>
      </c>
    </row>
    <row r="68" spans="1:10">
      <c r="A68" t="s">
        <v>73</v>
      </c>
      <c r="B68" s="3">
        <v>45327</v>
      </c>
      <c r="C68" t="s">
        <v>208</v>
      </c>
      <c r="D68" t="s">
        <v>214</v>
      </c>
      <c r="E68" t="s">
        <v>217</v>
      </c>
      <c r="F68" s="13">
        <v>14</v>
      </c>
      <c r="G68" s="7">
        <v>177</v>
      </c>
      <c r="H68" t="str">
        <f t="shared" si="11"/>
        <v/>
      </c>
      <c r="I68" s="11">
        <f t="shared" si="12"/>
        <v>2478</v>
      </c>
      <c r="J68" s="5">
        <f t="shared" si="13"/>
        <v>371.7</v>
      </c>
    </row>
    <row r="69" spans="1:10">
      <c r="A69" t="s">
        <v>74</v>
      </c>
      <c r="B69" s="3">
        <v>45352</v>
      </c>
      <c r="C69" t="s">
        <v>207</v>
      </c>
      <c r="D69" t="s">
        <v>211</v>
      </c>
      <c r="E69" t="s">
        <v>216</v>
      </c>
      <c r="F69" s="13">
        <v>13</v>
      </c>
      <c r="G69" s="7">
        <v>63</v>
      </c>
      <c r="H69" t="str">
        <f t="shared" si="11"/>
        <v/>
      </c>
      <c r="I69" s="11">
        <f t="shared" si="12"/>
        <v>819</v>
      </c>
      <c r="J69" s="5">
        <f t="shared" si="13"/>
        <v>0</v>
      </c>
    </row>
    <row r="70" spans="1:10">
      <c r="A70" t="s">
        <v>75</v>
      </c>
      <c r="B70" s="3">
        <v>45320</v>
      </c>
      <c r="C70" t="s">
        <v>209</v>
      </c>
      <c r="D70" t="s">
        <v>212</v>
      </c>
      <c r="E70" t="s">
        <v>215</v>
      </c>
      <c r="G70" s="7">
        <v>305</v>
      </c>
      <c r="H70" t="str">
        <f t="shared" si="11"/>
        <v>Check Quantity</v>
      </c>
      <c r="I70" s="11">
        <f t="shared" si="12"/>
        <v>0</v>
      </c>
      <c r="J70" s="5">
        <f t="shared" si="13"/>
        <v>0</v>
      </c>
    </row>
    <row r="71" spans="1:10">
      <c r="A71" t="s">
        <v>76</v>
      </c>
      <c r="B71" s="3">
        <v>45338</v>
      </c>
      <c r="C71" t="s">
        <v>208</v>
      </c>
      <c r="D71" t="s">
        <v>211</v>
      </c>
      <c r="E71" t="s">
        <v>217</v>
      </c>
      <c r="F71" s="13">
        <v>20</v>
      </c>
      <c r="G71" s="7">
        <v>337</v>
      </c>
      <c r="H71" t="str">
        <f t="shared" si="11"/>
        <v/>
      </c>
      <c r="I71" s="11">
        <f t="shared" si="12"/>
        <v>6740</v>
      </c>
      <c r="J71" s="5">
        <f t="shared" si="13"/>
        <v>1011</v>
      </c>
    </row>
    <row r="72" spans="1:10">
      <c r="A72" t="s">
        <v>77</v>
      </c>
      <c r="B72" s="3">
        <v>45319</v>
      </c>
      <c r="C72" t="s">
        <v>210</v>
      </c>
      <c r="D72" t="s">
        <v>214</v>
      </c>
      <c r="E72" t="s">
        <v>216</v>
      </c>
      <c r="G72" s="7">
        <v>446</v>
      </c>
      <c r="H72" t="str">
        <f t="shared" si="11"/>
        <v>Check Quantity</v>
      </c>
      <c r="I72" s="11">
        <f t="shared" si="12"/>
        <v>0</v>
      </c>
      <c r="J72" s="5">
        <f t="shared" si="13"/>
        <v>0</v>
      </c>
    </row>
    <row r="73" spans="1:10">
      <c r="A73" t="s">
        <v>78</v>
      </c>
      <c r="B73" s="3">
        <v>45327</v>
      </c>
      <c r="C73" t="s">
        <v>209</v>
      </c>
      <c r="D73" t="s">
        <v>212</v>
      </c>
      <c r="E73" t="s">
        <v>217</v>
      </c>
      <c r="G73" s="7">
        <v>278</v>
      </c>
      <c r="H73" t="str">
        <f t="shared" si="11"/>
        <v>Check Quantity</v>
      </c>
      <c r="I73" s="11">
        <f t="shared" si="12"/>
        <v>0</v>
      </c>
      <c r="J73" s="5">
        <f t="shared" si="13"/>
        <v>0</v>
      </c>
    </row>
    <row r="74" spans="1:10">
      <c r="A74" t="s">
        <v>79</v>
      </c>
      <c r="B74" s="3">
        <v>45302</v>
      </c>
      <c r="C74" t="s">
        <v>207</v>
      </c>
      <c r="D74" t="s">
        <v>211</v>
      </c>
      <c r="E74" t="s">
        <v>217</v>
      </c>
      <c r="F74" s="13">
        <v>8</v>
      </c>
      <c r="G74" s="7">
        <v>363</v>
      </c>
      <c r="H74" t="str">
        <f t="shared" si="11"/>
        <v/>
      </c>
      <c r="I74" s="11">
        <f t="shared" si="12"/>
        <v>2904</v>
      </c>
      <c r="J74" s="5">
        <f t="shared" si="13"/>
        <v>435.59999999999997</v>
      </c>
    </row>
    <row r="75" spans="1:10">
      <c r="A75" t="s">
        <v>80</v>
      </c>
      <c r="B75" s="3">
        <v>45322</v>
      </c>
      <c r="C75" t="s">
        <v>210</v>
      </c>
      <c r="D75" t="s">
        <v>213</v>
      </c>
      <c r="E75" t="s">
        <v>215</v>
      </c>
      <c r="F75" s="13">
        <v>13</v>
      </c>
      <c r="G75" s="7">
        <v>301</v>
      </c>
      <c r="H75" t="str">
        <f t="shared" si="11"/>
        <v/>
      </c>
      <c r="I75" s="11">
        <f t="shared" si="12"/>
        <v>3913</v>
      </c>
      <c r="J75" s="5">
        <f t="shared" si="13"/>
        <v>586.94999999999993</v>
      </c>
    </row>
    <row r="76" spans="1:10">
      <c r="A76" t="s">
        <v>81</v>
      </c>
      <c r="B76" s="3">
        <v>45340</v>
      </c>
      <c r="C76" t="s">
        <v>207</v>
      </c>
      <c r="D76" t="s">
        <v>212</v>
      </c>
      <c r="E76" t="s">
        <v>216</v>
      </c>
      <c r="F76" s="13">
        <v>13</v>
      </c>
      <c r="G76" s="7">
        <v>119</v>
      </c>
      <c r="H76" t="str">
        <f t="shared" si="11"/>
        <v/>
      </c>
      <c r="I76" s="11">
        <f t="shared" si="12"/>
        <v>1547</v>
      </c>
      <c r="J76" s="5">
        <f t="shared" si="13"/>
        <v>154.70000000000002</v>
      </c>
    </row>
    <row r="77" spans="1:10">
      <c r="A77" t="s">
        <v>82</v>
      </c>
      <c r="B77" s="3">
        <v>45332</v>
      </c>
      <c r="C77" t="s">
        <v>210</v>
      </c>
      <c r="D77" t="s">
        <v>213</v>
      </c>
      <c r="E77" t="s">
        <v>217</v>
      </c>
      <c r="F77" s="13">
        <v>11</v>
      </c>
      <c r="G77" s="7">
        <v>281</v>
      </c>
      <c r="H77" t="str">
        <f t="shared" si="11"/>
        <v/>
      </c>
      <c r="I77" s="11">
        <f t="shared" si="12"/>
        <v>3091</v>
      </c>
      <c r="J77" s="5">
        <f t="shared" si="13"/>
        <v>463.65</v>
      </c>
    </row>
    <row r="78" spans="1:10">
      <c r="A78" t="s">
        <v>83</v>
      </c>
      <c r="B78" s="3">
        <v>45341</v>
      </c>
      <c r="C78" t="s">
        <v>207</v>
      </c>
      <c r="D78" t="s">
        <v>211</v>
      </c>
      <c r="E78" t="s">
        <v>215</v>
      </c>
      <c r="F78" s="13">
        <v>6</v>
      </c>
      <c r="G78" s="7">
        <v>415</v>
      </c>
      <c r="H78" t="str">
        <f t="shared" si="11"/>
        <v/>
      </c>
      <c r="I78" s="11">
        <f t="shared" si="12"/>
        <v>2490</v>
      </c>
      <c r="J78" s="5">
        <f t="shared" si="13"/>
        <v>373.5</v>
      </c>
    </row>
    <row r="79" spans="1:10">
      <c r="A79" t="s">
        <v>84</v>
      </c>
      <c r="B79" s="3">
        <v>45332</v>
      </c>
      <c r="C79" t="s">
        <v>208</v>
      </c>
      <c r="D79" t="s">
        <v>212</v>
      </c>
      <c r="E79" t="s">
        <v>217</v>
      </c>
      <c r="G79" s="7">
        <v>94</v>
      </c>
      <c r="H79" t="str">
        <f t="shared" si="11"/>
        <v>Check Quantity</v>
      </c>
      <c r="I79" s="11">
        <f t="shared" si="12"/>
        <v>0</v>
      </c>
      <c r="J79" s="5">
        <f t="shared" si="13"/>
        <v>0</v>
      </c>
    </row>
    <row r="80" spans="1:10">
      <c r="A80" t="s">
        <v>85</v>
      </c>
      <c r="B80" s="3">
        <v>45320</v>
      </c>
      <c r="C80" t="s">
        <v>209</v>
      </c>
      <c r="D80" t="s">
        <v>214</v>
      </c>
      <c r="E80" t="s">
        <v>217</v>
      </c>
      <c r="F80" s="13">
        <v>17</v>
      </c>
      <c r="G80" s="7">
        <v>482</v>
      </c>
      <c r="H80" t="str">
        <f t="shared" si="11"/>
        <v/>
      </c>
      <c r="I80" s="11">
        <f t="shared" si="12"/>
        <v>8194</v>
      </c>
      <c r="J80" s="5">
        <f t="shared" si="13"/>
        <v>1229.0999999999999</v>
      </c>
    </row>
    <row r="81" spans="1:10">
      <c r="A81" t="s">
        <v>86</v>
      </c>
      <c r="B81" s="3">
        <v>45310</v>
      </c>
      <c r="C81" t="s">
        <v>207</v>
      </c>
      <c r="D81" t="s">
        <v>214</v>
      </c>
      <c r="E81" t="s">
        <v>215</v>
      </c>
      <c r="F81" s="13">
        <v>12</v>
      </c>
      <c r="G81" s="7">
        <v>391</v>
      </c>
      <c r="H81" t="str">
        <f t="shared" si="11"/>
        <v/>
      </c>
      <c r="I81" s="11">
        <f t="shared" si="12"/>
        <v>4692</v>
      </c>
      <c r="J81" s="5">
        <f t="shared" si="13"/>
        <v>703.8</v>
      </c>
    </row>
    <row r="82" spans="1:10">
      <c r="A82" t="s">
        <v>87</v>
      </c>
      <c r="B82" s="3">
        <v>45313</v>
      </c>
      <c r="C82" t="s">
        <v>207</v>
      </c>
      <c r="D82" t="s">
        <v>214</v>
      </c>
      <c r="E82" t="s">
        <v>217</v>
      </c>
      <c r="F82" s="13">
        <v>5</v>
      </c>
      <c r="G82" s="7">
        <v>83</v>
      </c>
      <c r="H82" t="str">
        <f t="shared" si="11"/>
        <v/>
      </c>
      <c r="I82" s="11">
        <f t="shared" si="12"/>
        <v>415</v>
      </c>
      <c r="J82" s="5">
        <f t="shared" si="13"/>
        <v>0</v>
      </c>
    </row>
    <row r="83" spans="1:10">
      <c r="A83" t="s">
        <v>88</v>
      </c>
      <c r="B83" s="3">
        <v>45326</v>
      </c>
      <c r="C83" t="s">
        <v>210</v>
      </c>
      <c r="D83" t="s">
        <v>212</v>
      </c>
      <c r="E83" t="s">
        <v>215</v>
      </c>
      <c r="F83" s="13">
        <v>5</v>
      </c>
      <c r="G83" s="7">
        <v>198</v>
      </c>
      <c r="H83" t="str">
        <f t="shared" si="11"/>
        <v/>
      </c>
      <c r="I83" s="11">
        <f t="shared" si="12"/>
        <v>990</v>
      </c>
      <c r="J83" s="5">
        <f t="shared" si="13"/>
        <v>0</v>
      </c>
    </row>
    <row r="84" spans="1:10">
      <c r="A84" t="s">
        <v>89</v>
      </c>
      <c r="B84" s="3">
        <v>45301</v>
      </c>
      <c r="C84" t="s">
        <v>207</v>
      </c>
      <c r="D84" t="s">
        <v>211</v>
      </c>
      <c r="E84" t="s">
        <v>216</v>
      </c>
      <c r="F84" s="13">
        <v>6</v>
      </c>
      <c r="G84" s="7">
        <v>485</v>
      </c>
      <c r="H84" t="str">
        <f t="shared" si="11"/>
        <v/>
      </c>
      <c r="I84" s="11">
        <f t="shared" si="12"/>
        <v>2910</v>
      </c>
      <c r="J84" s="5">
        <f t="shared" si="13"/>
        <v>436.5</v>
      </c>
    </row>
    <row r="85" spans="1:10">
      <c r="A85" t="s">
        <v>90</v>
      </c>
      <c r="B85" s="3">
        <v>45336</v>
      </c>
      <c r="C85" t="s">
        <v>209</v>
      </c>
      <c r="D85" t="s">
        <v>214</v>
      </c>
      <c r="E85" t="s">
        <v>217</v>
      </c>
      <c r="F85" s="13">
        <v>3</v>
      </c>
      <c r="G85" s="7">
        <v>413</v>
      </c>
      <c r="H85" t="str">
        <f t="shared" si="11"/>
        <v/>
      </c>
      <c r="I85" s="11">
        <f t="shared" si="12"/>
        <v>1239</v>
      </c>
      <c r="J85" s="5">
        <f t="shared" si="13"/>
        <v>123.9</v>
      </c>
    </row>
    <row r="86" spans="1:10">
      <c r="A86" t="s">
        <v>91</v>
      </c>
      <c r="B86" s="3">
        <v>45305</v>
      </c>
      <c r="C86" t="s">
        <v>207</v>
      </c>
      <c r="D86" t="s">
        <v>214</v>
      </c>
      <c r="E86" t="s">
        <v>216</v>
      </c>
      <c r="F86" s="13">
        <v>16</v>
      </c>
      <c r="G86" s="7">
        <v>376</v>
      </c>
      <c r="H86" t="str">
        <f t="shared" si="11"/>
        <v/>
      </c>
      <c r="I86" s="11">
        <f t="shared" si="12"/>
        <v>6016</v>
      </c>
      <c r="J86" s="5">
        <f t="shared" si="13"/>
        <v>902.4</v>
      </c>
    </row>
    <row r="87" spans="1:10">
      <c r="A87" t="s">
        <v>92</v>
      </c>
      <c r="B87" s="3">
        <v>45318</v>
      </c>
      <c r="C87" t="s">
        <v>207</v>
      </c>
      <c r="D87" t="s">
        <v>212</v>
      </c>
      <c r="E87" t="s">
        <v>216</v>
      </c>
      <c r="F87" s="13">
        <v>19</v>
      </c>
      <c r="G87" s="7">
        <v>235</v>
      </c>
      <c r="H87" t="str">
        <f t="shared" si="11"/>
        <v/>
      </c>
      <c r="I87" s="11">
        <f t="shared" si="12"/>
        <v>4465</v>
      </c>
      <c r="J87" s="5">
        <f t="shared" si="13"/>
        <v>669.75</v>
      </c>
    </row>
    <row r="88" spans="1:10">
      <c r="A88" t="s">
        <v>93</v>
      </c>
      <c r="B88" s="3">
        <v>45321</v>
      </c>
      <c r="C88" t="s">
        <v>208</v>
      </c>
      <c r="D88" t="s">
        <v>214</v>
      </c>
      <c r="E88" t="s">
        <v>217</v>
      </c>
      <c r="F88" s="13">
        <v>15</v>
      </c>
      <c r="G88" s="7">
        <v>112</v>
      </c>
      <c r="H88" t="str">
        <f t="shared" si="11"/>
        <v/>
      </c>
      <c r="I88" s="11">
        <f t="shared" si="12"/>
        <v>1680</v>
      </c>
      <c r="J88" s="5">
        <f t="shared" si="13"/>
        <v>168</v>
      </c>
    </row>
    <row r="89" spans="1:10">
      <c r="A89" t="s">
        <v>94</v>
      </c>
      <c r="B89" s="3">
        <v>45305</v>
      </c>
      <c r="C89" t="s">
        <v>209</v>
      </c>
      <c r="D89" t="s">
        <v>212</v>
      </c>
      <c r="E89" t="s">
        <v>215</v>
      </c>
      <c r="F89" s="13">
        <v>19</v>
      </c>
      <c r="G89" s="7">
        <v>455</v>
      </c>
      <c r="H89" t="str">
        <f t="shared" si="11"/>
        <v/>
      </c>
      <c r="I89" s="11">
        <f t="shared" si="12"/>
        <v>8645</v>
      </c>
      <c r="J89" s="5">
        <f t="shared" si="13"/>
        <v>1296.75</v>
      </c>
    </row>
    <row r="90" spans="1:10">
      <c r="A90" t="s">
        <v>95</v>
      </c>
      <c r="B90" s="3">
        <v>45316</v>
      </c>
      <c r="C90" t="s">
        <v>209</v>
      </c>
      <c r="D90" t="s">
        <v>214</v>
      </c>
      <c r="E90" t="s">
        <v>217</v>
      </c>
      <c r="F90" s="13">
        <v>20</v>
      </c>
      <c r="G90" s="7">
        <v>454</v>
      </c>
      <c r="H90" t="str">
        <f t="shared" si="11"/>
        <v/>
      </c>
      <c r="I90" s="11">
        <f t="shared" si="12"/>
        <v>9080</v>
      </c>
      <c r="J90" s="5">
        <f t="shared" si="13"/>
        <v>1362</v>
      </c>
    </row>
    <row r="91" spans="1:10">
      <c r="A91" t="s">
        <v>96</v>
      </c>
      <c r="B91" s="3">
        <v>45329</v>
      </c>
      <c r="C91" t="s">
        <v>207</v>
      </c>
      <c r="D91" t="s">
        <v>211</v>
      </c>
      <c r="E91" t="s">
        <v>217</v>
      </c>
      <c r="F91" s="13">
        <v>11</v>
      </c>
      <c r="G91" s="7">
        <v>234</v>
      </c>
      <c r="H91" t="str">
        <f t="shared" si="11"/>
        <v/>
      </c>
      <c r="I91" s="11">
        <f t="shared" si="12"/>
        <v>2574</v>
      </c>
      <c r="J91" s="5">
        <f t="shared" si="13"/>
        <v>386.09999999999997</v>
      </c>
    </row>
    <row r="92" spans="1:10">
      <c r="A92" t="s">
        <v>97</v>
      </c>
      <c r="B92" s="3">
        <v>45293</v>
      </c>
      <c r="C92" t="s">
        <v>207</v>
      </c>
      <c r="D92" t="s">
        <v>214</v>
      </c>
      <c r="E92" t="s">
        <v>215</v>
      </c>
      <c r="F92" s="13">
        <v>3</v>
      </c>
      <c r="G92" s="7">
        <v>238</v>
      </c>
      <c r="H92" t="str">
        <f t="shared" si="11"/>
        <v/>
      </c>
      <c r="I92" s="11">
        <f t="shared" si="12"/>
        <v>714</v>
      </c>
      <c r="J92" s="5">
        <f t="shared" si="13"/>
        <v>0</v>
      </c>
    </row>
    <row r="93" spans="1:10">
      <c r="A93" t="s">
        <v>98</v>
      </c>
      <c r="B93" s="3">
        <v>45340</v>
      </c>
      <c r="C93" t="s">
        <v>207</v>
      </c>
      <c r="D93" t="s">
        <v>211</v>
      </c>
      <c r="E93" t="s">
        <v>215</v>
      </c>
      <c r="F93" s="13">
        <v>10</v>
      </c>
      <c r="G93" s="7">
        <v>332</v>
      </c>
      <c r="H93" t="str">
        <f t="shared" si="11"/>
        <v/>
      </c>
      <c r="I93" s="11">
        <f t="shared" si="12"/>
        <v>3320</v>
      </c>
      <c r="J93" s="5">
        <f t="shared" si="13"/>
        <v>498</v>
      </c>
    </row>
    <row r="94" spans="1:10">
      <c r="A94" t="s">
        <v>99</v>
      </c>
      <c r="B94" s="3">
        <v>45322</v>
      </c>
      <c r="C94" t="s">
        <v>210</v>
      </c>
      <c r="D94" t="s">
        <v>213</v>
      </c>
      <c r="E94" t="s">
        <v>217</v>
      </c>
      <c r="F94" s="13">
        <v>19</v>
      </c>
      <c r="G94" s="7">
        <v>94</v>
      </c>
      <c r="H94" t="str">
        <f t="shared" si="11"/>
        <v/>
      </c>
      <c r="I94" s="11">
        <f t="shared" si="12"/>
        <v>1786</v>
      </c>
      <c r="J94" s="5">
        <f t="shared" si="13"/>
        <v>178.60000000000002</v>
      </c>
    </row>
    <row r="95" spans="1:10">
      <c r="A95" t="s">
        <v>100</v>
      </c>
      <c r="B95" s="3">
        <f>AVERAGE(B126,B92)</f>
        <v>45319</v>
      </c>
      <c r="C95" t="s">
        <v>207</v>
      </c>
      <c r="D95" t="s">
        <v>214</v>
      </c>
      <c r="E95" t="s">
        <v>215</v>
      </c>
      <c r="G95" s="7">
        <v>253</v>
      </c>
      <c r="H95" t="str">
        <f t="shared" si="11"/>
        <v>Check Quantity</v>
      </c>
      <c r="I95" s="11">
        <f t="shared" si="12"/>
        <v>0</v>
      </c>
      <c r="J95" s="5">
        <f t="shared" si="13"/>
        <v>0</v>
      </c>
    </row>
    <row r="96" spans="1:10">
      <c r="A96" t="s">
        <v>101</v>
      </c>
      <c r="B96" s="3">
        <v>45340</v>
      </c>
      <c r="C96" t="s">
        <v>209</v>
      </c>
      <c r="D96" t="s">
        <v>213</v>
      </c>
      <c r="E96" t="s">
        <v>216</v>
      </c>
      <c r="F96" s="13">
        <v>10</v>
      </c>
      <c r="G96" s="7">
        <v>418</v>
      </c>
      <c r="H96" t="str">
        <f t="shared" si="11"/>
        <v/>
      </c>
      <c r="I96" s="11">
        <f t="shared" si="12"/>
        <v>4180</v>
      </c>
      <c r="J96" s="5">
        <f t="shared" si="13"/>
        <v>627</v>
      </c>
    </row>
    <row r="97" spans="1:10">
      <c r="A97" t="s">
        <v>102</v>
      </c>
      <c r="B97" s="3">
        <v>45349</v>
      </c>
      <c r="C97" t="s">
        <v>209</v>
      </c>
      <c r="D97" t="s">
        <v>211</v>
      </c>
      <c r="E97" t="s">
        <v>215</v>
      </c>
      <c r="F97" s="13">
        <v>2</v>
      </c>
      <c r="G97" s="7">
        <v>260</v>
      </c>
      <c r="H97" t="str">
        <f t="shared" si="11"/>
        <v/>
      </c>
      <c r="I97" s="11">
        <f t="shared" si="12"/>
        <v>520</v>
      </c>
      <c r="J97" s="5">
        <f t="shared" si="13"/>
        <v>0</v>
      </c>
    </row>
    <row r="98" spans="1:10">
      <c r="A98" t="s">
        <v>103</v>
      </c>
      <c r="B98" s="3">
        <v>45318</v>
      </c>
      <c r="C98" t="s">
        <v>207</v>
      </c>
      <c r="D98" t="s">
        <v>212</v>
      </c>
      <c r="E98" t="s">
        <v>216</v>
      </c>
      <c r="G98" s="7">
        <v>471</v>
      </c>
      <c r="H98" t="str">
        <f t="shared" si="11"/>
        <v>Check Quantity</v>
      </c>
      <c r="I98" s="11">
        <f t="shared" ref="I98:I129" si="14">IF(AND(NOT(ISBLANK(F98)), NOT(ISBLANK(G98))),F98*G98, 0)</f>
        <v>0</v>
      </c>
      <c r="J98" s="5">
        <f t="shared" ref="J98:J129" si="15">IF(ISBLANK(I98), "", IF(I98&gt;=2000, I98*0.15, IF(I98&gt;=1000, I98*0.1, 0)))</f>
        <v>0</v>
      </c>
    </row>
    <row r="99" spans="1:10">
      <c r="A99" t="s">
        <v>104</v>
      </c>
      <c r="B99" s="3">
        <v>45339</v>
      </c>
      <c r="C99" t="s">
        <v>210</v>
      </c>
      <c r="D99" t="s">
        <v>211</v>
      </c>
      <c r="E99" t="s">
        <v>216</v>
      </c>
      <c r="F99" s="13">
        <v>3</v>
      </c>
      <c r="G99" s="7">
        <v>114</v>
      </c>
      <c r="H99" t="str">
        <f t="shared" si="11"/>
        <v/>
      </c>
      <c r="I99" s="11">
        <f t="shared" si="14"/>
        <v>342</v>
      </c>
      <c r="J99" s="5">
        <f t="shared" si="15"/>
        <v>0</v>
      </c>
    </row>
    <row r="100" spans="1:10">
      <c r="A100" t="s">
        <v>105</v>
      </c>
      <c r="B100" s="3">
        <v>45330</v>
      </c>
      <c r="C100" t="s">
        <v>209</v>
      </c>
      <c r="D100" t="s">
        <v>211</v>
      </c>
      <c r="E100" t="s">
        <v>216</v>
      </c>
      <c r="F100" s="13">
        <v>3</v>
      </c>
      <c r="G100" s="7">
        <v>378</v>
      </c>
      <c r="H100" t="str">
        <f t="shared" si="11"/>
        <v/>
      </c>
      <c r="I100" s="11">
        <f t="shared" si="14"/>
        <v>1134</v>
      </c>
      <c r="J100" s="5">
        <f t="shared" si="15"/>
        <v>113.4</v>
      </c>
    </row>
    <row r="101" spans="1:10">
      <c r="A101" t="s">
        <v>106</v>
      </c>
      <c r="B101" s="3">
        <v>45323</v>
      </c>
      <c r="C101" t="s">
        <v>207</v>
      </c>
      <c r="D101" t="s">
        <v>212</v>
      </c>
      <c r="E101" t="s">
        <v>215</v>
      </c>
      <c r="F101" s="13">
        <v>17</v>
      </c>
      <c r="G101" s="7">
        <v>288</v>
      </c>
      <c r="H101" t="str">
        <f t="shared" si="11"/>
        <v/>
      </c>
      <c r="I101" s="11">
        <f t="shared" si="14"/>
        <v>4896</v>
      </c>
      <c r="J101" s="5">
        <f t="shared" si="15"/>
        <v>734.4</v>
      </c>
    </row>
    <row r="102" spans="1:10">
      <c r="A102" t="s">
        <v>107</v>
      </c>
      <c r="B102" s="3">
        <v>45319</v>
      </c>
      <c r="C102" t="s">
        <v>209</v>
      </c>
      <c r="D102" t="s">
        <v>213</v>
      </c>
      <c r="E102" t="s">
        <v>215</v>
      </c>
      <c r="F102" s="13">
        <v>19</v>
      </c>
      <c r="G102" s="7">
        <v>226</v>
      </c>
      <c r="H102" t="str">
        <f t="shared" si="11"/>
        <v/>
      </c>
      <c r="I102" s="11">
        <f t="shared" si="14"/>
        <v>4294</v>
      </c>
      <c r="J102" s="5">
        <f t="shared" si="15"/>
        <v>644.1</v>
      </c>
    </row>
    <row r="103" spans="1:10">
      <c r="A103" t="s">
        <v>108</v>
      </c>
      <c r="B103" s="3">
        <v>45316</v>
      </c>
      <c r="C103" t="s">
        <v>210</v>
      </c>
      <c r="D103" t="s">
        <v>214</v>
      </c>
      <c r="E103" t="s">
        <v>217</v>
      </c>
      <c r="F103" s="13">
        <v>2</v>
      </c>
      <c r="G103" s="7">
        <v>474</v>
      </c>
      <c r="H103" t="str">
        <f t="shared" si="11"/>
        <v/>
      </c>
      <c r="I103" s="11">
        <f t="shared" si="14"/>
        <v>948</v>
      </c>
      <c r="J103" s="5">
        <f t="shared" si="15"/>
        <v>0</v>
      </c>
    </row>
    <row r="104" spans="1:10">
      <c r="A104" t="s">
        <v>109</v>
      </c>
      <c r="B104" s="3">
        <v>45335</v>
      </c>
      <c r="C104" t="s">
        <v>208</v>
      </c>
      <c r="D104" t="s">
        <v>211</v>
      </c>
      <c r="E104" t="s">
        <v>215</v>
      </c>
      <c r="F104" s="13">
        <v>19</v>
      </c>
      <c r="G104" s="7">
        <v>377</v>
      </c>
      <c r="H104" t="str">
        <f t="shared" si="11"/>
        <v/>
      </c>
      <c r="I104" s="11">
        <f t="shared" si="14"/>
        <v>7163</v>
      </c>
      <c r="J104" s="5">
        <f t="shared" si="15"/>
        <v>1074.45</v>
      </c>
    </row>
    <row r="105" spans="1:10">
      <c r="A105" t="s">
        <v>110</v>
      </c>
      <c r="B105" s="3">
        <v>45338</v>
      </c>
      <c r="C105" t="s">
        <v>209</v>
      </c>
      <c r="D105" t="s">
        <v>211</v>
      </c>
      <c r="E105" t="s">
        <v>215</v>
      </c>
      <c r="F105" s="13">
        <v>11</v>
      </c>
      <c r="G105" s="7">
        <v>443</v>
      </c>
      <c r="H105" t="str">
        <f t="shared" si="11"/>
        <v/>
      </c>
      <c r="I105" s="11">
        <f t="shared" si="14"/>
        <v>4873</v>
      </c>
      <c r="J105" s="5">
        <f t="shared" si="15"/>
        <v>730.94999999999993</v>
      </c>
    </row>
    <row r="106" spans="1:10">
      <c r="A106" t="s">
        <v>111</v>
      </c>
      <c r="B106" s="3">
        <v>45321</v>
      </c>
      <c r="C106" t="s">
        <v>208</v>
      </c>
      <c r="D106" t="s">
        <v>214</v>
      </c>
      <c r="E106" t="s">
        <v>216</v>
      </c>
      <c r="F106" s="13">
        <v>17</v>
      </c>
      <c r="G106" s="7">
        <v>271</v>
      </c>
      <c r="H106" t="str">
        <f t="shared" si="11"/>
        <v/>
      </c>
      <c r="I106" s="11">
        <f t="shared" si="14"/>
        <v>4607</v>
      </c>
      <c r="J106" s="5">
        <f t="shared" si="15"/>
        <v>691.05</v>
      </c>
    </row>
    <row r="107" spans="1:10">
      <c r="A107" t="s">
        <v>112</v>
      </c>
      <c r="B107" s="3">
        <v>45331</v>
      </c>
      <c r="C107" t="s">
        <v>207</v>
      </c>
      <c r="D107" t="s">
        <v>211</v>
      </c>
      <c r="E107" t="s">
        <v>215</v>
      </c>
      <c r="F107" s="13">
        <v>2</v>
      </c>
      <c r="G107" s="7">
        <v>494</v>
      </c>
      <c r="H107" t="str">
        <f t="shared" si="11"/>
        <v/>
      </c>
      <c r="I107" s="11">
        <f t="shared" si="14"/>
        <v>988</v>
      </c>
      <c r="J107" s="5">
        <f t="shared" si="15"/>
        <v>0</v>
      </c>
    </row>
    <row r="108" spans="1:10">
      <c r="A108" t="s">
        <v>113</v>
      </c>
      <c r="B108" s="3">
        <v>45350</v>
      </c>
      <c r="C108" t="s">
        <v>210</v>
      </c>
      <c r="D108" t="s">
        <v>214</v>
      </c>
      <c r="E108" t="s">
        <v>215</v>
      </c>
      <c r="F108" s="13">
        <v>11</v>
      </c>
      <c r="G108" s="7">
        <v>113</v>
      </c>
      <c r="H108" t="str">
        <f t="shared" si="11"/>
        <v/>
      </c>
      <c r="I108" s="11">
        <f t="shared" si="14"/>
        <v>1243</v>
      </c>
      <c r="J108" s="5">
        <f t="shared" si="15"/>
        <v>124.30000000000001</v>
      </c>
    </row>
    <row r="109" spans="1:10">
      <c r="A109" t="s">
        <v>114</v>
      </c>
      <c r="B109" s="3">
        <v>45328</v>
      </c>
      <c r="C109" t="s">
        <v>207</v>
      </c>
      <c r="D109" t="s">
        <v>214</v>
      </c>
      <c r="E109" t="s">
        <v>216</v>
      </c>
      <c r="F109" s="13">
        <v>3</v>
      </c>
      <c r="G109" s="7">
        <v>205</v>
      </c>
      <c r="H109" t="str">
        <f t="shared" si="11"/>
        <v/>
      </c>
      <c r="I109" s="11">
        <f t="shared" si="14"/>
        <v>615</v>
      </c>
      <c r="J109" s="5">
        <f t="shared" si="15"/>
        <v>0</v>
      </c>
    </row>
    <row r="110" spans="1:10">
      <c r="A110" t="s">
        <v>115</v>
      </c>
      <c r="B110" s="3">
        <v>45297</v>
      </c>
      <c r="C110" t="s">
        <v>208</v>
      </c>
      <c r="D110" t="s">
        <v>214</v>
      </c>
      <c r="E110" t="s">
        <v>215</v>
      </c>
      <c r="F110" s="13">
        <v>6</v>
      </c>
      <c r="G110" s="7">
        <v>215</v>
      </c>
      <c r="H110" t="str">
        <f t="shared" si="11"/>
        <v/>
      </c>
      <c r="I110" s="11">
        <f t="shared" si="14"/>
        <v>1290</v>
      </c>
      <c r="J110" s="5">
        <f t="shared" si="15"/>
        <v>129</v>
      </c>
    </row>
    <row r="111" spans="1:10">
      <c r="A111" t="s">
        <v>116</v>
      </c>
      <c r="B111" s="3">
        <v>45300</v>
      </c>
      <c r="C111" t="s">
        <v>210</v>
      </c>
      <c r="D111" t="s">
        <v>212</v>
      </c>
      <c r="E111" t="s">
        <v>216</v>
      </c>
      <c r="G111" s="7">
        <v>165</v>
      </c>
      <c r="H111" t="str">
        <f t="shared" si="11"/>
        <v>Check Quantity</v>
      </c>
      <c r="I111" s="11">
        <f t="shared" si="14"/>
        <v>0</v>
      </c>
      <c r="J111" s="5">
        <f t="shared" si="15"/>
        <v>0</v>
      </c>
    </row>
    <row r="112" spans="1:10">
      <c r="A112" t="s">
        <v>117</v>
      </c>
      <c r="B112" s="3">
        <v>45303</v>
      </c>
      <c r="C112" t="s">
        <v>209</v>
      </c>
      <c r="D112" t="s">
        <v>213</v>
      </c>
      <c r="E112" t="s">
        <v>215</v>
      </c>
      <c r="F112" s="13">
        <v>15</v>
      </c>
      <c r="G112" s="7">
        <v>315</v>
      </c>
      <c r="H112" t="str">
        <f t="shared" si="11"/>
        <v/>
      </c>
      <c r="I112" s="11">
        <f t="shared" si="14"/>
        <v>4725</v>
      </c>
      <c r="J112" s="5">
        <f t="shared" si="15"/>
        <v>708.75</v>
      </c>
    </row>
    <row r="113" spans="1:10">
      <c r="A113" t="s">
        <v>118</v>
      </c>
      <c r="B113" s="3">
        <v>45316</v>
      </c>
      <c r="C113" t="s">
        <v>209</v>
      </c>
      <c r="D113" t="s">
        <v>213</v>
      </c>
      <c r="E113" t="s">
        <v>215</v>
      </c>
      <c r="F113" s="13">
        <v>20</v>
      </c>
      <c r="G113" s="7">
        <v>483</v>
      </c>
      <c r="H113" t="str">
        <f t="shared" si="11"/>
        <v/>
      </c>
      <c r="I113" s="11">
        <f t="shared" si="14"/>
        <v>9660</v>
      </c>
      <c r="J113" s="5">
        <f t="shared" si="15"/>
        <v>1449</v>
      </c>
    </row>
    <row r="114" spans="1:10">
      <c r="A114" t="s">
        <v>119</v>
      </c>
      <c r="B114" s="3">
        <v>45321</v>
      </c>
      <c r="C114" t="s">
        <v>208</v>
      </c>
      <c r="D114" t="s">
        <v>214</v>
      </c>
      <c r="E114" t="s">
        <v>217</v>
      </c>
      <c r="F114" s="13">
        <v>12</v>
      </c>
      <c r="G114" s="7">
        <v>150</v>
      </c>
      <c r="H114" t="str">
        <f t="shared" si="11"/>
        <v/>
      </c>
      <c r="I114" s="11">
        <f t="shared" si="14"/>
        <v>1800</v>
      </c>
      <c r="J114" s="5">
        <f t="shared" si="15"/>
        <v>180</v>
      </c>
    </row>
    <row r="115" spans="1:10">
      <c r="A115" t="s">
        <v>120</v>
      </c>
      <c r="B115" s="3">
        <v>45340</v>
      </c>
      <c r="C115" t="s">
        <v>208</v>
      </c>
      <c r="D115" t="s">
        <v>212</v>
      </c>
      <c r="E115" t="s">
        <v>215</v>
      </c>
      <c r="F115" s="13">
        <v>13</v>
      </c>
      <c r="G115" s="7">
        <v>332</v>
      </c>
      <c r="H115" t="str">
        <f t="shared" si="11"/>
        <v/>
      </c>
      <c r="I115" s="11">
        <f t="shared" si="14"/>
        <v>4316</v>
      </c>
      <c r="J115" s="5">
        <f t="shared" si="15"/>
        <v>647.4</v>
      </c>
    </row>
    <row r="116" spans="1:10">
      <c r="A116" t="s">
        <v>121</v>
      </c>
      <c r="B116" s="3">
        <v>45309</v>
      </c>
      <c r="C116" t="s">
        <v>209</v>
      </c>
      <c r="D116" t="s">
        <v>214</v>
      </c>
      <c r="E116" t="s">
        <v>216</v>
      </c>
      <c r="F116" s="13">
        <v>11</v>
      </c>
      <c r="G116" s="7">
        <v>370</v>
      </c>
      <c r="H116" t="str">
        <f t="shared" si="11"/>
        <v/>
      </c>
      <c r="I116" s="11">
        <f t="shared" si="14"/>
        <v>4070</v>
      </c>
      <c r="J116" s="5">
        <f t="shared" si="15"/>
        <v>610.5</v>
      </c>
    </row>
    <row r="117" spans="1:10">
      <c r="A117" t="s">
        <v>122</v>
      </c>
      <c r="B117" s="3">
        <v>45345</v>
      </c>
      <c r="C117" t="s">
        <v>209</v>
      </c>
      <c r="D117" t="s">
        <v>213</v>
      </c>
      <c r="E117" t="s">
        <v>215</v>
      </c>
      <c r="F117" s="13">
        <v>2</v>
      </c>
      <c r="G117" s="7">
        <v>323</v>
      </c>
      <c r="H117" t="str">
        <f t="shared" si="11"/>
        <v/>
      </c>
      <c r="I117" s="11">
        <f t="shared" si="14"/>
        <v>646</v>
      </c>
      <c r="J117" s="5">
        <f t="shared" si="15"/>
        <v>0</v>
      </c>
    </row>
    <row r="118" spans="1:10">
      <c r="A118" t="s">
        <v>123</v>
      </c>
      <c r="B118" s="3">
        <v>45345</v>
      </c>
      <c r="C118" t="s">
        <v>209</v>
      </c>
      <c r="D118" t="s">
        <v>213</v>
      </c>
      <c r="E118" t="s">
        <v>217</v>
      </c>
      <c r="F118" s="13">
        <v>11</v>
      </c>
      <c r="G118" s="7">
        <v>378</v>
      </c>
      <c r="H118" t="str">
        <f t="shared" si="11"/>
        <v/>
      </c>
      <c r="I118" s="11">
        <f t="shared" si="14"/>
        <v>4158</v>
      </c>
      <c r="J118" s="5">
        <f t="shared" si="15"/>
        <v>623.69999999999993</v>
      </c>
    </row>
    <row r="119" spans="1:10">
      <c r="A119" t="s">
        <v>124</v>
      </c>
      <c r="B119" s="3">
        <v>45293</v>
      </c>
      <c r="C119" t="s">
        <v>208</v>
      </c>
      <c r="D119" t="s">
        <v>213</v>
      </c>
      <c r="E119" t="s">
        <v>215</v>
      </c>
      <c r="G119" s="7">
        <v>347</v>
      </c>
      <c r="H119" t="str">
        <f t="shared" si="11"/>
        <v>Check Quantity</v>
      </c>
      <c r="I119" s="11">
        <f t="shared" si="14"/>
        <v>0</v>
      </c>
      <c r="J119" s="5">
        <f t="shared" si="15"/>
        <v>0</v>
      </c>
    </row>
    <row r="120" spans="1:10">
      <c r="A120" t="s">
        <v>125</v>
      </c>
      <c r="B120" s="3">
        <v>45295</v>
      </c>
      <c r="C120" t="s">
        <v>207</v>
      </c>
      <c r="D120" t="s">
        <v>211</v>
      </c>
      <c r="E120" t="s">
        <v>215</v>
      </c>
      <c r="G120" s="7">
        <v>387</v>
      </c>
      <c r="H120" t="str">
        <f t="shared" si="11"/>
        <v>Check Quantity</v>
      </c>
      <c r="I120" s="11">
        <f t="shared" si="14"/>
        <v>0</v>
      </c>
      <c r="J120" s="5">
        <f t="shared" si="15"/>
        <v>0</v>
      </c>
    </row>
    <row r="121" spans="1:10">
      <c r="A121" t="s">
        <v>126</v>
      </c>
      <c r="B121" s="3">
        <v>45314</v>
      </c>
      <c r="C121" t="s">
        <v>210</v>
      </c>
      <c r="D121" t="s">
        <v>214</v>
      </c>
      <c r="E121" t="s">
        <v>216</v>
      </c>
      <c r="F121" s="13">
        <v>10</v>
      </c>
      <c r="G121" s="7">
        <v>359</v>
      </c>
      <c r="H121" t="str">
        <f t="shared" si="11"/>
        <v/>
      </c>
      <c r="I121" s="11">
        <f t="shared" si="14"/>
        <v>3590</v>
      </c>
      <c r="J121" s="5">
        <f t="shared" si="15"/>
        <v>538.5</v>
      </c>
    </row>
    <row r="122" spans="1:10">
      <c r="A122" t="s">
        <v>127</v>
      </c>
      <c r="B122" s="3">
        <v>45296</v>
      </c>
      <c r="C122" t="s">
        <v>209</v>
      </c>
      <c r="D122" t="s">
        <v>212</v>
      </c>
      <c r="E122" t="s">
        <v>217</v>
      </c>
      <c r="F122" s="13">
        <v>20</v>
      </c>
      <c r="H122" t="str">
        <f t="shared" si="11"/>
        <v>Check Price</v>
      </c>
      <c r="I122" s="11">
        <f t="shared" si="14"/>
        <v>0</v>
      </c>
      <c r="J122" s="5">
        <f t="shared" si="15"/>
        <v>0</v>
      </c>
    </row>
    <row r="123" spans="1:10">
      <c r="A123" t="s">
        <v>128</v>
      </c>
      <c r="B123" s="3">
        <v>45333</v>
      </c>
      <c r="C123" t="s">
        <v>210</v>
      </c>
      <c r="D123" t="s">
        <v>214</v>
      </c>
      <c r="E123" t="s">
        <v>215</v>
      </c>
      <c r="F123" s="13">
        <v>11</v>
      </c>
      <c r="H123" t="str">
        <f t="shared" si="11"/>
        <v>Check Price</v>
      </c>
      <c r="I123" s="11">
        <f t="shared" si="14"/>
        <v>0</v>
      </c>
      <c r="J123" s="5">
        <f t="shared" si="15"/>
        <v>0</v>
      </c>
    </row>
    <row r="124" spans="1:10">
      <c r="A124" t="s">
        <v>129</v>
      </c>
      <c r="B124" s="3">
        <f>AVERAGE(B117,B128)</f>
        <v>45322.5</v>
      </c>
      <c r="C124" t="s">
        <v>209</v>
      </c>
      <c r="D124" t="s">
        <v>213</v>
      </c>
      <c r="E124" t="s">
        <v>215</v>
      </c>
      <c r="G124" s="7">
        <v>91</v>
      </c>
      <c r="H124" t="str">
        <f t="shared" si="11"/>
        <v>Check Quantity</v>
      </c>
      <c r="I124" s="11">
        <f t="shared" si="14"/>
        <v>0</v>
      </c>
      <c r="J124" s="5">
        <f t="shared" si="15"/>
        <v>0</v>
      </c>
    </row>
    <row r="125" spans="1:10">
      <c r="A125" t="s">
        <v>130</v>
      </c>
      <c r="B125" s="3">
        <f>AVERAGE(B23,B197)</f>
        <v>45311</v>
      </c>
      <c r="C125" t="s">
        <v>209</v>
      </c>
      <c r="D125" t="s">
        <v>212</v>
      </c>
      <c r="E125" t="s">
        <v>216</v>
      </c>
      <c r="F125" s="13">
        <v>12</v>
      </c>
      <c r="H125" t="str">
        <f t="shared" si="11"/>
        <v>Check Price</v>
      </c>
      <c r="I125" s="11">
        <f t="shared" si="14"/>
        <v>0</v>
      </c>
      <c r="J125" s="5">
        <f t="shared" si="15"/>
        <v>0</v>
      </c>
    </row>
    <row r="126" spans="1:10">
      <c r="A126" t="s">
        <v>131</v>
      </c>
      <c r="B126" s="3">
        <v>45345</v>
      </c>
      <c r="C126" t="s">
        <v>207</v>
      </c>
      <c r="D126" t="s">
        <v>214</v>
      </c>
      <c r="E126" t="s">
        <v>215</v>
      </c>
      <c r="F126" s="13">
        <v>13</v>
      </c>
      <c r="G126" s="7">
        <v>345</v>
      </c>
      <c r="H126" t="str">
        <f t="shared" si="11"/>
        <v/>
      </c>
      <c r="I126" s="11">
        <f t="shared" si="14"/>
        <v>4485</v>
      </c>
      <c r="J126" s="5">
        <f t="shared" si="15"/>
        <v>672.75</v>
      </c>
    </row>
    <row r="127" spans="1:10">
      <c r="A127" t="s">
        <v>132</v>
      </c>
      <c r="B127" s="3">
        <f>AVERAGE(B55,B27)</f>
        <v>45326.5</v>
      </c>
      <c r="C127" t="s">
        <v>207</v>
      </c>
      <c r="D127" t="s">
        <v>213</v>
      </c>
      <c r="E127" t="s">
        <v>215</v>
      </c>
      <c r="F127" s="13">
        <v>3</v>
      </c>
      <c r="G127" s="7">
        <v>157</v>
      </c>
      <c r="H127" t="str">
        <f t="shared" si="11"/>
        <v/>
      </c>
      <c r="I127" s="11">
        <f t="shared" si="14"/>
        <v>471</v>
      </c>
      <c r="J127" s="5">
        <f t="shared" si="15"/>
        <v>0</v>
      </c>
    </row>
    <row r="128" spans="1:10">
      <c r="A128" t="s">
        <v>133</v>
      </c>
      <c r="B128" s="3">
        <v>45300</v>
      </c>
      <c r="C128" t="s">
        <v>209</v>
      </c>
      <c r="D128" t="s">
        <v>213</v>
      </c>
      <c r="E128" t="s">
        <v>215</v>
      </c>
      <c r="F128" s="13">
        <v>13</v>
      </c>
      <c r="G128" s="7">
        <v>263</v>
      </c>
      <c r="H128" t="str">
        <f t="shared" si="11"/>
        <v/>
      </c>
      <c r="I128" s="11">
        <f t="shared" si="14"/>
        <v>3419</v>
      </c>
      <c r="J128" s="5">
        <f t="shared" si="15"/>
        <v>512.85</v>
      </c>
    </row>
    <row r="129" spans="1:10">
      <c r="A129" t="s">
        <v>134</v>
      </c>
      <c r="B129" s="3">
        <v>45299</v>
      </c>
      <c r="C129" t="s">
        <v>209</v>
      </c>
      <c r="D129" t="s">
        <v>212</v>
      </c>
      <c r="E129" t="s">
        <v>217</v>
      </c>
      <c r="F129" s="13">
        <v>11</v>
      </c>
      <c r="G129" s="7">
        <v>65</v>
      </c>
      <c r="H129" t="str">
        <f t="shared" si="11"/>
        <v/>
      </c>
      <c r="I129" s="11">
        <f t="shared" si="14"/>
        <v>715</v>
      </c>
      <c r="J129" s="5">
        <f t="shared" si="15"/>
        <v>0</v>
      </c>
    </row>
    <row r="130" spans="1:10">
      <c r="A130" t="s">
        <v>135</v>
      </c>
      <c r="B130" s="3">
        <v>45305</v>
      </c>
      <c r="C130" t="s">
        <v>209</v>
      </c>
      <c r="D130" t="s">
        <v>214</v>
      </c>
      <c r="E130" t="s">
        <v>215</v>
      </c>
      <c r="F130" s="13">
        <v>17</v>
      </c>
      <c r="G130" s="7">
        <v>371</v>
      </c>
      <c r="H130" t="str">
        <f t="shared" ref="H130:H193" si="16">IF(AND(ISBLANK(F130), ISBLANK(G130)), "Check Quantity and Price", IF(ISBLANK(F130), "Check Quantity", IF(ISBLANK(G130), "Check Price", "")))</f>
        <v/>
      </c>
      <c r="I130" s="11">
        <f t="shared" ref="I130:I161" si="17">IF(AND(NOT(ISBLANK(F130)), NOT(ISBLANK(G130))),F130*G130, 0)</f>
        <v>6307</v>
      </c>
      <c r="J130" s="5">
        <f t="shared" ref="J130:J161" si="18">IF(ISBLANK(I130), "", IF(I130&gt;=2000, I130*0.15, IF(I130&gt;=1000, I130*0.1, 0)))</f>
        <v>946.05</v>
      </c>
    </row>
    <row r="131" spans="1:10">
      <c r="A131" t="s">
        <v>136</v>
      </c>
      <c r="B131" s="3">
        <v>45308</v>
      </c>
      <c r="C131" t="s">
        <v>207</v>
      </c>
      <c r="D131" t="s">
        <v>212</v>
      </c>
      <c r="E131" t="s">
        <v>216</v>
      </c>
      <c r="G131" s="7">
        <v>378</v>
      </c>
      <c r="H131" t="str">
        <f t="shared" si="16"/>
        <v>Check Quantity</v>
      </c>
      <c r="I131" s="11">
        <f t="shared" si="17"/>
        <v>0</v>
      </c>
      <c r="J131" s="5">
        <f t="shared" si="18"/>
        <v>0</v>
      </c>
    </row>
    <row r="132" spans="1:10">
      <c r="A132" t="s">
        <v>137</v>
      </c>
      <c r="B132" s="3">
        <v>45302</v>
      </c>
      <c r="C132" t="s">
        <v>210</v>
      </c>
      <c r="D132" t="s">
        <v>214</v>
      </c>
      <c r="E132" t="s">
        <v>217</v>
      </c>
      <c r="F132" s="13">
        <v>17</v>
      </c>
      <c r="G132" s="7">
        <v>297</v>
      </c>
      <c r="H132" t="str">
        <f t="shared" si="16"/>
        <v/>
      </c>
      <c r="I132" s="11">
        <f t="shared" si="17"/>
        <v>5049</v>
      </c>
      <c r="J132" s="5">
        <f t="shared" si="18"/>
        <v>757.35</v>
      </c>
    </row>
    <row r="133" spans="1:10">
      <c r="A133" t="s">
        <v>138</v>
      </c>
      <c r="B133" s="3">
        <v>45339</v>
      </c>
      <c r="C133" t="s">
        <v>209</v>
      </c>
      <c r="D133" t="s">
        <v>211</v>
      </c>
      <c r="E133" t="s">
        <v>215</v>
      </c>
      <c r="F133" s="13">
        <v>12</v>
      </c>
      <c r="G133" s="7">
        <v>463</v>
      </c>
      <c r="H133" t="str">
        <f t="shared" si="16"/>
        <v/>
      </c>
      <c r="I133" s="11">
        <f t="shared" si="17"/>
        <v>5556</v>
      </c>
      <c r="J133" s="5">
        <f t="shared" si="18"/>
        <v>833.4</v>
      </c>
    </row>
    <row r="134" spans="1:10">
      <c r="A134" t="s">
        <v>139</v>
      </c>
      <c r="B134" s="3">
        <v>45341</v>
      </c>
      <c r="C134" t="s">
        <v>209</v>
      </c>
      <c r="D134" t="s">
        <v>212</v>
      </c>
      <c r="E134" t="s">
        <v>215</v>
      </c>
      <c r="F134" s="13">
        <v>7</v>
      </c>
      <c r="G134" s="7">
        <v>202</v>
      </c>
      <c r="H134" t="str">
        <f t="shared" si="16"/>
        <v/>
      </c>
      <c r="I134" s="11">
        <f t="shared" si="17"/>
        <v>1414</v>
      </c>
      <c r="J134" s="5">
        <f t="shared" si="18"/>
        <v>141.4</v>
      </c>
    </row>
    <row r="135" spans="1:10">
      <c r="A135" t="s">
        <v>140</v>
      </c>
      <c r="B135" s="3">
        <v>45311</v>
      </c>
      <c r="C135" t="s">
        <v>207</v>
      </c>
      <c r="D135" t="s">
        <v>214</v>
      </c>
      <c r="E135" t="s">
        <v>217</v>
      </c>
      <c r="F135" s="13">
        <v>16</v>
      </c>
      <c r="G135" s="7">
        <v>402</v>
      </c>
      <c r="H135" t="str">
        <f t="shared" si="16"/>
        <v/>
      </c>
      <c r="I135" s="11">
        <f t="shared" si="17"/>
        <v>6432</v>
      </c>
      <c r="J135" s="5">
        <f t="shared" si="18"/>
        <v>964.8</v>
      </c>
    </row>
    <row r="136" spans="1:10">
      <c r="A136" t="s">
        <v>141</v>
      </c>
      <c r="B136" s="3">
        <v>45293</v>
      </c>
      <c r="C136" t="s">
        <v>208</v>
      </c>
      <c r="D136" t="s">
        <v>214</v>
      </c>
      <c r="E136" t="s">
        <v>215</v>
      </c>
      <c r="F136" s="13">
        <v>5</v>
      </c>
      <c r="G136" s="7">
        <v>275</v>
      </c>
      <c r="H136" t="str">
        <f t="shared" si="16"/>
        <v/>
      </c>
      <c r="I136" s="11">
        <f t="shared" si="17"/>
        <v>1375</v>
      </c>
      <c r="J136" s="5">
        <f t="shared" si="18"/>
        <v>137.5</v>
      </c>
    </row>
    <row r="137" spans="1:10">
      <c r="A137" t="s">
        <v>142</v>
      </c>
      <c r="B137" s="3">
        <v>45328</v>
      </c>
      <c r="C137" t="s">
        <v>209</v>
      </c>
      <c r="D137" t="s">
        <v>213</v>
      </c>
      <c r="E137" t="s">
        <v>215</v>
      </c>
      <c r="F137" s="13">
        <v>10</v>
      </c>
      <c r="G137" s="7">
        <v>287</v>
      </c>
      <c r="H137" t="str">
        <f t="shared" si="16"/>
        <v/>
      </c>
      <c r="I137" s="11">
        <f t="shared" si="17"/>
        <v>2870</v>
      </c>
      <c r="J137" s="5">
        <f t="shared" si="18"/>
        <v>430.5</v>
      </c>
    </row>
    <row r="138" spans="1:10">
      <c r="A138" t="s">
        <v>143</v>
      </c>
      <c r="B138" s="3">
        <v>45316</v>
      </c>
      <c r="C138" t="s">
        <v>207</v>
      </c>
      <c r="D138" t="s">
        <v>211</v>
      </c>
      <c r="E138" t="s">
        <v>216</v>
      </c>
      <c r="F138" s="13">
        <v>4</v>
      </c>
      <c r="G138" s="7">
        <v>360</v>
      </c>
      <c r="H138" t="str">
        <f t="shared" si="16"/>
        <v/>
      </c>
      <c r="I138" s="11">
        <f t="shared" si="17"/>
        <v>1440</v>
      </c>
      <c r="J138" s="5">
        <f t="shared" si="18"/>
        <v>144</v>
      </c>
    </row>
    <row r="139" spans="1:10">
      <c r="A139" t="s">
        <v>144</v>
      </c>
      <c r="B139" s="3">
        <v>45337</v>
      </c>
      <c r="C139" t="s">
        <v>208</v>
      </c>
      <c r="D139" t="s">
        <v>212</v>
      </c>
      <c r="E139" t="s">
        <v>217</v>
      </c>
      <c r="F139" s="13">
        <v>18</v>
      </c>
      <c r="G139" s="7">
        <v>491</v>
      </c>
      <c r="H139" t="str">
        <f t="shared" si="16"/>
        <v/>
      </c>
      <c r="I139" s="11">
        <f t="shared" si="17"/>
        <v>8838</v>
      </c>
      <c r="J139" s="5">
        <f t="shared" si="18"/>
        <v>1325.7</v>
      </c>
    </row>
    <row r="140" spans="1:10">
      <c r="A140" t="s">
        <v>145</v>
      </c>
      <c r="B140" s="3">
        <v>45329</v>
      </c>
      <c r="C140" t="s">
        <v>210</v>
      </c>
      <c r="D140" t="s">
        <v>214</v>
      </c>
      <c r="E140" t="s">
        <v>216</v>
      </c>
      <c r="F140" s="13">
        <v>17</v>
      </c>
      <c r="G140" s="7">
        <v>425</v>
      </c>
      <c r="H140" t="str">
        <f t="shared" si="16"/>
        <v/>
      </c>
      <c r="I140" s="11">
        <f t="shared" si="17"/>
        <v>7225</v>
      </c>
      <c r="J140" s="5">
        <f t="shared" si="18"/>
        <v>1083.75</v>
      </c>
    </row>
    <row r="141" spans="1:10">
      <c r="A141" t="s">
        <v>146</v>
      </c>
      <c r="B141" s="3">
        <v>45332</v>
      </c>
      <c r="C141" t="s">
        <v>207</v>
      </c>
      <c r="D141" t="s">
        <v>214</v>
      </c>
      <c r="E141" t="s">
        <v>215</v>
      </c>
      <c r="G141" s="7">
        <v>226</v>
      </c>
      <c r="H141" t="str">
        <f t="shared" si="16"/>
        <v>Check Quantity</v>
      </c>
      <c r="I141" s="11">
        <f t="shared" si="17"/>
        <v>0</v>
      </c>
      <c r="J141" s="5">
        <f t="shared" si="18"/>
        <v>0</v>
      </c>
    </row>
    <row r="142" spans="1:10">
      <c r="A142" t="s">
        <v>147</v>
      </c>
      <c r="B142" s="3">
        <v>45336</v>
      </c>
      <c r="C142" t="s">
        <v>209</v>
      </c>
      <c r="D142" t="s">
        <v>214</v>
      </c>
      <c r="E142" t="s">
        <v>216</v>
      </c>
      <c r="F142" s="13">
        <v>20</v>
      </c>
      <c r="G142" s="7">
        <v>116</v>
      </c>
      <c r="H142" t="str">
        <f t="shared" si="16"/>
        <v/>
      </c>
      <c r="I142" s="11">
        <f t="shared" si="17"/>
        <v>2320</v>
      </c>
      <c r="J142" s="5">
        <f t="shared" si="18"/>
        <v>348</v>
      </c>
    </row>
    <row r="143" spans="1:10">
      <c r="A143" t="s">
        <v>148</v>
      </c>
      <c r="B143" s="3">
        <v>45346</v>
      </c>
      <c r="C143" t="s">
        <v>208</v>
      </c>
      <c r="D143" t="s">
        <v>212</v>
      </c>
      <c r="E143" t="s">
        <v>215</v>
      </c>
      <c r="F143" s="13">
        <v>13</v>
      </c>
      <c r="G143" s="7">
        <v>313</v>
      </c>
      <c r="H143" t="str">
        <f t="shared" si="16"/>
        <v/>
      </c>
      <c r="I143" s="11">
        <f t="shared" si="17"/>
        <v>4069</v>
      </c>
      <c r="J143" s="5">
        <f t="shared" si="18"/>
        <v>610.35</v>
      </c>
    </row>
    <row r="144" spans="1:10">
      <c r="A144" t="s">
        <v>149</v>
      </c>
      <c r="B144" s="3">
        <v>45343</v>
      </c>
      <c r="C144" t="s">
        <v>207</v>
      </c>
      <c r="D144" t="s">
        <v>214</v>
      </c>
      <c r="E144" t="s">
        <v>217</v>
      </c>
      <c r="F144" s="13">
        <v>6</v>
      </c>
      <c r="G144" s="7">
        <v>213</v>
      </c>
      <c r="H144" t="str">
        <f t="shared" si="16"/>
        <v/>
      </c>
      <c r="I144" s="11">
        <f t="shared" si="17"/>
        <v>1278</v>
      </c>
      <c r="J144" s="5">
        <f t="shared" si="18"/>
        <v>127.80000000000001</v>
      </c>
    </row>
    <row r="145" spans="1:10">
      <c r="A145" t="s">
        <v>150</v>
      </c>
      <c r="B145" s="3">
        <v>45328</v>
      </c>
      <c r="C145" t="s">
        <v>208</v>
      </c>
      <c r="D145" t="s">
        <v>212</v>
      </c>
      <c r="E145" t="s">
        <v>217</v>
      </c>
      <c r="F145" s="13">
        <v>20</v>
      </c>
      <c r="G145" s="7">
        <v>112</v>
      </c>
      <c r="H145" t="str">
        <f t="shared" si="16"/>
        <v/>
      </c>
      <c r="I145" s="11">
        <f t="shared" si="17"/>
        <v>2240</v>
      </c>
      <c r="J145" s="5">
        <f t="shared" si="18"/>
        <v>336</v>
      </c>
    </row>
    <row r="146" spans="1:10">
      <c r="A146" t="s">
        <v>151</v>
      </c>
      <c r="B146" s="3">
        <v>45314</v>
      </c>
      <c r="C146" t="s">
        <v>209</v>
      </c>
      <c r="D146" t="s">
        <v>214</v>
      </c>
      <c r="E146" t="s">
        <v>217</v>
      </c>
      <c r="F146" s="13">
        <v>6</v>
      </c>
      <c r="G146" s="7">
        <v>176</v>
      </c>
      <c r="H146" t="str">
        <f t="shared" si="16"/>
        <v/>
      </c>
      <c r="I146" s="11">
        <f t="shared" si="17"/>
        <v>1056</v>
      </c>
      <c r="J146" s="5">
        <f t="shared" si="18"/>
        <v>105.60000000000001</v>
      </c>
    </row>
    <row r="147" spans="1:10">
      <c r="A147" t="s">
        <v>152</v>
      </c>
      <c r="B147" s="3">
        <v>45334</v>
      </c>
      <c r="C147" t="s">
        <v>208</v>
      </c>
      <c r="D147" t="s">
        <v>213</v>
      </c>
      <c r="E147" t="s">
        <v>216</v>
      </c>
      <c r="F147" s="13">
        <v>2</v>
      </c>
      <c r="G147" s="7">
        <v>75</v>
      </c>
      <c r="H147" t="str">
        <f t="shared" si="16"/>
        <v/>
      </c>
      <c r="I147" s="11">
        <f t="shared" si="17"/>
        <v>150</v>
      </c>
      <c r="J147" s="5">
        <f t="shared" si="18"/>
        <v>0</v>
      </c>
    </row>
    <row r="148" spans="1:10">
      <c r="A148" t="s">
        <v>153</v>
      </c>
      <c r="B148" s="3">
        <v>45324</v>
      </c>
      <c r="C148" t="s">
        <v>210</v>
      </c>
      <c r="D148" t="s">
        <v>212</v>
      </c>
      <c r="E148" t="s">
        <v>216</v>
      </c>
      <c r="F148" s="13">
        <v>8</v>
      </c>
      <c r="G148" s="7">
        <v>246</v>
      </c>
      <c r="H148" t="str">
        <f t="shared" si="16"/>
        <v/>
      </c>
      <c r="I148" s="11">
        <f t="shared" si="17"/>
        <v>1968</v>
      </c>
      <c r="J148" s="5">
        <f t="shared" si="18"/>
        <v>196.8</v>
      </c>
    </row>
    <row r="149" spans="1:10">
      <c r="A149" t="s">
        <v>154</v>
      </c>
      <c r="B149" s="3">
        <v>45292</v>
      </c>
      <c r="C149" t="s">
        <v>208</v>
      </c>
      <c r="D149" t="s">
        <v>212</v>
      </c>
      <c r="E149" t="s">
        <v>215</v>
      </c>
      <c r="F149" s="13">
        <v>20</v>
      </c>
      <c r="G149" s="7">
        <v>264</v>
      </c>
      <c r="H149" t="str">
        <f t="shared" si="16"/>
        <v/>
      </c>
      <c r="I149" s="11">
        <f t="shared" si="17"/>
        <v>5280</v>
      </c>
      <c r="J149" s="5">
        <f t="shared" si="18"/>
        <v>792</v>
      </c>
    </row>
    <row r="150" spans="1:10">
      <c r="A150" t="s">
        <v>155</v>
      </c>
      <c r="B150" s="3">
        <v>45344</v>
      </c>
      <c r="C150" t="s">
        <v>210</v>
      </c>
      <c r="D150" t="s">
        <v>211</v>
      </c>
      <c r="E150" t="s">
        <v>217</v>
      </c>
      <c r="F150" s="13">
        <v>15</v>
      </c>
      <c r="G150" s="7">
        <v>493</v>
      </c>
      <c r="H150" t="str">
        <f t="shared" si="16"/>
        <v/>
      </c>
      <c r="I150" s="11">
        <f t="shared" si="17"/>
        <v>7395</v>
      </c>
      <c r="J150" s="5">
        <f t="shared" si="18"/>
        <v>1109.25</v>
      </c>
    </row>
    <row r="151" spans="1:10">
      <c r="A151" t="s">
        <v>156</v>
      </c>
      <c r="B151" s="3">
        <v>45319</v>
      </c>
      <c r="C151" t="s">
        <v>210</v>
      </c>
      <c r="D151" t="s">
        <v>213</v>
      </c>
      <c r="E151" t="s">
        <v>216</v>
      </c>
      <c r="F151" s="13">
        <v>8</v>
      </c>
      <c r="G151" s="7">
        <v>466</v>
      </c>
      <c r="H151" t="str">
        <f t="shared" si="16"/>
        <v/>
      </c>
      <c r="I151" s="11">
        <f t="shared" si="17"/>
        <v>3728</v>
      </c>
      <c r="J151" s="5">
        <f t="shared" si="18"/>
        <v>559.19999999999993</v>
      </c>
    </row>
    <row r="152" spans="1:10">
      <c r="A152" t="s">
        <v>157</v>
      </c>
      <c r="B152" s="3">
        <v>45332</v>
      </c>
      <c r="C152" t="s">
        <v>208</v>
      </c>
      <c r="D152" t="s">
        <v>212</v>
      </c>
      <c r="E152" t="s">
        <v>215</v>
      </c>
      <c r="F152" s="13">
        <v>16</v>
      </c>
      <c r="G152" s="7">
        <v>345</v>
      </c>
      <c r="H152" t="str">
        <f t="shared" si="16"/>
        <v/>
      </c>
      <c r="I152" s="11">
        <f t="shared" si="17"/>
        <v>5520</v>
      </c>
      <c r="J152" s="5">
        <f t="shared" si="18"/>
        <v>828</v>
      </c>
    </row>
    <row r="153" spans="1:10">
      <c r="A153" t="s">
        <v>158</v>
      </c>
      <c r="B153" s="3">
        <v>45321</v>
      </c>
      <c r="C153" t="s">
        <v>209</v>
      </c>
      <c r="D153" t="s">
        <v>214</v>
      </c>
      <c r="E153" t="s">
        <v>216</v>
      </c>
      <c r="F153" s="13">
        <v>7</v>
      </c>
      <c r="G153" s="7">
        <v>147</v>
      </c>
      <c r="H153" t="str">
        <f t="shared" si="16"/>
        <v/>
      </c>
      <c r="I153" s="11">
        <f t="shared" si="17"/>
        <v>1029</v>
      </c>
      <c r="J153" s="5">
        <f t="shared" si="18"/>
        <v>102.9</v>
      </c>
    </row>
    <row r="154" spans="1:10">
      <c r="A154" t="s">
        <v>159</v>
      </c>
      <c r="B154" s="3">
        <v>45319</v>
      </c>
      <c r="C154" t="s">
        <v>207</v>
      </c>
      <c r="D154" t="s">
        <v>214</v>
      </c>
      <c r="E154" t="s">
        <v>215</v>
      </c>
      <c r="F154" s="13">
        <v>19</v>
      </c>
      <c r="G154" s="7">
        <v>305</v>
      </c>
      <c r="H154" t="str">
        <f t="shared" si="16"/>
        <v/>
      </c>
      <c r="I154" s="11">
        <f t="shared" si="17"/>
        <v>5795</v>
      </c>
      <c r="J154" s="5">
        <f t="shared" si="18"/>
        <v>869.25</v>
      </c>
    </row>
    <row r="155" spans="1:10">
      <c r="A155" t="s">
        <v>160</v>
      </c>
      <c r="B155" s="3">
        <v>45325</v>
      </c>
      <c r="C155" t="s">
        <v>210</v>
      </c>
      <c r="D155" t="s">
        <v>214</v>
      </c>
      <c r="E155" t="s">
        <v>216</v>
      </c>
      <c r="F155" s="13">
        <v>15</v>
      </c>
      <c r="G155" s="7">
        <v>289</v>
      </c>
      <c r="H155" t="str">
        <f t="shared" si="16"/>
        <v/>
      </c>
      <c r="I155" s="11">
        <f t="shared" si="17"/>
        <v>4335</v>
      </c>
      <c r="J155" s="5">
        <f t="shared" si="18"/>
        <v>650.25</v>
      </c>
    </row>
    <row r="156" spans="1:10">
      <c r="A156" t="s">
        <v>161</v>
      </c>
      <c r="B156" s="3">
        <v>45309</v>
      </c>
      <c r="C156" t="s">
        <v>208</v>
      </c>
      <c r="D156" t="s">
        <v>214</v>
      </c>
      <c r="E156" t="s">
        <v>216</v>
      </c>
      <c r="F156" s="13">
        <v>13</v>
      </c>
      <c r="G156" s="7">
        <v>207</v>
      </c>
      <c r="H156" t="str">
        <f t="shared" si="16"/>
        <v/>
      </c>
      <c r="I156" s="11">
        <f t="shared" si="17"/>
        <v>2691</v>
      </c>
      <c r="J156" s="5">
        <f t="shared" si="18"/>
        <v>403.65</v>
      </c>
    </row>
    <row r="157" spans="1:10">
      <c r="A157" t="s">
        <v>162</v>
      </c>
      <c r="B157" s="3">
        <v>45350</v>
      </c>
      <c r="C157" t="s">
        <v>207</v>
      </c>
      <c r="D157" t="s">
        <v>214</v>
      </c>
      <c r="E157" t="s">
        <v>216</v>
      </c>
      <c r="F157" s="13">
        <v>14</v>
      </c>
      <c r="G157" s="7">
        <v>96</v>
      </c>
      <c r="H157" t="str">
        <f t="shared" si="16"/>
        <v/>
      </c>
      <c r="I157" s="11">
        <f t="shared" si="17"/>
        <v>1344</v>
      </c>
      <c r="J157" s="5">
        <f t="shared" si="18"/>
        <v>134.4</v>
      </c>
    </row>
    <row r="158" spans="1:10">
      <c r="A158" t="s">
        <v>163</v>
      </c>
      <c r="B158" s="3">
        <v>45322</v>
      </c>
      <c r="C158" t="s">
        <v>208</v>
      </c>
      <c r="D158" t="s">
        <v>211</v>
      </c>
      <c r="E158" t="s">
        <v>217</v>
      </c>
      <c r="F158" s="13">
        <v>7</v>
      </c>
      <c r="G158" s="7">
        <v>308</v>
      </c>
      <c r="H158" t="str">
        <f t="shared" si="16"/>
        <v/>
      </c>
      <c r="I158" s="11">
        <f t="shared" si="17"/>
        <v>2156</v>
      </c>
      <c r="J158" s="5">
        <f t="shared" si="18"/>
        <v>323.39999999999998</v>
      </c>
    </row>
    <row r="159" spans="1:10">
      <c r="A159" t="s">
        <v>164</v>
      </c>
      <c r="B159" s="3">
        <v>45344</v>
      </c>
      <c r="C159" t="s">
        <v>210</v>
      </c>
      <c r="D159" t="s">
        <v>212</v>
      </c>
      <c r="E159" t="s">
        <v>217</v>
      </c>
      <c r="F159" s="13">
        <v>5</v>
      </c>
      <c r="G159" s="7">
        <v>173</v>
      </c>
      <c r="H159" t="str">
        <f t="shared" si="16"/>
        <v/>
      </c>
      <c r="I159" s="11">
        <f t="shared" si="17"/>
        <v>865</v>
      </c>
      <c r="J159" s="5">
        <f t="shared" si="18"/>
        <v>0</v>
      </c>
    </row>
    <row r="160" spans="1:10">
      <c r="A160" t="s">
        <v>165</v>
      </c>
      <c r="B160" s="3">
        <v>45309</v>
      </c>
      <c r="C160" t="s">
        <v>207</v>
      </c>
      <c r="D160" t="s">
        <v>214</v>
      </c>
      <c r="E160" t="s">
        <v>216</v>
      </c>
      <c r="F160" s="13">
        <v>2</v>
      </c>
      <c r="G160" s="7">
        <v>230</v>
      </c>
      <c r="H160" t="str">
        <f t="shared" si="16"/>
        <v/>
      </c>
      <c r="I160" s="11">
        <f t="shared" si="17"/>
        <v>460</v>
      </c>
      <c r="J160" s="5">
        <f t="shared" si="18"/>
        <v>0</v>
      </c>
    </row>
    <row r="161" spans="1:10">
      <c r="A161" t="s">
        <v>166</v>
      </c>
      <c r="B161" s="3">
        <v>45307</v>
      </c>
      <c r="C161" t="s">
        <v>208</v>
      </c>
      <c r="D161" t="s">
        <v>211</v>
      </c>
      <c r="E161" t="s">
        <v>215</v>
      </c>
      <c r="F161" s="13">
        <v>12</v>
      </c>
      <c r="H161" t="str">
        <f t="shared" si="16"/>
        <v>Check Price</v>
      </c>
      <c r="I161" s="11">
        <f t="shared" si="17"/>
        <v>0</v>
      </c>
      <c r="J161" s="5">
        <f t="shared" si="18"/>
        <v>0</v>
      </c>
    </row>
    <row r="162" spans="1:10">
      <c r="A162" t="s">
        <v>167</v>
      </c>
      <c r="B162" s="3">
        <v>45297</v>
      </c>
      <c r="C162" t="s">
        <v>209</v>
      </c>
      <c r="D162" t="s">
        <v>214</v>
      </c>
      <c r="E162" t="s">
        <v>215</v>
      </c>
      <c r="F162" s="13">
        <v>4</v>
      </c>
      <c r="G162" s="7">
        <v>355</v>
      </c>
      <c r="H162" t="str">
        <f t="shared" si="16"/>
        <v/>
      </c>
      <c r="I162" s="11">
        <f t="shared" ref="I162:I193" si="19">IF(AND(NOT(ISBLANK(F162)), NOT(ISBLANK(G162))),F162*G162, 0)</f>
        <v>1420</v>
      </c>
      <c r="J162" s="5">
        <f t="shared" ref="J162:J193" si="20">IF(ISBLANK(I162), "", IF(I162&gt;=2000, I162*0.15, IF(I162&gt;=1000, I162*0.1, 0)))</f>
        <v>142</v>
      </c>
    </row>
    <row r="163" spans="1:10">
      <c r="A163" t="s">
        <v>168</v>
      </c>
      <c r="B163" s="3">
        <v>45320</v>
      </c>
      <c r="C163" t="s">
        <v>209</v>
      </c>
      <c r="D163" t="s">
        <v>211</v>
      </c>
      <c r="E163" t="s">
        <v>217</v>
      </c>
      <c r="F163" s="13">
        <v>17</v>
      </c>
      <c r="G163" s="7">
        <v>384</v>
      </c>
      <c r="H163" t="str">
        <f t="shared" si="16"/>
        <v/>
      </c>
      <c r="I163" s="11">
        <f t="shared" si="19"/>
        <v>6528</v>
      </c>
      <c r="J163" s="5">
        <f t="shared" si="20"/>
        <v>979.19999999999993</v>
      </c>
    </row>
    <row r="164" spans="1:10">
      <c r="A164" t="s">
        <v>169</v>
      </c>
      <c r="B164" s="3">
        <v>45321</v>
      </c>
      <c r="C164" t="s">
        <v>208</v>
      </c>
      <c r="D164" t="s">
        <v>214</v>
      </c>
      <c r="E164" t="s">
        <v>217</v>
      </c>
      <c r="F164" s="13">
        <v>10</v>
      </c>
      <c r="G164" s="7">
        <v>196</v>
      </c>
      <c r="H164" t="str">
        <f t="shared" si="16"/>
        <v/>
      </c>
      <c r="I164" s="11">
        <f t="shared" si="19"/>
        <v>1960</v>
      </c>
      <c r="J164" s="5">
        <f t="shared" si="20"/>
        <v>196</v>
      </c>
    </row>
    <row r="165" spans="1:10">
      <c r="A165" t="s">
        <v>170</v>
      </c>
      <c r="B165" s="3">
        <v>45334</v>
      </c>
      <c r="C165" t="s">
        <v>209</v>
      </c>
      <c r="D165" t="s">
        <v>212</v>
      </c>
      <c r="E165" t="s">
        <v>217</v>
      </c>
      <c r="G165" s="7">
        <v>483</v>
      </c>
      <c r="H165" t="str">
        <f t="shared" si="16"/>
        <v>Check Quantity</v>
      </c>
      <c r="I165" s="11">
        <f t="shared" si="19"/>
        <v>0</v>
      </c>
      <c r="J165" s="5">
        <f t="shared" si="20"/>
        <v>0</v>
      </c>
    </row>
    <row r="166" spans="1:10">
      <c r="A166" t="s">
        <v>171</v>
      </c>
      <c r="B166" s="3">
        <v>45293</v>
      </c>
      <c r="C166" t="s">
        <v>210</v>
      </c>
      <c r="D166" t="s">
        <v>214</v>
      </c>
      <c r="E166" t="s">
        <v>216</v>
      </c>
      <c r="F166" s="13">
        <v>15</v>
      </c>
      <c r="G166" s="7">
        <v>118</v>
      </c>
      <c r="H166" t="str">
        <f t="shared" si="16"/>
        <v/>
      </c>
      <c r="I166" s="11">
        <f t="shared" si="19"/>
        <v>1770</v>
      </c>
      <c r="J166" s="5">
        <f t="shared" si="20"/>
        <v>177</v>
      </c>
    </row>
    <row r="167" spans="1:10">
      <c r="A167" t="s">
        <v>172</v>
      </c>
      <c r="B167" s="3">
        <v>45312</v>
      </c>
      <c r="C167" t="s">
        <v>210</v>
      </c>
      <c r="D167" t="s">
        <v>213</v>
      </c>
      <c r="E167" t="s">
        <v>215</v>
      </c>
      <c r="F167" s="13">
        <v>5</v>
      </c>
      <c r="G167" s="7">
        <v>422</v>
      </c>
      <c r="H167" t="str">
        <f t="shared" si="16"/>
        <v/>
      </c>
      <c r="I167" s="11">
        <f t="shared" si="19"/>
        <v>2110</v>
      </c>
      <c r="J167" s="5">
        <f t="shared" si="20"/>
        <v>316.5</v>
      </c>
    </row>
    <row r="168" spans="1:10">
      <c r="A168" t="s">
        <v>173</v>
      </c>
      <c r="B168" s="3">
        <v>45305</v>
      </c>
      <c r="C168" t="s">
        <v>210</v>
      </c>
      <c r="D168" t="s">
        <v>214</v>
      </c>
      <c r="E168" t="s">
        <v>217</v>
      </c>
      <c r="F168" s="13">
        <v>3</v>
      </c>
      <c r="G168" s="7">
        <v>256</v>
      </c>
      <c r="H168" t="str">
        <f t="shared" si="16"/>
        <v/>
      </c>
      <c r="I168" s="11">
        <f t="shared" si="19"/>
        <v>768</v>
      </c>
      <c r="J168" s="5">
        <f t="shared" si="20"/>
        <v>0</v>
      </c>
    </row>
    <row r="169" spans="1:10">
      <c r="A169" t="s">
        <v>174</v>
      </c>
      <c r="B169" s="3">
        <v>45308</v>
      </c>
      <c r="C169" t="s">
        <v>209</v>
      </c>
      <c r="D169" t="s">
        <v>214</v>
      </c>
      <c r="E169" t="s">
        <v>216</v>
      </c>
      <c r="F169" s="13">
        <v>8</v>
      </c>
      <c r="G169" s="7">
        <v>255</v>
      </c>
      <c r="H169" t="str">
        <f t="shared" si="16"/>
        <v/>
      </c>
      <c r="I169" s="11">
        <f t="shared" si="19"/>
        <v>2040</v>
      </c>
      <c r="J169" s="5">
        <f t="shared" si="20"/>
        <v>306</v>
      </c>
    </row>
    <row r="170" spans="1:10">
      <c r="A170" t="s">
        <v>175</v>
      </c>
      <c r="B170" s="3">
        <v>45348</v>
      </c>
      <c r="C170" t="s">
        <v>208</v>
      </c>
      <c r="D170" t="s">
        <v>213</v>
      </c>
      <c r="E170" t="s">
        <v>217</v>
      </c>
      <c r="F170" s="13">
        <v>12</v>
      </c>
      <c r="G170" s="7">
        <v>337</v>
      </c>
      <c r="H170" t="str">
        <f t="shared" si="16"/>
        <v/>
      </c>
      <c r="I170" s="11">
        <f t="shared" si="19"/>
        <v>4044</v>
      </c>
      <c r="J170" s="5">
        <f t="shared" si="20"/>
        <v>606.6</v>
      </c>
    </row>
    <row r="171" spans="1:10">
      <c r="A171" t="s">
        <v>176</v>
      </c>
      <c r="B171" s="3">
        <v>45348</v>
      </c>
      <c r="C171" t="s">
        <v>209</v>
      </c>
      <c r="D171" t="s">
        <v>213</v>
      </c>
      <c r="E171" t="s">
        <v>215</v>
      </c>
      <c r="F171" s="13">
        <v>14</v>
      </c>
      <c r="G171" s="7">
        <v>333</v>
      </c>
      <c r="H171" t="str">
        <f t="shared" si="16"/>
        <v/>
      </c>
      <c r="I171" s="11">
        <f t="shared" si="19"/>
        <v>4662</v>
      </c>
      <c r="J171" s="5">
        <f t="shared" si="20"/>
        <v>699.3</v>
      </c>
    </row>
    <row r="172" spans="1:10">
      <c r="A172" t="s">
        <v>177</v>
      </c>
      <c r="B172" s="3">
        <v>45292</v>
      </c>
      <c r="C172" t="s">
        <v>209</v>
      </c>
      <c r="D172" t="s">
        <v>214</v>
      </c>
      <c r="E172" t="s">
        <v>215</v>
      </c>
      <c r="G172" s="7">
        <v>247</v>
      </c>
      <c r="H172" t="str">
        <f t="shared" si="16"/>
        <v>Check Quantity</v>
      </c>
      <c r="I172" s="11">
        <f t="shared" si="19"/>
        <v>0</v>
      </c>
      <c r="J172" s="5">
        <f t="shared" si="20"/>
        <v>0</v>
      </c>
    </row>
    <row r="173" spans="1:10">
      <c r="A173" t="s">
        <v>178</v>
      </c>
      <c r="B173" s="3">
        <v>45304</v>
      </c>
      <c r="C173" t="s">
        <v>207</v>
      </c>
      <c r="D173" t="s">
        <v>214</v>
      </c>
      <c r="E173" t="s">
        <v>217</v>
      </c>
      <c r="F173" s="13">
        <v>8</v>
      </c>
      <c r="G173" s="7">
        <v>441</v>
      </c>
      <c r="H173" t="str">
        <f t="shared" si="16"/>
        <v/>
      </c>
      <c r="I173" s="11">
        <f t="shared" si="19"/>
        <v>3528</v>
      </c>
      <c r="J173" s="5">
        <f t="shared" si="20"/>
        <v>529.19999999999993</v>
      </c>
    </row>
    <row r="174" spans="1:10">
      <c r="A174" t="s">
        <v>179</v>
      </c>
      <c r="B174" s="3">
        <v>45338</v>
      </c>
      <c r="C174" t="s">
        <v>209</v>
      </c>
      <c r="D174" t="s">
        <v>213</v>
      </c>
      <c r="E174" t="s">
        <v>216</v>
      </c>
      <c r="F174" s="13">
        <v>3</v>
      </c>
      <c r="G174" s="7">
        <v>472</v>
      </c>
      <c r="H174" t="str">
        <f t="shared" si="16"/>
        <v/>
      </c>
      <c r="I174" s="11">
        <f t="shared" si="19"/>
        <v>1416</v>
      </c>
      <c r="J174" s="5">
        <f t="shared" si="20"/>
        <v>141.6</v>
      </c>
    </row>
    <row r="175" spans="1:10">
      <c r="A175" t="s">
        <v>180</v>
      </c>
      <c r="B175" s="3">
        <v>45327</v>
      </c>
      <c r="C175" t="s">
        <v>208</v>
      </c>
      <c r="D175" t="s">
        <v>211</v>
      </c>
      <c r="E175" t="s">
        <v>215</v>
      </c>
      <c r="F175" s="13">
        <v>1</v>
      </c>
      <c r="G175" s="7">
        <v>398</v>
      </c>
      <c r="H175" t="str">
        <f t="shared" si="16"/>
        <v/>
      </c>
      <c r="I175" s="11">
        <f t="shared" si="19"/>
        <v>398</v>
      </c>
      <c r="J175" s="5">
        <f t="shared" si="20"/>
        <v>0</v>
      </c>
    </row>
    <row r="176" spans="1:10">
      <c r="A176" t="s">
        <v>181</v>
      </c>
      <c r="B176" s="3">
        <v>45336</v>
      </c>
      <c r="C176" t="s">
        <v>208</v>
      </c>
      <c r="D176" t="s">
        <v>211</v>
      </c>
      <c r="E176" t="s">
        <v>215</v>
      </c>
      <c r="F176" s="13">
        <v>4</v>
      </c>
      <c r="G176" s="7">
        <v>115</v>
      </c>
      <c r="H176" t="str">
        <f t="shared" si="16"/>
        <v/>
      </c>
      <c r="I176" s="11">
        <f t="shared" si="19"/>
        <v>460</v>
      </c>
      <c r="J176" s="5">
        <f t="shared" si="20"/>
        <v>0</v>
      </c>
    </row>
    <row r="177" spans="1:10">
      <c r="A177" t="s">
        <v>182</v>
      </c>
      <c r="B177" s="3">
        <v>45337</v>
      </c>
      <c r="C177" t="s">
        <v>209</v>
      </c>
      <c r="D177" t="s">
        <v>214</v>
      </c>
      <c r="E177" t="s">
        <v>215</v>
      </c>
      <c r="F177" s="13">
        <v>11</v>
      </c>
      <c r="G177" s="7">
        <v>251</v>
      </c>
      <c r="H177" t="str">
        <f t="shared" si="16"/>
        <v/>
      </c>
      <c r="I177" s="11">
        <f t="shared" si="19"/>
        <v>2761</v>
      </c>
      <c r="J177" s="5">
        <f t="shared" si="20"/>
        <v>414.15</v>
      </c>
    </row>
    <row r="178" spans="1:10">
      <c r="A178" t="s">
        <v>183</v>
      </c>
      <c r="B178" s="3">
        <v>45342</v>
      </c>
      <c r="C178" t="s">
        <v>207</v>
      </c>
      <c r="D178" t="s">
        <v>212</v>
      </c>
      <c r="E178" t="s">
        <v>217</v>
      </c>
      <c r="F178" s="13">
        <v>5</v>
      </c>
      <c r="G178" s="7">
        <v>223</v>
      </c>
      <c r="H178" t="str">
        <f t="shared" si="16"/>
        <v/>
      </c>
      <c r="I178" s="11">
        <f t="shared" si="19"/>
        <v>1115</v>
      </c>
      <c r="J178" s="5">
        <f t="shared" si="20"/>
        <v>111.5</v>
      </c>
    </row>
    <row r="179" spans="1:10">
      <c r="A179" t="s">
        <v>184</v>
      </c>
      <c r="B179" s="3">
        <f>AVERAGE(B64,B100)</f>
        <v>45312.5</v>
      </c>
      <c r="C179" t="s">
        <v>209</v>
      </c>
      <c r="D179" t="s">
        <v>211</v>
      </c>
      <c r="E179" t="s">
        <v>216</v>
      </c>
      <c r="G179" s="7">
        <v>237</v>
      </c>
      <c r="H179" t="str">
        <f t="shared" si="16"/>
        <v>Check Quantity</v>
      </c>
      <c r="I179" s="11">
        <f t="shared" si="19"/>
        <v>0</v>
      </c>
      <c r="J179" s="5">
        <f t="shared" si="20"/>
        <v>0</v>
      </c>
    </row>
    <row r="180" spans="1:10">
      <c r="A180" t="s">
        <v>185</v>
      </c>
      <c r="B180" s="3">
        <v>45317</v>
      </c>
      <c r="C180" t="s">
        <v>210</v>
      </c>
      <c r="D180" t="s">
        <v>214</v>
      </c>
      <c r="E180" t="s">
        <v>216</v>
      </c>
      <c r="F180" s="13">
        <v>16</v>
      </c>
      <c r="G180" s="7">
        <v>151</v>
      </c>
      <c r="H180" t="str">
        <f t="shared" si="16"/>
        <v/>
      </c>
      <c r="I180" s="11">
        <f t="shared" si="19"/>
        <v>2416</v>
      </c>
      <c r="J180" s="5">
        <f t="shared" si="20"/>
        <v>362.4</v>
      </c>
    </row>
    <row r="181" spans="1:10">
      <c r="A181" t="s">
        <v>186</v>
      </c>
      <c r="B181" s="3">
        <v>45311</v>
      </c>
      <c r="C181" t="s">
        <v>209</v>
      </c>
      <c r="D181" t="s">
        <v>214</v>
      </c>
      <c r="E181" t="s">
        <v>216</v>
      </c>
      <c r="F181" s="13">
        <v>5</v>
      </c>
      <c r="G181" s="7">
        <v>255</v>
      </c>
      <c r="H181" t="str">
        <f t="shared" si="16"/>
        <v/>
      </c>
      <c r="I181" s="11">
        <f t="shared" si="19"/>
        <v>1275</v>
      </c>
      <c r="J181" s="5">
        <f t="shared" si="20"/>
        <v>127.5</v>
      </c>
    </row>
    <row r="182" spans="1:10">
      <c r="A182" t="s">
        <v>187</v>
      </c>
      <c r="B182" s="3">
        <v>45315</v>
      </c>
      <c r="C182" t="s">
        <v>208</v>
      </c>
      <c r="D182" t="s">
        <v>213</v>
      </c>
      <c r="E182" t="s">
        <v>216</v>
      </c>
      <c r="F182" s="13">
        <v>16</v>
      </c>
      <c r="G182" s="7">
        <v>73</v>
      </c>
      <c r="H182" t="str">
        <f t="shared" si="16"/>
        <v/>
      </c>
      <c r="I182" s="11">
        <f t="shared" si="19"/>
        <v>1168</v>
      </c>
      <c r="J182" s="5">
        <f t="shared" si="20"/>
        <v>116.80000000000001</v>
      </c>
    </row>
    <row r="183" spans="1:10">
      <c r="A183" t="s">
        <v>188</v>
      </c>
      <c r="B183" s="3">
        <v>45325</v>
      </c>
      <c r="C183" t="s">
        <v>207</v>
      </c>
      <c r="D183" t="s">
        <v>211</v>
      </c>
      <c r="E183" t="s">
        <v>216</v>
      </c>
      <c r="F183" s="13">
        <v>1</v>
      </c>
      <c r="H183" t="str">
        <f t="shared" si="16"/>
        <v>Check Price</v>
      </c>
      <c r="I183" s="11">
        <f t="shared" si="19"/>
        <v>0</v>
      </c>
      <c r="J183" s="5">
        <f t="shared" si="20"/>
        <v>0</v>
      </c>
    </row>
    <row r="184" spans="1:10">
      <c r="A184" t="s">
        <v>189</v>
      </c>
      <c r="B184" s="3">
        <v>45339</v>
      </c>
      <c r="C184" t="s">
        <v>208</v>
      </c>
      <c r="D184" t="s">
        <v>214</v>
      </c>
      <c r="E184" t="s">
        <v>217</v>
      </c>
      <c r="F184" s="13">
        <v>1</v>
      </c>
      <c r="G184" s="7">
        <v>461</v>
      </c>
      <c r="H184" t="str">
        <f t="shared" si="16"/>
        <v/>
      </c>
      <c r="I184" s="11">
        <f t="shared" si="19"/>
        <v>461</v>
      </c>
      <c r="J184" s="5">
        <f t="shared" si="20"/>
        <v>0</v>
      </c>
    </row>
    <row r="185" spans="1:10">
      <c r="A185" t="s">
        <v>190</v>
      </c>
      <c r="B185" s="3">
        <v>45314</v>
      </c>
      <c r="C185" t="s">
        <v>209</v>
      </c>
      <c r="D185" t="s">
        <v>214</v>
      </c>
      <c r="E185" t="s">
        <v>217</v>
      </c>
      <c r="F185" s="13">
        <v>5</v>
      </c>
      <c r="G185" s="7">
        <v>283</v>
      </c>
      <c r="H185" t="str">
        <f t="shared" si="16"/>
        <v/>
      </c>
      <c r="I185" s="11">
        <f t="shared" si="19"/>
        <v>1415</v>
      </c>
      <c r="J185" s="5">
        <f t="shared" si="20"/>
        <v>141.5</v>
      </c>
    </row>
    <row r="186" spans="1:10">
      <c r="A186" t="s">
        <v>191</v>
      </c>
      <c r="B186" s="3">
        <v>45309</v>
      </c>
      <c r="C186" t="s">
        <v>207</v>
      </c>
      <c r="D186" t="s">
        <v>212</v>
      </c>
      <c r="E186" t="s">
        <v>216</v>
      </c>
      <c r="F186" s="13">
        <v>20</v>
      </c>
      <c r="G186" s="7">
        <v>313</v>
      </c>
      <c r="H186" t="str">
        <f t="shared" si="16"/>
        <v/>
      </c>
      <c r="I186" s="11">
        <f t="shared" si="19"/>
        <v>6260</v>
      </c>
      <c r="J186" s="5">
        <f t="shared" si="20"/>
        <v>939</v>
      </c>
    </row>
    <row r="187" spans="1:10">
      <c r="A187" t="s">
        <v>192</v>
      </c>
      <c r="B187" s="3">
        <v>45306</v>
      </c>
      <c r="C187" t="s">
        <v>210</v>
      </c>
      <c r="D187" t="s">
        <v>213</v>
      </c>
      <c r="E187" t="s">
        <v>216</v>
      </c>
      <c r="F187" s="13">
        <v>4</v>
      </c>
      <c r="G187" s="7">
        <v>363</v>
      </c>
      <c r="H187" t="str">
        <f t="shared" si="16"/>
        <v/>
      </c>
      <c r="I187" s="11">
        <f t="shared" si="19"/>
        <v>1452</v>
      </c>
      <c r="J187" s="5">
        <f t="shared" si="20"/>
        <v>145.20000000000002</v>
      </c>
    </row>
    <row r="188" spans="1:10">
      <c r="A188" t="s">
        <v>193</v>
      </c>
      <c r="B188" s="3">
        <v>45304</v>
      </c>
      <c r="C188" t="s">
        <v>209</v>
      </c>
      <c r="D188" t="s">
        <v>213</v>
      </c>
      <c r="E188" t="s">
        <v>217</v>
      </c>
      <c r="F188" s="13">
        <v>8</v>
      </c>
      <c r="G188" s="7">
        <v>251</v>
      </c>
      <c r="H188" t="str">
        <f t="shared" si="16"/>
        <v/>
      </c>
      <c r="I188" s="11">
        <f t="shared" si="19"/>
        <v>2008</v>
      </c>
      <c r="J188" s="5">
        <f t="shared" si="20"/>
        <v>301.2</v>
      </c>
    </row>
    <row r="189" spans="1:10">
      <c r="A189" t="s">
        <v>194</v>
      </c>
      <c r="B189" s="3">
        <v>45339</v>
      </c>
      <c r="C189" t="s">
        <v>207</v>
      </c>
      <c r="D189" t="s">
        <v>213</v>
      </c>
      <c r="E189" t="s">
        <v>217</v>
      </c>
      <c r="F189" s="13">
        <v>2</v>
      </c>
      <c r="G189" s="7">
        <v>428</v>
      </c>
      <c r="H189" t="str">
        <f t="shared" si="16"/>
        <v/>
      </c>
      <c r="I189" s="11">
        <f t="shared" si="19"/>
        <v>856</v>
      </c>
      <c r="J189" s="5">
        <f t="shared" si="20"/>
        <v>0</v>
      </c>
    </row>
    <row r="190" spans="1:10">
      <c r="A190" t="s">
        <v>195</v>
      </c>
      <c r="B190" s="3">
        <v>45340</v>
      </c>
      <c r="C190" t="s">
        <v>210</v>
      </c>
      <c r="D190" t="s">
        <v>214</v>
      </c>
      <c r="E190" t="s">
        <v>216</v>
      </c>
      <c r="F190" s="13">
        <v>20</v>
      </c>
      <c r="G190" s="7">
        <v>353</v>
      </c>
      <c r="H190" t="str">
        <f t="shared" si="16"/>
        <v/>
      </c>
      <c r="I190" s="11">
        <f t="shared" si="19"/>
        <v>7060</v>
      </c>
      <c r="J190" s="5">
        <f t="shared" si="20"/>
        <v>1059</v>
      </c>
    </row>
    <row r="191" spans="1:10">
      <c r="A191" t="s">
        <v>196</v>
      </c>
      <c r="B191" s="3">
        <v>45304</v>
      </c>
      <c r="C191" t="s">
        <v>208</v>
      </c>
      <c r="D191" t="s">
        <v>214</v>
      </c>
      <c r="E191" t="s">
        <v>216</v>
      </c>
      <c r="F191" s="13">
        <v>4</v>
      </c>
      <c r="G191" s="7">
        <v>474</v>
      </c>
      <c r="H191" t="str">
        <f t="shared" si="16"/>
        <v/>
      </c>
      <c r="I191" s="11">
        <f t="shared" si="19"/>
        <v>1896</v>
      </c>
      <c r="J191" s="5">
        <f t="shared" si="20"/>
        <v>189.60000000000002</v>
      </c>
    </row>
    <row r="192" spans="1:10">
      <c r="A192" t="s">
        <v>197</v>
      </c>
      <c r="B192" s="3">
        <v>45322</v>
      </c>
      <c r="C192" t="s">
        <v>207</v>
      </c>
      <c r="D192" t="s">
        <v>214</v>
      </c>
      <c r="E192" t="s">
        <v>217</v>
      </c>
      <c r="F192" s="13">
        <v>16</v>
      </c>
      <c r="G192" s="7">
        <v>300</v>
      </c>
      <c r="H192" t="str">
        <f t="shared" si="16"/>
        <v/>
      </c>
      <c r="I192" s="11">
        <f t="shared" si="19"/>
        <v>4800</v>
      </c>
      <c r="J192" s="5">
        <f t="shared" si="20"/>
        <v>720</v>
      </c>
    </row>
    <row r="193" spans="1:10">
      <c r="A193" t="s">
        <v>198</v>
      </c>
      <c r="B193" s="3">
        <v>45329</v>
      </c>
      <c r="C193" t="s">
        <v>208</v>
      </c>
      <c r="D193" t="s">
        <v>214</v>
      </c>
      <c r="E193" t="s">
        <v>215</v>
      </c>
      <c r="F193" s="13">
        <v>1</v>
      </c>
      <c r="G193" s="7">
        <v>203</v>
      </c>
      <c r="H193" t="str">
        <f t="shared" si="16"/>
        <v/>
      </c>
      <c r="I193" s="11">
        <f t="shared" si="19"/>
        <v>203</v>
      </c>
      <c r="J193" s="5">
        <f t="shared" si="20"/>
        <v>0</v>
      </c>
    </row>
    <row r="194" spans="1:10">
      <c r="A194" t="s">
        <v>199</v>
      </c>
      <c r="B194" s="3">
        <v>45325</v>
      </c>
      <c r="C194" t="s">
        <v>209</v>
      </c>
      <c r="D194" t="s">
        <v>214</v>
      </c>
      <c r="E194" t="s">
        <v>216</v>
      </c>
      <c r="F194" s="13">
        <v>19</v>
      </c>
      <c r="G194" s="7">
        <v>58</v>
      </c>
      <c r="H194" t="str">
        <f t="shared" ref="H194:H201" si="21">IF(AND(ISBLANK(F194), ISBLANK(G194)), "Check Quantity and Price", IF(ISBLANK(F194), "Check Quantity", IF(ISBLANK(G194), "Check Price", "")))</f>
        <v/>
      </c>
      <c r="I194" s="11">
        <f t="shared" ref="I194:I201" si="22">IF(AND(NOT(ISBLANK(F194)), NOT(ISBLANK(G194))),F194*G194, 0)</f>
        <v>1102</v>
      </c>
      <c r="J194" s="5">
        <f t="shared" ref="J194:J201" si="23">IF(ISBLANK(I194), "", IF(I194&gt;=2000, I194*0.15, IF(I194&gt;=1000, I194*0.1, 0)))</f>
        <v>110.2</v>
      </c>
    </row>
    <row r="195" spans="1:10">
      <c r="A195" t="s">
        <v>200</v>
      </c>
      <c r="B195" s="3">
        <v>45298</v>
      </c>
      <c r="C195" t="s">
        <v>209</v>
      </c>
      <c r="D195" t="s">
        <v>213</v>
      </c>
      <c r="E195" t="s">
        <v>215</v>
      </c>
      <c r="F195" s="13">
        <v>5</v>
      </c>
      <c r="G195" s="7">
        <v>394</v>
      </c>
      <c r="H195" t="str">
        <f t="shared" si="21"/>
        <v/>
      </c>
      <c r="I195" s="11">
        <f t="shared" si="22"/>
        <v>1970</v>
      </c>
      <c r="J195" s="5">
        <f t="shared" si="23"/>
        <v>197</v>
      </c>
    </row>
    <row r="196" spans="1:10">
      <c r="A196" t="s">
        <v>201</v>
      </c>
      <c r="B196" s="3">
        <v>45310</v>
      </c>
      <c r="C196" t="s">
        <v>207</v>
      </c>
      <c r="D196" t="s">
        <v>214</v>
      </c>
      <c r="E196" t="s">
        <v>216</v>
      </c>
      <c r="F196" s="13">
        <v>1</v>
      </c>
      <c r="G196" s="7">
        <v>263</v>
      </c>
      <c r="H196" t="str">
        <f t="shared" si="21"/>
        <v/>
      </c>
      <c r="I196" s="11">
        <f t="shared" si="22"/>
        <v>263</v>
      </c>
      <c r="J196" s="5">
        <f t="shared" si="23"/>
        <v>0</v>
      </c>
    </row>
    <row r="197" spans="1:10">
      <c r="A197" t="s">
        <v>202</v>
      </c>
      <c r="B197" s="3">
        <v>45303</v>
      </c>
      <c r="C197" t="s">
        <v>209</v>
      </c>
      <c r="D197" t="s">
        <v>212</v>
      </c>
      <c r="E197" t="s">
        <v>216</v>
      </c>
      <c r="F197" s="13">
        <v>8</v>
      </c>
      <c r="G197" s="7">
        <v>457</v>
      </c>
      <c r="H197" t="str">
        <f t="shared" si="21"/>
        <v/>
      </c>
      <c r="I197" s="11">
        <f t="shared" si="22"/>
        <v>3656</v>
      </c>
      <c r="J197" s="5">
        <f t="shared" si="23"/>
        <v>548.4</v>
      </c>
    </row>
    <row r="198" spans="1:10">
      <c r="A198" t="s">
        <v>203</v>
      </c>
      <c r="B198" s="3">
        <v>45337</v>
      </c>
      <c r="C198" t="s">
        <v>207</v>
      </c>
      <c r="D198" t="s">
        <v>214</v>
      </c>
      <c r="E198" t="s">
        <v>216</v>
      </c>
      <c r="F198" s="13">
        <v>6</v>
      </c>
      <c r="G198" s="7">
        <v>496</v>
      </c>
      <c r="H198" t="str">
        <f t="shared" si="21"/>
        <v/>
      </c>
      <c r="I198" s="11">
        <f t="shared" si="22"/>
        <v>2976</v>
      </c>
      <c r="J198" s="5">
        <f t="shared" si="23"/>
        <v>446.4</v>
      </c>
    </row>
    <row r="199" spans="1:10">
      <c r="A199" t="s">
        <v>204</v>
      </c>
      <c r="B199" s="3">
        <v>45309</v>
      </c>
      <c r="C199" t="s">
        <v>207</v>
      </c>
      <c r="D199" t="s">
        <v>214</v>
      </c>
      <c r="E199" t="s">
        <v>216</v>
      </c>
      <c r="F199" s="13">
        <v>3</v>
      </c>
      <c r="G199" s="7">
        <v>63</v>
      </c>
      <c r="H199" t="str">
        <f t="shared" si="21"/>
        <v/>
      </c>
      <c r="I199" s="11">
        <f t="shared" si="22"/>
        <v>189</v>
      </c>
      <c r="J199" s="5">
        <f t="shared" si="23"/>
        <v>0</v>
      </c>
    </row>
    <row r="200" spans="1:10">
      <c r="A200" t="s">
        <v>205</v>
      </c>
      <c r="B200" s="3">
        <f>AVERAGE(B120,B78)</f>
        <v>45318</v>
      </c>
      <c r="C200" t="s">
        <v>207</v>
      </c>
      <c r="D200" t="s">
        <v>211</v>
      </c>
      <c r="E200" t="s">
        <v>215</v>
      </c>
      <c r="F200" s="13">
        <v>12</v>
      </c>
      <c r="G200" s="7">
        <v>185</v>
      </c>
      <c r="H200" t="str">
        <f t="shared" si="21"/>
        <v/>
      </c>
      <c r="I200" s="11">
        <f t="shared" si="22"/>
        <v>2220</v>
      </c>
      <c r="J200" s="5">
        <f t="shared" si="23"/>
        <v>333</v>
      </c>
    </row>
    <row r="201" spans="1:10">
      <c r="A201" t="s">
        <v>206</v>
      </c>
      <c r="B201" s="3">
        <v>45310</v>
      </c>
      <c r="C201" t="s">
        <v>210</v>
      </c>
      <c r="D201" t="s">
        <v>212</v>
      </c>
      <c r="E201" t="s">
        <v>217</v>
      </c>
      <c r="G201" s="7">
        <v>450</v>
      </c>
      <c r="H201" t="str">
        <f t="shared" si="21"/>
        <v>Check Quantity</v>
      </c>
      <c r="I201" s="11">
        <f t="shared" si="22"/>
        <v>0</v>
      </c>
      <c r="J201" s="5">
        <f t="shared" si="23"/>
        <v>0</v>
      </c>
    </row>
  </sheetData>
  <mergeCells count="6">
    <mergeCell ref="L30:O30"/>
    <mergeCell ref="L37:M37"/>
    <mergeCell ref="L1:P1"/>
    <mergeCell ref="L11:N11"/>
    <mergeCell ref="L25:P28"/>
    <mergeCell ref="L19:P19"/>
  </mergeCells>
  <conditionalFormatting sqref="J2:J201">
    <cfRule type="cellIs" dxfId="0" priority="2" operator="greaterThan">
      <formula>300</formula>
    </cfRule>
  </conditionalFormatting>
  <pageMargins left="0.7" right="0.7" top="0.75" bottom="0.75" header="0.3" footer="0.3"/>
  <ignoredErrors>
    <ignoredError sqref="H3" calculatedColumn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2024-12-17T17:15:05Z</dcterms:created>
  <dcterms:modified xsi:type="dcterms:W3CDTF">2025-02-05T22:46:13Z</dcterms:modified>
</cp:coreProperties>
</file>