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texind-my.sharepoint.com/personal/harshvardhan_s_vertexcs_com/Documents/Desktop/"/>
    </mc:Choice>
  </mc:AlternateContent>
  <xr:revisionPtr revIDLastSave="3770" documentId="8_{16E33289-450B-4C8B-BA14-3E3FC37385A7}" xr6:coauthVersionLast="47" xr6:coauthVersionMax="47" xr10:uidLastSave="{D6E5DA25-468F-4627-812B-FB6C6E884665}"/>
  <bookViews>
    <workbookView xWindow="-110" yWindow="-110" windowWidth="19420" windowHeight="10300" xr2:uid="{B3F74E94-0DD2-4772-A7CA-C1190E13AE6E}"/>
  </bookViews>
  <sheets>
    <sheet name="Sheet1" sheetId="1" r:id="rId1"/>
    <sheet name="Sheet2" sheetId="2" r:id="rId2"/>
    <sheet name="Sheet5" sheetId="5" r:id="rId3"/>
    <sheet name="Sheet4" sheetId="8" r:id="rId4"/>
    <sheet name="PF" sheetId="7" r:id="rId5"/>
    <sheet name="Sheet6" sheetId="10" r:id="rId6"/>
    <sheet name="Sheet8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" l="1"/>
  <c r="K36" i="2" s="1"/>
  <c r="M36" i="2" s="1"/>
  <c r="O36" i="2" s="1"/>
  <c r="L58" i="11"/>
  <c r="J58" i="11"/>
  <c r="G33" i="11"/>
  <c r="G27" i="11"/>
  <c r="G30" i="11" s="1"/>
  <c r="F27" i="11"/>
  <c r="E27" i="11"/>
  <c r="C30" i="11"/>
  <c r="A27" i="11"/>
  <c r="B27" i="11"/>
  <c r="C27" i="11"/>
  <c r="G45" i="8" l="1"/>
  <c r="H45" i="8"/>
  <c r="I45" i="8"/>
  <c r="J45" i="8"/>
  <c r="F45" i="8"/>
  <c r="H82" i="1"/>
  <c r="J82" i="1" s="1"/>
  <c r="L82" i="1" s="1"/>
  <c r="J48" i="11"/>
  <c r="H43" i="11"/>
  <c r="D44" i="5"/>
  <c r="D42" i="5"/>
  <c r="E38" i="5"/>
  <c r="E37" i="5"/>
  <c r="O26" i="2"/>
  <c r="N20" i="2"/>
  <c r="O21" i="2" s="1"/>
  <c r="P39" i="8"/>
  <c r="P36" i="8"/>
  <c r="P35" i="8"/>
  <c r="M33" i="8" l="1"/>
  <c r="M32" i="8"/>
  <c r="F10" i="10"/>
  <c r="K39" i="11"/>
  <c r="I39" i="11"/>
  <c r="J10" i="11"/>
  <c r="S7" i="11"/>
  <c r="Q11" i="11"/>
  <c r="Q7" i="11"/>
  <c r="J26" i="11"/>
  <c r="J32" i="11" s="1"/>
  <c r="J26" i="8" l="1"/>
  <c r="H26" i="8"/>
  <c r="N21" i="8"/>
  <c r="M21" i="8"/>
  <c r="N20" i="8"/>
  <c r="M20" i="8"/>
  <c r="N13" i="8"/>
  <c r="O13" i="8" s="1"/>
  <c r="N15" i="8"/>
  <c r="O15" i="8" s="1"/>
  <c r="N14" i="8"/>
  <c r="O14" i="8" s="1"/>
  <c r="L10" i="8"/>
  <c r="H5" i="8"/>
  <c r="E6" i="8" s="1"/>
  <c r="G5" i="8"/>
  <c r="H3" i="8"/>
  <c r="J3" i="8" s="1"/>
  <c r="L12" i="5"/>
  <c r="M12" i="5" s="1"/>
  <c r="J11" i="5"/>
  <c r="L11" i="5" s="1"/>
  <c r="M11" i="5" s="1"/>
  <c r="L13" i="2"/>
  <c r="O5" i="2"/>
  <c r="O4" i="2"/>
  <c r="N3" i="2"/>
  <c r="L7" i="2"/>
  <c r="K7" i="2"/>
  <c r="J7" i="2"/>
  <c r="H7" i="2"/>
  <c r="L6" i="2"/>
  <c r="K6" i="2"/>
  <c r="J6" i="2"/>
  <c r="H6" i="2"/>
  <c r="L5" i="2"/>
  <c r="K5" i="2"/>
  <c r="J5" i="2"/>
  <c r="H5" i="2"/>
  <c r="L4" i="2"/>
  <c r="K4" i="2"/>
  <c r="J4" i="2"/>
  <c r="H4" i="2"/>
  <c r="K3" i="2"/>
  <c r="J3" i="2"/>
  <c r="J30" i="5"/>
  <c r="E32" i="5"/>
  <c r="R1" i="7"/>
  <c r="L19" i="1"/>
  <c r="L65" i="1"/>
  <c r="L20" i="1"/>
  <c r="L66" i="1"/>
  <c r="N16" i="7"/>
  <c r="H19" i="7" s="1"/>
  <c r="H20" i="7" s="1"/>
  <c r="L16" i="7"/>
  <c r="J16" i="7"/>
  <c r="H16" i="7"/>
  <c r="P9" i="7"/>
  <c r="P8" i="7"/>
  <c r="P7" i="7"/>
  <c r="P6" i="7"/>
  <c r="P5" i="7"/>
  <c r="P4" i="7"/>
  <c r="P10" i="7"/>
  <c r="P11" i="7"/>
  <c r="P12" i="7"/>
  <c r="P13" i="7"/>
  <c r="P14" i="7"/>
  <c r="H18" i="5"/>
  <c r="G18" i="5"/>
  <c r="F2" i="5"/>
  <c r="F17" i="5" s="1"/>
  <c r="G17" i="5" s="1"/>
  <c r="H17" i="5" s="1"/>
  <c r="E28" i="2"/>
  <c r="D28" i="2"/>
  <c r="D12" i="1"/>
  <c r="G6" i="8" l="1"/>
  <c r="H6" i="8" s="1"/>
  <c r="E7" i="8" s="1"/>
  <c r="G7" i="8" s="1"/>
  <c r="H7" i="8" s="1"/>
  <c r="E8" i="8" s="1"/>
  <c r="G8" i="8" s="1"/>
  <c r="H8" i="8" s="1"/>
  <c r="E9" i="8" s="1"/>
  <c r="O21" i="8"/>
  <c r="O20" i="8"/>
  <c r="L68" i="1"/>
  <c r="G9" i="8" l="1"/>
  <c r="H9" i="8" s="1"/>
  <c r="E10" i="8" s="1"/>
  <c r="G10" i="8" l="1"/>
  <c r="H10" i="8" s="1"/>
  <c r="E11" i="8" s="1"/>
  <c r="G11" i="8" l="1"/>
  <c r="H11" i="8" s="1"/>
  <c r="E12" i="8" s="1"/>
  <c r="G12" i="8" l="1"/>
  <c r="H12" i="8" s="1"/>
  <c r="E13" i="8" s="1"/>
  <c r="G13" i="8" l="1"/>
  <c r="H13" i="8" s="1"/>
  <c r="E14" i="8" s="1"/>
  <c r="G14" i="8" l="1"/>
  <c r="H14" i="8" s="1"/>
  <c r="E15" i="8" s="1"/>
  <c r="G15" i="8" l="1"/>
  <c r="H15" i="8" s="1"/>
  <c r="E16" i="8" s="1"/>
  <c r="G16" i="8" l="1"/>
  <c r="H16" i="8" s="1"/>
  <c r="E17" i="8" s="1"/>
  <c r="G17" i="8" l="1"/>
  <c r="H17" i="8" s="1"/>
  <c r="E18" i="8" s="1"/>
  <c r="G18" i="8" l="1"/>
  <c r="H18" i="8" s="1"/>
  <c r="E19" i="8" s="1"/>
  <c r="G19" i="8" l="1"/>
  <c r="H19" i="8" s="1"/>
  <c r="E20" i="8" s="1"/>
  <c r="G20" i="8" l="1"/>
  <c r="H20" i="8" s="1"/>
  <c r="E21" i="8" s="1"/>
  <c r="G21" i="8" l="1"/>
  <c r="H21" i="8" s="1"/>
  <c r="E22" i="8" s="1"/>
  <c r="G22" i="8" l="1"/>
  <c r="H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tc={79C6B021-9667-4222-9E16-5F41CD4C9C34}</author>
    <author>tc={CA51FBF4-3EE2-48F1-9969-9A6CCCB11C52}</author>
  </authors>
  <commentList>
    <comment ref="J65" authorId="0" shapeId="0" xr:uid="{79C6B021-9667-4222-9E16-5F41CD4C9C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15000 given to moni
</t>
      </text>
    </comment>
    <comment ref="J66" authorId="1" shapeId="0" xr:uid="{CA51FBF4-3EE2-48F1-9969-9A6CCCB11C52}">
      <text>
        <t>[Threaded comment]
Your version of Excel allows you to read this threaded comment; however, any edits to it will get removed if the file is opened in a newer version of Excel. Learn more: https://go.microsoft.com/fwlink/?linkid=870924
Comment:
    5000 given to moni for eccko insurance</t>
      </text>
    </comment>
  </commentList>
</comments>
</file>

<file path=xl/sharedStrings.xml><?xml version="1.0" encoding="utf-8"?>
<sst xmlns="http://schemas.openxmlformats.org/spreadsheetml/2006/main" count="646" uniqueCount="293">
  <si>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</si>
  <si>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</si>
  <si>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</si>
  <si>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</si>
  <si>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</si>
  <si>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</si>
  <si>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</si>
  <si>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</si>
  <si>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</si>
  <si>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</si>
  <si>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41250/- Apr+May+Jun</t>
  </si>
  <si>
    <t>41250/- Jul+Aug+Sep</t>
  </si>
  <si>
    <t>41250/- pending</t>
  </si>
  <si>
    <t>Total Pending</t>
  </si>
  <si>
    <t>Leave Encashment</t>
  </si>
  <si>
    <t>INR 42,410.00</t>
  </si>
  <si>
    <t xml:space="preserve">1 &amp; 2 feb </t>
  </si>
  <si>
    <t>two day payout</t>
  </si>
  <si>
    <t>varible pay</t>
  </si>
  <si>
    <t>13750/- per month</t>
  </si>
  <si>
    <t>Rajokari</t>
  </si>
  <si>
    <t>Tublakabad</t>
  </si>
  <si>
    <t>Kundli</t>
  </si>
  <si>
    <t>Mon</t>
  </si>
  <si>
    <t>Tue</t>
  </si>
  <si>
    <t>Wed</t>
  </si>
  <si>
    <t>Thu</t>
  </si>
  <si>
    <t>Fri</t>
  </si>
  <si>
    <t>Sat</t>
  </si>
  <si>
    <t>Sun</t>
  </si>
  <si>
    <t xml:space="preserve"> </t>
  </si>
  <si>
    <t>DL1TA - 1208 TAG Used</t>
  </si>
  <si>
    <t>DL1TA - 9699 TAG Used</t>
  </si>
  <si>
    <t>Gazipur</t>
  </si>
  <si>
    <t>Repayment of Housing Loan (Interest incl. Pre-EMI interest)</t>
  </si>
  <si>
    <t>Repayment of Housing Loan (Principal Amount)</t>
  </si>
  <si>
    <t>LIC Premiums (write the detailed list of premiums paid)</t>
  </si>
  <si>
    <t>Contribution to Pension Funds (Section 80CCC)</t>
  </si>
  <si>
    <t>Public Provident Fund</t>
  </si>
  <si>
    <t>NSC VIII issue</t>
  </si>
  <si>
    <t>Investment in infrastructure Bonds</t>
  </si>
  <si>
    <t>Investment in Equity Linked Saving Schemes (ELSS)</t>
  </si>
  <si>
    <t>House Rent paid to the Landlord, if applicable (per Month)</t>
  </si>
  <si>
    <t>Children Tuition(School) Fees-Admission &amp; Tuition fees only</t>
  </si>
  <si>
    <t>ULIP - Equity linked only</t>
  </si>
  <si>
    <t>Post Office Saving Bank (CTD)-15years</t>
  </si>
  <si>
    <t>Fixed Deposit in Scheduled Banks with more than 5 years</t>
  </si>
  <si>
    <t>Gajipur Old</t>
  </si>
  <si>
    <t>Badarpur</t>
  </si>
  <si>
    <t>Rajokri</t>
  </si>
  <si>
    <t>axis</t>
  </si>
  <si>
    <t>hdfc</t>
  </si>
  <si>
    <t>sbi</t>
  </si>
  <si>
    <t>stnd charted</t>
  </si>
  <si>
    <t>canara Harsh</t>
  </si>
  <si>
    <t>Canara Mona</t>
  </si>
  <si>
    <t>21 nov 22 - maturity</t>
  </si>
  <si>
    <t>FIXED</t>
  </si>
  <si>
    <t>saving a/c</t>
  </si>
  <si>
    <t>pdi</t>
  </si>
  <si>
    <t>Gajipur</t>
  </si>
  <si>
    <t>Chander Ngr</t>
  </si>
  <si>
    <t>Kapahera</t>
  </si>
  <si>
    <t>Mohan ngr</t>
  </si>
  <si>
    <t>Wazirabad</t>
  </si>
  <si>
    <t>Palam Vihar</t>
  </si>
  <si>
    <t>DND</t>
  </si>
  <si>
    <t>Tublaka bad</t>
  </si>
  <si>
    <t>Gazipur old</t>
  </si>
  <si>
    <t>Feb</t>
  </si>
  <si>
    <t>Mar</t>
  </si>
  <si>
    <t>Company</t>
  </si>
  <si>
    <t>Pinaki</t>
  </si>
  <si>
    <t>nne</t>
  </si>
  <si>
    <t>HCL</t>
  </si>
  <si>
    <t>Wipro</t>
  </si>
  <si>
    <t>NTT</t>
  </si>
  <si>
    <t>HCL/NTT</t>
  </si>
  <si>
    <t>NTT/Wipro</t>
  </si>
  <si>
    <t>HCL  E PF</t>
  </si>
  <si>
    <t>2324/414</t>
  </si>
  <si>
    <t>Pinaki/HCL</t>
  </si>
  <si>
    <t>Futuresoft</t>
  </si>
  <si>
    <t>25 feb 2015 joined Futuresoft</t>
  </si>
  <si>
    <t>nne  last</t>
  </si>
  <si>
    <t>21 dec 2015 joined Pinaki</t>
  </si>
  <si>
    <t>17 jul 20 ntt to 19 jan 21</t>
  </si>
  <si>
    <t>Vertex</t>
  </si>
  <si>
    <t>Total PF</t>
  </si>
  <si>
    <t>MAY</t>
  </si>
  <si>
    <t>hcl</t>
  </si>
  <si>
    <t>total hcl</t>
  </si>
  <si>
    <t>Ee+Er</t>
  </si>
  <si>
    <t>Manish Jain</t>
  </si>
  <si>
    <t>Aruna Jairam</t>
  </si>
  <si>
    <t>HR</t>
  </si>
  <si>
    <t>Project</t>
  </si>
  <si>
    <t>std acc</t>
  </si>
  <si>
    <t>Gazipur main</t>
  </si>
  <si>
    <t>Mohan NGR</t>
  </si>
  <si>
    <t>Palam vihar</t>
  </si>
  <si>
    <t>10.24 am</t>
  </si>
  <si>
    <t>Seema Puri</t>
  </si>
  <si>
    <t>Aaya Ngr</t>
  </si>
  <si>
    <t>Gazipur Old</t>
  </si>
  <si>
    <t xml:space="preserve">Badarpur </t>
  </si>
  <si>
    <t>Noida</t>
  </si>
  <si>
    <t>Mohan Ngr</t>
  </si>
  <si>
    <t>seema puri2</t>
  </si>
  <si>
    <t>badarpur</t>
  </si>
  <si>
    <t>jun</t>
  </si>
  <si>
    <t>jul</t>
  </si>
  <si>
    <t>aug</t>
  </si>
  <si>
    <t>sep</t>
  </si>
  <si>
    <t>oct</t>
  </si>
  <si>
    <t>nov</t>
  </si>
  <si>
    <t xml:space="preserve">Dihadi </t>
  </si>
  <si>
    <t>Expenses</t>
  </si>
  <si>
    <t>cash given</t>
  </si>
  <si>
    <t>in hand</t>
  </si>
  <si>
    <t>Vinod se lene h</t>
  </si>
  <si>
    <t>wipro</t>
  </si>
  <si>
    <t>TRANSFER IN (Old Member Id-:PYBOM00113940001624492 )</t>
  </si>
  <si>
    <t>amount</t>
  </si>
  <si>
    <t>cash</t>
  </si>
  <si>
    <t>80L</t>
  </si>
  <si>
    <t>50L</t>
  </si>
  <si>
    <t>Gazipur Main</t>
  </si>
  <si>
    <t>mona ka</t>
  </si>
  <si>
    <t>foji</t>
  </si>
  <si>
    <t>nai</t>
  </si>
  <si>
    <t>manju</t>
  </si>
  <si>
    <t>paytm</t>
  </si>
  <si>
    <t>UPI-BOBY KUMAR</t>
  </si>
  <si>
    <t>Renewal for top-up policy is June</t>
  </si>
  <si>
    <t>POLICY PERIOD</t>
  </si>
  <si>
    <t>29 Dec to 28 Dec</t>
  </si>
  <si>
    <t>ele</t>
  </si>
  <si>
    <t>petro</t>
  </si>
  <si>
    <t>SAMSUNG</t>
  </si>
  <si>
    <t>WASHING MACHINE</t>
  </si>
  <si>
    <t>B2 phone</t>
  </si>
  <si>
    <t>17k ka phone h</t>
  </si>
  <si>
    <t>VIJAY SALE</t>
  </si>
  <si>
    <t>IGST</t>
  </si>
  <si>
    <t>IMPS PMT</t>
  </si>
  <si>
    <t>OFFUS EMI PRIN</t>
  </si>
  <si>
    <t>OFFUS EMI INT</t>
  </si>
  <si>
    <t>OFFUS EMI PROCNG FEE</t>
  </si>
  <si>
    <t>cash diye</t>
  </si>
  <si>
    <t>Total</t>
  </si>
  <si>
    <t>Statement date</t>
  </si>
  <si>
    <t>total-</t>
  </si>
  <si>
    <t>clear</t>
  </si>
  <si>
    <t>Glantic Dishwasher</t>
  </si>
  <si>
    <t>vim</t>
  </si>
  <si>
    <t>amla oil</t>
  </si>
  <si>
    <t>baby shampoo</t>
  </si>
  <si>
    <t>baby creeam</t>
  </si>
  <si>
    <t>dove soap</t>
  </si>
  <si>
    <t>gulabjal</t>
  </si>
  <si>
    <t>pediasure</t>
  </si>
  <si>
    <t>bourvita</t>
  </si>
  <si>
    <t>rin power</t>
  </si>
  <si>
    <t>fair n lovely</t>
  </si>
  <si>
    <t>Rajwadi mixture</t>
  </si>
  <si>
    <t>Bakarwari mix</t>
  </si>
  <si>
    <t xml:space="preserve">canteen bill </t>
  </si>
  <si>
    <t>aloo bhujia</t>
  </si>
  <si>
    <t>khatta meetha</t>
  </si>
  <si>
    <t>REDMI Note 8 Pro (Shadow Black, 64 GB)  (6 GB RAM)</t>
  </si>
  <si>
    <t>14000/-</t>
  </si>
  <si>
    <t>10999/-</t>
  </si>
  <si>
    <t>ordered date 27 aug 2021</t>
  </si>
  <si>
    <t>Toll</t>
  </si>
  <si>
    <t>Sivaya</t>
  </si>
  <si>
    <t>Bal</t>
  </si>
  <si>
    <t>date</t>
  </si>
  <si>
    <t>time</t>
  </si>
  <si>
    <t>recharge</t>
  </si>
  <si>
    <t>Tamsabad</t>
  </si>
  <si>
    <t>Bhagan</t>
  </si>
  <si>
    <t>Mujaffrpur</t>
  </si>
  <si>
    <t>topup</t>
  </si>
  <si>
    <t>above 49</t>
  </si>
  <si>
    <t>Age</t>
  </si>
  <si>
    <t>yearly</t>
  </si>
  <si>
    <t>member</t>
  </si>
  <si>
    <t>below 49</t>
  </si>
  <si>
    <t>Base plan 3 L</t>
  </si>
  <si>
    <t>Top -up</t>
  </si>
  <si>
    <t>of 7 Lakh</t>
  </si>
  <si>
    <t>gb</t>
  </si>
  <si>
    <t>new</t>
  </si>
  <si>
    <t>seagate</t>
  </si>
  <si>
    <t>Basic</t>
  </si>
  <si>
    <t>HRA</t>
  </si>
  <si>
    <t>CTC</t>
  </si>
  <si>
    <t>NNE</t>
  </si>
  <si>
    <t>HRA in form 16</t>
  </si>
  <si>
    <t>40% taken only</t>
  </si>
  <si>
    <t>Pul Pehladpur</t>
  </si>
  <si>
    <t>Kapashera</t>
  </si>
  <si>
    <t>June</t>
  </si>
  <si>
    <t>Seemapuri</t>
  </si>
  <si>
    <t>ShahdraMain</t>
  </si>
  <si>
    <t xml:space="preserve">DND </t>
  </si>
  <si>
    <t>Gaziapur Old</t>
  </si>
  <si>
    <t>Shahdra Flyover</t>
  </si>
  <si>
    <t>March</t>
  </si>
  <si>
    <t>BASIC</t>
  </si>
  <si>
    <t>DEDUC</t>
  </si>
  <si>
    <t>MIS</t>
  </si>
  <si>
    <t>7​.4</t>
  </si>
  <si>
    <t>Maximum investment limit is INR 9 lakh in single account</t>
  </si>
  <si>
    <t>Interest is taxable in the hand of depositor</t>
  </si>
  <si>
    <t>SCSS</t>
  </si>
  <si>
    <t xml:space="preserve">PPF </t>
  </si>
  <si>
    <t>maximum limit up to Rs. 30 lakh</t>
  </si>
  <si>
    <t>Interest is taxable if total interest in all SCSS accounts exceeds Rs.50,000</t>
  </si>
  <si>
    <t>Maximum deposit is Rs. 1.50 lakh in a FY</t>
  </si>
  <si>
    <t>Sukanya</t>
  </si>
  <si>
    <t>National Savings Certificates</t>
  </si>
  <si>
    <t xml:space="preserve">for 5 Years </t>
  </si>
  <si>
    <t>IDFC FD</t>
  </si>
  <si>
    <t> year 1 day– 550 days </t>
  </si>
  <si>
    <t>DL1TA - 9699 TAG Used  Augist</t>
  </si>
  <si>
    <t>RamPrasths</t>
  </si>
  <si>
    <t>Berberis vulgaris</t>
  </si>
  <si>
    <t>Bajghera</t>
  </si>
  <si>
    <t>6:57pm</t>
  </si>
  <si>
    <t>1864/3549</t>
  </si>
  <si>
    <t>4904/0</t>
  </si>
  <si>
    <t>vertex</t>
  </si>
  <si>
    <t>as on 4.9.23</t>
  </si>
  <si>
    <t>PHYD13767160000010301</t>
  </si>
  <si>
    <t>TNAMB00483530001018458</t>
  </si>
  <si>
    <t>GNGGN00055720009928338</t>
  </si>
  <si>
    <t>PYBOM00113940001624492</t>
  </si>
  <si>
    <t>NNEPharmaplan</t>
  </si>
  <si>
    <t>Ashlok</t>
  </si>
  <si>
    <t>PSPL/714/2015</t>
  </si>
  <si>
    <t>Employee no.</t>
  </si>
  <si>
    <t>PF a/c no.</t>
  </si>
  <si>
    <t>GN/GGN/1009912/000/0000/195</t>
  </si>
  <si>
    <t>UAN</t>
  </si>
  <si>
    <t>GNGGN10099120000000196</t>
  </si>
  <si>
    <t>PINAKI SOFTCON PRIVATE LIMITED</t>
  </si>
  <si>
    <t>GNGGN1009912000</t>
  </si>
  <si>
    <t xml:space="preserve">Establish ID </t>
  </si>
  <si>
    <t>DOJ</t>
  </si>
  <si>
    <t>DOE</t>
  </si>
  <si>
    <t>old active uan</t>
  </si>
  <si>
    <t>Total Withdrawals for the year [ 2019 ]</t>
  </si>
  <si>
    <t>withdraw from pinaki</t>
  </si>
  <si>
    <t>DR</t>
  </si>
  <si>
    <t>Claim Against PARA 57(2)</t>
  </si>
  <si>
    <t>Annually</t>
  </si>
  <si>
    <t>Month</t>
  </si>
  <si>
    <t>men</t>
  </si>
  <si>
    <t>in</t>
  </si>
  <si>
    <t>ent</t>
  </si>
  <si>
    <t>news</t>
  </si>
  <si>
    <t>sp</t>
  </si>
  <si>
    <t>1a</t>
  </si>
  <si>
    <t>2b</t>
  </si>
  <si>
    <t>3a</t>
  </si>
  <si>
    <t>4c</t>
  </si>
  <si>
    <t>5c</t>
  </si>
  <si>
    <t>ram</t>
  </si>
  <si>
    <t>khat</t>
  </si>
  <si>
    <t>hai</t>
  </si>
  <si>
    <t>7am</t>
  </si>
  <si>
    <t>3pm at khatu</t>
  </si>
  <si>
    <t>5 start khatu</t>
  </si>
  <si>
    <t>7pm at jaipur</t>
  </si>
  <si>
    <t>Chander Nagar</t>
  </si>
  <si>
    <t>New Seema Puri</t>
  </si>
  <si>
    <t>DL1TA - 9699 TAG Used   September</t>
  </si>
  <si>
    <t>DL1TA - 1208   TAG Used   September</t>
  </si>
  <si>
    <t>delhit to shimla</t>
  </si>
  <si>
    <t>shimla to delhi</t>
  </si>
  <si>
    <t>toll</t>
  </si>
  <si>
    <t>KCVL ASR SF EXP (12483)</t>
  </si>
  <si>
    <r>
      <t>06:25 | </t>
    </r>
    <r>
      <rPr>
        <sz val="9"/>
        <color rgb="FF000000"/>
        <rFont val="Arial"/>
        <family val="2"/>
      </rPr>
      <t>NEW DELHI | Fri, 01 Dec</t>
    </r>
  </si>
  <si>
    <r>
      <t>13:50 | </t>
    </r>
    <r>
      <rPr>
        <sz val="9"/>
        <color rgb="FF000000"/>
        <rFont val="Arial"/>
        <family val="2"/>
      </rPr>
      <t>AMRITSAR JN | Fri, 01 Dec</t>
    </r>
  </si>
  <si>
    <t>per person</t>
  </si>
  <si>
    <t xml:space="preserve">Taxi </t>
  </si>
  <si>
    <t>golden + wagah border + jaliyawala</t>
  </si>
  <si>
    <t>train return</t>
  </si>
  <si>
    <t>DL1TA - 9699 TAG Used   October</t>
  </si>
  <si>
    <t>Jharoda</t>
  </si>
  <si>
    <t>DL1TA - 9699 TAG Used   November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</si>
</sst>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333333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9"/>
      <color rgb="FFFF0000"/>
      <name val="Roboto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7"/>
      <color rgb="FF737373"/>
      <name val="Arial"/>
      <family val="2"/>
    </font>
    <font>
      <b/>
      <sz val="7"/>
      <color rgb="FF333333"/>
      <name val="Arial"/>
      <family val="2"/>
    </font>
    <font>
      <sz val="8"/>
      <color rgb="FF54565B"/>
      <name val="Roboto"/>
    </font>
    <font>
      <b/>
      <sz val="8"/>
      <color rgb="FFFF4500"/>
      <name val="Arial"/>
      <family val="2"/>
    </font>
    <font>
      <sz val="7"/>
      <color rgb="FF424242"/>
      <name val="Segoe UI"/>
      <family val="2"/>
    </font>
    <font>
      <b/>
      <sz val="11"/>
      <color rgb="FFFF4500"/>
      <name val="Arial"/>
      <family val="2"/>
    </font>
    <font>
      <sz val="11"/>
      <color rgb="FF000000"/>
      <name val="Arial"/>
      <family val="2"/>
    </font>
    <font>
      <sz val="7"/>
      <color rgb="FF595959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F6F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right" vertical="center" wrapText="1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5" xfId="0" applyNumberFormat="1" applyBorder="1" applyAlignment="1">
      <alignment horizontal="center"/>
    </xf>
    <xf numFmtId="0" fontId="4" fillId="0" borderId="0" xfId="0" applyFont="1"/>
    <xf numFmtId="0" fontId="4" fillId="2" borderId="0" xfId="0" applyFont="1" applyFill="1"/>
    <xf numFmtId="3" fontId="0" fillId="0" borderId="0" xfId="0" applyNumberFormat="1"/>
    <xf numFmtId="18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13" xfId="0" applyBorder="1" applyAlignment="1">
      <alignment horizontal="center"/>
    </xf>
    <xf numFmtId="16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8" fontId="0" fillId="0" borderId="15" xfId="0" applyNumberFormat="1" applyBorder="1" applyAlignment="1">
      <alignment horizontal="center"/>
    </xf>
    <xf numFmtId="16" fontId="0" fillId="0" borderId="15" xfId="0" applyNumberFormat="1" applyBorder="1" applyAlignment="1">
      <alignment horizontal="center"/>
    </xf>
    <xf numFmtId="0" fontId="0" fillId="0" borderId="17" xfId="0" applyBorder="1"/>
    <xf numFmtId="0" fontId="0" fillId="0" borderId="6" xfId="0" applyBorder="1"/>
    <xf numFmtId="0" fontId="0" fillId="2" borderId="1" xfId="0" applyFill="1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17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18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8" fontId="4" fillId="4" borderId="5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2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0" xfId="0" applyNumberFormat="1"/>
    <xf numFmtId="18" fontId="0" fillId="0" borderId="2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5" fontId="0" fillId="5" borderId="1" xfId="0" applyNumberFormat="1" applyFill="1" applyBorder="1"/>
    <xf numFmtId="0" fontId="0" fillId="5" borderId="1" xfId="0" applyFill="1" applyBorder="1"/>
    <xf numFmtId="3" fontId="7" fillId="3" borderId="26" xfId="0" applyNumberFormat="1" applyFont="1" applyFill="1" applyBorder="1" applyAlignment="1">
      <alignment horizontal="right" vertical="center"/>
    </xf>
    <xf numFmtId="16" fontId="0" fillId="0" borderId="0" xfId="0" applyNumberFormat="1" applyAlignment="1">
      <alignment horizontal="center"/>
    </xf>
    <xf numFmtId="16" fontId="0" fillId="2" borderId="1" xfId="0" applyNumberFormat="1" applyFill="1" applyBorder="1" applyAlignment="1">
      <alignment horizontal="center" vertical="center"/>
    </xf>
    <xf numFmtId="18" fontId="0" fillId="2" borderId="1" xfId="0" applyNumberFormat="1" applyFill="1" applyBorder="1" applyAlignment="1">
      <alignment horizontal="center"/>
    </xf>
    <xf numFmtId="17" fontId="0" fillId="0" borderId="0" xfId="0" applyNumberFormat="1"/>
    <xf numFmtId="1" fontId="0" fillId="0" borderId="0" xfId="0" applyNumberFormat="1"/>
    <xf numFmtId="17" fontId="4" fillId="0" borderId="0" xfId="0" applyNumberFormat="1" applyFont="1" applyAlignment="1">
      <alignment horizontal="center" vertical="center"/>
    </xf>
    <xf numFmtId="17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6" borderId="1" xfId="0" applyNumberFormat="1" applyFill="1" applyBorder="1"/>
    <xf numFmtId="0" fontId="0" fillId="6" borderId="1" xfId="0" applyFill="1" applyBorder="1"/>
    <xf numFmtId="16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2" xfId="0" applyBorder="1" applyAlignment="1">
      <alignment horizontal="center"/>
    </xf>
    <xf numFmtId="0" fontId="9" fillId="0" borderId="0" xfId="0" applyFont="1"/>
    <xf numFmtId="14" fontId="0" fillId="0" borderId="1" xfId="0" applyNumberFormat="1" applyBorder="1"/>
    <xf numFmtId="0" fontId="0" fillId="7" borderId="0" xfId="0" applyFill="1"/>
    <xf numFmtId="20" fontId="0" fillId="0" borderId="0" xfId="0" applyNumberFormat="1"/>
    <xf numFmtId="17" fontId="0" fillId="8" borderId="0" xfId="0" applyNumberFormat="1" applyFill="1"/>
    <xf numFmtId="0" fontId="0" fillId="8" borderId="0" xfId="0" applyFill="1"/>
    <xf numFmtId="17" fontId="0" fillId="9" borderId="1" xfId="0" applyNumberFormat="1" applyFill="1" applyBorder="1"/>
    <xf numFmtId="0" fontId="0" fillId="9" borderId="1" xfId="0" applyFill="1" applyBorder="1"/>
    <xf numFmtId="0" fontId="0" fillId="0" borderId="14" xfId="0" applyBorder="1"/>
    <xf numFmtId="0" fontId="0" fillId="0" borderId="7" xfId="0" applyBorder="1"/>
    <xf numFmtId="0" fontId="0" fillId="0" borderId="9" xfId="0" applyBorder="1"/>
    <xf numFmtId="0" fontId="11" fillId="0" borderId="0" xfId="0" applyFont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8" fontId="0" fillId="0" borderId="6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18" fontId="3" fillId="4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2" borderId="0" xfId="0" applyFill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0" fontId="0" fillId="0" borderId="0" xfId="0" applyNumberForma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14" fontId="17" fillId="10" borderId="28" xfId="0" applyNumberFormat="1" applyFont="1" applyFill="1" applyBorder="1" applyAlignment="1">
      <alignment vertical="top" wrapText="1"/>
    </xf>
    <xf numFmtId="3" fontId="18" fillId="3" borderId="29" xfId="0" applyNumberFormat="1" applyFont="1" applyFill="1" applyBorder="1" applyAlignment="1">
      <alignment horizontal="right" vertical="center"/>
    </xf>
    <xf numFmtId="14" fontId="19" fillId="3" borderId="29" xfId="0" applyNumberFormat="1" applyFont="1" applyFill="1" applyBorder="1" applyAlignment="1">
      <alignment vertical="center"/>
    </xf>
    <xf numFmtId="0" fontId="19" fillId="3" borderId="29" xfId="0" applyFont="1" applyFill="1" applyBorder="1" applyAlignment="1">
      <alignment horizontal="right" vertical="center"/>
    </xf>
    <xf numFmtId="0" fontId="19" fillId="3" borderId="29" xfId="0" applyFont="1" applyFill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 textRotation="90"/>
    </xf>
    <xf numFmtId="0" fontId="4" fillId="4" borderId="20" xfId="0" applyFont="1" applyFill="1" applyBorder="1" applyAlignment="1">
      <alignment horizontal="center" vertical="center" textRotation="90"/>
    </xf>
    <xf numFmtId="0" fontId="4" fillId="4" borderId="2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0" fillId="9" borderId="1" xfId="0" applyFont="1" applyFill="1" applyBorder="1" applyAlignment="1">
      <alignment horizontal="center" vertical="center" textRotation="45"/>
    </xf>
    <xf numFmtId="0" fontId="18" fillId="3" borderId="30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8" fillId="3" borderId="31" xfId="0" applyFont="1" applyFill="1" applyBorder="1" applyAlignment="1">
      <alignment horizontal="righ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left" vertical="center"/>
    </xf>
    <xf numFmtId="1" fontId="0" fillId="2" borderId="2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rshvardhan Sehrawat" id="{329F8DC9-638E-4EE0-B41C-78E476EF069E}" userId="S::harshvardhan.s@vertexcs.com::0c81d17c-7b17-4399-8923-595e765cb7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5" dT="2022-11-22T10:25:31.51" personId="{329F8DC9-638E-4EE0-B41C-78E476EF069E}" id="{79C6B021-9667-4222-9E16-5F41CD4C9C34}">
    <text xml:space="preserve">15000 given to moni
</text>
  </threadedComment>
  <threadedComment ref="J66" dT="2022-11-22T10:25:53.63" personId="{329F8DC9-638E-4EE0-B41C-78E476EF069E}" id="{CA51FBF4-3EE2-48F1-9969-9A6CCCB11C52}">
    <text>5000 given to moni for eccko insurance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6EF6-258B-453A-87D1-DAD4CE31A020}">
  <dimension ref="A1:L319"/>
  <sheetViews>
    <sheetView tabSelected="1" topLeftCell="A301" zoomScale="102" zoomScaleNormal="80" workbookViewId="0">
      <selection activeCell="A303" sqref="A303"/>
    </sheetView>
  </sheetViews>
  <sheetFormatPr defaultRowHeight="14.5" x14ac:dyDescent="0.35"/>
  <cols>
    <col min="1" max="1" width="7.08984375" customWidth="1"/>
    <col min="2" max="2" width="9.90625" style="22" bestFit="1" customWidth="1"/>
    <col min="3" max="3" width="16.6328125" style="22" bestFit="1" customWidth="1"/>
    <col min="4" max="4" width="17.90625" style="22" customWidth="1"/>
    <col min="5" max="5" width="10.7265625" customWidth="1"/>
    <col min="6" max="6" width="11.26953125" customWidth="1"/>
    <col min="7" max="7" width="14.26953125" customWidth="1"/>
    <col min="8" max="8" width="11.6328125" customWidth="1"/>
    <col min="9" max="9" width="9.36328125" bestFit="1" customWidth="1"/>
    <col min="10" max="10" width="13.36328125" bestFit="1" customWidth="1"/>
    <col min="11" max="11" width="13.54296875" bestFit="1" customWidth="1"/>
  </cols>
  <sheetData>
    <row r="1" spans="2:12" ht="15" thickBot="1" x14ac:dyDescent="0.4">
      <c r="B1" s="22" t="s">
        <v>18</v>
      </c>
      <c r="C1" s="22" t="s">
        <v>19</v>
      </c>
    </row>
    <row r="2" spans="2:12" ht="15" thickBot="1" x14ac:dyDescent="0.4">
      <c r="B2" s="5" t="s">
        <v>0</v>
      </c>
      <c r="C2" s="5">
        <v>13750</v>
      </c>
      <c r="D2" s="112" t="s">
        <v>10</v>
      </c>
      <c r="F2" s="2" t="s">
        <v>14</v>
      </c>
      <c r="G2" s="3" t="s">
        <v>15</v>
      </c>
    </row>
    <row r="3" spans="2:12" x14ac:dyDescent="0.35">
      <c r="B3" s="5" t="s">
        <v>1</v>
      </c>
      <c r="C3" s="5">
        <v>13750</v>
      </c>
      <c r="D3" s="112"/>
    </row>
    <row r="4" spans="2:12" x14ac:dyDescent="0.35">
      <c r="B4" s="5" t="s">
        <v>2</v>
      </c>
      <c r="C4" s="5">
        <v>13750</v>
      </c>
      <c r="D4" s="112"/>
    </row>
    <row r="5" spans="2:12" x14ac:dyDescent="0.35">
      <c r="B5" s="5" t="s">
        <v>3</v>
      </c>
      <c r="C5" s="5">
        <v>13750</v>
      </c>
      <c r="D5" s="112" t="s">
        <v>11</v>
      </c>
      <c r="E5" t="s">
        <v>97</v>
      </c>
      <c r="F5">
        <v>1482</v>
      </c>
    </row>
    <row r="6" spans="2:12" x14ac:dyDescent="0.35">
      <c r="B6" s="5" t="s">
        <v>4</v>
      </c>
      <c r="C6" s="5">
        <v>13750</v>
      </c>
      <c r="D6" s="112"/>
      <c r="E6" t="s">
        <v>59</v>
      </c>
      <c r="F6">
        <v>762</v>
      </c>
    </row>
    <row r="7" spans="2:12" x14ac:dyDescent="0.35">
      <c r="B7" s="5" t="s">
        <v>5</v>
      </c>
      <c r="C7" s="5">
        <v>13750</v>
      </c>
      <c r="D7" s="112"/>
    </row>
    <row r="8" spans="2:12" x14ac:dyDescent="0.35">
      <c r="B8" s="5" t="s">
        <v>6</v>
      </c>
      <c r="C8" s="5">
        <v>13750</v>
      </c>
      <c r="D8" s="113" t="s">
        <v>12</v>
      </c>
    </row>
    <row r="9" spans="2:12" x14ac:dyDescent="0.35">
      <c r="B9" s="5" t="s">
        <v>7</v>
      </c>
      <c r="C9" s="5">
        <v>13750</v>
      </c>
      <c r="D9" s="113"/>
    </row>
    <row r="10" spans="2:12" x14ac:dyDescent="0.35">
      <c r="B10" s="5" t="s">
        <v>8</v>
      </c>
      <c r="C10" s="5">
        <v>13750</v>
      </c>
      <c r="D10" s="113"/>
    </row>
    <row r="11" spans="2:12" x14ac:dyDescent="0.35">
      <c r="B11" s="5" t="s">
        <v>9</v>
      </c>
      <c r="C11" s="5">
        <v>13750</v>
      </c>
      <c r="D11" s="5"/>
    </row>
    <row r="12" spans="2:12" x14ac:dyDescent="0.35">
      <c r="B12" s="5"/>
      <c r="C12" s="5" t="s">
        <v>13</v>
      </c>
      <c r="D12" s="5">
        <f>41250+13750</f>
        <v>55000</v>
      </c>
    </row>
    <row r="14" spans="2:12" x14ac:dyDescent="0.35">
      <c r="B14" s="22" t="s">
        <v>16</v>
      </c>
      <c r="C14" s="22" t="s">
        <v>17</v>
      </c>
    </row>
    <row r="16" spans="2:12" x14ac:dyDescent="0.35">
      <c r="H16" s="22" t="s">
        <v>116</v>
      </c>
      <c r="I16" s="22" t="s">
        <v>117</v>
      </c>
      <c r="J16" s="22" t="s">
        <v>118</v>
      </c>
      <c r="L16" s="22" t="s">
        <v>119</v>
      </c>
    </row>
    <row r="17" spans="1:12" x14ac:dyDescent="0.35">
      <c r="G17" t="s">
        <v>110</v>
      </c>
      <c r="H17" s="22">
        <v>9380</v>
      </c>
      <c r="L17">
        <v>9380</v>
      </c>
    </row>
    <row r="18" spans="1:12" x14ac:dyDescent="0.35">
      <c r="G18" t="s">
        <v>111</v>
      </c>
      <c r="H18" s="22">
        <v>8920</v>
      </c>
      <c r="I18" s="22">
        <v>1550</v>
      </c>
      <c r="J18" s="43">
        <v>10000</v>
      </c>
      <c r="L18">
        <v>-2630</v>
      </c>
    </row>
    <row r="19" spans="1:12" ht="15" thickBot="1" x14ac:dyDescent="0.4">
      <c r="G19" t="s">
        <v>112</v>
      </c>
      <c r="H19" s="22">
        <v>8800</v>
      </c>
      <c r="I19" s="22">
        <v>11000</v>
      </c>
      <c r="J19" s="22"/>
      <c r="L19">
        <f>+H19-I19</f>
        <v>-2200</v>
      </c>
    </row>
    <row r="20" spans="1:12" ht="19" thickBot="1" x14ac:dyDescent="0.5">
      <c r="A20" s="114" t="s">
        <v>31</v>
      </c>
      <c r="B20" s="115"/>
      <c r="C20" s="115"/>
      <c r="D20" s="116"/>
      <c r="G20" t="s">
        <v>113</v>
      </c>
      <c r="H20" s="22">
        <v>9080</v>
      </c>
      <c r="I20" s="22">
        <v>1770</v>
      </c>
      <c r="J20" s="22"/>
      <c r="L20">
        <f>+H20-I20</f>
        <v>7310</v>
      </c>
    </row>
    <row r="21" spans="1:12" hidden="1" x14ac:dyDescent="0.35">
      <c r="A21" s="29">
        <v>1</v>
      </c>
      <c r="B21" s="30">
        <v>44682</v>
      </c>
      <c r="C21" s="29" t="s">
        <v>21</v>
      </c>
      <c r="D21" s="31">
        <v>0.11458333333333333</v>
      </c>
      <c r="H21" s="22"/>
      <c r="I21" s="22"/>
      <c r="J21" s="22"/>
    </row>
    <row r="22" spans="1:12" hidden="1" x14ac:dyDescent="0.35">
      <c r="A22" s="29">
        <v>2</v>
      </c>
      <c r="B22" s="30">
        <v>44690</v>
      </c>
      <c r="C22" s="29" t="s">
        <v>48</v>
      </c>
      <c r="D22" s="31">
        <v>0.95972222222222225</v>
      </c>
      <c r="H22" s="22"/>
      <c r="I22" s="22"/>
      <c r="J22" s="22"/>
    </row>
    <row r="23" spans="1:12" hidden="1" x14ac:dyDescent="0.35">
      <c r="A23" s="29">
        <v>3</v>
      </c>
      <c r="B23" s="30">
        <v>44693</v>
      </c>
      <c r="C23" s="32" t="s">
        <v>64</v>
      </c>
      <c r="D23" s="33">
        <v>0.24305555555555555</v>
      </c>
      <c r="H23" s="22"/>
      <c r="I23" s="22"/>
      <c r="J23" s="22"/>
    </row>
    <row r="24" spans="1:12" hidden="1" x14ac:dyDescent="0.35">
      <c r="A24" s="29">
        <v>4</v>
      </c>
      <c r="B24" s="30">
        <v>44696</v>
      </c>
      <c r="C24" s="32" t="s">
        <v>21</v>
      </c>
      <c r="D24" s="33">
        <v>0.60833333333333328</v>
      </c>
      <c r="H24" s="22"/>
      <c r="I24" s="22"/>
      <c r="J24" s="22"/>
    </row>
    <row r="25" spans="1:12" hidden="1" x14ac:dyDescent="0.35">
      <c r="A25" s="29">
        <v>5</v>
      </c>
      <c r="B25" s="30">
        <v>44697</v>
      </c>
      <c r="C25" s="34" t="s">
        <v>20</v>
      </c>
      <c r="D25" s="33">
        <v>0.77430555555555547</v>
      </c>
      <c r="H25" s="22"/>
      <c r="I25" s="22"/>
      <c r="J25" s="22"/>
    </row>
    <row r="26" spans="1:12" hidden="1" x14ac:dyDescent="0.35">
      <c r="A26" s="29">
        <v>6</v>
      </c>
      <c r="B26" s="30">
        <v>44697</v>
      </c>
      <c r="C26" s="34" t="s">
        <v>20</v>
      </c>
      <c r="D26" s="33">
        <v>0.90277777777777779</v>
      </c>
      <c r="H26" s="22"/>
      <c r="I26" s="22"/>
      <c r="J26" s="22"/>
    </row>
    <row r="27" spans="1:12" hidden="1" x14ac:dyDescent="0.35">
      <c r="A27" s="120" t="s">
        <v>89</v>
      </c>
      <c r="B27" s="30">
        <v>44700</v>
      </c>
      <c r="C27" s="34" t="s">
        <v>33</v>
      </c>
      <c r="D27" s="33">
        <v>0.43333333333333335</v>
      </c>
      <c r="H27" s="22"/>
      <c r="I27" s="22"/>
      <c r="J27" s="22"/>
    </row>
    <row r="28" spans="1:12" hidden="1" x14ac:dyDescent="0.35">
      <c r="A28" s="121"/>
      <c r="B28" s="30">
        <v>44700</v>
      </c>
      <c r="C28" s="34" t="s">
        <v>62</v>
      </c>
      <c r="D28" s="33">
        <v>0.84791666666666676</v>
      </c>
      <c r="H28" s="22"/>
      <c r="I28" s="22"/>
      <c r="J28" s="22"/>
    </row>
    <row r="29" spans="1:12" hidden="1" x14ac:dyDescent="0.35">
      <c r="A29" s="121"/>
      <c r="B29" s="30">
        <v>44701</v>
      </c>
      <c r="C29" s="34" t="s">
        <v>20</v>
      </c>
      <c r="D29" s="33">
        <v>1.4583333333333332E-2</v>
      </c>
      <c r="H29" s="22"/>
      <c r="I29" s="22"/>
      <c r="J29" s="22"/>
    </row>
    <row r="30" spans="1:12" hidden="1" x14ac:dyDescent="0.35">
      <c r="A30" s="121"/>
      <c r="B30" s="30">
        <v>44706</v>
      </c>
      <c r="C30" s="34" t="s">
        <v>33</v>
      </c>
      <c r="D30" s="33">
        <v>4.5833333333333337E-2</v>
      </c>
      <c r="H30" s="22"/>
      <c r="I30" s="22"/>
      <c r="J30" s="22"/>
    </row>
    <row r="31" spans="1:12" hidden="1" x14ac:dyDescent="0.35">
      <c r="A31" s="121"/>
      <c r="B31" s="30">
        <v>44708</v>
      </c>
      <c r="C31" s="34" t="s">
        <v>21</v>
      </c>
      <c r="D31" s="33">
        <v>7.013888888888889E-2</v>
      </c>
      <c r="H31" s="22"/>
      <c r="I31" s="22"/>
      <c r="J31" s="22"/>
    </row>
    <row r="32" spans="1:12" hidden="1" x14ac:dyDescent="0.35">
      <c r="A32" s="122"/>
      <c r="B32" s="30">
        <v>44709</v>
      </c>
      <c r="C32" s="34" t="s">
        <v>49</v>
      </c>
      <c r="D32" s="33">
        <v>0.61875000000000002</v>
      </c>
      <c r="H32" s="22"/>
      <c r="I32" s="22"/>
      <c r="J32" s="22"/>
    </row>
    <row r="33" spans="1:10" hidden="1" x14ac:dyDescent="0.35">
      <c r="A33" s="12">
        <v>1</v>
      </c>
      <c r="B33" s="13">
        <v>44713</v>
      </c>
      <c r="C33" s="14" t="s">
        <v>49</v>
      </c>
      <c r="D33" s="15">
        <v>0.87083333333333324</v>
      </c>
      <c r="H33" s="22"/>
      <c r="I33" s="22"/>
      <c r="J33" s="22"/>
    </row>
    <row r="34" spans="1:10" hidden="1" x14ac:dyDescent="0.35">
      <c r="A34" s="5">
        <v>2</v>
      </c>
      <c r="B34" s="4">
        <v>44714</v>
      </c>
      <c r="C34" s="5" t="s">
        <v>68</v>
      </c>
      <c r="D34" s="6">
        <v>0.87708333333333333</v>
      </c>
      <c r="H34" s="22"/>
      <c r="I34" s="22"/>
      <c r="J34" s="22"/>
    </row>
    <row r="35" spans="1:10" hidden="1" x14ac:dyDescent="0.35">
      <c r="A35" s="5">
        <v>3</v>
      </c>
      <c r="B35" s="4">
        <v>44715</v>
      </c>
      <c r="C35" s="5" t="s">
        <v>49</v>
      </c>
      <c r="D35" s="6">
        <v>0.50208333333333333</v>
      </c>
      <c r="H35" s="22"/>
      <c r="I35" s="22"/>
      <c r="J35" s="22"/>
    </row>
    <row r="36" spans="1:10" hidden="1" x14ac:dyDescent="0.35">
      <c r="A36" s="5">
        <v>4</v>
      </c>
      <c r="B36" s="4">
        <v>44719</v>
      </c>
      <c r="C36" s="5" t="s">
        <v>49</v>
      </c>
      <c r="D36" s="6">
        <v>0.5493055555555556</v>
      </c>
      <c r="H36" s="22"/>
      <c r="I36" s="22"/>
      <c r="J36" s="22"/>
    </row>
    <row r="37" spans="1:10" hidden="1" x14ac:dyDescent="0.35">
      <c r="A37" s="5">
        <v>5</v>
      </c>
      <c r="B37" s="4">
        <v>44723</v>
      </c>
      <c r="C37" s="4" t="s">
        <v>21</v>
      </c>
      <c r="D37" s="6">
        <v>1.9444444444444445E-2</v>
      </c>
      <c r="H37" s="22"/>
      <c r="I37" s="22"/>
      <c r="J37" s="22"/>
    </row>
    <row r="38" spans="1:10" hidden="1" x14ac:dyDescent="0.35">
      <c r="A38" s="5">
        <v>6</v>
      </c>
      <c r="B38" s="4">
        <v>44725</v>
      </c>
      <c r="C38" s="4" t="s">
        <v>49</v>
      </c>
      <c r="D38" s="6">
        <v>0.45277777777777778</v>
      </c>
      <c r="H38" s="22"/>
      <c r="I38" s="22"/>
      <c r="J38" s="22"/>
    </row>
    <row r="39" spans="1:10" hidden="1" x14ac:dyDescent="0.35">
      <c r="A39" s="5">
        <v>7</v>
      </c>
      <c r="B39" s="4">
        <v>44728</v>
      </c>
      <c r="C39" s="4" t="s">
        <v>49</v>
      </c>
      <c r="D39" s="6">
        <v>0.46597222222222223</v>
      </c>
      <c r="H39" s="22"/>
      <c r="I39" s="22"/>
      <c r="J39" s="22"/>
    </row>
    <row r="40" spans="1:10" hidden="1" x14ac:dyDescent="0.35">
      <c r="A40" s="12">
        <v>8</v>
      </c>
      <c r="B40" s="4">
        <v>44731</v>
      </c>
      <c r="C40" s="4" t="s">
        <v>49</v>
      </c>
      <c r="D40" s="6">
        <v>0.60972222222222217</v>
      </c>
      <c r="H40" s="22"/>
      <c r="I40" s="22"/>
      <c r="J40" s="22"/>
    </row>
    <row r="41" spans="1:10" hidden="1" x14ac:dyDescent="0.35">
      <c r="A41" s="5">
        <v>9</v>
      </c>
      <c r="B41" s="4">
        <v>44736</v>
      </c>
      <c r="C41" s="4" t="s">
        <v>62</v>
      </c>
      <c r="D41" s="10">
        <v>0.82986111111111116</v>
      </c>
      <c r="H41" s="22"/>
      <c r="I41" s="22"/>
      <c r="J41" s="22"/>
    </row>
    <row r="42" spans="1:10" hidden="1" x14ac:dyDescent="0.35">
      <c r="A42" s="5">
        <v>10</v>
      </c>
      <c r="B42" s="4">
        <v>44737</v>
      </c>
      <c r="C42" s="4" t="s">
        <v>21</v>
      </c>
      <c r="D42" s="10">
        <v>2.2916666666666669E-2</v>
      </c>
      <c r="H42" s="22"/>
      <c r="I42" s="22"/>
      <c r="J42" s="22"/>
    </row>
    <row r="43" spans="1:10" hidden="1" x14ac:dyDescent="0.35">
      <c r="A43" s="12">
        <v>11</v>
      </c>
      <c r="B43" s="4">
        <v>44741</v>
      </c>
      <c r="C43" s="4" t="s">
        <v>21</v>
      </c>
      <c r="D43" s="10">
        <v>0.88958333333333339</v>
      </c>
      <c r="H43" s="22"/>
      <c r="I43" s="22"/>
      <c r="J43" s="22"/>
    </row>
    <row r="44" spans="1:10" hidden="1" x14ac:dyDescent="0.35">
      <c r="A44" s="5">
        <v>12</v>
      </c>
      <c r="B44" s="4">
        <v>44742</v>
      </c>
      <c r="C44" s="4" t="s">
        <v>21</v>
      </c>
      <c r="D44" s="10">
        <v>0.125</v>
      </c>
      <c r="H44" s="22"/>
      <c r="I44" s="22"/>
      <c r="J44" s="22"/>
    </row>
    <row r="45" spans="1:10" x14ac:dyDescent="0.35">
      <c r="A45" s="5">
        <v>1</v>
      </c>
      <c r="B45" s="4">
        <v>45051</v>
      </c>
      <c r="C45" s="4" t="s">
        <v>66</v>
      </c>
      <c r="D45" s="10">
        <v>0.87430555555555556</v>
      </c>
      <c r="H45" s="22"/>
      <c r="I45" s="22"/>
      <c r="J45" s="22"/>
    </row>
    <row r="46" spans="1:10" x14ac:dyDescent="0.35">
      <c r="A46" s="5">
        <v>2</v>
      </c>
      <c r="B46" s="4">
        <v>45057</v>
      </c>
      <c r="C46" s="4" t="s">
        <v>206</v>
      </c>
      <c r="D46" s="10">
        <v>0.94027777777777777</v>
      </c>
      <c r="H46" s="22"/>
      <c r="I46" s="22"/>
      <c r="J46" s="22"/>
    </row>
    <row r="47" spans="1:10" x14ac:dyDescent="0.35">
      <c r="A47" s="5">
        <v>3</v>
      </c>
      <c r="B47" s="4">
        <v>45058</v>
      </c>
      <c r="C47" s="4" t="s">
        <v>127</v>
      </c>
      <c r="D47" s="10">
        <v>0.90902777777777777</v>
      </c>
      <c r="H47" s="22"/>
      <c r="I47" s="22"/>
      <c r="J47" s="22"/>
    </row>
    <row r="48" spans="1:10" x14ac:dyDescent="0.35">
      <c r="A48" s="5">
        <v>4</v>
      </c>
      <c r="B48" s="4">
        <v>45065</v>
      </c>
      <c r="C48" s="4" t="s">
        <v>66</v>
      </c>
      <c r="D48" s="10">
        <v>8.1250000000000003E-2</v>
      </c>
      <c r="H48" s="22"/>
      <c r="I48" s="22"/>
      <c r="J48" s="22"/>
    </row>
    <row r="49" spans="1:10" x14ac:dyDescent="0.35">
      <c r="A49" s="5">
        <v>5</v>
      </c>
      <c r="B49" s="4">
        <v>45068</v>
      </c>
      <c r="C49" s="4" t="s">
        <v>127</v>
      </c>
      <c r="D49" s="10">
        <v>0.94305555555555554</v>
      </c>
      <c r="H49" s="22"/>
      <c r="I49" s="22"/>
      <c r="J49" s="22"/>
    </row>
    <row r="50" spans="1:10" x14ac:dyDescent="0.35">
      <c r="A50" s="5">
        <v>6</v>
      </c>
      <c r="B50" s="4">
        <v>45070</v>
      </c>
      <c r="C50" s="4" t="s">
        <v>127</v>
      </c>
      <c r="D50" s="10">
        <v>0.60416666666666663</v>
      </c>
      <c r="H50" s="22"/>
      <c r="I50" s="22"/>
      <c r="J50" s="22"/>
    </row>
    <row r="51" spans="1:10" x14ac:dyDescent="0.35">
      <c r="A51" s="5">
        <v>7</v>
      </c>
      <c r="B51" s="4">
        <v>45076</v>
      </c>
      <c r="C51" s="4" t="s">
        <v>104</v>
      </c>
      <c r="D51" s="10">
        <v>0.78888888888888886</v>
      </c>
      <c r="H51" s="22"/>
      <c r="I51" s="22"/>
      <c r="J51" s="22"/>
    </row>
    <row r="52" spans="1:10" x14ac:dyDescent="0.35">
      <c r="A52" s="5">
        <v>8</v>
      </c>
      <c r="B52" s="4">
        <v>45077</v>
      </c>
      <c r="C52" s="4" t="s">
        <v>66</v>
      </c>
      <c r="D52" s="10">
        <v>0.93402777777777779</v>
      </c>
      <c r="H52" s="22"/>
      <c r="I52" s="22"/>
      <c r="J52" s="22"/>
    </row>
    <row r="57" spans="1:10" x14ac:dyDescent="0.35">
      <c r="A57" s="5"/>
      <c r="B57" s="4"/>
      <c r="C57" s="4"/>
      <c r="D57" s="10"/>
      <c r="H57" s="22"/>
      <c r="I57" s="22"/>
      <c r="J57" s="22"/>
    </row>
    <row r="58" spans="1:10" ht="15" thickBot="1" x14ac:dyDescent="0.4">
      <c r="A58" s="5"/>
      <c r="B58" s="4"/>
      <c r="C58" s="4"/>
      <c r="D58" s="10"/>
      <c r="H58" s="22"/>
      <c r="I58" s="22"/>
      <c r="J58" s="22"/>
    </row>
    <row r="59" spans="1:10" ht="19" thickBot="1" x14ac:dyDescent="0.5">
      <c r="A59" s="114" t="s">
        <v>31</v>
      </c>
      <c r="B59" s="115"/>
      <c r="C59" s="115"/>
      <c r="D59" s="116"/>
      <c r="H59" s="22"/>
      <c r="I59" s="22"/>
      <c r="J59" s="22"/>
    </row>
    <row r="60" spans="1:10" x14ac:dyDescent="0.35">
      <c r="A60" s="5">
        <v>1</v>
      </c>
      <c r="B60" s="4">
        <v>45080</v>
      </c>
      <c r="C60" s="4" t="s">
        <v>68</v>
      </c>
      <c r="D60" s="10">
        <v>0.77430555555555547</v>
      </c>
      <c r="H60" s="22"/>
      <c r="I60" s="22"/>
      <c r="J60" s="22"/>
    </row>
    <row r="61" spans="1:10" x14ac:dyDescent="0.35">
      <c r="A61" s="5">
        <v>2</v>
      </c>
      <c r="B61" s="4">
        <v>45082</v>
      </c>
      <c r="C61" s="4" t="s">
        <v>68</v>
      </c>
      <c r="D61" s="10">
        <v>0.60902777777777783</v>
      </c>
      <c r="H61" s="22"/>
      <c r="I61" s="22"/>
      <c r="J61" s="22"/>
    </row>
    <row r="62" spans="1:10" x14ac:dyDescent="0.35">
      <c r="A62" s="5">
        <v>3</v>
      </c>
      <c r="B62" s="4">
        <v>45084</v>
      </c>
      <c r="C62" s="4" t="s">
        <v>68</v>
      </c>
      <c r="D62" s="10">
        <v>0.64513888888888882</v>
      </c>
      <c r="H62" s="22"/>
      <c r="I62" s="22"/>
      <c r="J62" s="22"/>
    </row>
    <row r="63" spans="1:10" x14ac:dyDescent="0.35">
      <c r="A63" s="5">
        <v>4</v>
      </c>
      <c r="B63" s="4">
        <v>45087</v>
      </c>
      <c r="C63" s="4" t="s">
        <v>68</v>
      </c>
      <c r="D63" s="10">
        <v>0.67013888888888884</v>
      </c>
      <c r="H63" s="22"/>
      <c r="I63" s="22"/>
      <c r="J63" s="22"/>
    </row>
    <row r="64" spans="1:10" x14ac:dyDescent="0.35">
      <c r="A64" s="5">
        <v>5</v>
      </c>
      <c r="B64" s="4">
        <v>45091</v>
      </c>
      <c r="C64" s="4" t="s">
        <v>68</v>
      </c>
      <c r="D64" s="10">
        <v>0.63541666666666663</v>
      </c>
      <c r="H64" s="22"/>
      <c r="I64" s="22"/>
      <c r="J64" s="22"/>
    </row>
    <row r="65" spans="1:12" x14ac:dyDescent="0.35">
      <c r="A65" s="5">
        <v>6</v>
      </c>
      <c r="B65" s="36">
        <v>45092</v>
      </c>
      <c r="C65" s="5" t="s">
        <v>208</v>
      </c>
      <c r="D65" s="10">
        <v>0.4152777777777778</v>
      </c>
      <c r="G65" t="s">
        <v>114</v>
      </c>
      <c r="H65" s="22">
        <v>11200</v>
      </c>
      <c r="I65" s="22">
        <v>800</v>
      </c>
      <c r="J65" s="22">
        <v>15000</v>
      </c>
      <c r="L65">
        <f>+H65-I65-J65</f>
        <v>-4600</v>
      </c>
    </row>
    <row r="66" spans="1:12" x14ac:dyDescent="0.35">
      <c r="A66" s="5">
        <v>7</v>
      </c>
      <c r="B66" s="36">
        <v>45096</v>
      </c>
      <c r="C66" s="5" t="s">
        <v>208</v>
      </c>
      <c r="D66" s="10">
        <v>0.62013888888888891</v>
      </c>
      <c r="G66" t="s">
        <v>115</v>
      </c>
      <c r="H66" s="22">
        <v>8980</v>
      </c>
      <c r="I66" s="22">
        <v>600</v>
      </c>
      <c r="J66" s="22">
        <v>5000</v>
      </c>
      <c r="L66">
        <f>+H66-I66-J66</f>
        <v>3380</v>
      </c>
    </row>
    <row r="67" spans="1:12" x14ac:dyDescent="0.35">
      <c r="A67" s="5">
        <v>8</v>
      </c>
      <c r="B67" s="36">
        <v>45098</v>
      </c>
      <c r="C67" s="5" t="s">
        <v>68</v>
      </c>
      <c r="D67" s="10">
        <v>0.49305555555555558</v>
      </c>
    </row>
    <row r="68" spans="1:12" ht="17" customHeight="1" x14ac:dyDescent="0.35">
      <c r="A68" s="5">
        <v>9</v>
      </c>
      <c r="B68" s="36">
        <v>45099</v>
      </c>
      <c r="C68" s="5" t="s">
        <v>104</v>
      </c>
      <c r="D68" s="10">
        <v>0.82916666666666661</v>
      </c>
      <c r="I68" s="44">
        <v>44887</v>
      </c>
      <c r="J68" s="45"/>
      <c r="K68" s="45" t="s">
        <v>120</v>
      </c>
      <c r="L68" s="45">
        <f>SUM(L17:L67)</f>
        <v>10640</v>
      </c>
    </row>
    <row r="69" spans="1:12" ht="17" customHeight="1" x14ac:dyDescent="0.35">
      <c r="A69" s="5">
        <v>10</v>
      </c>
      <c r="B69" s="36">
        <v>45100</v>
      </c>
      <c r="C69" s="5" t="s">
        <v>208</v>
      </c>
      <c r="D69" s="10">
        <v>1.4583333333333332E-2</v>
      </c>
    </row>
    <row r="70" spans="1:12" ht="17" customHeight="1" x14ac:dyDescent="0.35">
      <c r="A70" s="5">
        <v>11</v>
      </c>
      <c r="B70" s="36">
        <v>45101</v>
      </c>
      <c r="C70" s="5" t="s">
        <v>104</v>
      </c>
      <c r="D70" s="10">
        <v>0.5625</v>
      </c>
    </row>
    <row r="71" spans="1:12" ht="17" customHeight="1" x14ac:dyDescent="0.35">
      <c r="A71" s="5">
        <v>12</v>
      </c>
      <c r="B71" s="36">
        <v>45105</v>
      </c>
      <c r="C71" s="5" t="s">
        <v>207</v>
      </c>
      <c r="D71" s="10">
        <v>0.90902777777777777</v>
      </c>
    </row>
    <row r="72" spans="1:12" ht="17" customHeight="1" x14ac:dyDescent="0.35">
      <c r="A72" s="5">
        <v>13</v>
      </c>
      <c r="B72" s="36">
        <v>45107</v>
      </c>
      <c r="C72" s="5" t="s">
        <v>49</v>
      </c>
      <c r="D72" s="10">
        <v>0.54305555555555551</v>
      </c>
    </row>
    <row r="73" spans="1:12" ht="17" customHeight="1" x14ac:dyDescent="0.35">
      <c r="A73" s="5">
        <v>14</v>
      </c>
      <c r="B73" s="36">
        <v>45107</v>
      </c>
      <c r="C73" s="5" t="s">
        <v>67</v>
      </c>
      <c r="D73" s="10">
        <v>0.94930555555555562</v>
      </c>
    </row>
    <row r="74" spans="1:12" ht="17" customHeight="1" x14ac:dyDescent="0.35">
      <c r="A74" s="5"/>
      <c r="B74" s="36"/>
      <c r="C74" s="5"/>
      <c r="D74" s="10"/>
    </row>
    <row r="75" spans="1:12" ht="17" customHeight="1" x14ac:dyDescent="0.35">
      <c r="A75" s="5"/>
      <c r="B75" s="36"/>
      <c r="C75" s="5"/>
      <c r="D75" s="10"/>
    </row>
    <row r="76" spans="1:12" ht="17" customHeight="1" thickBot="1" x14ac:dyDescent="0.4">
      <c r="A76" s="5"/>
      <c r="B76" s="36"/>
      <c r="C76" s="5"/>
      <c r="D76" s="10"/>
    </row>
    <row r="77" spans="1:12" ht="17" customHeight="1" thickBot="1" x14ac:dyDescent="0.5">
      <c r="A77" s="114" t="s">
        <v>31</v>
      </c>
      <c r="B77" s="115"/>
      <c r="C77" s="115"/>
      <c r="D77" s="116"/>
    </row>
    <row r="78" spans="1:12" ht="17" customHeight="1" x14ac:dyDescent="0.35">
      <c r="A78" s="5">
        <v>1</v>
      </c>
      <c r="B78" s="36">
        <v>45140</v>
      </c>
      <c r="C78" s="5" t="s">
        <v>66</v>
      </c>
      <c r="D78" s="10">
        <v>4.1666666666666664E-2</v>
      </c>
    </row>
    <row r="79" spans="1:12" ht="17" customHeight="1" x14ac:dyDescent="0.35">
      <c r="A79" s="5">
        <v>2</v>
      </c>
      <c r="B79" s="36">
        <v>45147</v>
      </c>
      <c r="C79" s="5" t="s">
        <v>66</v>
      </c>
      <c r="D79" s="10">
        <v>0.90347222222222223</v>
      </c>
    </row>
    <row r="80" spans="1:12" ht="17" customHeight="1" x14ac:dyDescent="0.35">
      <c r="A80" s="5">
        <v>3</v>
      </c>
      <c r="B80" s="36">
        <v>45150</v>
      </c>
      <c r="C80" s="5" t="s">
        <v>229</v>
      </c>
      <c r="D80" s="10" t="s">
        <v>230</v>
      </c>
      <c r="I80">
        <v>2700</v>
      </c>
    </row>
    <row r="81" spans="1:12" ht="17" customHeight="1" x14ac:dyDescent="0.35">
      <c r="A81" s="5">
        <v>4</v>
      </c>
      <c r="B81" s="36">
        <v>45164</v>
      </c>
      <c r="C81" s="5" t="s">
        <v>48</v>
      </c>
      <c r="D81" s="10">
        <v>0.49444444444444446</v>
      </c>
      <c r="H81">
        <v>280</v>
      </c>
    </row>
    <row r="82" spans="1:12" ht="17" customHeight="1" x14ac:dyDescent="0.35">
      <c r="A82" s="65">
        <v>5</v>
      </c>
      <c r="B82" s="4">
        <v>45167</v>
      </c>
      <c r="C82" s="5" t="s">
        <v>49</v>
      </c>
      <c r="D82" s="10">
        <v>0.85</v>
      </c>
      <c r="H82">
        <f>SUM(H81:H81)</f>
        <v>280</v>
      </c>
      <c r="I82">
        <v>17</v>
      </c>
      <c r="J82">
        <f>H82/I82</f>
        <v>16.470588235294116</v>
      </c>
      <c r="K82">
        <v>97</v>
      </c>
      <c r="L82">
        <f>K82*J82</f>
        <v>1597.6470588235293</v>
      </c>
    </row>
    <row r="83" spans="1:12" ht="17" customHeight="1" x14ac:dyDescent="0.35">
      <c r="A83" s="5"/>
      <c r="B83" s="36"/>
      <c r="C83" s="5"/>
      <c r="D83" s="10"/>
    </row>
    <row r="84" spans="1:12" ht="17" customHeight="1" x14ac:dyDescent="0.35">
      <c r="A84" s="22"/>
      <c r="B84" s="37"/>
      <c r="D84" s="35"/>
    </row>
    <row r="85" spans="1:12" ht="17" customHeight="1" x14ac:dyDescent="0.35">
      <c r="A85" s="22"/>
      <c r="B85" s="37"/>
      <c r="D85" s="35"/>
    </row>
    <row r="86" spans="1:12" ht="17" customHeight="1" x14ac:dyDescent="0.35">
      <c r="A86" s="22"/>
      <c r="B86" s="37"/>
      <c r="D86" s="35"/>
    </row>
    <row r="87" spans="1:12" ht="17" customHeight="1" x14ac:dyDescent="0.35">
      <c r="A87" s="22"/>
      <c r="B87" s="37"/>
      <c r="D87" s="35"/>
    </row>
    <row r="89" spans="1:12" ht="17" customHeight="1" thickBot="1" x14ac:dyDescent="0.4">
      <c r="A89" s="22"/>
      <c r="B89" s="37"/>
      <c r="D89" s="35"/>
    </row>
    <row r="90" spans="1:12" ht="17" customHeight="1" x14ac:dyDescent="0.45">
      <c r="A90" s="117" t="s">
        <v>31</v>
      </c>
      <c r="B90" s="118"/>
      <c r="C90" s="118"/>
      <c r="D90" s="119"/>
    </row>
    <row r="91" spans="1:12" ht="17" customHeight="1" x14ac:dyDescent="0.35">
      <c r="A91" s="5">
        <v>1</v>
      </c>
      <c r="B91" s="36">
        <v>44835</v>
      </c>
      <c r="C91" s="5" t="s">
        <v>49</v>
      </c>
      <c r="D91" s="10">
        <v>0.95694444444444438</v>
      </c>
    </row>
    <row r="92" spans="1:12" ht="17" customHeight="1" x14ac:dyDescent="0.35">
      <c r="A92" s="5">
        <v>2</v>
      </c>
      <c r="B92" s="36">
        <v>44839</v>
      </c>
      <c r="C92" s="5" t="s">
        <v>68</v>
      </c>
      <c r="D92" s="10">
        <v>0.99236111111111114</v>
      </c>
    </row>
    <row r="93" spans="1:12" ht="17" customHeight="1" x14ac:dyDescent="0.35">
      <c r="A93" s="5">
        <v>3</v>
      </c>
      <c r="B93" s="36">
        <v>44841</v>
      </c>
      <c r="C93" s="5" t="s">
        <v>49</v>
      </c>
      <c r="D93" s="10">
        <v>0.89166666666666661</v>
      </c>
    </row>
    <row r="94" spans="1:12" ht="17" customHeight="1" x14ac:dyDescent="0.35">
      <c r="A94" s="5">
        <v>4</v>
      </c>
      <c r="B94" s="36">
        <v>44842</v>
      </c>
      <c r="C94" s="5" t="s">
        <v>49</v>
      </c>
      <c r="D94" s="10" t="s">
        <v>101</v>
      </c>
    </row>
    <row r="95" spans="1:12" ht="17" customHeight="1" x14ac:dyDescent="0.35">
      <c r="A95" s="5">
        <v>5</v>
      </c>
      <c r="B95" s="36">
        <v>44843</v>
      </c>
      <c r="C95" s="5" t="s">
        <v>21</v>
      </c>
      <c r="D95" s="10">
        <v>0.16388888888888889</v>
      </c>
    </row>
    <row r="96" spans="1:12" ht="17" customHeight="1" x14ac:dyDescent="0.35">
      <c r="A96" s="5">
        <v>6</v>
      </c>
      <c r="B96" s="36">
        <v>44844</v>
      </c>
      <c r="C96" s="5" t="s">
        <v>48</v>
      </c>
      <c r="D96" s="10">
        <v>7.0833333333333331E-2</v>
      </c>
    </row>
    <row r="97" spans="1:8" ht="17" customHeight="1" x14ac:dyDescent="0.35">
      <c r="A97" s="5">
        <v>7</v>
      </c>
      <c r="B97" s="36">
        <v>44844</v>
      </c>
      <c r="C97" s="5" t="s">
        <v>49</v>
      </c>
      <c r="D97" s="10">
        <v>0.89861111111111114</v>
      </c>
    </row>
    <row r="98" spans="1:8" ht="17" customHeight="1" x14ac:dyDescent="0.35">
      <c r="A98" s="5">
        <v>8</v>
      </c>
      <c r="B98" s="36">
        <v>44845</v>
      </c>
      <c r="C98" s="5" t="s">
        <v>48</v>
      </c>
      <c r="D98" s="10">
        <v>6.6666666666666666E-2</v>
      </c>
    </row>
    <row r="99" spans="1:8" ht="17" customHeight="1" x14ac:dyDescent="0.35">
      <c r="A99" s="5">
        <v>9</v>
      </c>
      <c r="B99" s="36">
        <v>44845</v>
      </c>
      <c r="C99" s="5" t="s">
        <v>49</v>
      </c>
      <c r="D99" s="10">
        <v>0.93333333333333324</v>
      </c>
    </row>
    <row r="100" spans="1:8" ht="17" customHeight="1" x14ac:dyDescent="0.35">
      <c r="A100" s="5">
        <v>10</v>
      </c>
      <c r="B100" s="36">
        <v>44849</v>
      </c>
      <c r="C100" s="5" t="s">
        <v>33</v>
      </c>
      <c r="D100" s="10">
        <v>0.10694444444444444</v>
      </c>
    </row>
    <row r="101" spans="1:8" ht="17" customHeight="1" x14ac:dyDescent="0.35">
      <c r="A101" s="5">
        <v>11</v>
      </c>
      <c r="B101" s="36">
        <v>44850</v>
      </c>
      <c r="C101" s="5" t="s">
        <v>62</v>
      </c>
      <c r="D101" s="10">
        <v>0.84166666666666667</v>
      </c>
    </row>
    <row r="102" spans="1:8" ht="17" customHeight="1" x14ac:dyDescent="0.35">
      <c r="A102" s="5">
        <v>12</v>
      </c>
      <c r="B102" s="36">
        <v>44850</v>
      </c>
      <c r="C102" s="5" t="s">
        <v>65</v>
      </c>
      <c r="D102" s="10">
        <v>0.97083333333333333</v>
      </c>
    </row>
    <row r="103" spans="1:8" ht="17" customHeight="1" x14ac:dyDescent="0.35">
      <c r="A103" s="5">
        <v>13</v>
      </c>
      <c r="B103" s="36">
        <v>44853</v>
      </c>
      <c r="C103" s="5" t="s">
        <v>66</v>
      </c>
      <c r="D103" s="10">
        <v>0.9277777777777777</v>
      </c>
    </row>
    <row r="104" spans="1:8" ht="17" customHeight="1" x14ac:dyDescent="0.35">
      <c r="A104" s="5">
        <v>14</v>
      </c>
      <c r="B104" s="36">
        <v>44855</v>
      </c>
      <c r="C104" s="5" t="s">
        <v>49</v>
      </c>
      <c r="D104" s="10">
        <v>0.19166666666666665</v>
      </c>
    </row>
    <row r="105" spans="1:8" ht="17" customHeight="1" x14ac:dyDescent="0.35">
      <c r="A105" s="5">
        <v>15</v>
      </c>
      <c r="B105" s="36">
        <v>44855</v>
      </c>
      <c r="C105" s="5" t="s">
        <v>49</v>
      </c>
      <c r="D105" s="10">
        <v>0.33888888888888885</v>
      </c>
    </row>
    <row r="106" spans="1:8" ht="17" customHeight="1" x14ac:dyDescent="0.35">
      <c r="A106" s="5">
        <v>16</v>
      </c>
      <c r="B106" s="36">
        <v>44857</v>
      </c>
      <c r="C106" s="5" t="s">
        <v>33</v>
      </c>
      <c r="D106" s="10">
        <v>0.58750000000000002</v>
      </c>
    </row>
    <row r="107" spans="1:8" ht="17" customHeight="1" x14ac:dyDescent="0.35">
      <c r="A107" s="5">
        <v>17</v>
      </c>
      <c r="B107" s="36">
        <v>44858</v>
      </c>
      <c r="C107" s="5" t="s">
        <v>49</v>
      </c>
      <c r="D107" s="10">
        <v>0.7270833333333333</v>
      </c>
    </row>
    <row r="108" spans="1:8" ht="17" customHeight="1" x14ac:dyDescent="0.35">
      <c r="A108" s="23">
        <v>18</v>
      </c>
      <c r="B108" s="48">
        <v>44861</v>
      </c>
      <c r="C108" s="23" t="s">
        <v>49</v>
      </c>
      <c r="D108" s="49">
        <v>0.42638888888888887</v>
      </c>
    </row>
    <row r="109" spans="1:8" ht="17" customHeight="1" x14ac:dyDescent="0.35">
      <c r="A109" s="5">
        <v>17</v>
      </c>
      <c r="B109" s="36">
        <v>44858</v>
      </c>
      <c r="C109" s="5" t="s">
        <v>49</v>
      </c>
      <c r="D109" s="10">
        <v>0.7270833333333333</v>
      </c>
    </row>
    <row r="110" spans="1:8" ht="17" customHeight="1" x14ac:dyDescent="0.35">
      <c r="A110" s="5">
        <v>18</v>
      </c>
      <c r="B110" s="36">
        <v>44859</v>
      </c>
      <c r="C110" s="5" t="s">
        <v>49</v>
      </c>
      <c r="D110" s="10">
        <v>0.76875000000000004</v>
      </c>
    </row>
    <row r="111" spans="1:8" ht="17" customHeight="1" x14ac:dyDescent="0.35">
      <c r="A111" s="5">
        <v>19</v>
      </c>
      <c r="B111" s="36">
        <v>44860</v>
      </c>
      <c r="C111" s="5" t="s">
        <v>49</v>
      </c>
      <c r="D111" s="10">
        <v>0.81041666666666701</v>
      </c>
    </row>
    <row r="112" spans="1:8" ht="17" customHeight="1" x14ac:dyDescent="0.35">
      <c r="A112" s="5">
        <v>20</v>
      </c>
      <c r="B112" s="36">
        <v>44861</v>
      </c>
      <c r="C112" s="5" t="s">
        <v>49</v>
      </c>
      <c r="D112" s="10">
        <v>0.85208333333333297</v>
      </c>
      <c r="H112" s="9"/>
    </row>
    <row r="113" spans="1:4" ht="17" customHeight="1" x14ac:dyDescent="0.35">
      <c r="A113" s="5">
        <v>21</v>
      </c>
      <c r="B113" s="36">
        <v>44862</v>
      </c>
      <c r="C113" s="5" t="s">
        <v>49</v>
      </c>
      <c r="D113" s="10">
        <v>0.89375000000000004</v>
      </c>
    </row>
    <row r="114" spans="1:4" ht="17" customHeight="1" x14ac:dyDescent="0.35">
      <c r="A114" s="5">
        <v>22</v>
      </c>
      <c r="B114" s="36">
        <v>44863</v>
      </c>
      <c r="C114" s="5" t="s">
        <v>49</v>
      </c>
      <c r="D114" s="10">
        <v>0.93541666666666701</v>
      </c>
    </row>
    <row r="115" spans="1:4" ht="17" customHeight="1" x14ac:dyDescent="0.35">
      <c r="A115" s="5">
        <v>23</v>
      </c>
      <c r="B115" s="36">
        <v>44864</v>
      </c>
      <c r="C115" s="5" t="s">
        <v>49</v>
      </c>
      <c r="D115" s="10">
        <v>0.97708333333333297</v>
      </c>
    </row>
    <row r="116" spans="1:4" ht="17" customHeight="1" x14ac:dyDescent="0.35">
      <c r="A116" s="5">
        <v>24</v>
      </c>
      <c r="B116" s="36">
        <v>44865</v>
      </c>
      <c r="C116" s="5" t="s">
        <v>49</v>
      </c>
      <c r="D116" s="10">
        <v>1.01875</v>
      </c>
    </row>
    <row r="117" spans="1:4" ht="17" customHeight="1" x14ac:dyDescent="0.35">
      <c r="A117" s="5">
        <v>25</v>
      </c>
      <c r="B117" s="36">
        <v>44866</v>
      </c>
      <c r="C117" s="5" t="s">
        <v>49</v>
      </c>
      <c r="D117" s="10">
        <v>1.0604166666666699</v>
      </c>
    </row>
    <row r="118" spans="1:4" ht="17" customHeight="1" x14ac:dyDescent="0.35">
      <c r="A118" s="5">
        <v>26</v>
      </c>
      <c r="B118" s="36">
        <v>44867</v>
      </c>
      <c r="C118" s="5" t="s">
        <v>49</v>
      </c>
      <c r="D118" s="10">
        <v>1.10208333333333</v>
      </c>
    </row>
    <row r="119" spans="1:4" ht="17" customHeight="1" x14ac:dyDescent="0.35">
      <c r="A119" s="5">
        <v>27</v>
      </c>
      <c r="B119" s="36">
        <v>44868</v>
      </c>
      <c r="C119" s="5" t="s">
        <v>49</v>
      </c>
      <c r="D119" s="10">
        <v>1.14375</v>
      </c>
    </row>
    <row r="120" spans="1:4" ht="17" customHeight="1" x14ac:dyDescent="0.35">
      <c r="A120" s="5">
        <v>28</v>
      </c>
      <c r="B120" s="36">
        <v>44869</v>
      </c>
      <c r="C120" s="5" t="s">
        <v>49</v>
      </c>
      <c r="D120" s="10">
        <v>1.1854166666666699</v>
      </c>
    </row>
    <row r="121" spans="1:4" ht="17" customHeight="1" x14ac:dyDescent="0.35">
      <c r="A121" s="22"/>
      <c r="B121" s="37"/>
      <c r="D121" s="35"/>
    </row>
    <row r="122" spans="1:4" ht="17" customHeight="1" x14ac:dyDescent="0.35">
      <c r="A122" s="22"/>
      <c r="B122" s="37"/>
      <c r="D122" s="35"/>
    </row>
    <row r="123" spans="1:4" ht="17" customHeight="1" x14ac:dyDescent="0.35">
      <c r="A123" s="22"/>
      <c r="B123" s="37"/>
      <c r="D123" s="35"/>
    </row>
    <row r="124" spans="1:4" ht="17" customHeight="1" x14ac:dyDescent="0.35">
      <c r="A124" s="22"/>
      <c r="B124" s="37"/>
      <c r="D124" s="35"/>
    </row>
    <row r="125" spans="1:4" ht="17" customHeight="1" x14ac:dyDescent="0.35">
      <c r="A125" s="22"/>
      <c r="B125" s="37"/>
      <c r="D125" s="35"/>
    </row>
    <row r="126" spans="1:4" ht="17" customHeight="1" x14ac:dyDescent="0.35">
      <c r="A126" s="22"/>
      <c r="B126" s="37"/>
      <c r="D126" s="35"/>
    </row>
    <row r="127" spans="1:4" ht="17" customHeight="1" x14ac:dyDescent="0.35">
      <c r="A127" s="22"/>
      <c r="B127" s="37"/>
      <c r="D127" s="35"/>
    </row>
    <row r="128" spans="1:4" ht="17" customHeight="1" thickBot="1" x14ac:dyDescent="0.4">
      <c r="A128" s="22"/>
      <c r="B128" s="37"/>
      <c r="D128" s="35"/>
    </row>
    <row r="129" spans="1:8" ht="19.5" customHeight="1" x14ac:dyDescent="0.45">
      <c r="A129" s="117" t="s">
        <v>32</v>
      </c>
      <c r="B129" s="118"/>
      <c r="C129" s="118"/>
      <c r="D129" s="119"/>
    </row>
    <row r="130" spans="1:8" ht="15" hidden="1" customHeight="1" x14ac:dyDescent="0.35">
      <c r="A130" s="34">
        <v>1</v>
      </c>
      <c r="B130" s="30">
        <v>44683</v>
      </c>
      <c r="C130" s="30" t="s">
        <v>68</v>
      </c>
      <c r="D130" s="31">
        <v>0.15277777777777776</v>
      </c>
    </row>
    <row r="131" spans="1:8" ht="14.5" hidden="1" customHeight="1" x14ac:dyDescent="0.35">
      <c r="A131" s="34">
        <v>2</v>
      </c>
      <c r="B131" s="30">
        <v>44683</v>
      </c>
      <c r="C131" s="30" t="s">
        <v>33</v>
      </c>
      <c r="D131" s="31">
        <v>0.76597222222222217</v>
      </c>
    </row>
    <row r="132" spans="1:8" ht="15" hidden="1" customHeight="1" x14ac:dyDescent="0.35">
      <c r="A132" s="34">
        <v>3</v>
      </c>
      <c r="B132" s="30">
        <v>44689</v>
      </c>
      <c r="C132" s="30" t="s">
        <v>67</v>
      </c>
      <c r="D132" s="31">
        <v>5.8333333333333327E-2</v>
      </c>
    </row>
    <row r="133" spans="1:8" ht="12.5" hidden="1" customHeight="1" x14ac:dyDescent="0.35">
      <c r="A133" s="34">
        <v>4</v>
      </c>
      <c r="B133" s="30">
        <v>44689</v>
      </c>
      <c r="C133" s="30" t="s">
        <v>66</v>
      </c>
      <c r="D133" s="31">
        <v>0.69513888888888886</v>
      </c>
    </row>
    <row r="134" spans="1:8" hidden="1" x14ac:dyDescent="0.35">
      <c r="A134" s="34">
        <v>5</v>
      </c>
      <c r="B134" s="30">
        <v>44690</v>
      </c>
      <c r="C134" s="34" t="s">
        <v>48</v>
      </c>
      <c r="D134" s="31">
        <v>0.99097222222222225</v>
      </c>
      <c r="H134" s="7"/>
    </row>
    <row r="135" spans="1:8" hidden="1" x14ac:dyDescent="0.35">
      <c r="A135" s="34">
        <v>6</v>
      </c>
      <c r="B135" s="30">
        <v>44691</v>
      </c>
      <c r="C135" s="34" t="s">
        <v>65</v>
      </c>
      <c r="D135" s="31">
        <v>0.86041666666666661</v>
      </c>
    </row>
    <row r="136" spans="1:8" hidden="1" x14ac:dyDescent="0.35">
      <c r="A136" s="34">
        <v>7</v>
      </c>
      <c r="B136" s="30">
        <v>44694</v>
      </c>
      <c r="C136" s="34" t="s">
        <v>22</v>
      </c>
      <c r="D136" s="31">
        <v>0.5083333333333333</v>
      </c>
    </row>
    <row r="137" spans="1:8" hidden="1" x14ac:dyDescent="0.35">
      <c r="A137" s="34">
        <v>8</v>
      </c>
      <c r="B137" s="30">
        <v>44698</v>
      </c>
      <c r="C137" s="34" t="s">
        <v>63</v>
      </c>
      <c r="D137" s="31">
        <v>0.72638888888888886</v>
      </c>
    </row>
    <row r="138" spans="1:8" hidden="1" x14ac:dyDescent="0.35">
      <c r="A138" s="34">
        <v>9</v>
      </c>
      <c r="B138" s="30">
        <v>44698</v>
      </c>
      <c r="C138" s="34" t="s">
        <v>49</v>
      </c>
      <c r="D138" s="31">
        <v>0.99861111111111101</v>
      </c>
    </row>
    <row r="139" spans="1:8" hidden="1" x14ac:dyDescent="0.35">
      <c r="A139" s="34">
        <v>10</v>
      </c>
      <c r="B139" s="30">
        <v>44706</v>
      </c>
      <c r="C139" s="30" t="s">
        <v>47</v>
      </c>
      <c r="D139" s="31">
        <v>4.5833333333333337E-2</v>
      </c>
    </row>
    <row r="140" spans="1:8" hidden="1" x14ac:dyDescent="0.35">
      <c r="A140" s="34">
        <v>11</v>
      </c>
      <c r="B140" s="30">
        <v>44709</v>
      </c>
      <c r="C140" s="34" t="s">
        <v>61</v>
      </c>
      <c r="D140" s="31">
        <v>0.94930555555555562</v>
      </c>
    </row>
    <row r="141" spans="1:8" hidden="1" x14ac:dyDescent="0.35">
      <c r="A141" s="34">
        <v>12</v>
      </c>
      <c r="B141" s="30">
        <v>44710</v>
      </c>
      <c r="C141" s="34" t="s">
        <v>49</v>
      </c>
      <c r="D141" s="31">
        <v>0.45624999999999999</v>
      </c>
    </row>
    <row r="142" spans="1:8" hidden="1" x14ac:dyDescent="0.35">
      <c r="A142" s="5">
        <v>1</v>
      </c>
      <c r="B142" s="4">
        <v>44713</v>
      </c>
      <c r="C142" s="5" t="s">
        <v>48</v>
      </c>
      <c r="D142" s="6">
        <v>0.99791666666666667</v>
      </c>
    </row>
    <row r="143" spans="1:8" hidden="1" x14ac:dyDescent="0.35">
      <c r="A143" s="5">
        <v>2</v>
      </c>
      <c r="B143" s="4">
        <v>44714</v>
      </c>
      <c r="C143" s="5" t="s">
        <v>47</v>
      </c>
      <c r="D143" s="6">
        <v>0.87708333333333333</v>
      </c>
      <c r="G143">
        <v>3700</v>
      </c>
    </row>
    <row r="144" spans="1:8" hidden="1" x14ac:dyDescent="0.35">
      <c r="A144" s="5">
        <v>3</v>
      </c>
      <c r="B144" s="4">
        <v>44715</v>
      </c>
      <c r="C144" s="5" t="s">
        <v>49</v>
      </c>
      <c r="D144" s="6">
        <v>0.50208333333333333</v>
      </c>
      <c r="G144">
        <v>3700</v>
      </c>
    </row>
    <row r="145" spans="1:8" hidden="1" x14ac:dyDescent="0.35">
      <c r="A145" s="14">
        <v>4</v>
      </c>
      <c r="B145" s="16">
        <v>44718</v>
      </c>
      <c r="C145" s="15" t="s">
        <v>60</v>
      </c>
      <c r="D145" s="15">
        <v>0.40277777777777773</v>
      </c>
      <c r="G145">
        <v>2000</v>
      </c>
    </row>
    <row r="146" spans="1:8" hidden="1" x14ac:dyDescent="0.35">
      <c r="A146" s="5">
        <v>5</v>
      </c>
      <c r="B146" s="4">
        <v>44718</v>
      </c>
      <c r="C146" s="10" t="s">
        <v>47</v>
      </c>
      <c r="D146" s="10">
        <v>0.7895833333333333</v>
      </c>
    </row>
    <row r="147" spans="1:8" hidden="1" x14ac:dyDescent="0.35">
      <c r="A147" s="5">
        <v>6</v>
      </c>
      <c r="B147" s="4">
        <v>44720</v>
      </c>
      <c r="C147" s="5" t="s">
        <v>48</v>
      </c>
      <c r="D147" s="10">
        <v>0.52708333333333335</v>
      </c>
    </row>
    <row r="148" spans="1:8" hidden="1" x14ac:dyDescent="0.35">
      <c r="A148" s="5">
        <v>7</v>
      </c>
      <c r="B148" s="4">
        <v>44720</v>
      </c>
      <c r="C148" s="5" t="s">
        <v>48</v>
      </c>
      <c r="D148" s="10">
        <v>0.74513888888888891</v>
      </c>
    </row>
    <row r="149" spans="1:8" hidden="1" x14ac:dyDescent="0.35">
      <c r="A149" s="5">
        <v>8</v>
      </c>
      <c r="B149" s="4">
        <v>44724</v>
      </c>
      <c r="C149" s="5" t="s">
        <v>48</v>
      </c>
      <c r="D149" s="10">
        <v>0.72430555555555554</v>
      </c>
    </row>
    <row r="150" spans="1:8" hidden="1" x14ac:dyDescent="0.35">
      <c r="A150" s="5">
        <v>9</v>
      </c>
      <c r="B150" s="4">
        <v>44728</v>
      </c>
      <c r="C150" s="5" t="s">
        <v>67</v>
      </c>
      <c r="D150" s="10">
        <v>0.39652777777777781</v>
      </c>
    </row>
    <row r="151" spans="1:8" hidden="1" x14ac:dyDescent="0.35">
      <c r="A151" s="14">
        <v>10</v>
      </c>
      <c r="B151" s="4">
        <v>44731</v>
      </c>
      <c r="C151" s="5" t="s">
        <v>48</v>
      </c>
      <c r="D151" s="10">
        <v>1.1111111111111112E-2</v>
      </c>
      <c r="G151" t="s">
        <v>93</v>
      </c>
      <c r="H151" t="s">
        <v>95</v>
      </c>
    </row>
    <row r="152" spans="1:8" hidden="1" x14ac:dyDescent="0.35">
      <c r="A152" s="5">
        <v>11</v>
      </c>
      <c r="B152" s="4">
        <v>19</v>
      </c>
      <c r="C152" s="5" t="s">
        <v>48</v>
      </c>
      <c r="D152" s="10">
        <v>0.95624999999999993</v>
      </c>
      <c r="G152" t="s">
        <v>94</v>
      </c>
      <c r="H152" t="s">
        <v>96</v>
      </c>
    </row>
    <row r="153" spans="1:8" hidden="1" x14ac:dyDescent="0.35">
      <c r="A153" s="5">
        <v>12</v>
      </c>
      <c r="B153" s="4">
        <v>44733</v>
      </c>
      <c r="C153" s="5" t="s">
        <v>48</v>
      </c>
      <c r="D153" s="10">
        <v>0.73055555555555562</v>
      </c>
    </row>
    <row r="154" spans="1:8" hidden="1" x14ac:dyDescent="0.35">
      <c r="A154" s="5">
        <v>13</v>
      </c>
      <c r="B154" s="4">
        <v>44738</v>
      </c>
      <c r="C154" s="5" t="s">
        <v>48</v>
      </c>
      <c r="D154" s="10">
        <v>0.24097222222222223</v>
      </c>
    </row>
    <row r="155" spans="1:8" hidden="1" x14ac:dyDescent="0.35">
      <c r="A155" s="5">
        <v>14</v>
      </c>
      <c r="B155" s="4">
        <v>44739</v>
      </c>
      <c r="C155" s="5" t="s">
        <v>67</v>
      </c>
      <c r="D155" s="10">
        <v>0.68680555555555556</v>
      </c>
    </row>
    <row r="156" spans="1:8" hidden="1" x14ac:dyDescent="0.35">
      <c r="A156" s="5">
        <v>15</v>
      </c>
      <c r="B156" s="4">
        <v>44741</v>
      </c>
      <c r="C156" s="5" t="s">
        <v>49</v>
      </c>
      <c r="D156" s="10">
        <v>0.69027777777777777</v>
      </c>
    </row>
    <row r="157" spans="1:8" x14ac:dyDescent="0.35">
      <c r="A157" s="5"/>
      <c r="B157" s="4">
        <v>44775</v>
      </c>
      <c r="C157" s="4" t="s">
        <v>22</v>
      </c>
      <c r="D157" s="10">
        <v>0.45555555555555555</v>
      </c>
    </row>
    <row r="158" spans="1:8" x14ac:dyDescent="0.35">
      <c r="A158" s="5"/>
      <c r="B158" s="4">
        <v>44779</v>
      </c>
      <c r="C158" s="4" t="s">
        <v>67</v>
      </c>
      <c r="D158" s="10">
        <v>0.3840277777777778</v>
      </c>
    </row>
    <row r="159" spans="1:8" x14ac:dyDescent="0.35">
      <c r="A159" s="1"/>
      <c r="B159" s="4"/>
      <c r="C159" s="4"/>
      <c r="D159" s="10"/>
    </row>
    <row r="160" spans="1:8" x14ac:dyDescent="0.35">
      <c r="A160" s="1"/>
      <c r="B160" s="4">
        <v>44793</v>
      </c>
      <c r="C160" s="4" t="s">
        <v>33</v>
      </c>
      <c r="D160" s="10">
        <v>0.57708333333333328</v>
      </c>
    </row>
    <row r="161" spans="1:4" x14ac:dyDescent="0.35">
      <c r="A161" s="1"/>
      <c r="B161" s="4">
        <v>44793</v>
      </c>
      <c r="C161" s="4" t="s">
        <v>33</v>
      </c>
      <c r="D161" s="10">
        <v>0.57708333333333328</v>
      </c>
    </row>
    <row r="162" spans="1:4" x14ac:dyDescent="0.35">
      <c r="A162" s="1"/>
      <c r="B162" s="4">
        <v>44796</v>
      </c>
      <c r="C162" s="38" t="s">
        <v>33</v>
      </c>
      <c r="D162" s="10">
        <v>0.29375000000000001</v>
      </c>
    </row>
    <row r="163" spans="1:4" x14ac:dyDescent="0.35">
      <c r="A163" s="1"/>
      <c r="B163" s="4">
        <v>44799</v>
      </c>
      <c r="C163" s="4" t="s">
        <v>33</v>
      </c>
      <c r="D163" s="10">
        <v>0.38819444444444445</v>
      </c>
    </row>
    <row r="164" spans="1:4" x14ac:dyDescent="0.35">
      <c r="A164" s="1"/>
      <c r="B164" s="4">
        <v>44802</v>
      </c>
      <c r="C164" s="4" t="s">
        <v>100</v>
      </c>
      <c r="D164" s="10">
        <v>0.85486111111111107</v>
      </c>
    </row>
    <row r="165" spans="1:4" x14ac:dyDescent="0.35">
      <c r="A165" s="1"/>
      <c r="B165" s="4">
        <v>44802</v>
      </c>
      <c r="C165" s="4" t="s">
        <v>33</v>
      </c>
      <c r="D165" s="10">
        <v>0.95277777777777783</v>
      </c>
    </row>
    <row r="166" spans="1:4" x14ac:dyDescent="0.35">
      <c r="A166" s="1"/>
      <c r="B166" s="4">
        <v>44805</v>
      </c>
      <c r="C166" s="4" t="s">
        <v>100</v>
      </c>
      <c r="D166" s="10">
        <v>0.8930555555555556</v>
      </c>
    </row>
    <row r="167" spans="1:4" x14ac:dyDescent="0.35">
      <c r="B167" s="4">
        <v>44814</v>
      </c>
      <c r="C167" s="4" t="s">
        <v>99</v>
      </c>
      <c r="D167" s="10">
        <v>0.74444444444444446</v>
      </c>
    </row>
    <row r="168" spans="1:4" x14ac:dyDescent="0.35">
      <c r="B168" s="4">
        <v>44820</v>
      </c>
      <c r="C168" s="4" t="s">
        <v>66</v>
      </c>
      <c r="D168" s="10">
        <v>0.48541666666666666</v>
      </c>
    </row>
    <row r="169" spans="1:4" x14ac:dyDescent="0.35">
      <c r="B169" s="4">
        <v>44823</v>
      </c>
      <c r="C169" s="4" t="s">
        <v>49</v>
      </c>
      <c r="D169" s="10">
        <v>0.45347222222222222</v>
      </c>
    </row>
    <row r="170" spans="1:4" x14ac:dyDescent="0.35">
      <c r="B170" s="4">
        <v>44830</v>
      </c>
      <c r="C170" s="4" t="s">
        <v>67</v>
      </c>
      <c r="D170" s="10">
        <v>0.24513888888888888</v>
      </c>
    </row>
    <row r="171" spans="1:4" x14ac:dyDescent="0.35">
      <c r="B171" s="4">
        <v>44830</v>
      </c>
      <c r="C171" s="4" t="s">
        <v>49</v>
      </c>
      <c r="D171" s="10">
        <v>0.70972222222222225</v>
      </c>
    </row>
    <row r="172" spans="1:4" x14ac:dyDescent="0.35">
      <c r="B172" s="4">
        <v>44833</v>
      </c>
      <c r="C172" s="4" t="s">
        <v>48</v>
      </c>
      <c r="D172" s="10">
        <v>0.94930555555555562</v>
      </c>
    </row>
    <row r="173" spans="1:4" x14ac:dyDescent="0.35">
      <c r="B173" s="4">
        <v>44832</v>
      </c>
      <c r="C173" s="4" t="s">
        <v>108</v>
      </c>
      <c r="D173" s="10">
        <v>0.52500000000000002</v>
      </c>
    </row>
    <row r="174" spans="1:4" ht="15" thickBot="1" x14ac:dyDescent="0.4">
      <c r="B174" s="4">
        <v>44833</v>
      </c>
      <c r="C174" s="4" t="s">
        <v>109</v>
      </c>
      <c r="D174" s="10">
        <v>0.94930555555555562</v>
      </c>
    </row>
    <row r="175" spans="1:4" ht="18.5" x14ac:dyDescent="0.45">
      <c r="A175" s="117" t="s">
        <v>32</v>
      </c>
      <c r="B175" s="118"/>
      <c r="C175" s="118"/>
      <c r="D175" s="119"/>
    </row>
    <row r="176" spans="1:4" hidden="1" x14ac:dyDescent="0.35">
      <c r="A176" s="5">
        <v>1</v>
      </c>
      <c r="B176" s="4">
        <v>44841</v>
      </c>
      <c r="C176" s="39" t="s">
        <v>33</v>
      </c>
      <c r="D176" s="42">
        <v>0.75694444444444453</v>
      </c>
    </row>
    <row r="177" spans="1:4" hidden="1" x14ac:dyDescent="0.35">
      <c r="A177" s="5">
        <v>2</v>
      </c>
      <c r="B177" s="4">
        <v>44841</v>
      </c>
      <c r="C177" s="39" t="s">
        <v>102</v>
      </c>
      <c r="D177" s="42">
        <v>0.97361111111111109</v>
      </c>
    </row>
    <row r="178" spans="1:4" hidden="1" x14ac:dyDescent="0.35">
      <c r="A178" s="5">
        <v>3</v>
      </c>
      <c r="B178" s="4">
        <v>44844</v>
      </c>
      <c r="C178" s="39" t="s">
        <v>49</v>
      </c>
      <c r="D178" s="42">
        <v>3.1944444444444449E-2</v>
      </c>
    </row>
    <row r="179" spans="1:4" hidden="1" x14ac:dyDescent="0.35">
      <c r="A179" s="5">
        <v>4</v>
      </c>
      <c r="B179" s="4">
        <v>44846</v>
      </c>
      <c r="C179" s="39" t="s">
        <v>66</v>
      </c>
      <c r="D179" s="42">
        <v>0.69027777777777777</v>
      </c>
    </row>
    <row r="180" spans="1:4" hidden="1" x14ac:dyDescent="0.35">
      <c r="A180" s="5">
        <v>5</v>
      </c>
      <c r="B180" s="4">
        <v>44850</v>
      </c>
      <c r="C180" s="40" t="s">
        <v>103</v>
      </c>
      <c r="D180" s="42">
        <v>4.0972222222222222E-2</v>
      </c>
    </row>
    <row r="181" spans="1:4" hidden="1" x14ac:dyDescent="0.35">
      <c r="A181" s="5">
        <v>6</v>
      </c>
      <c r="B181" s="4">
        <v>44852</v>
      </c>
      <c r="C181" s="39" t="s">
        <v>104</v>
      </c>
      <c r="D181" s="42">
        <v>0.37777777777777777</v>
      </c>
    </row>
    <row r="182" spans="1:4" hidden="1" x14ac:dyDescent="0.35">
      <c r="A182" s="5">
        <v>7</v>
      </c>
      <c r="B182" s="4">
        <v>44852</v>
      </c>
      <c r="C182" s="39" t="s">
        <v>105</v>
      </c>
      <c r="D182" s="42">
        <v>0.51597222222222217</v>
      </c>
    </row>
    <row r="183" spans="1:4" hidden="1" x14ac:dyDescent="0.35">
      <c r="A183" s="5">
        <v>8</v>
      </c>
      <c r="B183" s="4">
        <v>44853</v>
      </c>
      <c r="C183" s="39" t="s">
        <v>105</v>
      </c>
      <c r="D183" s="42">
        <v>0.26944444444444443</v>
      </c>
    </row>
    <row r="184" spans="1:4" hidden="1" x14ac:dyDescent="0.35">
      <c r="A184" s="5">
        <v>9</v>
      </c>
      <c r="B184" s="4">
        <v>44855</v>
      </c>
      <c r="C184" s="39" t="s">
        <v>105</v>
      </c>
      <c r="D184" s="42">
        <v>0.4284722222222222</v>
      </c>
    </row>
    <row r="185" spans="1:4" hidden="1" x14ac:dyDescent="0.35">
      <c r="A185" s="5">
        <v>10</v>
      </c>
      <c r="B185" s="4">
        <v>44856</v>
      </c>
      <c r="C185" s="39" t="s">
        <v>68</v>
      </c>
      <c r="D185" s="42">
        <v>0.77847222222222223</v>
      </c>
    </row>
    <row r="186" spans="1:4" hidden="1" x14ac:dyDescent="0.35">
      <c r="A186" s="5">
        <v>11</v>
      </c>
      <c r="B186" s="4">
        <v>44857</v>
      </c>
      <c r="C186" s="39" t="s">
        <v>105</v>
      </c>
      <c r="D186" s="42">
        <v>4.4444444444444446E-2</v>
      </c>
    </row>
    <row r="187" spans="1:4" hidden="1" x14ac:dyDescent="0.35">
      <c r="A187" s="5">
        <v>12</v>
      </c>
      <c r="B187" s="4">
        <v>44861</v>
      </c>
      <c r="C187" s="39" t="s">
        <v>106</v>
      </c>
      <c r="D187" s="42">
        <v>0.40625</v>
      </c>
    </row>
    <row r="188" spans="1:4" hidden="1" x14ac:dyDescent="0.35">
      <c r="A188" s="5">
        <v>13</v>
      </c>
      <c r="B188" s="4">
        <v>44868</v>
      </c>
      <c r="C188" s="40" t="s">
        <v>105</v>
      </c>
      <c r="D188" s="42">
        <v>0.3527777777777778</v>
      </c>
    </row>
    <row r="189" spans="1:4" hidden="1" x14ac:dyDescent="0.35">
      <c r="A189" s="5">
        <v>14</v>
      </c>
      <c r="B189" s="4">
        <v>44868</v>
      </c>
      <c r="C189" s="40" t="s">
        <v>98</v>
      </c>
      <c r="D189" s="42">
        <v>0.41944444444444445</v>
      </c>
    </row>
    <row r="190" spans="1:4" hidden="1" x14ac:dyDescent="0.35">
      <c r="A190" s="5">
        <v>15</v>
      </c>
      <c r="B190" s="4">
        <v>44871</v>
      </c>
      <c r="C190" s="39" t="s">
        <v>107</v>
      </c>
      <c r="D190" s="42">
        <v>0.36180555555555555</v>
      </c>
    </row>
    <row r="191" spans="1:4" hidden="1" x14ac:dyDescent="0.35">
      <c r="A191" s="5">
        <v>16</v>
      </c>
      <c r="B191" s="4">
        <v>44875</v>
      </c>
      <c r="C191" s="39" t="s">
        <v>98</v>
      </c>
      <c r="D191" s="42">
        <v>0.39861111111111108</v>
      </c>
    </row>
    <row r="192" spans="1:4" hidden="1" x14ac:dyDescent="0.35">
      <c r="A192" s="5">
        <v>17</v>
      </c>
      <c r="B192" s="4">
        <v>44877</v>
      </c>
      <c r="C192" s="39" t="s">
        <v>68</v>
      </c>
      <c r="D192" s="42">
        <v>0.6777777777777777</v>
      </c>
    </row>
    <row r="193" spans="1:4" hidden="1" x14ac:dyDescent="0.35">
      <c r="A193" s="5">
        <v>18</v>
      </c>
      <c r="B193" s="4">
        <v>44878</v>
      </c>
      <c r="C193" s="39" t="s">
        <v>105</v>
      </c>
      <c r="D193" s="42">
        <v>0.20416666666666669</v>
      </c>
    </row>
    <row r="194" spans="1:4" hidden="1" x14ac:dyDescent="0.35">
      <c r="A194" s="5">
        <v>19</v>
      </c>
      <c r="B194" s="4">
        <v>44878</v>
      </c>
      <c r="C194" s="39" t="s">
        <v>107</v>
      </c>
      <c r="D194" s="42">
        <v>0.26527777777777778</v>
      </c>
    </row>
    <row r="195" spans="1:4" hidden="1" x14ac:dyDescent="0.35">
      <c r="A195" s="5">
        <v>20</v>
      </c>
      <c r="B195" s="4">
        <v>44878</v>
      </c>
      <c r="C195" s="40" t="s">
        <v>105</v>
      </c>
      <c r="D195" s="42">
        <v>0.9</v>
      </c>
    </row>
    <row r="196" spans="1:4" hidden="1" x14ac:dyDescent="0.35">
      <c r="A196" s="5">
        <v>21</v>
      </c>
      <c r="B196" s="4">
        <v>44880</v>
      </c>
      <c r="C196" s="40" t="s">
        <v>105</v>
      </c>
      <c r="D196" s="42">
        <v>0.72499999999999998</v>
      </c>
    </row>
    <row r="197" spans="1:4" hidden="1" x14ac:dyDescent="0.35">
      <c r="A197" s="5">
        <v>22</v>
      </c>
      <c r="B197" s="4">
        <v>44882</v>
      </c>
      <c r="C197" s="40" t="s">
        <v>33</v>
      </c>
      <c r="D197" s="42">
        <v>0.52777777777777779</v>
      </c>
    </row>
    <row r="198" spans="1:4" hidden="1" x14ac:dyDescent="0.35">
      <c r="A198" s="5">
        <v>23</v>
      </c>
      <c r="B198" s="4">
        <v>44882</v>
      </c>
      <c r="C198" s="40" t="s">
        <v>49</v>
      </c>
      <c r="D198" s="42">
        <v>0.87777777777777777</v>
      </c>
    </row>
    <row r="199" spans="1:4" hidden="1" x14ac:dyDescent="0.35">
      <c r="A199" s="5">
        <v>24</v>
      </c>
      <c r="B199" s="4">
        <v>44886</v>
      </c>
      <c r="C199" s="5" t="s">
        <v>66</v>
      </c>
      <c r="D199" s="42">
        <v>0.69166666666666676</v>
      </c>
    </row>
    <row r="200" spans="1:4" hidden="1" x14ac:dyDescent="0.35"/>
    <row r="202" spans="1:4" x14ac:dyDescent="0.35">
      <c r="B202" s="47"/>
    </row>
    <row r="213" spans="1:4" ht="18.5" x14ac:dyDescent="0.45">
      <c r="A213" s="123" t="s">
        <v>32</v>
      </c>
      <c r="B213" s="123"/>
      <c r="C213" s="123"/>
      <c r="D213" s="123"/>
    </row>
    <row r="214" spans="1:4" ht="18.5" x14ac:dyDescent="0.45">
      <c r="A214" s="83"/>
      <c r="B214" s="84">
        <v>45050</v>
      </c>
      <c r="C214" s="82" t="s">
        <v>48</v>
      </c>
      <c r="D214" s="85">
        <v>0.22777777777777777</v>
      </c>
    </row>
    <row r="215" spans="1:4" x14ac:dyDescent="0.35">
      <c r="A215" s="125" t="s">
        <v>1</v>
      </c>
      <c r="B215" s="78">
        <v>45051</v>
      </c>
      <c r="C215" s="5" t="s">
        <v>66</v>
      </c>
      <c r="D215" s="10">
        <v>0.87430555555555556</v>
      </c>
    </row>
    <row r="216" spans="1:4" x14ac:dyDescent="0.35">
      <c r="A216" s="126"/>
      <c r="B216" s="78">
        <v>45052</v>
      </c>
      <c r="C216" s="5" t="s">
        <v>48</v>
      </c>
      <c r="D216" s="10">
        <v>4.7222222222222221E-2</v>
      </c>
    </row>
    <row r="217" spans="1:4" x14ac:dyDescent="0.35">
      <c r="A217" s="126"/>
      <c r="B217" s="78">
        <v>45052</v>
      </c>
      <c r="C217" s="5" t="s">
        <v>49</v>
      </c>
      <c r="D217" s="10">
        <v>0.74722222222222223</v>
      </c>
    </row>
    <row r="218" spans="1:4" x14ac:dyDescent="0.35">
      <c r="A218" s="126"/>
      <c r="B218" s="78">
        <v>45053</v>
      </c>
      <c r="C218" s="5" t="s">
        <v>66</v>
      </c>
      <c r="D218" s="10">
        <v>0.65902777777777777</v>
      </c>
    </row>
    <row r="219" spans="1:4" x14ac:dyDescent="0.35">
      <c r="A219" s="126"/>
      <c r="B219" s="78">
        <v>45055</v>
      </c>
      <c r="C219" s="5" t="s">
        <v>68</v>
      </c>
      <c r="D219" s="10">
        <v>0.73402777777777783</v>
      </c>
    </row>
    <row r="220" spans="1:4" x14ac:dyDescent="0.35">
      <c r="A220" s="126"/>
      <c r="B220" s="78">
        <v>45056</v>
      </c>
      <c r="C220" s="5" t="s">
        <v>48</v>
      </c>
      <c r="D220" s="10">
        <v>0.80347222222222225</v>
      </c>
    </row>
    <row r="221" spans="1:4" x14ac:dyDescent="0.35">
      <c r="A221" s="126"/>
      <c r="B221" s="78">
        <v>45065</v>
      </c>
      <c r="C221" s="5" t="s">
        <v>127</v>
      </c>
      <c r="D221" s="10">
        <v>0.98749999999999993</v>
      </c>
    </row>
    <row r="222" spans="1:4" x14ac:dyDescent="0.35">
      <c r="A222" s="126"/>
      <c r="B222" s="78">
        <v>45066</v>
      </c>
      <c r="C222" s="5" t="s">
        <v>127</v>
      </c>
      <c r="D222" s="10">
        <v>0.81874999999999998</v>
      </c>
    </row>
    <row r="223" spans="1:4" x14ac:dyDescent="0.35">
      <c r="A223" s="126"/>
      <c r="B223" s="78">
        <v>45067</v>
      </c>
      <c r="C223" s="5" t="s">
        <v>201</v>
      </c>
      <c r="D223" s="10">
        <v>0.86597222222222225</v>
      </c>
    </row>
    <row r="224" spans="1:4" x14ac:dyDescent="0.35">
      <c r="A224" s="126"/>
      <c r="B224" s="78">
        <v>45075</v>
      </c>
      <c r="C224" s="5" t="s">
        <v>64</v>
      </c>
      <c r="D224" s="10">
        <v>0.48888888888888887</v>
      </c>
    </row>
    <row r="225" spans="1:4" x14ac:dyDescent="0.35">
      <c r="A225" s="126"/>
      <c r="B225" s="78">
        <v>45077</v>
      </c>
      <c r="C225" s="5" t="s">
        <v>127</v>
      </c>
      <c r="D225" s="10">
        <v>0.43888888888888888</v>
      </c>
    </row>
    <row r="226" spans="1:4" x14ac:dyDescent="0.35">
      <c r="A226" s="127"/>
      <c r="B226" s="78">
        <v>45077</v>
      </c>
      <c r="C226" s="5" t="s">
        <v>127</v>
      </c>
      <c r="D226" s="10">
        <v>0.68541666666666667</v>
      </c>
    </row>
    <row r="227" spans="1:4" ht="18.5" x14ac:dyDescent="0.45">
      <c r="A227" s="123" t="s">
        <v>32</v>
      </c>
      <c r="B227" s="123"/>
      <c r="C227" s="123"/>
      <c r="D227" s="123"/>
    </row>
    <row r="228" spans="1:4" x14ac:dyDescent="0.35">
      <c r="A228" s="124" t="s">
        <v>203</v>
      </c>
      <c r="B228" s="79">
        <v>45078</v>
      </c>
      <c r="C228" s="80" t="s">
        <v>68</v>
      </c>
      <c r="D228" s="81">
        <v>0.71458333333333324</v>
      </c>
    </row>
    <row r="229" spans="1:4" x14ac:dyDescent="0.35">
      <c r="A229" s="124"/>
      <c r="B229" s="4">
        <v>45082</v>
      </c>
      <c r="C229" s="5" t="s">
        <v>127</v>
      </c>
      <c r="D229" s="10">
        <v>0.68472222222222223</v>
      </c>
    </row>
    <row r="230" spans="1:4" x14ac:dyDescent="0.35">
      <c r="A230" s="124"/>
      <c r="B230" s="4">
        <v>45088</v>
      </c>
      <c r="C230" s="5" t="s">
        <v>127</v>
      </c>
      <c r="D230" s="10">
        <v>0.27847222222222223</v>
      </c>
    </row>
    <row r="231" spans="1:4" x14ac:dyDescent="0.35">
      <c r="A231" s="124"/>
      <c r="B231" s="4">
        <v>45091</v>
      </c>
      <c r="C231" s="5" t="s">
        <v>127</v>
      </c>
      <c r="D231" s="10">
        <v>0.37152777777777773</v>
      </c>
    </row>
    <row r="232" spans="1:4" x14ac:dyDescent="0.35">
      <c r="A232" s="124"/>
      <c r="B232" s="4">
        <v>45092</v>
      </c>
      <c r="C232" s="5" t="s">
        <v>68</v>
      </c>
      <c r="D232" s="10">
        <v>0.66805555555555562</v>
      </c>
    </row>
    <row r="233" spans="1:4" x14ac:dyDescent="0.35">
      <c r="A233" s="124"/>
      <c r="B233" s="4">
        <v>45095</v>
      </c>
      <c r="C233" s="5" t="s">
        <v>48</v>
      </c>
      <c r="D233" s="10">
        <v>5.4166666666666669E-2</v>
      </c>
    </row>
    <row r="234" spans="1:4" x14ac:dyDescent="0.35">
      <c r="A234" s="124"/>
      <c r="B234" s="4">
        <v>45098</v>
      </c>
      <c r="C234" s="5" t="s">
        <v>48</v>
      </c>
      <c r="D234" s="10">
        <v>0.56319444444444444</v>
      </c>
    </row>
    <row r="235" spans="1:4" x14ac:dyDescent="0.35">
      <c r="A235" s="124"/>
      <c r="B235" s="4">
        <v>45099</v>
      </c>
      <c r="C235" s="5" t="s">
        <v>202</v>
      </c>
      <c r="D235" s="10">
        <v>0.97013888888888899</v>
      </c>
    </row>
    <row r="236" spans="1:4" x14ac:dyDescent="0.35">
      <c r="A236" s="124"/>
      <c r="B236" s="4">
        <v>45103</v>
      </c>
      <c r="C236" s="5" t="s">
        <v>48</v>
      </c>
      <c r="D236" s="10">
        <v>8.3333333333333332E-3</v>
      </c>
    </row>
    <row r="237" spans="1:4" x14ac:dyDescent="0.35">
      <c r="A237" s="124"/>
      <c r="B237" s="4">
        <v>45107</v>
      </c>
      <c r="C237" s="5" t="s">
        <v>33</v>
      </c>
      <c r="D237" s="10">
        <v>0.99652777777777779</v>
      </c>
    </row>
    <row r="240" spans="1:4" ht="18.5" x14ac:dyDescent="0.45">
      <c r="A240" s="123" t="s">
        <v>32</v>
      </c>
      <c r="B240" s="123"/>
      <c r="C240" s="123"/>
      <c r="D240" s="123"/>
    </row>
    <row r="241" spans="1:7" x14ac:dyDescent="0.35">
      <c r="A241" s="39">
        <v>1</v>
      </c>
      <c r="B241" s="79">
        <v>45109</v>
      </c>
      <c r="C241" s="80" t="s">
        <v>205</v>
      </c>
      <c r="D241" s="81">
        <v>0.92847222222222225</v>
      </c>
    </row>
    <row r="242" spans="1:7" x14ac:dyDescent="0.35">
      <c r="A242" s="39">
        <v>2</v>
      </c>
      <c r="B242" s="79">
        <v>45112</v>
      </c>
      <c r="C242" s="80" t="s">
        <v>127</v>
      </c>
      <c r="D242" s="81">
        <v>0.3347222222222222</v>
      </c>
    </row>
    <row r="243" spans="1:7" x14ac:dyDescent="0.35">
      <c r="A243" s="39">
        <v>3</v>
      </c>
      <c r="B243" s="4">
        <v>45112</v>
      </c>
      <c r="C243" s="5" t="s">
        <v>49</v>
      </c>
      <c r="D243" s="10">
        <v>0.62638888888888888</v>
      </c>
    </row>
    <row r="244" spans="1:7" x14ac:dyDescent="0.35">
      <c r="A244" s="39">
        <v>4</v>
      </c>
      <c r="B244" s="4">
        <v>45114</v>
      </c>
      <c r="C244" s="5" t="s">
        <v>49</v>
      </c>
      <c r="D244" s="10">
        <v>0.62222222222222223</v>
      </c>
    </row>
    <row r="245" spans="1:7" x14ac:dyDescent="0.35">
      <c r="A245" s="39">
        <v>5</v>
      </c>
      <c r="B245" s="4">
        <v>45120</v>
      </c>
      <c r="C245" s="5" t="s">
        <v>127</v>
      </c>
      <c r="D245" s="10">
        <v>0.6875</v>
      </c>
    </row>
    <row r="246" spans="1:7" x14ac:dyDescent="0.35">
      <c r="A246" s="39">
        <v>6</v>
      </c>
      <c r="B246" s="4">
        <v>45121</v>
      </c>
      <c r="C246" s="5" t="s">
        <v>68</v>
      </c>
      <c r="D246" s="10">
        <v>0.76944444444444438</v>
      </c>
    </row>
    <row r="247" spans="1:7" x14ac:dyDescent="0.35">
      <c r="A247" s="39">
        <v>7</v>
      </c>
      <c r="B247" s="4">
        <v>45122</v>
      </c>
      <c r="C247" s="5" t="s">
        <v>204</v>
      </c>
      <c r="D247" s="10">
        <v>0.74652777777777779</v>
      </c>
    </row>
    <row r="248" spans="1:7" x14ac:dyDescent="0.35">
      <c r="A248" s="39">
        <v>8</v>
      </c>
      <c r="B248" s="4">
        <v>45125</v>
      </c>
      <c r="C248" s="5" t="s">
        <v>67</v>
      </c>
      <c r="D248" s="10">
        <v>0.88958333333333339</v>
      </c>
    </row>
    <row r="249" spans="1:7" x14ac:dyDescent="0.35">
      <c r="A249" s="39">
        <v>9</v>
      </c>
      <c r="B249" s="4">
        <v>45126</v>
      </c>
      <c r="C249" s="5" t="s">
        <v>22</v>
      </c>
      <c r="D249" s="10">
        <v>5.2083333333333336E-2</v>
      </c>
    </row>
    <row r="250" spans="1:7" x14ac:dyDescent="0.35">
      <c r="A250" s="39">
        <v>10</v>
      </c>
      <c r="B250" s="4">
        <v>45129</v>
      </c>
      <c r="C250" s="5" t="s">
        <v>68</v>
      </c>
      <c r="D250" s="10">
        <v>0.63888888888888895</v>
      </c>
    </row>
    <row r="251" spans="1:7" x14ac:dyDescent="0.35">
      <c r="A251" s="39">
        <v>11</v>
      </c>
      <c r="B251" s="4">
        <v>45135</v>
      </c>
      <c r="C251" s="5" t="s">
        <v>49</v>
      </c>
      <c r="D251" s="10">
        <v>0.9770833333333333</v>
      </c>
      <c r="G251" s="89"/>
    </row>
    <row r="252" spans="1:7" x14ac:dyDescent="0.35">
      <c r="A252" s="39">
        <v>12</v>
      </c>
      <c r="B252" s="4">
        <v>45138</v>
      </c>
      <c r="C252" s="5" t="s">
        <v>49</v>
      </c>
      <c r="D252" s="88">
        <v>0.4284722222222222</v>
      </c>
      <c r="G252" s="89"/>
    </row>
    <row r="253" spans="1:7" x14ac:dyDescent="0.35">
      <c r="G253" s="89"/>
    </row>
    <row r="255" spans="1:7" ht="18.5" x14ac:dyDescent="0.45">
      <c r="A255" s="123" t="s">
        <v>226</v>
      </c>
      <c r="B255" s="123"/>
      <c r="C255" s="123"/>
      <c r="D255" s="123"/>
    </row>
    <row r="256" spans="1:7" x14ac:dyDescent="0.35">
      <c r="A256" s="39">
        <v>1</v>
      </c>
      <c r="B256" s="4">
        <v>45141</v>
      </c>
      <c r="C256" s="5" t="s">
        <v>68</v>
      </c>
      <c r="D256" s="10">
        <v>1.5277777777777777E-2</v>
      </c>
      <c r="G256" t="s">
        <v>228</v>
      </c>
    </row>
    <row r="257" spans="1:7" x14ac:dyDescent="0.35">
      <c r="A257" s="39">
        <v>2</v>
      </c>
      <c r="B257" s="4">
        <v>45144</v>
      </c>
      <c r="C257" s="5" t="s">
        <v>98</v>
      </c>
      <c r="D257" s="10">
        <v>0.12291666666666667</v>
      </c>
    </row>
    <row r="258" spans="1:7" x14ac:dyDescent="0.35">
      <c r="A258" s="39">
        <v>3</v>
      </c>
      <c r="B258" s="4">
        <v>45145</v>
      </c>
      <c r="C258" s="5" t="s">
        <v>49</v>
      </c>
      <c r="D258" s="10">
        <v>0.73958333333333337</v>
      </c>
    </row>
    <row r="259" spans="1:7" x14ac:dyDescent="0.35">
      <c r="A259" s="39">
        <v>4</v>
      </c>
      <c r="B259" s="4">
        <v>45151</v>
      </c>
      <c r="C259" s="5" t="s">
        <v>49</v>
      </c>
      <c r="D259" s="10">
        <v>0.42986111111111108</v>
      </c>
    </row>
    <row r="260" spans="1:7" x14ac:dyDescent="0.35">
      <c r="A260" s="39">
        <v>5</v>
      </c>
      <c r="B260" s="4">
        <v>45153</v>
      </c>
      <c r="C260" s="5" t="s">
        <v>66</v>
      </c>
      <c r="D260" s="10">
        <v>0.73541666666666661</v>
      </c>
    </row>
    <row r="261" spans="1:7" x14ac:dyDescent="0.35">
      <c r="A261" s="39">
        <v>6</v>
      </c>
      <c r="B261" s="4">
        <v>45154</v>
      </c>
      <c r="C261" s="5" t="s">
        <v>48</v>
      </c>
      <c r="D261" s="10">
        <v>0.82152777777777775</v>
      </c>
    </row>
    <row r="262" spans="1:7" x14ac:dyDescent="0.35">
      <c r="A262" s="39">
        <v>7</v>
      </c>
      <c r="B262" s="4">
        <v>45160</v>
      </c>
      <c r="C262" s="5" t="s">
        <v>48</v>
      </c>
      <c r="D262" s="10">
        <v>0.8618055555555556</v>
      </c>
    </row>
    <row r="263" spans="1:7" x14ac:dyDescent="0.35">
      <c r="A263" s="39">
        <v>8</v>
      </c>
      <c r="B263" s="4">
        <v>45161</v>
      </c>
      <c r="C263" s="5" t="s">
        <v>49</v>
      </c>
      <c r="D263" s="10">
        <v>0.72152777777777777</v>
      </c>
    </row>
    <row r="264" spans="1:7" x14ac:dyDescent="0.35">
      <c r="A264" s="39">
        <v>9</v>
      </c>
      <c r="B264" s="4">
        <v>45161</v>
      </c>
      <c r="C264" s="5" t="s">
        <v>127</v>
      </c>
      <c r="D264" s="10">
        <v>0.98402777777777783</v>
      </c>
    </row>
    <row r="265" spans="1:7" x14ac:dyDescent="0.35">
      <c r="A265" s="39">
        <v>10</v>
      </c>
      <c r="B265" s="4">
        <v>45167</v>
      </c>
      <c r="C265" s="5" t="s">
        <v>49</v>
      </c>
      <c r="D265" s="10">
        <v>0.9291666666666667</v>
      </c>
    </row>
    <row r="266" spans="1:7" x14ac:dyDescent="0.35">
      <c r="A266" s="39">
        <v>11</v>
      </c>
      <c r="B266" s="4">
        <v>45169</v>
      </c>
      <c r="C266" s="5" t="s">
        <v>227</v>
      </c>
      <c r="D266" s="10">
        <v>0.84722222222222221</v>
      </c>
    </row>
    <row r="269" spans="1:7" x14ac:dyDescent="0.35">
      <c r="A269" s="22"/>
    </row>
    <row r="270" spans="1:7" ht="18.5" x14ac:dyDescent="0.45">
      <c r="A270" s="123" t="s">
        <v>278</v>
      </c>
      <c r="B270" s="123"/>
      <c r="C270" s="123"/>
      <c r="D270" s="123"/>
    </row>
    <row r="271" spans="1:7" x14ac:dyDescent="0.35">
      <c r="A271" s="5">
        <v>1</v>
      </c>
      <c r="B271" s="4">
        <v>45172</v>
      </c>
      <c r="C271" s="5" t="s">
        <v>68</v>
      </c>
      <c r="D271" s="10">
        <v>0.48680555555555555</v>
      </c>
    </row>
    <row r="272" spans="1:7" x14ac:dyDescent="0.35">
      <c r="A272" s="5">
        <v>2</v>
      </c>
      <c r="B272" s="4">
        <v>45172</v>
      </c>
      <c r="C272" s="5" t="s">
        <v>277</v>
      </c>
      <c r="D272" s="10">
        <v>0.93055555555555547</v>
      </c>
      <c r="G272">
        <v>1208</v>
      </c>
    </row>
    <row r="273" spans="1:11" x14ac:dyDescent="0.35">
      <c r="A273" s="5">
        <v>3</v>
      </c>
      <c r="B273" s="4">
        <v>45175</v>
      </c>
      <c r="C273" s="5" t="s">
        <v>48</v>
      </c>
      <c r="D273" s="10">
        <v>0.87847222222222221</v>
      </c>
    </row>
    <row r="274" spans="1:11" x14ac:dyDescent="0.35">
      <c r="A274" s="5">
        <v>4</v>
      </c>
      <c r="B274" s="4">
        <v>45177</v>
      </c>
      <c r="C274" s="5" t="s">
        <v>48</v>
      </c>
      <c r="D274" s="10">
        <v>0.85833333333333339</v>
      </c>
    </row>
    <row r="275" spans="1:11" x14ac:dyDescent="0.35">
      <c r="A275" s="5">
        <v>5</v>
      </c>
      <c r="B275" s="4">
        <v>45179</v>
      </c>
      <c r="C275" s="5" t="s">
        <v>48</v>
      </c>
      <c r="D275" s="10">
        <v>1.2499999999999999E-2</v>
      </c>
    </row>
    <row r="276" spans="1:11" ht="18.5" x14ac:dyDescent="0.45">
      <c r="A276" s="5">
        <v>6</v>
      </c>
      <c r="B276" s="4">
        <v>45181</v>
      </c>
      <c r="C276" s="5" t="s">
        <v>22</v>
      </c>
      <c r="D276" s="10">
        <v>0.87986111111111109</v>
      </c>
      <c r="H276" s="123" t="s">
        <v>279</v>
      </c>
      <c r="I276" s="123"/>
      <c r="J276" s="123"/>
      <c r="K276" s="123"/>
    </row>
    <row r="277" spans="1:11" x14ac:dyDescent="0.35">
      <c r="A277" s="5">
        <v>7</v>
      </c>
      <c r="B277" s="4">
        <v>45186</v>
      </c>
      <c r="C277" s="5" t="s">
        <v>48</v>
      </c>
      <c r="D277" s="10">
        <v>0.52500000000000002</v>
      </c>
      <c r="H277" s="5">
        <v>1</v>
      </c>
      <c r="I277" s="4">
        <v>45185</v>
      </c>
      <c r="J277" s="5" t="s">
        <v>276</v>
      </c>
      <c r="K277" s="10">
        <v>0.1361111111111111</v>
      </c>
    </row>
    <row r="278" spans="1:11" x14ac:dyDescent="0.35">
      <c r="A278" s="5">
        <v>8</v>
      </c>
      <c r="B278" s="4">
        <v>45189</v>
      </c>
      <c r="C278" s="5" t="s">
        <v>49</v>
      </c>
      <c r="D278" s="10">
        <v>0.8256944444444444</v>
      </c>
      <c r="H278" s="5">
        <v>2</v>
      </c>
      <c r="I278" s="4">
        <v>45189</v>
      </c>
      <c r="J278" s="5" t="s">
        <v>49</v>
      </c>
      <c r="K278" s="10">
        <v>0.89583333333333337</v>
      </c>
    </row>
    <row r="279" spans="1:11" x14ac:dyDescent="0.35">
      <c r="A279" s="5">
        <v>9</v>
      </c>
      <c r="B279" s="4">
        <v>45193</v>
      </c>
      <c r="C279" s="5" t="s">
        <v>98</v>
      </c>
      <c r="D279" s="10">
        <v>0.63611111111111118</v>
      </c>
      <c r="H279" s="5">
        <v>3</v>
      </c>
      <c r="I279" s="4">
        <v>45196</v>
      </c>
      <c r="J279" s="5" t="s">
        <v>49</v>
      </c>
      <c r="K279" s="10">
        <v>0.82847222222222217</v>
      </c>
    </row>
    <row r="280" spans="1:11" x14ac:dyDescent="0.35">
      <c r="A280" s="5">
        <v>10</v>
      </c>
      <c r="B280" s="4">
        <v>45195</v>
      </c>
      <c r="C280" s="5" t="s">
        <v>49</v>
      </c>
      <c r="D280" s="10">
        <v>0.84583333333333333</v>
      </c>
      <c r="H280" s="5">
        <v>4</v>
      </c>
      <c r="I280" s="4">
        <v>45202</v>
      </c>
      <c r="J280" s="5" t="s">
        <v>49</v>
      </c>
      <c r="K280" s="10">
        <v>0.49513888888888885</v>
      </c>
    </row>
    <row r="281" spans="1:11" x14ac:dyDescent="0.35">
      <c r="A281" s="5">
        <v>11</v>
      </c>
      <c r="B281" s="4">
        <v>45202</v>
      </c>
      <c r="C281" s="5" t="s">
        <v>98</v>
      </c>
      <c r="D281" s="10">
        <v>0.74305555555555547</v>
      </c>
      <c r="H281" s="5"/>
      <c r="I281" s="5"/>
      <c r="J281" s="5"/>
      <c r="K281" s="5"/>
    </row>
    <row r="282" spans="1:11" x14ac:dyDescent="0.35">
      <c r="A282" s="5">
        <v>12</v>
      </c>
      <c r="B282" s="4">
        <v>45203</v>
      </c>
      <c r="C282" s="5" t="s">
        <v>66</v>
      </c>
      <c r="D282" s="10">
        <v>0.90694444444444444</v>
      </c>
    </row>
    <row r="283" spans="1:11" x14ac:dyDescent="0.35">
      <c r="A283" s="5">
        <v>13</v>
      </c>
      <c r="B283" s="4">
        <v>45207</v>
      </c>
      <c r="C283" s="5" t="s">
        <v>98</v>
      </c>
      <c r="D283" s="10">
        <v>0.62361111111111112</v>
      </c>
    </row>
    <row r="286" spans="1:11" ht="18.5" x14ac:dyDescent="0.45">
      <c r="A286" s="123" t="s">
        <v>290</v>
      </c>
      <c r="B286" s="123"/>
      <c r="C286" s="123"/>
      <c r="D286" s="123"/>
    </row>
    <row r="287" spans="1:11" x14ac:dyDescent="0.35">
      <c r="A287" s="5">
        <v>1</v>
      </c>
      <c r="B287" s="4">
        <v>45172</v>
      </c>
      <c r="C287" s="5" t="s">
        <v>68</v>
      </c>
      <c r="D287" s="10">
        <v>0.48680555555555555</v>
      </c>
    </row>
    <row r="288" spans="1:11" x14ac:dyDescent="0.35">
      <c r="A288" s="5">
        <v>2</v>
      </c>
      <c r="B288" s="4">
        <v>45172</v>
      </c>
      <c r="C288" s="5" t="s">
        <v>277</v>
      </c>
      <c r="D288" s="10">
        <v>0.93055555555555547</v>
      </c>
    </row>
    <row r="289" spans="1:4" x14ac:dyDescent="0.35">
      <c r="A289" s="5">
        <v>3</v>
      </c>
      <c r="B289" s="4">
        <v>45175</v>
      </c>
      <c r="C289" s="5" t="s">
        <v>48</v>
      </c>
      <c r="D289" s="10">
        <v>0.87847222222222221</v>
      </c>
    </row>
    <row r="290" spans="1:4" x14ac:dyDescent="0.35">
      <c r="A290" s="5">
        <v>4</v>
      </c>
      <c r="B290" s="4">
        <v>45177</v>
      </c>
      <c r="C290" s="5" t="s">
        <v>48</v>
      </c>
      <c r="D290" s="10">
        <v>0.85833333333333339</v>
      </c>
    </row>
    <row r="291" spans="1:4" x14ac:dyDescent="0.35">
      <c r="A291" s="5">
        <v>5</v>
      </c>
      <c r="B291" s="4">
        <v>45179</v>
      </c>
      <c r="C291" s="5" t="s">
        <v>48</v>
      </c>
      <c r="D291" s="10">
        <v>1.2499999999999999E-2</v>
      </c>
    </row>
    <row r="292" spans="1:4" x14ac:dyDescent="0.35">
      <c r="A292" s="5">
        <v>6</v>
      </c>
      <c r="B292" s="4">
        <v>45181</v>
      </c>
      <c r="C292" s="5" t="s">
        <v>22</v>
      </c>
      <c r="D292" s="10">
        <v>0.87986111111111109</v>
      </c>
    </row>
    <row r="293" spans="1:4" x14ac:dyDescent="0.35">
      <c r="A293" s="5">
        <v>7</v>
      </c>
      <c r="B293" s="4">
        <v>45186</v>
      </c>
      <c r="C293" s="5" t="s">
        <v>48</v>
      </c>
      <c r="D293" s="10">
        <v>0.52500000000000002</v>
      </c>
    </row>
    <row r="294" spans="1:4" x14ac:dyDescent="0.35">
      <c r="A294" s="5">
        <v>8</v>
      </c>
      <c r="B294" s="4">
        <v>45189</v>
      </c>
      <c r="C294" s="5" t="s">
        <v>49</v>
      </c>
      <c r="D294" s="10">
        <v>0.8256944444444444</v>
      </c>
    </row>
    <row r="295" spans="1:4" x14ac:dyDescent="0.35">
      <c r="A295" s="5">
        <v>9</v>
      </c>
      <c r="B295" s="4">
        <v>45193</v>
      </c>
      <c r="C295" s="5" t="s">
        <v>98</v>
      </c>
      <c r="D295" s="10">
        <v>0.63611111111111118</v>
      </c>
    </row>
    <row r="296" spans="1:4" x14ac:dyDescent="0.35">
      <c r="A296" s="5">
        <v>10</v>
      </c>
      <c r="B296" s="4">
        <v>45195</v>
      </c>
      <c r="C296" s="5" t="s">
        <v>49</v>
      </c>
      <c r="D296" s="10">
        <v>0.84583333333333333</v>
      </c>
    </row>
    <row r="297" spans="1:4" x14ac:dyDescent="0.35">
      <c r="A297" s="5">
        <v>11</v>
      </c>
      <c r="B297" s="4">
        <v>45202</v>
      </c>
      <c r="C297" s="5" t="s">
        <v>98</v>
      </c>
      <c r="D297" s="10">
        <v>0.74305555555555547</v>
      </c>
    </row>
    <row r="298" spans="1:4" x14ac:dyDescent="0.35">
      <c r="A298" s="5">
        <v>12</v>
      </c>
      <c r="B298" s="4">
        <v>45203</v>
      </c>
      <c r="C298" s="5" t="s">
        <v>66</v>
      </c>
      <c r="D298" s="10">
        <v>0.90694444444444444</v>
      </c>
    </row>
    <row r="299" spans="1:4" x14ac:dyDescent="0.35">
      <c r="A299" s="5">
        <v>13</v>
      </c>
      <c r="B299" s="4">
        <v>45207</v>
      </c>
      <c r="C299" s="5" t="s">
        <v>98</v>
      </c>
      <c r="D299" s="10">
        <v>0.62361111111111112</v>
      </c>
    </row>
    <row r="302" spans="1:4" ht="18.5" x14ac:dyDescent="0.45">
      <c r="A302" s="123" t="s">
        <v>292</v>
      </c>
      <c r="B302" s="123"/>
      <c r="C302" s="123"/>
      <c r="D302" s="123"/>
    </row>
    <row r="303" spans="1:4" x14ac:dyDescent="0.35">
      <c r="A303" s="5">
        <v>1</v>
      </c>
      <c r="B303" s="4">
        <v>45259</v>
      </c>
      <c r="C303" s="5" t="s">
        <v>48</v>
      </c>
      <c r="D303" s="10">
        <v>0.8569444444444444</v>
      </c>
    </row>
    <row r="304" spans="1:4" x14ac:dyDescent="0.35">
      <c r="A304" s="5">
        <v>2</v>
      </c>
      <c r="B304" s="4">
        <v>45259</v>
      </c>
      <c r="C304" s="5" t="s">
        <v>66</v>
      </c>
      <c r="D304" s="10">
        <v>0.46597222222222223</v>
      </c>
    </row>
    <row r="305" spans="1:4" x14ac:dyDescent="0.35">
      <c r="A305" s="5">
        <v>3</v>
      </c>
      <c r="B305" s="4">
        <v>45255</v>
      </c>
      <c r="C305" s="5" t="s">
        <v>48</v>
      </c>
      <c r="D305" s="10">
        <v>0.48888888888888887</v>
      </c>
    </row>
    <row r="306" spans="1:4" x14ac:dyDescent="0.35">
      <c r="A306" s="5">
        <v>4</v>
      </c>
      <c r="B306" s="4">
        <v>45254</v>
      </c>
      <c r="C306" s="5" t="s">
        <v>291</v>
      </c>
      <c r="D306" s="10">
        <v>0.31805555555555554</v>
      </c>
    </row>
    <row r="307" spans="1:4" x14ac:dyDescent="0.35">
      <c r="A307" s="5">
        <v>5</v>
      </c>
      <c r="B307" s="4">
        <v>45252</v>
      </c>
      <c r="C307" s="5" t="s">
        <v>66</v>
      </c>
      <c r="D307" s="10">
        <v>0.8222222222222223</v>
      </c>
    </row>
    <row r="308" spans="1:4" x14ac:dyDescent="0.35">
      <c r="A308" s="5">
        <v>6</v>
      </c>
      <c r="B308" s="4">
        <v>45251</v>
      </c>
      <c r="C308" s="5" t="s">
        <v>49</v>
      </c>
      <c r="D308" s="10">
        <v>0.8305555555555556</v>
      </c>
    </row>
    <row r="309" spans="1:4" x14ac:dyDescent="0.35">
      <c r="A309" s="5">
        <v>7</v>
      </c>
      <c r="B309" s="4">
        <v>45240</v>
      </c>
      <c r="C309" s="5" t="s">
        <v>66</v>
      </c>
      <c r="D309" s="10">
        <v>0.1076388888888889</v>
      </c>
    </row>
    <row r="310" spans="1:4" x14ac:dyDescent="0.35">
      <c r="A310" s="5">
        <v>8</v>
      </c>
      <c r="B310" s="4">
        <v>45238</v>
      </c>
      <c r="C310" s="5" t="s">
        <v>66</v>
      </c>
      <c r="D310" s="10">
        <v>0.41944444444444445</v>
      </c>
    </row>
    <row r="311" spans="1:4" x14ac:dyDescent="0.35">
      <c r="A311" s="5">
        <v>9</v>
      </c>
      <c r="B311" s="4">
        <v>45236</v>
      </c>
      <c r="C311" s="5" t="s">
        <v>66</v>
      </c>
      <c r="D311" s="10">
        <v>0.87013888888888891</v>
      </c>
    </row>
    <row r="312" spans="1:4" x14ac:dyDescent="0.35">
      <c r="A312" s="5">
        <v>10</v>
      </c>
      <c r="B312" s="4">
        <v>45230</v>
      </c>
      <c r="C312" s="5" t="s">
        <v>127</v>
      </c>
      <c r="D312" s="10">
        <v>0.66249999999999998</v>
      </c>
    </row>
    <row r="313" spans="1:4" x14ac:dyDescent="0.35">
      <c r="A313" s="5">
        <v>11</v>
      </c>
      <c r="B313" s="4">
        <v>45228</v>
      </c>
      <c r="C313" s="5" t="s">
        <v>66</v>
      </c>
      <c r="D313" s="10">
        <v>0.96597222222222223</v>
      </c>
    </row>
    <row r="314" spans="1:4" x14ac:dyDescent="0.35">
      <c r="A314" s="5">
        <v>12</v>
      </c>
      <c r="B314" s="4">
        <v>45222</v>
      </c>
      <c r="C314" s="5" t="s">
        <v>48</v>
      </c>
      <c r="D314" s="10">
        <v>0.71319444444444446</v>
      </c>
    </row>
    <row r="315" spans="1:4" x14ac:dyDescent="0.35">
      <c r="A315" s="5">
        <v>13</v>
      </c>
      <c r="B315" s="4">
        <v>45207</v>
      </c>
      <c r="C315" s="5" t="s">
        <v>127</v>
      </c>
      <c r="D315" s="10">
        <v>0.62361111111111112</v>
      </c>
    </row>
    <row r="316" spans="1:4" x14ac:dyDescent="0.35">
      <c r="A316" s="5">
        <v>14</v>
      </c>
      <c r="B316" s="4">
        <v>45203</v>
      </c>
      <c r="C316" s="5" t="s">
        <v>66</v>
      </c>
      <c r="D316" s="10">
        <v>0.90694444444444444</v>
      </c>
    </row>
    <row r="317" spans="1:4" x14ac:dyDescent="0.35">
      <c r="A317" s="5">
        <v>15</v>
      </c>
      <c r="B317" s="4">
        <v>45202</v>
      </c>
      <c r="C317" s="5" t="s">
        <v>127</v>
      </c>
      <c r="D317" s="10">
        <v>0.74305555555555547</v>
      </c>
    </row>
    <row r="318" spans="1:4" x14ac:dyDescent="0.35">
      <c r="A318" s="1"/>
      <c r="B318" s="5"/>
      <c r="C318" s="5"/>
      <c r="D318" s="5"/>
    </row>
    <row r="319" spans="1:4" x14ac:dyDescent="0.35">
      <c r="A319" s="1"/>
      <c r="B319" s="5"/>
      <c r="C319" s="5"/>
      <c r="D319" s="5"/>
    </row>
  </sheetData>
  <mergeCells count="20">
    <mergeCell ref="A286:D286"/>
    <mergeCell ref="A302:D302"/>
    <mergeCell ref="A270:D270"/>
    <mergeCell ref="H276:K276"/>
    <mergeCell ref="A255:D255"/>
    <mergeCell ref="A240:D240"/>
    <mergeCell ref="A59:D59"/>
    <mergeCell ref="A77:D77"/>
    <mergeCell ref="A227:D227"/>
    <mergeCell ref="A228:A237"/>
    <mergeCell ref="A213:D213"/>
    <mergeCell ref="A215:A226"/>
    <mergeCell ref="A175:D175"/>
    <mergeCell ref="D2:D4"/>
    <mergeCell ref="D5:D7"/>
    <mergeCell ref="D8:D10"/>
    <mergeCell ref="A20:D20"/>
    <mergeCell ref="A129:D129"/>
    <mergeCell ref="A27:A32"/>
    <mergeCell ref="A90:D90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39F8-47BB-4B5A-B4C1-A459D5CD871C}">
  <dimension ref="A2:O46"/>
  <sheetViews>
    <sheetView topLeftCell="A30" workbookViewId="0">
      <selection activeCell="N37" sqref="N37"/>
    </sheetView>
  </sheetViews>
  <sheetFormatPr defaultRowHeight="14.5" x14ac:dyDescent="0.35"/>
  <cols>
    <col min="8" max="8" width="9.54296875" bestFit="1" customWidth="1"/>
  </cols>
  <sheetData>
    <row r="2" spans="1:15" x14ac:dyDescent="0.35">
      <c r="A2" t="s">
        <v>23</v>
      </c>
      <c r="B2">
        <v>31</v>
      </c>
      <c r="C2">
        <v>8</v>
      </c>
    </row>
    <row r="3" spans="1:15" x14ac:dyDescent="0.35">
      <c r="A3" t="s">
        <v>24</v>
      </c>
      <c r="B3">
        <v>1</v>
      </c>
      <c r="C3">
        <v>8</v>
      </c>
      <c r="I3">
        <v>100000</v>
      </c>
      <c r="J3">
        <f>I3*7.55/100</f>
        <v>7550</v>
      </c>
      <c r="K3">
        <f>I3+J3</f>
        <v>107550</v>
      </c>
      <c r="N3">
        <f>J3*2</f>
        <v>15100</v>
      </c>
    </row>
    <row r="4" spans="1:15" x14ac:dyDescent="0.35">
      <c r="A4" t="s">
        <v>25</v>
      </c>
      <c r="B4">
        <v>2</v>
      </c>
      <c r="C4">
        <v>8</v>
      </c>
      <c r="H4">
        <f>K3</f>
        <v>107550</v>
      </c>
      <c r="I4">
        <v>100000</v>
      </c>
      <c r="J4">
        <f>H4+I4</f>
        <v>207550</v>
      </c>
      <c r="K4">
        <f>J4*7.55/100</f>
        <v>15670.025</v>
      </c>
      <c r="L4">
        <f>J4+K4</f>
        <v>223220.02499999999</v>
      </c>
      <c r="O4">
        <f>K3*7.55/100</f>
        <v>8120.0249999999996</v>
      </c>
    </row>
    <row r="5" spans="1:15" x14ac:dyDescent="0.35">
      <c r="A5" t="s">
        <v>26</v>
      </c>
      <c r="B5">
        <v>3</v>
      </c>
      <c r="C5">
        <v>8</v>
      </c>
      <c r="H5">
        <f>L4</f>
        <v>223220.02499999999</v>
      </c>
      <c r="I5">
        <v>100000</v>
      </c>
      <c r="J5">
        <f>H5+I5</f>
        <v>323220.02500000002</v>
      </c>
      <c r="K5">
        <f>J5*7.55/100</f>
        <v>24403.111887500003</v>
      </c>
      <c r="L5">
        <f>J5+K5</f>
        <v>347623.1368875</v>
      </c>
      <c r="O5">
        <f>K3+O4</f>
        <v>115670.02499999999</v>
      </c>
    </row>
    <row r="6" spans="1:15" x14ac:dyDescent="0.35">
      <c r="A6" t="s">
        <v>27</v>
      </c>
      <c r="B6">
        <v>4</v>
      </c>
      <c r="C6">
        <v>8</v>
      </c>
      <c r="D6">
        <v>40</v>
      </c>
      <c r="E6">
        <v>32</v>
      </c>
      <c r="H6">
        <f>L5</f>
        <v>347623.1368875</v>
      </c>
      <c r="I6">
        <v>100000</v>
      </c>
      <c r="J6">
        <f>H6+I6</f>
        <v>447623.1368875</v>
      </c>
      <c r="K6">
        <f>J6*7.55/100</f>
        <v>33795.546835006244</v>
      </c>
      <c r="L6">
        <f>J6+K6</f>
        <v>481418.68372250628</v>
      </c>
    </row>
    <row r="7" spans="1:15" x14ac:dyDescent="0.35">
      <c r="A7" t="s">
        <v>28</v>
      </c>
      <c r="B7">
        <v>5</v>
      </c>
      <c r="H7">
        <f>L6</f>
        <v>481418.68372250628</v>
      </c>
      <c r="I7">
        <v>100000</v>
      </c>
      <c r="J7">
        <f>H7+I7</f>
        <v>581418.68372250628</v>
      </c>
      <c r="K7">
        <f>J7*7.55/100</f>
        <v>43897.110621049229</v>
      </c>
      <c r="L7">
        <f>J7+K7</f>
        <v>625315.79434355546</v>
      </c>
    </row>
    <row r="8" spans="1:15" x14ac:dyDescent="0.35">
      <c r="A8" t="s">
        <v>29</v>
      </c>
      <c r="B8">
        <v>6</v>
      </c>
    </row>
    <row r="9" spans="1:15" x14ac:dyDescent="0.35">
      <c r="A9" t="s">
        <v>23</v>
      </c>
      <c r="B9">
        <v>7</v>
      </c>
      <c r="C9">
        <v>8</v>
      </c>
    </row>
    <row r="10" spans="1:15" x14ac:dyDescent="0.35">
      <c r="A10" t="s">
        <v>24</v>
      </c>
      <c r="B10">
        <v>8</v>
      </c>
      <c r="C10">
        <v>8</v>
      </c>
    </row>
    <row r="11" spans="1:15" x14ac:dyDescent="0.35">
      <c r="A11" t="s">
        <v>25</v>
      </c>
      <c r="B11">
        <v>9</v>
      </c>
      <c r="C11">
        <v>8</v>
      </c>
      <c r="H11">
        <v>100000</v>
      </c>
    </row>
    <row r="12" spans="1:15" x14ac:dyDescent="0.35">
      <c r="A12" t="s">
        <v>26</v>
      </c>
      <c r="B12">
        <v>10</v>
      </c>
      <c r="C12">
        <v>8</v>
      </c>
    </row>
    <row r="13" spans="1:15" x14ac:dyDescent="0.35">
      <c r="A13" t="s">
        <v>27</v>
      </c>
      <c r="B13">
        <v>11</v>
      </c>
      <c r="C13">
        <v>8</v>
      </c>
      <c r="D13">
        <v>40</v>
      </c>
      <c r="E13">
        <v>32</v>
      </c>
      <c r="I13">
        <v>3000</v>
      </c>
      <c r="J13">
        <v>35</v>
      </c>
      <c r="K13">
        <v>12</v>
      </c>
      <c r="L13">
        <f>I13*J13*K13</f>
        <v>1260000</v>
      </c>
    </row>
    <row r="14" spans="1:15" x14ac:dyDescent="0.35">
      <c r="A14" t="s">
        <v>28</v>
      </c>
      <c r="B14">
        <v>12</v>
      </c>
    </row>
    <row r="15" spans="1:15" x14ac:dyDescent="0.35">
      <c r="A15" t="s">
        <v>29</v>
      </c>
      <c r="B15">
        <v>13</v>
      </c>
    </row>
    <row r="16" spans="1:15" x14ac:dyDescent="0.35">
      <c r="A16" t="s">
        <v>23</v>
      </c>
      <c r="B16">
        <v>14</v>
      </c>
      <c r="C16">
        <v>8</v>
      </c>
    </row>
    <row r="17" spans="1:15" x14ac:dyDescent="0.35">
      <c r="A17" t="s">
        <v>24</v>
      </c>
      <c r="B17">
        <v>15</v>
      </c>
      <c r="C17">
        <v>8</v>
      </c>
    </row>
    <row r="18" spans="1:15" x14ac:dyDescent="0.35">
      <c r="A18" t="s">
        <v>25</v>
      </c>
      <c r="B18">
        <v>16</v>
      </c>
      <c r="C18">
        <v>8</v>
      </c>
      <c r="N18">
        <v>550</v>
      </c>
    </row>
    <row r="19" spans="1:15" x14ac:dyDescent="0.35">
      <c r="A19" t="s">
        <v>26</v>
      </c>
      <c r="B19">
        <v>17</v>
      </c>
      <c r="C19">
        <v>8</v>
      </c>
      <c r="N19">
        <v>40</v>
      </c>
    </row>
    <row r="20" spans="1:15" x14ac:dyDescent="0.35">
      <c r="A20" t="s">
        <v>27</v>
      </c>
      <c r="B20">
        <v>18</v>
      </c>
      <c r="D20">
        <v>32</v>
      </c>
      <c r="E20">
        <v>38</v>
      </c>
      <c r="J20" t="s">
        <v>192</v>
      </c>
      <c r="K20" t="s">
        <v>193</v>
      </c>
      <c r="N20">
        <f>N18/N19</f>
        <v>13.75</v>
      </c>
      <c r="O20">
        <v>97</v>
      </c>
    </row>
    <row r="21" spans="1:15" x14ac:dyDescent="0.35">
      <c r="A21" t="s">
        <v>28</v>
      </c>
      <c r="B21">
        <v>19</v>
      </c>
      <c r="I21" t="s">
        <v>194</v>
      </c>
      <c r="J21">
        <v>320</v>
      </c>
      <c r="K21">
        <v>1000</v>
      </c>
      <c r="O21">
        <f>N20*O20</f>
        <v>1333.75</v>
      </c>
    </row>
    <row r="22" spans="1:15" x14ac:dyDescent="0.35">
      <c r="A22" t="s">
        <v>29</v>
      </c>
      <c r="B22">
        <v>20</v>
      </c>
      <c r="I22" t="s">
        <v>194</v>
      </c>
      <c r="J22">
        <v>500</v>
      </c>
      <c r="K22">
        <v>1100</v>
      </c>
    </row>
    <row r="23" spans="1:15" x14ac:dyDescent="0.35">
      <c r="A23" t="s">
        <v>23</v>
      </c>
      <c r="B23">
        <v>21</v>
      </c>
      <c r="C23">
        <v>8</v>
      </c>
      <c r="J23">
        <v>250</v>
      </c>
      <c r="K23">
        <v>900</v>
      </c>
    </row>
    <row r="24" spans="1:15" x14ac:dyDescent="0.35">
      <c r="A24" t="s">
        <v>24</v>
      </c>
      <c r="B24">
        <v>22</v>
      </c>
      <c r="C24">
        <v>8</v>
      </c>
      <c r="O24">
        <v>32</v>
      </c>
    </row>
    <row r="25" spans="1:15" x14ac:dyDescent="0.35">
      <c r="A25" t="s">
        <v>25</v>
      </c>
      <c r="B25">
        <v>23</v>
      </c>
      <c r="C25">
        <v>8</v>
      </c>
      <c r="O25">
        <v>476</v>
      </c>
    </row>
    <row r="26" spans="1:15" x14ac:dyDescent="0.35">
      <c r="A26" t="s">
        <v>26</v>
      </c>
      <c r="B26">
        <v>24</v>
      </c>
      <c r="C26">
        <v>8</v>
      </c>
      <c r="H26" s="11">
        <v>45016</v>
      </c>
      <c r="K26">
        <v>3457</v>
      </c>
      <c r="O26">
        <f>O25/O24</f>
        <v>14.875</v>
      </c>
    </row>
    <row r="27" spans="1:15" x14ac:dyDescent="0.35">
      <c r="A27" t="s">
        <v>27</v>
      </c>
      <c r="B27">
        <v>25</v>
      </c>
      <c r="C27">
        <v>8</v>
      </c>
      <c r="D27">
        <v>40</v>
      </c>
      <c r="E27">
        <v>50</v>
      </c>
    </row>
    <row r="28" spans="1:15" x14ac:dyDescent="0.35">
      <c r="A28" t="s">
        <v>28</v>
      </c>
      <c r="B28">
        <v>26</v>
      </c>
      <c r="D28">
        <f>SUM(D2:D27)</f>
        <v>152</v>
      </c>
      <c r="E28">
        <f>SUM(E2:E27)</f>
        <v>152</v>
      </c>
    </row>
    <row r="29" spans="1:15" x14ac:dyDescent="0.35">
      <c r="A29" t="s">
        <v>29</v>
      </c>
      <c r="B29">
        <v>27</v>
      </c>
    </row>
    <row r="30" spans="1:15" x14ac:dyDescent="0.35">
      <c r="A30" t="s">
        <v>23</v>
      </c>
      <c r="B30">
        <v>28</v>
      </c>
    </row>
    <row r="33" spans="2:15" x14ac:dyDescent="0.35">
      <c r="O33" t="s">
        <v>150</v>
      </c>
    </row>
    <row r="34" spans="2:15" x14ac:dyDescent="0.35">
      <c r="G34" t="s">
        <v>280</v>
      </c>
      <c r="I34">
        <v>700</v>
      </c>
    </row>
    <row r="35" spans="2:15" x14ac:dyDescent="0.35">
      <c r="G35" t="s">
        <v>281</v>
      </c>
      <c r="I35">
        <v>700</v>
      </c>
      <c r="N35" t="s">
        <v>282</v>
      </c>
    </row>
    <row r="36" spans="2:15" x14ac:dyDescent="0.35">
      <c r="I36">
        <f>I34+I35</f>
        <v>1400</v>
      </c>
      <c r="J36">
        <v>17</v>
      </c>
      <c r="K36">
        <f>I36/J36</f>
        <v>82.352941176470594</v>
      </c>
      <c r="L36">
        <v>97</v>
      </c>
      <c r="M36">
        <f>L36*K36</f>
        <v>7988.2352941176478</v>
      </c>
      <c r="N36">
        <v>1200</v>
      </c>
      <c r="O36">
        <f>M36+N36</f>
        <v>9188.2352941176468</v>
      </c>
    </row>
    <row r="39" spans="2:15" x14ac:dyDescent="0.35">
      <c r="F39" t="s">
        <v>286</v>
      </c>
    </row>
    <row r="40" spans="2:15" x14ac:dyDescent="0.35">
      <c r="B40" s="110" t="s">
        <v>283</v>
      </c>
    </row>
    <row r="41" spans="2:15" x14ac:dyDescent="0.35">
      <c r="B41" s="111" t="s">
        <v>284</v>
      </c>
      <c r="F41">
        <v>300</v>
      </c>
      <c r="G41">
        <v>3</v>
      </c>
      <c r="H41">
        <v>1000</v>
      </c>
    </row>
    <row r="42" spans="2:15" x14ac:dyDescent="0.35">
      <c r="C42" s="111" t="s">
        <v>285</v>
      </c>
    </row>
    <row r="44" spans="2:15" x14ac:dyDescent="0.35">
      <c r="C44" t="s">
        <v>287</v>
      </c>
      <c r="D44" t="s">
        <v>288</v>
      </c>
      <c r="H44">
        <v>2000</v>
      </c>
    </row>
    <row r="46" spans="2:15" x14ac:dyDescent="0.35">
      <c r="D46" t="s">
        <v>289</v>
      </c>
      <c r="H46">
        <v>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B21D-9F36-42E2-9D1F-D7918118F17C}">
  <dimension ref="B2:M45"/>
  <sheetViews>
    <sheetView topLeftCell="B33" workbookViewId="0">
      <selection activeCell="E46" sqref="E46"/>
    </sheetView>
  </sheetViews>
  <sheetFormatPr defaultRowHeight="14.5" x14ac:dyDescent="0.35"/>
  <cols>
    <col min="3" max="3" width="51.1796875" bestFit="1" customWidth="1"/>
    <col min="4" max="4" width="14.08984375" customWidth="1"/>
    <col min="5" max="5" width="10.54296875" customWidth="1"/>
  </cols>
  <sheetData>
    <row r="2" spans="2:13" x14ac:dyDescent="0.35">
      <c r="B2">
        <v>1</v>
      </c>
      <c r="C2" t="s">
        <v>42</v>
      </c>
      <c r="E2" s="9">
        <v>40000</v>
      </c>
      <c r="F2">
        <f>+E2*12</f>
        <v>480000</v>
      </c>
    </row>
    <row r="3" spans="2:13" x14ac:dyDescent="0.35">
      <c r="B3">
        <v>2</v>
      </c>
      <c r="C3" t="s">
        <v>34</v>
      </c>
    </row>
    <row r="4" spans="2:13" x14ac:dyDescent="0.35">
      <c r="B4">
        <v>3</v>
      </c>
      <c r="C4" t="s">
        <v>35</v>
      </c>
    </row>
    <row r="5" spans="2:13" x14ac:dyDescent="0.35">
      <c r="B5">
        <v>4</v>
      </c>
      <c r="C5" t="s">
        <v>36</v>
      </c>
      <c r="E5" s="9">
        <v>25000</v>
      </c>
      <c r="F5" s="9">
        <v>25000</v>
      </c>
    </row>
    <row r="6" spans="2:13" x14ac:dyDescent="0.35">
      <c r="B6">
        <v>5</v>
      </c>
      <c r="C6" t="s">
        <v>37</v>
      </c>
      <c r="E6" s="9">
        <v>50000</v>
      </c>
      <c r="F6" s="9">
        <v>50000</v>
      </c>
    </row>
    <row r="7" spans="2:13" x14ac:dyDescent="0.35">
      <c r="B7">
        <v>6</v>
      </c>
      <c r="C7" t="s">
        <v>38</v>
      </c>
      <c r="E7" s="9">
        <v>100000</v>
      </c>
      <c r="F7" s="9">
        <v>100000</v>
      </c>
    </row>
    <row r="8" spans="2:13" x14ac:dyDescent="0.35">
      <c r="B8">
        <v>7</v>
      </c>
      <c r="C8" t="s">
        <v>39</v>
      </c>
      <c r="E8" s="9">
        <v>50000</v>
      </c>
      <c r="F8" s="9">
        <v>50000</v>
      </c>
    </row>
    <row r="9" spans="2:13" x14ac:dyDescent="0.35">
      <c r="B9">
        <v>8</v>
      </c>
      <c r="C9" t="s">
        <v>40</v>
      </c>
    </row>
    <row r="10" spans="2:13" x14ac:dyDescent="0.35">
      <c r="B10">
        <v>9</v>
      </c>
      <c r="C10" t="s">
        <v>43</v>
      </c>
      <c r="E10" s="9">
        <v>60000</v>
      </c>
      <c r="H10" t="s">
        <v>128</v>
      </c>
      <c r="I10">
        <v>157277</v>
      </c>
    </row>
    <row r="11" spans="2:13" x14ac:dyDescent="0.35">
      <c r="B11">
        <v>10</v>
      </c>
      <c r="C11" t="s">
        <v>44</v>
      </c>
      <c r="I11">
        <v>157277</v>
      </c>
      <c r="J11">
        <f>I11+I12</f>
        <v>797277</v>
      </c>
      <c r="K11">
        <v>7.55</v>
      </c>
      <c r="L11">
        <f>J11*K11/100</f>
        <v>60194.413499999995</v>
      </c>
      <c r="M11">
        <f>L11/12</f>
        <v>5016.2011249999996</v>
      </c>
    </row>
    <row r="12" spans="2:13" x14ac:dyDescent="0.35">
      <c r="B12">
        <v>11</v>
      </c>
      <c r="C12" t="s">
        <v>45</v>
      </c>
      <c r="I12">
        <v>640000</v>
      </c>
      <c r="K12">
        <v>7.55</v>
      </c>
      <c r="L12">
        <f>I12*K12/100</f>
        <v>48320</v>
      </c>
      <c r="M12">
        <f>L12/12</f>
        <v>4026.6666666666665</v>
      </c>
    </row>
    <row r="13" spans="2:13" x14ac:dyDescent="0.35">
      <c r="B13">
        <v>12</v>
      </c>
      <c r="C13" t="s">
        <v>46</v>
      </c>
    </row>
    <row r="14" spans="2:13" x14ac:dyDescent="0.35">
      <c r="B14">
        <v>13</v>
      </c>
      <c r="C14" t="s">
        <v>41</v>
      </c>
      <c r="E14" s="9">
        <v>25000</v>
      </c>
      <c r="F14" s="9">
        <v>25000</v>
      </c>
    </row>
    <row r="15" spans="2:13" x14ac:dyDescent="0.35">
      <c r="C15" t="s">
        <v>30</v>
      </c>
    </row>
    <row r="17" spans="3:11" x14ac:dyDescent="0.35">
      <c r="C17">
        <v>3200000</v>
      </c>
      <c r="F17">
        <f>SUM(F2:F16)</f>
        <v>730000</v>
      </c>
      <c r="G17">
        <f>+C17-F17</f>
        <v>2470000</v>
      </c>
      <c r="H17">
        <f>+G17*30/100</f>
        <v>741000</v>
      </c>
    </row>
    <row r="18" spans="3:11" x14ac:dyDescent="0.35">
      <c r="G18">
        <f>+C17/12</f>
        <v>266666.66666666669</v>
      </c>
      <c r="H18">
        <f>+G18*20/100</f>
        <v>53333.333333333343</v>
      </c>
    </row>
    <row r="19" spans="3:11" x14ac:dyDescent="0.35">
      <c r="C19" s="1"/>
      <c r="D19" s="1"/>
      <c r="E19" s="5" t="s">
        <v>58</v>
      </c>
      <c r="F19" s="5" t="s">
        <v>57</v>
      </c>
    </row>
    <row r="20" spans="3:11" x14ac:dyDescent="0.35">
      <c r="C20" s="1"/>
      <c r="D20" s="1"/>
      <c r="E20" s="1"/>
      <c r="F20" s="1"/>
    </row>
    <row r="21" spans="3:11" x14ac:dyDescent="0.35">
      <c r="C21" s="1" t="s">
        <v>50</v>
      </c>
      <c r="D21" s="1"/>
      <c r="E21" s="1">
        <v>2100000</v>
      </c>
      <c r="F21" s="1"/>
    </row>
    <row r="22" spans="3:11" x14ac:dyDescent="0.35">
      <c r="C22" s="1" t="s">
        <v>51</v>
      </c>
      <c r="D22" s="1"/>
      <c r="E22" s="1"/>
      <c r="F22" s="1"/>
    </row>
    <row r="23" spans="3:11" x14ac:dyDescent="0.35">
      <c r="C23" s="1" t="s">
        <v>52</v>
      </c>
      <c r="D23" s="1"/>
      <c r="E23" s="1">
        <v>73507</v>
      </c>
      <c r="F23" s="1"/>
    </row>
    <row r="24" spans="3:11" x14ac:dyDescent="0.35">
      <c r="C24" s="1" t="s">
        <v>53</v>
      </c>
      <c r="D24" s="1"/>
      <c r="E24" s="1">
        <v>200000</v>
      </c>
      <c r="F24" s="1"/>
      <c r="I24" t="s">
        <v>56</v>
      </c>
      <c r="K24">
        <v>125000</v>
      </c>
    </row>
    <row r="25" spans="3:11" x14ac:dyDescent="0.35">
      <c r="C25" s="1" t="s">
        <v>54</v>
      </c>
      <c r="D25" s="1"/>
      <c r="E25" s="1">
        <v>200000</v>
      </c>
      <c r="F25" s="1"/>
    </row>
    <row r="26" spans="3:11" x14ac:dyDescent="0.35">
      <c r="C26" s="1" t="s">
        <v>55</v>
      </c>
      <c r="D26" s="1"/>
      <c r="E26" s="1">
        <v>300000</v>
      </c>
      <c r="F26" s="1"/>
    </row>
    <row r="27" spans="3:11" x14ac:dyDescent="0.35">
      <c r="C27" s="1" t="s">
        <v>124</v>
      </c>
      <c r="D27" s="1"/>
      <c r="E27" s="1">
        <v>100000</v>
      </c>
      <c r="F27" s="1"/>
    </row>
    <row r="28" spans="3:11" x14ac:dyDescent="0.35">
      <c r="C28" s="1"/>
      <c r="D28" s="1"/>
      <c r="E28" s="1"/>
      <c r="F28" s="1"/>
      <c r="H28" t="s">
        <v>125</v>
      </c>
      <c r="I28" t="s">
        <v>126</v>
      </c>
    </row>
    <row r="29" spans="3:11" x14ac:dyDescent="0.35">
      <c r="C29" s="1"/>
      <c r="D29" s="1"/>
      <c r="E29" s="1"/>
      <c r="F29" s="1"/>
      <c r="I29">
        <v>3000000</v>
      </c>
      <c r="J29">
        <v>50000</v>
      </c>
    </row>
    <row r="30" spans="3:11" x14ac:dyDescent="0.35">
      <c r="C30" s="1"/>
      <c r="D30" s="1"/>
      <c r="E30" s="1"/>
      <c r="F30" s="1"/>
      <c r="J30">
        <f>+I29/J29</f>
        <v>60</v>
      </c>
    </row>
    <row r="31" spans="3:11" x14ac:dyDescent="0.35">
      <c r="C31" s="1"/>
      <c r="D31" s="1"/>
      <c r="E31" s="1"/>
      <c r="F31" s="1"/>
    </row>
    <row r="32" spans="3:11" x14ac:dyDescent="0.35">
      <c r="E32">
        <f>SUM(E20:E31)</f>
        <v>2973507</v>
      </c>
    </row>
    <row r="36" spans="2:8" x14ac:dyDescent="0.35">
      <c r="D36" s="22" t="s">
        <v>87</v>
      </c>
      <c r="E36" s="22" t="s">
        <v>121</v>
      </c>
      <c r="F36" s="22" t="s">
        <v>76</v>
      </c>
      <c r="G36" s="22" t="s">
        <v>74</v>
      </c>
      <c r="H36" t="s">
        <v>198</v>
      </c>
    </row>
    <row r="37" spans="2:8" x14ac:dyDescent="0.35">
      <c r="B37">
        <v>577500</v>
      </c>
      <c r="C37" s="22" t="s">
        <v>195</v>
      </c>
      <c r="D37" s="22">
        <v>96170</v>
      </c>
      <c r="E37" s="22">
        <f>B37/12</f>
        <v>48125</v>
      </c>
      <c r="F37" s="22">
        <v>33333</v>
      </c>
      <c r="G37" s="22">
        <v>15536</v>
      </c>
    </row>
    <row r="38" spans="2:8" x14ac:dyDescent="0.35">
      <c r="B38">
        <v>288750</v>
      </c>
      <c r="C38" s="22" t="s">
        <v>196</v>
      </c>
      <c r="D38" s="22">
        <v>38468</v>
      </c>
      <c r="E38" s="22">
        <f>B38/12</f>
        <v>24062.5</v>
      </c>
      <c r="F38" s="77">
        <v>44444</v>
      </c>
      <c r="G38" s="22">
        <v>7768</v>
      </c>
    </row>
    <row r="39" spans="2:8" x14ac:dyDescent="0.35">
      <c r="D39" s="22"/>
      <c r="E39" s="22"/>
      <c r="F39" s="22"/>
      <c r="G39" s="22"/>
    </row>
    <row r="40" spans="2:8" x14ac:dyDescent="0.35">
      <c r="C40" s="22" t="s">
        <v>197</v>
      </c>
      <c r="D40" s="22">
        <v>3200000</v>
      </c>
      <c r="E40" s="22">
        <v>1650000</v>
      </c>
      <c r="F40" s="22">
        <v>100000</v>
      </c>
      <c r="G40" s="22">
        <v>686052</v>
      </c>
    </row>
    <row r="41" spans="2:8" x14ac:dyDescent="0.35">
      <c r="D41" s="22"/>
      <c r="E41" s="22"/>
      <c r="F41" s="22"/>
      <c r="G41" s="22"/>
    </row>
    <row r="42" spans="2:8" x14ac:dyDescent="0.35">
      <c r="D42">
        <f>D37*50%</f>
        <v>48085</v>
      </c>
    </row>
    <row r="43" spans="2:8" x14ac:dyDescent="0.35">
      <c r="D43">
        <v>461268</v>
      </c>
    </row>
    <row r="44" spans="2:8" x14ac:dyDescent="0.35">
      <c r="D44">
        <f>D43/12</f>
        <v>38439</v>
      </c>
      <c r="E44" t="s">
        <v>199</v>
      </c>
    </row>
    <row r="45" spans="2:8" x14ac:dyDescent="0.35">
      <c r="E45" t="s">
        <v>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2912-5418-4FB1-80D5-C18C3B3A6D52}">
  <dimension ref="C3:S45"/>
  <sheetViews>
    <sheetView topLeftCell="A19" workbookViewId="0">
      <selection activeCell="J50" sqref="J50"/>
    </sheetView>
  </sheetViews>
  <sheetFormatPr defaultRowHeight="14.5" x14ac:dyDescent="0.35"/>
  <cols>
    <col min="3" max="3" width="8.7265625" style="22"/>
    <col min="17" max="17" width="9.1796875" bestFit="1" customWidth="1"/>
  </cols>
  <sheetData>
    <row r="3" spans="3:17" x14ac:dyDescent="0.35">
      <c r="F3">
        <v>7500</v>
      </c>
      <c r="G3">
        <v>12</v>
      </c>
      <c r="H3">
        <f>F3*G3</f>
        <v>90000</v>
      </c>
      <c r="I3">
        <v>17</v>
      </c>
      <c r="J3">
        <f>I3*H3</f>
        <v>1530000</v>
      </c>
      <c r="K3">
        <v>4000000</v>
      </c>
    </row>
    <row r="4" spans="3:17" x14ac:dyDescent="0.35">
      <c r="O4">
        <v>4500</v>
      </c>
      <c r="P4" s="41">
        <v>45268</v>
      </c>
      <c r="Q4" t="s">
        <v>133</v>
      </c>
    </row>
    <row r="5" spans="3:17" x14ac:dyDescent="0.35">
      <c r="C5" s="22">
        <v>1</v>
      </c>
      <c r="D5">
        <v>100000</v>
      </c>
      <c r="E5">
        <v>100000</v>
      </c>
      <c r="F5">
        <v>7.5</v>
      </c>
      <c r="G5">
        <f>E5*F5/100</f>
        <v>7500</v>
      </c>
      <c r="H5">
        <f>E5+G5</f>
        <v>107500</v>
      </c>
      <c r="O5">
        <v>5000</v>
      </c>
      <c r="P5" t="s">
        <v>129</v>
      </c>
    </row>
    <row r="6" spans="3:17" x14ac:dyDescent="0.35">
      <c r="C6" s="22">
        <v>2</v>
      </c>
      <c r="D6">
        <v>100000</v>
      </c>
      <c r="E6">
        <f>H5+D6</f>
        <v>207500</v>
      </c>
      <c r="F6">
        <v>7.5</v>
      </c>
      <c r="G6" s="51">
        <f t="shared" ref="G6:G22" si="0">E6*F6/100</f>
        <v>15562.5</v>
      </c>
      <c r="H6" s="51">
        <f t="shared" ref="H6:H22" si="1">E6+G6</f>
        <v>223062.5</v>
      </c>
      <c r="L6">
        <v>13700</v>
      </c>
      <c r="O6">
        <v>4200</v>
      </c>
      <c r="P6" t="s">
        <v>132</v>
      </c>
      <c r="Q6" s="11">
        <v>44900</v>
      </c>
    </row>
    <row r="7" spans="3:17" x14ac:dyDescent="0.35">
      <c r="C7" s="22">
        <v>3</v>
      </c>
      <c r="D7">
        <v>100000</v>
      </c>
      <c r="E7">
        <f t="shared" ref="E7:E22" si="2">H6+D7</f>
        <v>323062.5</v>
      </c>
      <c r="F7">
        <v>7.5</v>
      </c>
      <c r="G7" s="51">
        <f t="shared" si="0"/>
        <v>24229.6875</v>
      </c>
      <c r="H7" s="51">
        <f t="shared" si="1"/>
        <v>347292.1875</v>
      </c>
      <c r="K7" s="41">
        <v>44930</v>
      </c>
      <c r="L7">
        <v>5000</v>
      </c>
      <c r="M7" t="s">
        <v>129</v>
      </c>
    </row>
    <row r="8" spans="3:17" x14ac:dyDescent="0.35">
      <c r="C8" s="22">
        <v>4</v>
      </c>
      <c r="D8">
        <v>100000</v>
      </c>
      <c r="E8">
        <f t="shared" si="2"/>
        <v>447292.1875</v>
      </c>
      <c r="F8">
        <v>7.5</v>
      </c>
      <c r="G8" s="51">
        <f t="shared" si="0"/>
        <v>33546.9140625</v>
      </c>
      <c r="H8" s="51">
        <f t="shared" si="1"/>
        <v>480839.1015625</v>
      </c>
      <c r="K8" s="41">
        <v>44947</v>
      </c>
      <c r="L8">
        <v>6000</v>
      </c>
      <c r="M8" t="s">
        <v>130</v>
      </c>
    </row>
    <row r="9" spans="3:17" x14ac:dyDescent="0.35">
      <c r="C9" s="22">
        <v>5</v>
      </c>
      <c r="D9">
        <v>100000</v>
      </c>
      <c r="E9">
        <f t="shared" si="2"/>
        <v>580839.1015625</v>
      </c>
      <c r="F9">
        <v>7.5</v>
      </c>
      <c r="G9" s="51">
        <f t="shared" si="0"/>
        <v>43562.9326171875</v>
      </c>
      <c r="H9" s="51">
        <f t="shared" si="1"/>
        <v>624402.0341796875</v>
      </c>
      <c r="K9" s="41">
        <v>44943</v>
      </c>
      <c r="L9">
        <v>5500</v>
      </c>
      <c r="M9" t="s">
        <v>131</v>
      </c>
    </row>
    <row r="10" spans="3:17" x14ac:dyDescent="0.35">
      <c r="C10" s="22">
        <v>6</v>
      </c>
      <c r="D10">
        <v>100000</v>
      </c>
      <c r="E10">
        <f t="shared" si="2"/>
        <v>724402.0341796875</v>
      </c>
      <c r="F10">
        <v>7.5</v>
      </c>
      <c r="G10" s="51">
        <f t="shared" si="0"/>
        <v>54330.152563476564</v>
      </c>
      <c r="H10" s="51">
        <f t="shared" si="1"/>
        <v>778732.18674316409</v>
      </c>
      <c r="L10" s="7">
        <f>SUM(L6:L9)</f>
        <v>30200</v>
      </c>
    </row>
    <row r="11" spans="3:17" x14ac:dyDescent="0.35">
      <c r="C11" s="22">
        <v>7</v>
      </c>
      <c r="D11">
        <v>100000</v>
      </c>
      <c r="E11">
        <f t="shared" si="2"/>
        <v>878732.18674316409</v>
      </c>
      <c r="F11">
        <v>7.5</v>
      </c>
      <c r="G11" s="51">
        <f t="shared" si="0"/>
        <v>65904.914005737301</v>
      </c>
      <c r="H11" s="51">
        <f t="shared" si="1"/>
        <v>944637.10074890137</v>
      </c>
    </row>
    <row r="12" spans="3:17" x14ac:dyDescent="0.35">
      <c r="C12" s="22">
        <v>8</v>
      </c>
      <c r="D12">
        <v>100000</v>
      </c>
      <c r="E12">
        <f t="shared" si="2"/>
        <v>1044637.1007489014</v>
      </c>
      <c r="F12">
        <v>7.5</v>
      </c>
      <c r="G12" s="51">
        <f t="shared" si="0"/>
        <v>78347.7825561676</v>
      </c>
      <c r="H12" s="51">
        <f t="shared" si="1"/>
        <v>1122984.8833050691</v>
      </c>
    </row>
    <row r="13" spans="3:17" x14ac:dyDescent="0.35">
      <c r="C13" s="22">
        <v>9</v>
      </c>
      <c r="D13">
        <v>100000</v>
      </c>
      <c r="E13">
        <f t="shared" si="2"/>
        <v>1222984.8833050691</v>
      </c>
      <c r="F13">
        <v>7.5</v>
      </c>
      <c r="G13" s="51">
        <f t="shared" si="0"/>
        <v>91723.866247880185</v>
      </c>
      <c r="H13" s="51">
        <f t="shared" si="1"/>
        <v>1314708.7495529493</v>
      </c>
      <c r="L13">
        <v>730000</v>
      </c>
      <c r="M13">
        <v>8.1999999999999993</v>
      </c>
      <c r="N13">
        <f>L13*M13/100</f>
        <v>59859.999999999993</v>
      </c>
      <c r="O13">
        <f>N13/12</f>
        <v>4988.333333333333</v>
      </c>
    </row>
    <row r="14" spans="3:17" x14ac:dyDescent="0.35">
      <c r="C14" s="22">
        <v>10</v>
      </c>
      <c r="D14">
        <v>100000</v>
      </c>
      <c r="E14">
        <f t="shared" si="2"/>
        <v>1414708.7495529493</v>
      </c>
      <c r="F14">
        <v>7.5</v>
      </c>
      <c r="G14" s="51">
        <f t="shared" si="0"/>
        <v>106103.15621647119</v>
      </c>
      <c r="H14" s="51">
        <f t="shared" si="1"/>
        <v>1520811.9057694206</v>
      </c>
      <c r="L14">
        <v>750000</v>
      </c>
      <c r="M14">
        <v>8</v>
      </c>
      <c r="N14">
        <f>L14*M14/100</f>
        <v>60000</v>
      </c>
      <c r="O14">
        <f>N14/12</f>
        <v>5000</v>
      </c>
    </row>
    <row r="15" spans="3:17" x14ac:dyDescent="0.35">
      <c r="C15" s="22">
        <v>11</v>
      </c>
      <c r="D15">
        <v>100000</v>
      </c>
      <c r="E15">
        <f t="shared" si="2"/>
        <v>1620811.9057694206</v>
      </c>
      <c r="F15">
        <v>7.5</v>
      </c>
      <c r="G15" s="51">
        <f t="shared" si="0"/>
        <v>121560.89293270656</v>
      </c>
      <c r="H15" s="51">
        <f t="shared" si="1"/>
        <v>1742372.7987021271</v>
      </c>
      <c r="L15">
        <v>799777</v>
      </c>
      <c r="M15">
        <v>7.55</v>
      </c>
      <c r="N15">
        <f>L15*M15/100</f>
        <v>60383.163499999995</v>
      </c>
      <c r="O15">
        <f>N15/12</f>
        <v>5031.9302916666666</v>
      </c>
    </row>
    <row r="16" spans="3:17" x14ac:dyDescent="0.35">
      <c r="C16" s="22">
        <v>12</v>
      </c>
      <c r="D16">
        <v>100000</v>
      </c>
      <c r="E16">
        <f t="shared" si="2"/>
        <v>1842372.7987021271</v>
      </c>
      <c r="F16">
        <v>7.5</v>
      </c>
      <c r="G16" s="51">
        <f t="shared" si="0"/>
        <v>138177.95990265952</v>
      </c>
      <c r="H16" s="51">
        <f t="shared" si="1"/>
        <v>1980550.7586047866</v>
      </c>
      <c r="Q16">
        <v>79</v>
      </c>
    </row>
    <row r="17" spans="3:19" x14ac:dyDescent="0.35">
      <c r="C17" s="22">
        <v>13</v>
      </c>
      <c r="D17">
        <v>100000</v>
      </c>
      <c r="E17">
        <f t="shared" si="2"/>
        <v>2080550.7586047866</v>
      </c>
      <c r="F17">
        <v>7.5</v>
      </c>
      <c r="G17" s="51">
        <f t="shared" si="0"/>
        <v>156041.30689535898</v>
      </c>
      <c r="H17" s="51">
        <f t="shared" si="1"/>
        <v>2236592.0655001458</v>
      </c>
      <c r="Q17">
        <v>99</v>
      </c>
    </row>
    <row r="18" spans="3:19" x14ac:dyDescent="0.35">
      <c r="C18" s="22">
        <v>14</v>
      </c>
      <c r="D18">
        <v>100000</v>
      </c>
      <c r="E18">
        <f t="shared" si="2"/>
        <v>2336592.0655001458</v>
      </c>
      <c r="F18">
        <v>7.5</v>
      </c>
      <c r="G18" s="51">
        <f t="shared" si="0"/>
        <v>175244.40491251092</v>
      </c>
      <c r="H18" s="51">
        <f t="shared" si="1"/>
        <v>2511836.4704126567</v>
      </c>
    </row>
    <row r="19" spans="3:19" x14ac:dyDescent="0.35">
      <c r="C19" s="22">
        <v>15</v>
      </c>
      <c r="D19">
        <v>100000</v>
      </c>
      <c r="E19">
        <f t="shared" si="2"/>
        <v>2611836.4704126567</v>
      </c>
      <c r="F19">
        <v>7.5</v>
      </c>
      <c r="G19" s="51">
        <f t="shared" si="0"/>
        <v>195887.73528094924</v>
      </c>
      <c r="H19" s="51">
        <f t="shared" si="1"/>
        <v>2807724.2056936058</v>
      </c>
    </row>
    <row r="20" spans="3:19" x14ac:dyDescent="0.35">
      <c r="C20" s="22">
        <v>16</v>
      </c>
      <c r="D20">
        <v>100000</v>
      </c>
      <c r="E20">
        <f t="shared" si="2"/>
        <v>2907724.2056936058</v>
      </c>
      <c r="F20">
        <v>7.5</v>
      </c>
      <c r="G20" s="51">
        <f t="shared" si="0"/>
        <v>218079.31542702045</v>
      </c>
      <c r="H20" s="51">
        <f t="shared" si="1"/>
        <v>3125803.5211206265</v>
      </c>
      <c r="K20">
        <v>1600000</v>
      </c>
      <c r="L20">
        <v>7.26</v>
      </c>
      <c r="M20">
        <f>K20*L20/100</f>
        <v>116160</v>
      </c>
      <c r="N20">
        <f>K20+M20</f>
        <v>1716160</v>
      </c>
      <c r="O20">
        <f>M20/12</f>
        <v>9680</v>
      </c>
    </row>
    <row r="21" spans="3:19" x14ac:dyDescent="0.35">
      <c r="C21" s="22">
        <v>17</v>
      </c>
      <c r="D21">
        <v>100000</v>
      </c>
      <c r="E21">
        <f t="shared" si="2"/>
        <v>3225803.5211206265</v>
      </c>
      <c r="F21">
        <v>7.5</v>
      </c>
      <c r="G21" s="51">
        <f t="shared" si="0"/>
        <v>241935.264084047</v>
      </c>
      <c r="H21" s="51">
        <f t="shared" si="1"/>
        <v>3467738.7852046737</v>
      </c>
      <c r="K21">
        <v>1000000</v>
      </c>
      <c r="L21">
        <v>7.26</v>
      </c>
      <c r="M21">
        <f>K21*L21/100</f>
        <v>72600</v>
      </c>
      <c r="N21">
        <f>K21+M21</f>
        <v>1072600</v>
      </c>
      <c r="O21">
        <f>K20+M20+M21</f>
        <v>1788760</v>
      </c>
    </row>
    <row r="22" spans="3:19" x14ac:dyDescent="0.35">
      <c r="C22" s="22">
        <v>18</v>
      </c>
      <c r="D22">
        <v>100000</v>
      </c>
      <c r="E22">
        <f t="shared" si="2"/>
        <v>3567738.7852046737</v>
      </c>
      <c r="F22">
        <v>7.5</v>
      </c>
      <c r="G22" s="51">
        <f t="shared" si="0"/>
        <v>267580.40889035055</v>
      </c>
      <c r="H22" s="51">
        <f t="shared" si="1"/>
        <v>3835319.1940950244</v>
      </c>
    </row>
    <row r="25" spans="3:19" x14ac:dyDescent="0.35">
      <c r="H25">
        <v>3200000</v>
      </c>
    </row>
    <row r="26" spans="3:19" x14ac:dyDescent="0.35">
      <c r="H26">
        <f>H25/12</f>
        <v>266666.66666666669</v>
      </c>
      <c r="I26">
        <v>21</v>
      </c>
      <c r="J26">
        <f>H26*I26/100</f>
        <v>56000</v>
      </c>
    </row>
    <row r="28" spans="3:19" x14ac:dyDescent="0.35">
      <c r="F28" t="s">
        <v>134</v>
      </c>
      <c r="L28" t="s">
        <v>135</v>
      </c>
      <c r="N28" s="128" t="s">
        <v>136</v>
      </c>
      <c r="O28" s="128"/>
      <c r="P28" s="128"/>
    </row>
    <row r="29" spans="3:19" x14ac:dyDescent="0.35">
      <c r="D29" s="70">
        <v>44652</v>
      </c>
      <c r="E29" s="70">
        <v>44682</v>
      </c>
      <c r="F29" s="70">
        <v>44713</v>
      </c>
      <c r="G29" s="70">
        <v>44743</v>
      </c>
      <c r="H29" s="70">
        <v>44774</v>
      </c>
      <c r="I29" s="70">
        <v>44805</v>
      </c>
      <c r="J29" s="70">
        <v>44835</v>
      </c>
      <c r="K29" s="70">
        <v>44866</v>
      </c>
      <c r="L29" s="70">
        <v>44896</v>
      </c>
      <c r="M29" s="72">
        <v>44927</v>
      </c>
      <c r="N29" s="72">
        <v>44958</v>
      </c>
      <c r="O29" s="50">
        <v>44986</v>
      </c>
      <c r="P29" s="50">
        <v>45017</v>
      </c>
      <c r="Q29" s="50">
        <v>45047</v>
      </c>
      <c r="R29" s="50">
        <v>45078</v>
      </c>
      <c r="S29" s="50">
        <v>45108</v>
      </c>
    </row>
    <row r="30" spans="3:19" x14ac:dyDescent="0.35">
      <c r="D30" s="71">
        <v>2984</v>
      </c>
      <c r="E30" s="71">
        <v>2984</v>
      </c>
      <c r="F30" s="71">
        <v>7434</v>
      </c>
      <c r="G30" s="71">
        <v>7434</v>
      </c>
      <c r="H30" s="71"/>
      <c r="I30" s="71"/>
      <c r="J30" s="71"/>
      <c r="K30" s="71"/>
      <c r="L30" s="71"/>
      <c r="M30" s="73">
        <v>6500</v>
      </c>
      <c r="N30" s="73">
        <v>6500</v>
      </c>
    </row>
    <row r="31" spans="3:19" x14ac:dyDescent="0.35">
      <c r="D31" s="71"/>
      <c r="E31" s="71"/>
      <c r="F31" s="71" t="s">
        <v>183</v>
      </c>
      <c r="G31" s="71" t="s">
        <v>183</v>
      </c>
      <c r="H31" s="71"/>
      <c r="I31" s="71"/>
      <c r="J31" s="71"/>
      <c r="K31" s="71"/>
      <c r="L31" s="71"/>
      <c r="M31" s="129">
        <v>13000</v>
      </c>
      <c r="N31" s="129"/>
    </row>
    <row r="32" spans="3:19" x14ac:dyDescent="0.35">
      <c r="M32">
        <f>M31/12</f>
        <v>1083.3333333333333</v>
      </c>
    </row>
    <row r="33" spans="4:16" x14ac:dyDescent="0.35">
      <c r="M33">
        <f>M32*9</f>
        <v>9750</v>
      </c>
    </row>
    <row r="34" spans="4:16" x14ac:dyDescent="0.35">
      <c r="L34" s="130" t="s">
        <v>189</v>
      </c>
      <c r="M34" s="1" t="s">
        <v>185</v>
      </c>
      <c r="N34" s="1" t="s">
        <v>186</v>
      </c>
      <c r="O34" s="1" t="s">
        <v>187</v>
      </c>
      <c r="P34" s="1" t="s">
        <v>123</v>
      </c>
    </row>
    <row r="35" spans="4:16" x14ac:dyDescent="0.35">
      <c r="D35">
        <v>650</v>
      </c>
      <c r="I35">
        <v>5000</v>
      </c>
      <c r="L35" s="130"/>
      <c r="M35" s="1" t="s">
        <v>188</v>
      </c>
      <c r="N35" s="1">
        <v>2500</v>
      </c>
      <c r="O35" s="1">
        <v>4</v>
      </c>
      <c r="P35" s="1">
        <f>O35*N35</f>
        <v>10000</v>
      </c>
    </row>
    <row r="36" spans="4:16" x14ac:dyDescent="0.35">
      <c r="D36">
        <v>650</v>
      </c>
      <c r="I36">
        <v>3000</v>
      </c>
      <c r="L36" s="130"/>
      <c r="M36" s="1" t="s">
        <v>184</v>
      </c>
      <c r="N36" s="1">
        <v>3000</v>
      </c>
      <c r="O36" s="1">
        <v>1</v>
      </c>
      <c r="P36" s="1">
        <f>O36*N36</f>
        <v>3000</v>
      </c>
    </row>
    <row r="37" spans="4:16" x14ac:dyDescent="0.35">
      <c r="D37">
        <v>400</v>
      </c>
      <c r="I37">
        <v>500</v>
      </c>
    </row>
    <row r="38" spans="4:16" ht="15" thickBot="1" x14ac:dyDescent="0.4">
      <c r="I38">
        <v>2000</v>
      </c>
      <c r="L38" s="73" t="s">
        <v>190</v>
      </c>
      <c r="M38" s="1" t="s">
        <v>191</v>
      </c>
      <c r="N38" s="1"/>
      <c r="O38" s="74"/>
      <c r="P38" s="74">
        <v>15000</v>
      </c>
    </row>
    <row r="39" spans="4:16" ht="15" thickBot="1" x14ac:dyDescent="0.4">
      <c r="O39" s="75" t="s">
        <v>150</v>
      </c>
      <c r="P39" s="76">
        <f>P35+P36+P38</f>
        <v>28000</v>
      </c>
    </row>
    <row r="41" spans="4:16" x14ac:dyDescent="0.35">
      <c r="E41" s="86"/>
      <c r="F41" s="86" t="s">
        <v>209</v>
      </c>
      <c r="G41" s="86" t="s">
        <v>0</v>
      </c>
      <c r="H41" s="86" t="s">
        <v>1</v>
      </c>
      <c r="I41" s="86" t="s">
        <v>2</v>
      </c>
      <c r="J41" s="86" t="s">
        <v>3</v>
      </c>
    </row>
    <row r="42" spans="4:16" x14ac:dyDescent="0.35">
      <c r="E42" t="s">
        <v>211</v>
      </c>
      <c r="F42">
        <v>39223</v>
      </c>
      <c r="G42">
        <v>44707</v>
      </c>
      <c r="H42">
        <v>44707</v>
      </c>
      <c r="I42">
        <v>47970</v>
      </c>
      <c r="J42">
        <v>47970</v>
      </c>
    </row>
    <row r="43" spans="4:16" x14ac:dyDescent="0.35">
      <c r="E43" t="s">
        <v>210</v>
      </c>
      <c r="F43">
        <v>96170</v>
      </c>
      <c r="G43">
        <v>96170</v>
      </c>
      <c r="H43">
        <v>96170</v>
      </c>
      <c r="I43">
        <v>100049</v>
      </c>
      <c r="J43">
        <v>100049</v>
      </c>
    </row>
    <row r="44" spans="4:16" x14ac:dyDescent="0.35">
      <c r="E44" t="s">
        <v>196</v>
      </c>
      <c r="F44">
        <v>38468</v>
      </c>
      <c r="G44">
        <v>38468</v>
      </c>
      <c r="H44">
        <v>38468</v>
      </c>
      <c r="I44">
        <v>40020</v>
      </c>
      <c r="J44">
        <v>40020</v>
      </c>
    </row>
    <row r="45" spans="4:16" x14ac:dyDescent="0.35">
      <c r="E45" s="87">
        <v>0.4</v>
      </c>
      <c r="F45">
        <f>F43*40/100</f>
        <v>38468</v>
      </c>
      <c r="G45">
        <f t="shared" ref="G45:J45" si="3">G43*40/100</f>
        <v>38468</v>
      </c>
      <c r="H45">
        <f t="shared" si="3"/>
        <v>38468</v>
      </c>
      <c r="I45">
        <f t="shared" si="3"/>
        <v>40019.599999999999</v>
      </c>
      <c r="J45">
        <f t="shared" si="3"/>
        <v>40019.599999999999</v>
      </c>
    </row>
  </sheetData>
  <mergeCells count="3">
    <mergeCell ref="N28:P28"/>
    <mergeCell ref="M31:N31"/>
    <mergeCell ref="L34:L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1B9D-0163-4E5B-9A1F-6B9C7D3D35EA}">
  <dimension ref="A1:U39"/>
  <sheetViews>
    <sheetView zoomScaleNormal="100" workbookViewId="0">
      <selection activeCell="O7" sqref="O7"/>
    </sheetView>
  </sheetViews>
  <sheetFormatPr defaultRowHeight="14.5" x14ac:dyDescent="0.35"/>
  <cols>
    <col min="2" max="4" width="8.7265625" style="22"/>
    <col min="5" max="5" width="13.08984375" style="22" customWidth="1"/>
    <col min="6" max="6" width="11.81640625" style="22" bestFit="1" customWidth="1"/>
    <col min="7" max="7" width="8.7265625" style="22" customWidth="1"/>
    <col min="8" max="8" width="10.36328125" style="22" customWidth="1"/>
    <col min="9" max="9" width="12.1796875" style="22" customWidth="1"/>
    <col min="14" max="14" width="8.7265625" style="22"/>
    <col min="15" max="15" width="10.81640625" style="22" bestFit="1" customWidth="1"/>
    <col min="16" max="17" width="8.7265625" style="22"/>
    <col min="18" max="18" width="9.54296875" customWidth="1"/>
    <col min="19" max="19" width="8.6328125" customWidth="1"/>
  </cols>
  <sheetData>
    <row r="1" spans="1:21" ht="15" thickBot="1" x14ac:dyDescent="0.4">
      <c r="A1" t="s">
        <v>245</v>
      </c>
      <c r="B1" s="137">
        <v>101066424506</v>
      </c>
      <c r="C1" s="137"/>
      <c r="D1" s="137"/>
      <c r="F1" s="137">
        <v>100166038312</v>
      </c>
      <c r="G1" s="137"/>
      <c r="H1" s="137"/>
      <c r="J1" s="134" t="s">
        <v>122</v>
      </c>
      <c r="K1" s="135"/>
      <c r="L1" s="135"/>
      <c r="M1" s="135"/>
      <c r="N1" s="136"/>
      <c r="O1" s="46">
        <v>75040</v>
      </c>
      <c r="P1" s="46">
        <v>58205</v>
      </c>
      <c r="R1" s="9">
        <f>+O1+P1</f>
        <v>133245</v>
      </c>
    </row>
    <row r="2" spans="1:21" x14ac:dyDescent="0.35">
      <c r="A2" s="1"/>
      <c r="B2" s="5">
        <v>2014</v>
      </c>
      <c r="C2" s="23" t="s">
        <v>71</v>
      </c>
      <c r="D2" s="5">
        <v>2015</v>
      </c>
      <c r="E2" s="23"/>
      <c r="F2" s="5">
        <v>2016</v>
      </c>
      <c r="G2" s="23"/>
      <c r="H2" s="5">
        <v>2017</v>
      </c>
      <c r="I2" s="23"/>
      <c r="J2" s="1">
        <v>2018</v>
      </c>
      <c r="K2" s="19"/>
      <c r="L2" s="1">
        <v>2019</v>
      </c>
      <c r="M2" s="19"/>
      <c r="N2" s="5">
        <v>2020</v>
      </c>
      <c r="O2" s="23"/>
      <c r="P2" s="5">
        <v>2021</v>
      </c>
      <c r="Q2" s="23"/>
      <c r="R2" s="1">
        <v>2022</v>
      </c>
      <c r="S2" s="23"/>
      <c r="T2" s="90">
        <v>2023</v>
      </c>
      <c r="U2" s="91"/>
    </row>
    <row r="3" spans="1:21" x14ac:dyDescent="0.35">
      <c r="A3" s="18" t="s">
        <v>9</v>
      </c>
      <c r="B3" s="20"/>
      <c r="C3" s="24"/>
      <c r="D3" s="20">
        <v>263</v>
      </c>
      <c r="E3" s="24" t="s">
        <v>84</v>
      </c>
      <c r="F3" s="20">
        <v>3600</v>
      </c>
      <c r="G3" s="24" t="s">
        <v>72</v>
      </c>
      <c r="H3" s="20">
        <v>3600</v>
      </c>
      <c r="I3" s="24" t="s">
        <v>72</v>
      </c>
      <c r="J3" s="27">
        <v>1425</v>
      </c>
      <c r="K3" s="24" t="s">
        <v>79</v>
      </c>
      <c r="L3" s="20">
        <v>1652</v>
      </c>
      <c r="M3" s="24"/>
      <c r="N3" s="27">
        <v>1864</v>
      </c>
      <c r="O3" s="24" t="s">
        <v>74</v>
      </c>
      <c r="P3" s="20" t="s">
        <v>232</v>
      </c>
      <c r="Q3" s="24" t="s">
        <v>78</v>
      </c>
      <c r="R3" s="20"/>
      <c r="S3" s="24" t="s">
        <v>121</v>
      </c>
      <c r="T3" s="92">
        <v>3600</v>
      </c>
      <c r="U3" s="93" t="s">
        <v>87</v>
      </c>
    </row>
    <row r="4" spans="1:21" x14ac:dyDescent="0.35">
      <c r="A4" s="1" t="s">
        <v>69</v>
      </c>
      <c r="B4" s="20"/>
      <c r="C4" s="24"/>
      <c r="D4" s="20"/>
      <c r="E4" s="26" t="s">
        <v>83</v>
      </c>
      <c r="F4" s="20">
        <v>3600</v>
      </c>
      <c r="G4" s="24" t="s">
        <v>72</v>
      </c>
      <c r="H4" s="20">
        <v>3600</v>
      </c>
      <c r="I4" s="24" t="s">
        <v>72</v>
      </c>
      <c r="J4" s="27">
        <v>1425</v>
      </c>
      <c r="K4" s="24" t="s">
        <v>79</v>
      </c>
      <c r="L4" s="20">
        <v>1652</v>
      </c>
      <c r="M4" s="24"/>
      <c r="N4" s="27">
        <v>1864</v>
      </c>
      <c r="O4" s="24" t="s">
        <v>74</v>
      </c>
      <c r="P4" s="20">
        <f>5775*2</f>
        <v>11550</v>
      </c>
      <c r="Q4" s="24" t="s">
        <v>75</v>
      </c>
      <c r="R4" s="20">
        <v>3600</v>
      </c>
      <c r="S4" s="24" t="s">
        <v>87</v>
      </c>
      <c r="T4" s="92">
        <v>3600</v>
      </c>
      <c r="U4" s="93" t="s">
        <v>87</v>
      </c>
    </row>
    <row r="5" spans="1:21" x14ac:dyDescent="0.35">
      <c r="A5" s="1" t="s">
        <v>70</v>
      </c>
      <c r="B5" s="20"/>
      <c r="C5" s="24"/>
      <c r="D5" s="20"/>
      <c r="E5" s="24"/>
      <c r="F5" s="20">
        <v>3600</v>
      </c>
      <c r="G5" s="24" t="s">
        <v>72</v>
      </c>
      <c r="H5" s="20" t="s">
        <v>80</v>
      </c>
      <c r="I5" s="24" t="s">
        <v>81</v>
      </c>
      <c r="J5" s="27">
        <v>1425</v>
      </c>
      <c r="K5" s="24" t="s">
        <v>79</v>
      </c>
      <c r="L5" s="20">
        <v>1652</v>
      </c>
      <c r="M5" s="24"/>
      <c r="N5" s="27">
        <v>1864</v>
      </c>
      <c r="O5" s="24" t="s">
        <v>74</v>
      </c>
      <c r="P5" s="20">
        <f t="shared" ref="P5:P9" si="0">5775*2</f>
        <v>11550</v>
      </c>
      <c r="Q5" s="24" t="s">
        <v>75</v>
      </c>
      <c r="R5" s="20">
        <v>3600</v>
      </c>
      <c r="S5" s="24" t="s">
        <v>87</v>
      </c>
      <c r="T5" s="92">
        <v>3600</v>
      </c>
      <c r="U5" s="93" t="s">
        <v>87</v>
      </c>
    </row>
    <row r="6" spans="1:21" x14ac:dyDescent="0.35">
      <c r="A6" s="1" t="s">
        <v>0</v>
      </c>
      <c r="B6" s="20"/>
      <c r="C6" s="24"/>
      <c r="D6" s="20"/>
      <c r="E6" s="24"/>
      <c r="F6" s="20">
        <v>3600</v>
      </c>
      <c r="G6" s="24" t="s">
        <v>72</v>
      </c>
      <c r="H6" s="20">
        <v>1425</v>
      </c>
      <c r="I6" s="17" t="s">
        <v>79</v>
      </c>
      <c r="J6" s="27">
        <v>1425</v>
      </c>
      <c r="K6" s="24" t="s">
        <v>79</v>
      </c>
      <c r="L6" s="20">
        <v>1652</v>
      </c>
      <c r="M6" s="24"/>
      <c r="N6" s="20">
        <v>1864</v>
      </c>
      <c r="O6" s="24"/>
      <c r="P6" s="20">
        <f t="shared" si="0"/>
        <v>11550</v>
      </c>
      <c r="Q6" s="24" t="s">
        <v>75</v>
      </c>
      <c r="R6" s="20">
        <v>3600</v>
      </c>
      <c r="S6" s="24" t="s">
        <v>87</v>
      </c>
      <c r="T6" s="92">
        <v>3600</v>
      </c>
      <c r="U6" s="93" t="s">
        <v>87</v>
      </c>
    </row>
    <row r="7" spans="1:21" x14ac:dyDescent="0.35">
      <c r="A7" s="1" t="s">
        <v>1</v>
      </c>
      <c r="B7" s="20"/>
      <c r="C7" s="24"/>
      <c r="D7" s="20"/>
      <c r="E7" s="24"/>
      <c r="F7" s="20">
        <v>3600</v>
      </c>
      <c r="G7" s="24" t="s">
        <v>72</v>
      </c>
      <c r="H7" s="20">
        <v>1425</v>
      </c>
      <c r="I7" s="24"/>
      <c r="J7" s="27">
        <v>1652</v>
      </c>
      <c r="K7" s="24" t="s">
        <v>79</v>
      </c>
      <c r="L7" s="20">
        <v>1864</v>
      </c>
      <c r="M7" s="24"/>
      <c r="N7" s="20">
        <v>1864</v>
      </c>
      <c r="O7" s="24"/>
      <c r="P7" s="20">
        <f>5775*2</f>
        <v>11550</v>
      </c>
      <c r="Q7" s="24" t="s">
        <v>75</v>
      </c>
      <c r="R7" s="20">
        <v>3600</v>
      </c>
      <c r="S7" s="24" t="s">
        <v>87</v>
      </c>
      <c r="T7" s="92">
        <v>3600</v>
      </c>
      <c r="U7" s="93" t="s">
        <v>87</v>
      </c>
    </row>
    <row r="8" spans="1:21" x14ac:dyDescent="0.35">
      <c r="A8" s="1" t="s">
        <v>2</v>
      </c>
      <c r="B8" s="20">
        <v>1164</v>
      </c>
      <c r="C8" s="24" t="s">
        <v>73</v>
      </c>
      <c r="D8" s="20">
        <v>1254</v>
      </c>
      <c r="E8" s="24" t="s">
        <v>82</v>
      </c>
      <c r="F8" s="20">
        <v>3600</v>
      </c>
      <c r="G8" s="24" t="s">
        <v>72</v>
      </c>
      <c r="H8" s="20">
        <v>1425</v>
      </c>
      <c r="I8" s="24"/>
      <c r="J8" s="27">
        <v>1652</v>
      </c>
      <c r="K8" s="24" t="s">
        <v>79</v>
      </c>
      <c r="L8" s="20">
        <v>1864</v>
      </c>
      <c r="M8" s="24"/>
      <c r="N8" s="20">
        <v>1864</v>
      </c>
      <c r="O8" s="24"/>
      <c r="P8" s="20">
        <f t="shared" si="0"/>
        <v>11550</v>
      </c>
      <c r="Q8" s="24" t="s">
        <v>75</v>
      </c>
      <c r="R8" s="20">
        <v>3600</v>
      </c>
      <c r="S8" s="24" t="s">
        <v>87</v>
      </c>
      <c r="T8" s="92">
        <v>3600</v>
      </c>
      <c r="U8" s="93" t="s">
        <v>87</v>
      </c>
    </row>
    <row r="9" spans="1:21" x14ac:dyDescent="0.35">
      <c r="A9" s="1" t="s">
        <v>3</v>
      </c>
      <c r="B9" s="20"/>
      <c r="C9" s="24"/>
      <c r="D9" s="20">
        <v>1254</v>
      </c>
      <c r="E9" s="24" t="s">
        <v>82</v>
      </c>
      <c r="F9" s="20">
        <v>3600</v>
      </c>
      <c r="G9" s="24" t="s">
        <v>72</v>
      </c>
      <c r="H9" s="20">
        <v>1425</v>
      </c>
      <c r="I9" s="24"/>
      <c r="J9" s="27">
        <v>1652</v>
      </c>
      <c r="K9" s="24" t="s">
        <v>79</v>
      </c>
      <c r="L9" s="20">
        <v>1864</v>
      </c>
      <c r="M9" s="24"/>
      <c r="N9" s="20" t="s">
        <v>231</v>
      </c>
      <c r="O9" s="24" t="s">
        <v>77</v>
      </c>
      <c r="P9" s="20">
        <f t="shared" si="0"/>
        <v>11550</v>
      </c>
      <c r="Q9" s="24" t="s">
        <v>75</v>
      </c>
      <c r="R9" s="20">
        <v>3600</v>
      </c>
      <c r="S9" s="24" t="s">
        <v>87</v>
      </c>
      <c r="T9" s="92">
        <v>3600</v>
      </c>
      <c r="U9" s="93" t="s">
        <v>87</v>
      </c>
    </row>
    <row r="10" spans="1:21" x14ac:dyDescent="0.35">
      <c r="A10" s="1" t="s">
        <v>4</v>
      </c>
      <c r="B10" s="20"/>
      <c r="C10" s="24"/>
      <c r="D10" s="20">
        <v>1254</v>
      </c>
      <c r="E10" s="24" t="s">
        <v>82</v>
      </c>
      <c r="F10" s="20">
        <v>3600</v>
      </c>
      <c r="G10" s="24" t="s">
        <v>72</v>
      </c>
      <c r="H10" s="20">
        <v>1425</v>
      </c>
      <c r="I10" s="24"/>
      <c r="J10" s="27">
        <v>1652</v>
      </c>
      <c r="K10" s="24" t="s">
        <v>79</v>
      </c>
      <c r="L10" s="20">
        <v>1864</v>
      </c>
      <c r="M10" s="24"/>
      <c r="N10" s="20">
        <v>8000</v>
      </c>
      <c r="O10" s="24" t="s">
        <v>76</v>
      </c>
      <c r="P10" s="20">
        <f t="shared" ref="P10:P14" si="1">5775*2</f>
        <v>11550</v>
      </c>
      <c r="Q10" s="24" t="s">
        <v>75</v>
      </c>
      <c r="R10" s="20">
        <v>3600</v>
      </c>
      <c r="S10" s="24" t="s">
        <v>87</v>
      </c>
      <c r="T10" s="92">
        <v>3600</v>
      </c>
      <c r="U10" s="93" t="s">
        <v>87</v>
      </c>
    </row>
    <row r="11" spans="1:21" x14ac:dyDescent="0.35">
      <c r="A11" s="1" t="s">
        <v>5</v>
      </c>
      <c r="B11" s="20"/>
      <c r="C11" s="24"/>
      <c r="D11" s="20"/>
      <c r="E11" s="24"/>
      <c r="F11" s="20">
        <v>3600</v>
      </c>
      <c r="G11" s="24" t="s">
        <v>72</v>
      </c>
      <c r="H11" s="20">
        <v>1425</v>
      </c>
      <c r="I11" s="24"/>
      <c r="J11" s="27">
        <v>1652</v>
      </c>
      <c r="K11" s="24" t="s">
        <v>79</v>
      </c>
      <c r="L11" s="20">
        <v>1864</v>
      </c>
      <c r="M11" s="24"/>
      <c r="N11" s="20">
        <v>8000</v>
      </c>
      <c r="O11" s="24" t="s">
        <v>76</v>
      </c>
      <c r="P11" s="20">
        <f t="shared" si="1"/>
        <v>11550</v>
      </c>
      <c r="Q11" s="24" t="s">
        <v>75</v>
      </c>
      <c r="R11" s="20">
        <v>3600</v>
      </c>
      <c r="S11" s="24" t="s">
        <v>87</v>
      </c>
      <c r="T11" s="92">
        <v>3600</v>
      </c>
      <c r="U11" s="93" t="s">
        <v>87</v>
      </c>
    </row>
    <row r="12" spans="1:21" x14ac:dyDescent="0.35">
      <c r="A12" s="1" t="s">
        <v>6</v>
      </c>
      <c r="B12" s="20"/>
      <c r="C12" s="24"/>
      <c r="D12" s="20"/>
      <c r="E12" s="24"/>
      <c r="F12" s="20">
        <v>3600</v>
      </c>
      <c r="G12" s="24" t="s">
        <v>72</v>
      </c>
      <c r="H12" s="20">
        <v>1425</v>
      </c>
      <c r="I12" s="24"/>
      <c r="J12" s="20">
        <v>1652</v>
      </c>
      <c r="K12" s="24"/>
      <c r="L12" s="20">
        <v>1864</v>
      </c>
      <c r="M12" s="24"/>
      <c r="N12" s="20">
        <v>8000</v>
      </c>
      <c r="O12" s="24" t="s">
        <v>76</v>
      </c>
      <c r="P12" s="20">
        <f t="shared" si="1"/>
        <v>11550</v>
      </c>
      <c r="Q12" s="24" t="s">
        <v>75</v>
      </c>
      <c r="R12" s="20">
        <v>3600</v>
      </c>
      <c r="S12" s="24" t="s">
        <v>87</v>
      </c>
      <c r="T12" s="92">
        <v>3600</v>
      </c>
      <c r="U12" s="93" t="s">
        <v>87</v>
      </c>
    </row>
    <row r="13" spans="1:21" x14ac:dyDescent="0.35">
      <c r="A13" s="1" t="s">
        <v>7</v>
      </c>
      <c r="B13" s="20">
        <v>1164</v>
      </c>
      <c r="C13" s="24" t="s">
        <v>73</v>
      </c>
      <c r="D13" s="20"/>
      <c r="E13" s="24"/>
      <c r="F13" s="20">
        <v>3600</v>
      </c>
      <c r="G13" s="24" t="s">
        <v>72</v>
      </c>
      <c r="H13" s="20">
        <v>1425</v>
      </c>
      <c r="I13" s="24"/>
      <c r="J13" s="20">
        <v>1652</v>
      </c>
      <c r="K13" s="24"/>
      <c r="L13" s="27">
        <v>1864</v>
      </c>
      <c r="M13" s="24" t="s">
        <v>79</v>
      </c>
      <c r="N13" s="20">
        <v>8000</v>
      </c>
      <c r="O13" s="24" t="s">
        <v>76</v>
      </c>
      <c r="P13" s="20">
        <f t="shared" si="1"/>
        <v>11550</v>
      </c>
      <c r="Q13" s="24" t="s">
        <v>75</v>
      </c>
      <c r="R13" s="20">
        <v>3600</v>
      </c>
      <c r="S13" s="24" t="s">
        <v>87</v>
      </c>
      <c r="T13" s="92">
        <v>3600</v>
      </c>
      <c r="U13" s="93" t="s">
        <v>87</v>
      </c>
    </row>
    <row r="14" spans="1:21" x14ac:dyDescent="0.35">
      <c r="A14" s="1" t="s">
        <v>8</v>
      </c>
      <c r="B14" s="20"/>
      <c r="C14" s="24"/>
      <c r="D14" s="20">
        <v>1278</v>
      </c>
      <c r="E14" s="24" t="s">
        <v>72</v>
      </c>
      <c r="F14" s="20">
        <v>3600</v>
      </c>
      <c r="G14" s="24" t="s">
        <v>72</v>
      </c>
      <c r="H14" s="20">
        <v>1425</v>
      </c>
      <c r="I14" s="24"/>
      <c r="J14" s="20">
        <v>1652</v>
      </c>
      <c r="K14" s="24"/>
      <c r="L14" s="27">
        <v>1864</v>
      </c>
      <c r="M14" s="24" t="s">
        <v>79</v>
      </c>
      <c r="N14" s="20">
        <v>8000</v>
      </c>
      <c r="O14" s="24" t="s">
        <v>76</v>
      </c>
      <c r="P14" s="20">
        <f t="shared" si="1"/>
        <v>11550</v>
      </c>
      <c r="Q14" s="24" t="s">
        <v>75</v>
      </c>
      <c r="R14" s="20">
        <v>3600</v>
      </c>
      <c r="S14" s="24" t="s">
        <v>87</v>
      </c>
      <c r="T14" s="92">
        <v>3600</v>
      </c>
      <c r="U14" s="93" t="s">
        <v>87</v>
      </c>
    </row>
    <row r="15" spans="1:21" x14ac:dyDescent="0.35">
      <c r="A15" s="1"/>
      <c r="B15" s="21"/>
      <c r="C15" s="25"/>
      <c r="D15" s="21"/>
      <c r="E15" s="26" t="s">
        <v>85</v>
      </c>
      <c r="F15" s="21"/>
      <c r="G15" s="25"/>
      <c r="H15" s="21"/>
      <c r="I15" s="25"/>
      <c r="J15" s="21"/>
      <c r="K15" s="25"/>
      <c r="L15" s="28"/>
      <c r="M15" s="25"/>
      <c r="N15" s="21"/>
      <c r="O15" s="25"/>
      <c r="P15" s="21"/>
      <c r="Q15" s="25"/>
      <c r="R15" s="21"/>
      <c r="S15" s="25"/>
      <c r="T15" s="94"/>
      <c r="U15" s="95"/>
    </row>
    <row r="16" spans="1:21" x14ac:dyDescent="0.35">
      <c r="H16" s="22">
        <f>SUM(H6:H15)</f>
        <v>12825</v>
      </c>
      <c r="I16" s="22" t="s">
        <v>90</v>
      </c>
      <c r="J16">
        <f>SUM(J3:J15)</f>
        <v>18916</v>
      </c>
      <c r="K16" t="s">
        <v>90</v>
      </c>
      <c r="L16">
        <f>SUM(L3:L15)</f>
        <v>21520</v>
      </c>
      <c r="N16" s="22">
        <f>SUM(N3:N9)</f>
        <v>11184</v>
      </c>
    </row>
    <row r="17" spans="2:19" x14ac:dyDescent="0.35">
      <c r="B17" s="137">
        <v>100684151785</v>
      </c>
      <c r="C17" s="137"/>
      <c r="D17" s="137"/>
      <c r="E17" s="22" t="s">
        <v>252</v>
      </c>
    </row>
    <row r="18" spans="2:19" x14ac:dyDescent="0.35">
      <c r="K18" t="s">
        <v>88</v>
      </c>
      <c r="O18" s="22" t="s">
        <v>86</v>
      </c>
    </row>
    <row r="19" spans="2:19" x14ac:dyDescent="0.35">
      <c r="G19" s="22" t="s">
        <v>91</v>
      </c>
      <c r="H19" s="22">
        <f>+H16+J16+L16+N16</f>
        <v>64445</v>
      </c>
      <c r="J19" t="s">
        <v>75</v>
      </c>
      <c r="K19">
        <v>128150</v>
      </c>
    </row>
    <row r="20" spans="2:19" x14ac:dyDescent="0.35">
      <c r="G20" s="22" t="s">
        <v>92</v>
      </c>
      <c r="H20" s="22">
        <f>+H19*2</f>
        <v>128890</v>
      </c>
    </row>
    <row r="21" spans="2:19" x14ac:dyDescent="0.35">
      <c r="G21" s="22" t="s">
        <v>30</v>
      </c>
    </row>
    <row r="22" spans="2:19" x14ac:dyDescent="0.35">
      <c r="J22" t="s">
        <v>233</v>
      </c>
      <c r="K22">
        <v>175545</v>
      </c>
      <c r="L22" t="s">
        <v>234</v>
      </c>
    </row>
    <row r="24" spans="2:19" x14ac:dyDescent="0.35">
      <c r="G24" s="22" t="s">
        <v>242</v>
      </c>
      <c r="I24" s="22" t="s">
        <v>243</v>
      </c>
      <c r="P24" s="22" t="s">
        <v>249</v>
      </c>
      <c r="R24" t="s">
        <v>250</v>
      </c>
      <c r="S24" t="s">
        <v>251</v>
      </c>
    </row>
    <row r="25" spans="2:19" x14ac:dyDescent="0.35">
      <c r="B25" s="22">
        <v>8</v>
      </c>
      <c r="C25" s="22" t="s">
        <v>87</v>
      </c>
      <c r="D25" s="101" t="s">
        <v>235</v>
      </c>
    </row>
    <row r="26" spans="2:19" x14ac:dyDescent="0.35">
      <c r="B26" s="22">
        <v>7</v>
      </c>
      <c r="C26" s="22" t="s">
        <v>75</v>
      </c>
      <c r="D26" s="101" t="s">
        <v>238</v>
      </c>
    </row>
    <row r="27" spans="2:19" x14ac:dyDescent="0.35">
      <c r="B27" s="22">
        <v>6</v>
      </c>
      <c r="C27" s="22" t="s">
        <v>76</v>
      </c>
      <c r="D27" s="101" t="s">
        <v>236</v>
      </c>
    </row>
    <row r="28" spans="2:19" ht="15" thickBot="1" x14ac:dyDescent="0.4">
      <c r="B28" s="22">
        <v>5</v>
      </c>
      <c r="C28" s="22" t="s">
        <v>74</v>
      </c>
      <c r="D28" s="101" t="s">
        <v>237</v>
      </c>
    </row>
    <row r="29" spans="2:19" ht="15" thickBot="1" x14ac:dyDescent="0.4">
      <c r="B29" s="22">
        <v>4</v>
      </c>
      <c r="C29" s="22" t="s">
        <v>72</v>
      </c>
      <c r="D29" s="101" t="s">
        <v>246</v>
      </c>
      <c r="G29" s="22" t="s">
        <v>241</v>
      </c>
      <c r="I29" s="128" t="s">
        <v>244</v>
      </c>
      <c r="J29" s="128"/>
      <c r="K29" s="128"/>
      <c r="M29" s="102" t="s">
        <v>247</v>
      </c>
      <c r="P29" s="102" t="s">
        <v>248</v>
      </c>
      <c r="R29" s="103">
        <v>42359</v>
      </c>
      <c r="S29" s="104">
        <v>42816</v>
      </c>
    </row>
    <row r="30" spans="2:19" x14ac:dyDescent="0.35">
      <c r="B30" s="22">
        <v>3</v>
      </c>
      <c r="C30" s="22" t="s">
        <v>82</v>
      </c>
    </row>
    <row r="31" spans="2:19" x14ac:dyDescent="0.35">
      <c r="B31" s="22">
        <v>2</v>
      </c>
      <c r="C31" s="22" t="s">
        <v>239</v>
      </c>
    </row>
    <row r="32" spans="2:19" x14ac:dyDescent="0.35">
      <c r="B32" s="22">
        <v>1</v>
      </c>
      <c r="C32" s="22" t="s">
        <v>240</v>
      </c>
    </row>
    <row r="39" spans="3:17" x14ac:dyDescent="0.35">
      <c r="C39" s="131" t="s">
        <v>253</v>
      </c>
      <c r="D39" s="132"/>
      <c r="E39" s="132"/>
      <c r="F39" s="132"/>
      <c r="G39" s="132"/>
      <c r="H39" s="133"/>
      <c r="I39" s="105">
        <v>33750</v>
      </c>
      <c r="J39" s="105">
        <v>10314</v>
      </c>
      <c r="L39" t="s">
        <v>254</v>
      </c>
      <c r="O39" s="106">
        <v>43616</v>
      </c>
      <c r="P39" s="107" t="s">
        <v>255</v>
      </c>
      <c r="Q39" s="108" t="s">
        <v>256</v>
      </c>
    </row>
  </sheetData>
  <mergeCells count="6">
    <mergeCell ref="C39:H39"/>
    <mergeCell ref="J1:N1"/>
    <mergeCell ref="I29:K29"/>
    <mergeCell ref="B1:D1"/>
    <mergeCell ref="F1:H1"/>
    <mergeCell ref="B17:D17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4674-6C16-47D3-8EF6-74ED83240730}">
  <dimension ref="A1:R28"/>
  <sheetViews>
    <sheetView topLeftCell="A6" workbookViewId="0">
      <selection activeCell="G11" sqref="G11"/>
    </sheetView>
  </sheetViews>
  <sheetFormatPr defaultRowHeight="14.5" x14ac:dyDescent="0.35"/>
  <cols>
    <col min="1" max="1" width="9.54296875" customWidth="1"/>
    <col min="5" max="5" width="9.36328125" bestFit="1" customWidth="1"/>
    <col min="7" max="7" width="19.1796875" bestFit="1" customWidth="1"/>
    <col min="8" max="8" width="8.7265625" style="22"/>
    <col min="10" max="10" width="12.26953125" style="22" customWidth="1"/>
    <col min="11" max="11" width="17.81640625" bestFit="1" customWidth="1"/>
    <col min="12" max="12" width="11.08984375" style="54" customWidth="1"/>
    <col min="13" max="13" width="10.08984375" style="22" bestFit="1" customWidth="1"/>
    <col min="14" max="14" width="12.7265625" customWidth="1"/>
    <col min="15" max="15" width="12.90625" customWidth="1"/>
    <col min="16" max="16" width="13" customWidth="1"/>
    <col min="17" max="17" width="12.08984375" customWidth="1"/>
  </cols>
  <sheetData>
    <row r="1" spans="1:18" x14ac:dyDescent="0.35">
      <c r="B1" t="s">
        <v>137</v>
      </c>
      <c r="C1" t="s">
        <v>138</v>
      </c>
      <c r="E1" s="68" t="s">
        <v>172</v>
      </c>
      <c r="F1" t="s">
        <v>173</v>
      </c>
      <c r="J1" s="22" t="s">
        <v>139</v>
      </c>
      <c r="K1" s="8" t="s">
        <v>140</v>
      </c>
      <c r="L1" s="52">
        <v>44866</v>
      </c>
      <c r="M1" s="53">
        <v>44896</v>
      </c>
      <c r="N1" s="50">
        <v>44927</v>
      </c>
      <c r="O1" s="50">
        <v>44958</v>
      </c>
    </row>
    <row r="2" spans="1:18" x14ac:dyDescent="0.35">
      <c r="B2">
        <v>90000</v>
      </c>
      <c r="C2">
        <v>60000</v>
      </c>
      <c r="E2" t="s">
        <v>141</v>
      </c>
      <c r="F2" t="s">
        <v>142</v>
      </c>
      <c r="I2" t="s">
        <v>143</v>
      </c>
      <c r="J2" s="22">
        <v>22750</v>
      </c>
      <c r="K2" t="s">
        <v>144</v>
      </c>
      <c r="L2" s="54">
        <v>35.82</v>
      </c>
      <c r="M2" s="22">
        <v>65.349999999999994</v>
      </c>
      <c r="N2">
        <v>41.09</v>
      </c>
      <c r="O2">
        <v>33.08</v>
      </c>
    </row>
    <row r="3" spans="1:18" x14ac:dyDescent="0.35">
      <c r="B3">
        <v>5000</v>
      </c>
      <c r="C3">
        <v>15000</v>
      </c>
      <c r="E3" s="55">
        <v>44839</v>
      </c>
      <c r="F3" s="56">
        <v>3700</v>
      </c>
      <c r="K3" t="s">
        <v>145</v>
      </c>
    </row>
    <row r="4" spans="1:18" x14ac:dyDescent="0.35">
      <c r="B4">
        <v>20000</v>
      </c>
      <c r="C4">
        <v>10000</v>
      </c>
      <c r="E4" s="55">
        <v>44864</v>
      </c>
      <c r="F4" s="56">
        <v>3700</v>
      </c>
      <c r="K4" t="s">
        <v>146</v>
      </c>
      <c r="L4" s="54">
        <v>3518.72</v>
      </c>
      <c r="M4" s="22">
        <v>3562</v>
      </c>
      <c r="N4">
        <v>3607.23</v>
      </c>
      <c r="O4">
        <v>3652.32</v>
      </c>
    </row>
    <row r="5" spans="1:18" x14ac:dyDescent="0.35">
      <c r="B5">
        <v>30000</v>
      </c>
      <c r="E5" s="57"/>
      <c r="F5" s="1"/>
      <c r="K5" t="s">
        <v>147</v>
      </c>
      <c r="L5" s="54">
        <v>363.08</v>
      </c>
      <c r="M5" s="22">
        <v>228.3</v>
      </c>
      <c r="N5">
        <v>183.77</v>
      </c>
      <c r="O5">
        <v>138.68</v>
      </c>
    </row>
    <row r="6" spans="1:18" x14ac:dyDescent="0.35">
      <c r="E6" s="57"/>
      <c r="F6" s="1"/>
      <c r="K6" t="s">
        <v>148</v>
      </c>
      <c r="L6" s="54">
        <v>199</v>
      </c>
    </row>
    <row r="7" spans="1:18" x14ac:dyDescent="0.35">
      <c r="B7">
        <v>10000</v>
      </c>
      <c r="C7">
        <v>100000</v>
      </c>
      <c r="E7" s="1" t="s">
        <v>149</v>
      </c>
      <c r="F7" s="1">
        <v>2000</v>
      </c>
      <c r="K7" s="7" t="s">
        <v>150</v>
      </c>
      <c r="L7" s="58">
        <v>4116.62</v>
      </c>
      <c r="M7" s="59">
        <v>3856</v>
      </c>
      <c r="N7" s="7">
        <v>3832.09</v>
      </c>
      <c r="O7">
        <v>3824.08</v>
      </c>
      <c r="R7" s="60">
        <v>15628.789999999999</v>
      </c>
    </row>
    <row r="8" spans="1:18" x14ac:dyDescent="0.35">
      <c r="B8">
        <v>155000</v>
      </c>
      <c r="C8">
        <v>185000</v>
      </c>
      <c r="E8" s="1"/>
      <c r="F8" s="1"/>
      <c r="K8" t="s">
        <v>151</v>
      </c>
      <c r="L8" s="61">
        <v>44879</v>
      </c>
      <c r="M8" s="62">
        <v>44909</v>
      </c>
      <c r="N8" s="61">
        <v>44940</v>
      </c>
      <c r="O8" s="62">
        <v>44971</v>
      </c>
      <c r="P8" s="61">
        <v>44999</v>
      </c>
      <c r="Q8" s="62">
        <v>45030</v>
      </c>
      <c r="R8" s="60" t="s">
        <v>150</v>
      </c>
    </row>
    <row r="9" spans="1:18" x14ac:dyDescent="0.35">
      <c r="E9" s="57">
        <v>45057</v>
      </c>
      <c r="F9" s="1">
        <v>1700</v>
      </c>
      <c r="L9" s="39">
        <v>1</v>
      </c>
      <c r="M9" s="5">
        <v>2</v>
      </c>
      <c r="N9" s="5">
        <v>3</v>
      </c>
      <c r="O9" s="5">
        <v>4</v>
      </c>
      <c r="P9" s="5">
        <v>5</v>
      </c>
      <c r="Q9" s="5">
        <v>6</v>
      </c>
    </row>
    <row r="10" spans="1:18" x14ac:dyDescent="0.35">
      <c r="B10">
        <v>30000</v>
      </c>
      <c r="E10" s="1"/>
      <c r="F10" s="1">
        <f>SUM(F3:F9)</f>
        <v>11100</v>
      </c>
    </row>
    <row r="12" spans="1:18" x14ac:dyDescent="0.35">
      <c r="B12" t="s">
        <v>174</v>
      </c>
      <c r="C12" t="s">
        <v>177</v>
      </c>
      <c r="D12" t="s">
        <v>178</v>
      </c>
      <c r="E12" t="s">
        <v>176</v>
      </c>
      <c r="J12" s="47">
        <v>45007</v>
      </c>
    </row>
    <row r="13" spans="1:18" x14ac:dyDescent="0.35">
      <c r="A13" t="s">
        <v>175</v>
      </c>
      <c r="B13">
        <v>110</v>
      </c>
      <c r="C13">
        <v>30.5</v>
      </c>
      <c r="D13" s="69">
        <v>0.70624999999999993</v>
      </c>
      <c r="E13" s="11">
        <v>310</v>
      </c>
    </row>
    <row r="15" spans="1:18" x14ac:dyDescent="0.35">
      <c r="A15" t="s">
        <v>182</v>
      </c>
      <c r="B15">
        <v>165</v>
      </c>
      <c r="C15">
        <v>30</v>
      </c>
      <c r="E15" t="s">
        <v>124</v>
      </c>
      <c r="K15">
        <v>23500</v>
      </c>
    </row>
    <row r="16" spans="1:18" x14ac:dyDescent="0.35">
      <c r="A16" t="s">
        <v>181</v>
      </c>
      <c r="B16">
        <v>110</v>
      </c>
      <c r="C16">
        <v>28.5</v>
      </c>
      <c r="D16" s="69">
        <v>0.39861111111111108</v>
      </c>
      <c r="E16">
        <v>420</v>
      </c>
      <c r="K16">
        <v>4500</v>
      </c>
    </row>
    <row r="17" spans="1:13" x14ac:dyDescent="0.35">
      <c r="A17" t="s">
        <v>180</v>
      </c>
      <c r="B17">
        <v>70</v>
      </c>
      <c r="C17">
        <v>28.5</v>
      </c>
      <c r="D17" s="69">
        <v>0.42222222222222222</v>
      </c>
      <c r="E17">
        <v>530</v>
      </c>
      <c r="K17">
        <v>1000</v>
      </c>
      <c r="M17" s="43">
        <v>28000</v>
      </c>
    </row>
    <row r="18" spans="1:13" x14ac:dyDescent="0.35">
      <c r="C18">
        <v>27.5</v>
      </c>
      <c r="D18" t="s">
        <v>179</v>
      </c>
      <c r="E18">
        <v>600</v>
      </c>
      <c r="J18" s="22">
        <v>25</v>
      </c>
      <c r="K18">
        <v>5000</v>
      </c>
    </row>
    <row r="23" spans="1:13" x14ac:dyDescent="0.35">
      <c r="G23" t="s">
        <v>212</v>
      </c>
      <c r="H23" s="22" t="s">
        <v>213</v>
      </c>
      <c r="I23" s="96" t="s">
        <v>214</v>
      </c>
      <c r="L23" s="96" t="s">
        <v>215</v>
      </c>
    </row>
    <row r="24" spans="1:13" x14ac:dyDescent="0.35">
      <c r="G24" s="97" t="s">
        <v>216</v>
      </c>
      <c r="H24" s="22">
        <v>8.1999999999999993</v>
      </c>
      <c r="I24" s="96" t="s">
        <v>218</v>
      </c>
      <c r="L24" s="96" t="s">
        <v>219</v>
      </c>
    </row>
    <row r="25" spans="1:13" x14ac:dyDescent="0.35">
      <c r="G25" t="s">
        <v>217</v>
      </c>
      <c r="H25" s="22">
        <v>7.1</v>
      </c>
      <c r="I25" s="96" t="s">
        <v>220</v>
      </c>
    </row>
    <row r="26" spans="1:13" x14ac:dyDescent="0.35">
      <c r="G26" t="s">
        <v>221</v>
      </c>
      <c r="H26" s="99">
        <v>0.08</v>
      </c>
      <c r="I26" s="96" t="s">
        <v>220</v>
      </c>
    </row>
    <row r="27" spans="1:13" x14ac:dyDescent="0.35">
      <c r="G27" s="98" t="s">
        <v>222</v>
      </c>
      <c r="H27" s="22">
        <v>7.7</v>
      </c>
      <c r="I27" s="96" t="s">
        <v>223</v>
      </c>
    </row>
    <row r="28" spans="1:13" x14ac:dyDescent="0.35">
      <c r="G28" t="s">
        <v>224</v>
      </c>
      <c r="H28" s="22">
        <v>7.5</v>
      </c>
      <c r="I28" s="100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5CE8-2C02-45FD-96C4-86EB7FC5BD8A}">
  <dimension ref="A1:S58"/>
  <sheetViews>
    <sheetView workbookViewId="0">
      <selection activeCell="K29" sqref="K29"/>
    </sheetView>
  </sheetViews>
  <sheetFormatPr defaultRowHeight="14.5" x14ac:dyDescent="0.35"/>
  <cols>
    <col min="5" max="5" width="10.08984375" bestFit="1" customWidth="1"/>
    <col min="9" max="9" width="17.90625" customWidth="1"/>
    <col min="10" max="10" width="12.26953125" style="22" customWidth="1"/>
    <col min="11" max="11" width="17.81640625" bestFit="1" customWidth="1"/>
    <col min="12" max="12" width="11.08984375" style="54" customWidth="1"/>
    <col min="13" max="13" width="10.08984375" style="22" bestFit="1" customWidth="1"/>
    <col min="14" max="14" width="12.7265625" customWidth="1"/>
    <col min="15" max="15" width="12.90625" customWidth="1"/>
    <col min="16" max="16" width="13" customWidth="1"/>
    <col min="17" max="17" width="12.08984375" customWidth="1"/>
  </cols>
  <sheetData>
    <row r="1" spans="2:19" x14ac:dyDescent="0.35">
      <c r="B1" t="s">
        <v>137</v>
      </c>
      <c r="C1" t="s">
        <v>138</v>
      </c>
      <c r="J1" s="22" t="s">
        <v>139</v>
      </c>
      <c r="K1" s="8" t="s">
        <v>140</v>
      </c>
      <c r="L1" s="52">
        <v>44866</v>
      </c>
      <c r="M1" s="53">
        <v>44896</v>
      </c>
      <c r="N1" s="50">
        <v>44927</v>
      </c>
      <c r="O1" s="50">
        <v>44958</v>
      </c>
      <c r="P1" s="50">
        <v>45019</v>
      </c>
      <c r="Q1" s="64" t="s">
        <v>1</v>
      </c>
    </row>
    <row r="2" spans="2:19" x14ac:dyDescent="0.35">
      <c r="B2">
        <v>90000</v>
      </c>
      <c r="C2">
        <v>60000</v>
      </c>
      <c r="E2" t="s">
        <v>141</v>
      </c>
      <c r="F2" t="s">
        <v>142</v>
      </c>
      <c r="I2" t="s">
        <v>143</v>
      </c>
      <c r="J2" s="22">
        <v>22750</v>
      </c>
      <c r="K2" t="s">
        <v>144</v>
      </c>
      <c r="L2" s="54">
        <v>35.82</v>
      </c>
      <c r="M2" s="22">
        <v>65.349999999999994</v>
      </c>
      <c r="N2">
        <v>41.09</v>
      </c>
      <c r="O2">
        <v>33.08</v>
      </c>
      <c r="P2">
        <v>24.96</v>
      </c>
      <c r="Q2">
        <v>16.739999999999998</v>
      </c>
    </row>
    <row r="3" spans="2:19" x14ac:dyDescent="0.35">
      <c r="B3">
        <v>5000</v>
      </c>
      <c r="C3">
        <v>15000</v>
      </c>
      <c r="E3" s="55">
        <v>44839</v>
      </c>
      <c r="F3" s="56">
        <v>3700</v>
      </c>
      <c r="G3" s="66" t="s">
        <v>170</v>
      </c>
      <c r="K3" t="s">
        <v>145</v>
      </c>
    </row>
    <row r="4" spans="2:19" x14ac:dyDescent="0.35">
      <c r="B4">
        <v>20000</v>
      </c>
      <c r="C4">
        <v>10000</v>
      </c>
      <c r="E4" s="55">
        <v>44864</v>
      </c>
      <c r="F4" s="56">
        <v>3700</v>
      </c>
      <c r="G4" t="s">
        <v>171</v>
      </c>
      <c r="K4" t="s">
        <v>146</v>
      </c>
      <c r="L4" s="54">
        <v>3518.72</v>
      </c>
      <c r="M4" s="22">
        <v>3562</v>
      </c>
      <c r="N4">
        <v>3607.23</v>
      </c>
      <c r="O4">
        <v>3652.32</v>
      </c>
      <c r="P4">
        <v>3697.96</v>
      </c>
      <c r="Q4">
        <v>3744.18</v>
      </c>
    </row>
    <row r="5" spans="2:19" x14ac:dyDescent="0.35">
      <c r="B5">
        <v>30000</v>
      </c>
      <c r="E5" s="57"/>
      <c r="F5" s="1"/>
      <c r="K5" t="s">
        <v>147</v>
      </c>
      <c r="L5" s="54">
        <v>363.08</v>
      </c>
      <c r="M5" s="22">
        <v>228.3</v>
      </c>
      <c r="N5">
        <v>183.77</v>
      </c>
      <c r="O5">
        <v>138.68</v>
      </c>
      <c r="P5">
        <v>93.02</v>
      </c>
      <c r="Q5">
        <v>46.8</v>
      </c>
    </row>
    <row r="6" spans="2:19" x14ac:dyDescent="0.35">
      <c r="E6" s="57"/>
      <c r="F6" s="1"/>
      <c r="K6" t="s">
        <v>148</v>
      </c>
      <c r="L6" s="54">
        <v>199</v>
      </c>
    </row>
    <row r="7" spans="2:19" x14ac:dyDescent="0.35">
      <c r="B7">
        <v>10000</v>
      </c>
      <c r="C7">
        <v>100000</v>
      </c>
      <c r="E7" s="1" t="s">
        <v>149</v>
      </c>
      <c r="F7" s="1">
        <v>2000</v>
      </c>
      <c r="K7" s="7" t="s">
        <v>150</v>
      </c>
      <c r="L7" s="58">
        <v>4116.62</v>
      </c>
      <c r="M7" s="59">
        <v>3856</v>
      </c>
      <c r="N7" s="7">
        <v>3832.09</v>
      </c>
      <c r="O7">
        <v>3824.08</v>
      </c>
      <c r="P7">
        <v>3815.94</v>
      </c>
      <c r="Q7">
        <f>SUM(Q2:Q6)</f>
        <v>3807.72</v>
      </c>
      <c r="R7" s="60"/>
      <c r="S7">
        <f>SUM(L7:R7)</f>
        <v>23252.45</v>
      </c>
    </row>
    <row r="8" spans="2:19" x14ac:dyDescent="0.35">
      <c r="B8">
        <v>155000</v>
      </c>
      <c r="C8">
        <v>185000</v>
      </c>
      <c r="E8" s="1"/>
      <c r="F8" s="1"/>
      <c r="K8" t="s">
        <v>151</v>
      </c>
      <c r="L8" s="61">
        <v>44879</v>
      </c>
      <c r="M8" s="62">
        <v>44909</v>
      </c>
      <c r="N8" s="61">
        <v>44940</v>
      </c>
      <c r="O8" s="62">
        <v>44971</v>
      </c>
      <c r="P8" s="61">
        <v>44999</v>
      </c>
      <c r="Q8" s="62">
        <v>45030</v>
      </c>
      <c r="R8" s="60"/>
    </row>
    <row r="9" spans="2:19" x14ac:dyDescent="0.35">
      <c r="E9" s="67">
        <v>45057</v>
      </c>
      <c r="F9" s="1">
        <v>1700</v>
      </c>
      <c r="L9" s="39">
        <v>1</v>
      </c>
      <c r="M9" s="5">
        <v>2</v>
      </c>
      <c r="N9" s="5">
        <v>3</v>
      </c>
      <c r="O9" s="5">
        <v>4</v>
      </c>
      <c r="P9" s="5">
        <v>5</v>
      </c>
      <c r="Q9" s="5">
        <v>6</v>
      </c>
      <c r="R9" s="65">
        <v>7</v>
      </c>
    </row>
    <row r="10" spans="2:19" x14ac:dyDescent="0.35">
      <c r="B10">
        <v>30000</v>
      </c>
      <c r="E10" s="1"/>
      <c r="F10" s="1">
        <v>9400</v>
      </c>
      <c r="J10" s="22">
        <f>S7-J2</f>
        <v>502.45000000000073</v>
      </c>
    </row>
    <row r="11" spans="2:19" x14ac:dyDescent="0.35">
      <c r="Q11">
        <f>L7+M7+N7+O7+P7+Q7</f>
        <v>23252.45</v>
      </c>
    </row>
    <row r="13" spans="2:19" x14ac:dyDescent="0.35">
      <c r="E13" s="11">
        <v>44233</v>
      </c>
      <c r="F13">
        <v>3100</v>
      </c>
    </row>
    <row r="14" spans="2:19" x14ac:dyDescent="0.35">
      <c r="E14" t="s">
        <v>152</v>
      </c>
      <c r="F14">
        <v>12000</v>
      </c>
    </row>
    <row r="15" spans="2:19" x14ac:dyDescent="0.35">
      <c r="F15" t="s">
        <v>153</v>
      </c>
      <c r="I15" t="s">
        <v>167</v>
      </c>
    </row>
    <row r="17" spans="1:15" x14ac:dyDescent="0.35">
      <c r="I17" t="s">
        <v>154</v>
      </c>
      <c r="J17" s="22">
        <v>79</v>
      </c>
    </row>
    <row r="18" spans="1:15" x14ac:dyDescent="0.35">
      <c r="B18" t="s">
        <v>257</v>
      </c>
      <c r="C18" t="s">
        <v>258</v>
      </c>
      <c r="F18" t="s">
        <v>257</v>
      </c>
      <c r="G18" t="s">
        <v>258</v>
      </c>
      <c r="I18" t="s">
        <v>155</v>
      </c>
      <c r="J18" s="22">
        <v>99</v>
      </c>
    </row>
    <row r="19" spans="1:15" x14ac:dyDescent="0.35">
      <c r="B19" s="109">
        <v>500</v>
      </c>
      <c r="F19" s="109">
        <v>500</v>
      </c>
      <c r="I19" t="s">
        <v>156</v>
      </c>
      <c r="J19" s="22">
        <v>114</v>
      </c>
    </row>
    <row r="20" spans="1:15" x14ac:dyDescent="0.35">
      <c r="B20" s="109">
        <v>25000</v>
      </c>
      <c r="F20" s="109">
        <v>25000</v>
      </c>
      <c r="I20" t="s">
        <v>157</v>
      </c>
      <c r="J20" s="22">
        <v>107</v>
      </c>
    </row>
    <row r="21" spans="1:15" x14ac:dyDescent="0.35">
      <c r="B21" s="109">
        <v>20000</v>
      </c>
      <c r="F21" s="109">
        <v>20000</v>
      </c>
      <c r="I21" t="s">
        <v>158</v>
      </c>
      <c r="J21" s="22">
        <v>47</v>
      </c>
    </row>
    <row r="22" spans="1:15" x14ac:dyDescent="0.35">
      <c r="A22" s="109">
        <v>15000</v>
      </c>
      <c r="E22" s="109">
        <v>15000</v>
      </c>
      <c r="I22" t="s">
        <v>159</v>
      </c>
      <c r="J22" s="22">
        <v>106</v>
      </c>
      <c r="L22" s="54" t="s">
        <v>264</v>
      </c>
      <c r="M22" s="22" t="s">
        <v>265</v>
      </c>
      <c r="N22" t="s">
        <v>266</v>
      </c>
      <c r="O22" t="s">
        <v>267</v>
      </c>
    </row>
    <row r="23" spans="1:15" x14ac:dyDescent="0.35">
      <c r="C23" s="109">
        <v>8500</v>
      </c>
      <c r="G23" s="109">
        <v>9500</v>
      </c>
      <c r="I23" t="s">
        <v>160</v>
      </c>
      <c r="J23" s="22">
        <v>34</v>
      </c>
      <c r="O23" t="s">
        <v>268</v>
      </c>
    </row>
    <row r="24" spans="1:15" x14ac:dyDescent="0.35">
      <c r="I24" t="s">
        <v>161</v>
      </c>
      <c r="J24" s="22">
        <v>441</v>
      </c>
    </row>
    <row r="25" spans="1:15" x14ac:dyDescent="0.35">
      <c r="I25" t="s">
        <v>162</v>
      </c>
      <c r="J25" s="22">
        <v>165</v>
      </c>
      <c r="K25" t="s">
        <v>259</v>
      </c>
    </row>
    <row r="26" spans="1:15" x14ac:dyDescent="0.35">
      <c r="I26" t="s">
        <v>163</v>
      </c>
      <c r="J26" s="22">
        <f>L26*K26</f>
        <v>1000</v>
      </c>
      <c r="K26">
        <v>100</v>
      </c>
      <c r="L26" s="54">
        <v>10</v>
      </c>
      <c r="M26" s="22" t="s">
        <v>260</v>
      </c>
    </row>
    <row r="27" spans="1:15" x14ac:dyDescent="0.35">
      <c r="A27">
        <f>A22</f>
        <v>15000</v>
      </c>
      <c r="B27">
        <f>B19+B20+B21</f>
        <v>45500</v>
      </c>
      <c r="C27">
        <f>C23*12</f>
        <v>102000</v>
      </c>
      <c r="E27">
        <f>E22</f>
        <v>15000</v>
      </c>
      <c r="F27">
        <f>F19+F20+F21</f>
        <v>45500</v>
      </c>
      <c r="G27">
        <f>G23*12</f>
        <v>114000</v>
      </c>
      <c r="I27" t="s">
        <v>165</v>
      </c>
      <c r="J27" s="22">
        <v>65</v>
      </c>
      <c r="K27">
        <v>500</v>
      </c>
      <c r="L27" s="54">
        <v>50</v>
      </c>
      <c r="M27" s="22" t="s">
        <v>261</v>
      </c>
    </row>
    <row r="28" spans="1:15" x14ac:dyDescent="0.35">
      <c r="I28" t="s">
        <v>166</v>
      </c>
      <c r="J28" s="22">
        <v>44</v>
      </c>
      <c r="K28">
        <v>150</v>
      </c>
      <c r="L28" s="54">
        <v>15</v>
      </c>
      <c r="M28" s="22" t="s">
        <v>262</v>
      </c>
    </row>
    <row r="29" spans="1:15" x14ac:dyDescent="0.35">
      <c r="I29" t="s">
        <v>168</v>
      </c>
      <c r="J29" s="22">
        <v>42</v>
      </c>
      <c r="K29">
        <v>250</v>
      </c>
      <c r="L29" s="54">
        <v>25</v>
      </c>
      <c r="M29" s="22" t="s">
        <v>263</v>
      </c>
    </row>
    <row r="30" spans="1:15" x14ac:dyDescent="0.35">
      <c r="C30">
        <f>C27+B27+A27</f>
        <v>162500</v>
      </c>
      <c r="G30">
        <f>G27+F27+E27</f>
        <v>174500</v>
      </c>
      <c r="I30" t="s">
        <v>169</v>
      </c>
      <c r="J30" s="22">
        <v>41</v>
      </c>
    </row>
    <row r="31" spans="1:15" x14ac:dyDescent="0.35">
      <c r="I31" t="s">
        <v>164</v>
      </c>
      <c r="J31" s="22">
        <v>155</v>
      </c>
    </row>
    <row r="32" spans="1:15" x14ac:dyDescent="0.35">
      <c r="E32" t="s">
        <v>30</v>
      </c>
      <c r="J32" s="63">
        <f>SUM(J17:J31)</f>
        <v>2539</v>
      </c>
    </row>
    <row r="33" spans="2:11" x14ac:dyDescent="0.35">
      <c r="B33">
        <v>30</v>
      </c>
      <c r="G33">
        <f>G30*4</f>
        <v>698000</v>
      </c>
    </row>
    <row r="34" spans="2:11" x14ac:dyDescent="0.35">
      <c r="B34">
        <v>20</v>
      </c>
    </row>
    <row r="35" spans="2:11" x14ac:dyDescent="0.35">
      <c r="B35">
        <v>15</v>
      </c>
    </row>
    <row r="36" spans="2:11" x14ac:dyDescent="0.35">
      <c r="B36">
        <v>10</v>
      </c>
    </row>
    <row r="37" spans="2:11" x14ac:dyDescent="0.35">
      <c r="B37">
        <v>50</v>
      </c>
    </row>
    <row r="38" spans="2:11" x14ac:dyDescent="0.35">
      <c r="B38">
        <v>60</v>
      </c>
      <c r="H38">
        <v>450</v>
      </c>
      <c r="I38">
        <v>16</v>
      </c>
      <c r="J38" s="22">
        <v>1</v>
      </c>
      <c r="K38">
        <v>97</v>
      </c>
    </row>
    <row r="39" spans="2:11" x14ac:dyDescent="0.35">
      <c r="B39">
        <v>80</v>
      </c>
      <c r="I39">
        <f>H38/I38</f>
        <v>28.125</v>
      </c>
      <c r="K39">
        <f>I39*K38</f>
        <v>2728.125</v>
      </c>
    </row>
    <row r="40" spans="2:11" x14ac:dyDescent="0.35">
      <c r="B40">
        <v>25</v>
      </c>
    </row>
    <row r="41" spans="2:11" x14ac:dyDescent="0.35">
      <c r="B41">
        <v>25</v>
      </c>
      <c r="E41">
        <v>90</v>
      </c>
      <c r="H41">
        <v>2662</v>
      </c>
    </row>
    <row r="42" spans="2:11" x14ac:dyDescent="0.35">
      <c r="B42">
        <v>20</v>
      </c>
      <c r="E42">
        <v>50</v>
      </c>
      <c r="H42">
        <v>2820</v>
      </c>
    </row>
    <row r="43" spans="2:11" x14ac:dyDescent="0.35">
      <c r="B43">
        <v>100</v>
      </c>
      <c r="E43">
        <v>40</v>
      </c>
      <c r="H43">
        <f>H42-H41</f>
        <v>158</v>
      </c>
      <c r="I43">
        <v>4.22</v>
      </c>
      <c r="J43" s="22" t="s">
        <v>30</v>
      </c>
    </row>
    <row r="44" spans="2:11" x14ac:dyDescent="0.35">
      <c r="B44">
        <v>40</v>
      </c>
    </row>
    <row r="45" spans="2:11" x14ac:dyDescent="0.35">
      <c r="B45">
        <v>90</v>
      </c>
    </row>
    <row r="46" spans="2:11" x14ac:dyDescent="0.35">
      <c r="B46">
        <v>30</v>
      </c>
      <c r="J46" s="22">
        <v>6000</v>
      </c>
      <c r="K46">
        <v>5100</v>
      </c>
    </row>
    <row r="47" spans="2:11" x14ac:dyDescent="0.35">
      <c r="B47">
        <v>100</v>
      </c>
      <c r="J47" s="22">
        <v>15</v>
      </c>
    </row>
    <row r="48" spans="2:11" x14ac:dyDescent="0.35">
      <c r="J48" s="22">
        <f>J46*J47/100</f>
        <v>900</v>
      </c>
    </row>
    <row r="51" spans="6:12" x14ac:dyDescent="0.35">
      <c r="H51" t="s">
        <v>272</v>
      </c>
      <c r="I51" t="s">
        <v>273</v>
      </c>
      <c r="J51" s="22" t="s">
        <v>274</v>
      </c>
    </row>
    <row r="52" spans="6:12" x14ac:dyDescent="0.35">
      <c r="F52" t="s">
        <v>269</v>
      </c>
      <c r="G52" t="s">
        <v>270</v>
      </c>
      <c r="H52">
        <v>6</v>
      </c>
      <c r="I52">
        <v>2</v>
      </c>
      <c r="J52" s="22">
        <v>2</v>
      </c>
    </row>
    <row r="53" spans="6:12" x14ac:dyDescent="0.35">
      <c r="F53" t="s">
        <v>270</v>
      </c>
      <c r="G53" t="s">
        <v>271</v>
      </c>
      <c r="H53">
        <v>2</v>
      </c>
      <c r="J53" s="22" t="s">
        <v>275</v>
      </c>
    </row>
    <row r="56" spans="6:12" x14ac:dyDescent="0.35">
      <c r="H56">
        <v>300</v>
      </c>
    </row>
    <row r="57" spans="6:12" x14ac:dyDescent="0.35">
      <c r="H57">
        <v>315</v>
      </c>
    </row>
    <row r="58" spans="6:12" x14ac:dyDescent="0.35">
      <c r="H58">
        <v>650</v>
      </c>
      <c r="I58">
        <v>16</v>
      </c>
      <c r="J58" s="22">
        <f>H58/I58</f>
        <v>40.625</v>
      </c>
      <c r="K58">
        <v>96</v>
      </c>
      <c r="L58" s="54">
        <f>K58*J58</f>
        <v>3900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Sheet4</vt:lpstr>
      <vt:lpstr>PF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Harshvardhan Sehrawat</dc:creator>
  <cp:lastModifiedBy>Harshvardhan Sehrawat</cp:lastModifiedBy>
  <dcterms:created xsi:type="dcterms:W3CDTF">2022-02-02T11:38:13Z</dcterms:created>
  <dcterms:modified xsi:type="dcterms:W3CDTF">2023-12-04T07:53:13Z</dcterms:modified>
</cp:coreProperties>
</file>